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836-1 - Vodovodní přivad..." sheetId="1" r:id="rId1"/>
  </sheets>
  <definedNames>
    <definedName name="_xlnm.Print_Titles" localSheetId="0">'1836-1 - Vodovodní přivad...'!$125:$125</definedName>
    <definedName name="_xlnm.Print_Area" localSheetId="0">'1836-1 - Vodovodní přivad...'!$C$4:$Q$69,'1836-1 - Vodovodní přivad...'!$C$75:$Q$109,'1836-1 - Vodovodní přivad...'!$C$115:$Q$705</definedName>
  </definedNames>
  <calcPr fullCalcOnLoad="1"/>
</workbook>
</file>

<file path=xl/sharedStrings.xml><?xml version="1.0" encoding="utf-8"?>
<sst xmlns="http://schemas.openxmlformats.org/spreadsheetml/2006/main" count="6649" uniqueCount="1738">
  <si>
    <t>HVĚZDA hydrant DN80 1500mm</t>
  </si>
  <si>
    <t>-134647434</t>
  </si>
  <si>
    <t>171</t>
  </si>
  <si>
    <t>891249111</t>
  </si>
  <si>
    <t>Montáž navrtávacích pasů na potrubí z jakýchkoli trub DN 80</t>
  </si>
  <si>
    <t>650349544</t>
  </si>
  <si>
    <t>172</t>
  </si>
  <si>
    <t>0008.4.31.80</t>
  </si>
  <si>
    <t>AVK SINGLE SUPA LOCK navrtávací pas 8.4.31.80, DN 80</t>
  </si>
  <si>
    <t>931917016</t>
  </si>
  <si>
    <t>173</t>
  </si>
  <si>
    <t>891261111</t>
  </si>
  <si>
    <t>Montáž vodovodních šoupátek otevřený výkop DN 100</t>
  </si>
  <si>
    <t>1645270804</t>
  </si>
  <si>
    <t>174</t>
  </si>
  <si>
    <t>4227818054.R</t>
  </si>
  <si>
    <t>šoupě EKOplus přírubové krátké DN 100</t>
  </si>
  <si>
    <t>2084598102</t>
  </si>
  <si>
    <t>175</t>
  </si>
  <si>
    <t>422122523.R</t>
  </si>
  <si>
    <t>souprava zemní teleskopická PATENTplus-1,2-1,8 DN 100-150</t>
  </si>
  <si>
    <t>10039733</t>
  </si>
  <si>
    <t>176</t>
  </si>
  <si>
    <t>4222204.161331.R</t>
  </si>
  <si>
    <t>ruční kolo TYP 900 DN100-150</t>
  </si>
  <si>
    <t>748893657</t>
  </si>
  <si>
    <t>177</t>
  </si>
  <si>
    <t>891311111</t>
  </si>
  <si>
    <t>Montáž vodovodních šoupátek otevřený výkop DN 150</t>
  </si>
  <si>
    <t>1285089974</t>
  </si>
  <si>
    <t>178</t>
  </si>
  <si>
    <t>4227818074.R</t>
  </si>
  <si>
    <t>šoupě EKOplus přírubové krátké DN 150</t>
  </si>
  <si>
    <t>1216562213</t>
  </si>
  <si>
    <t>179</t>
  </si>
  <si>
    <t>891319111</t>
  </si>
  <si>
    <t>Montáž navrtávacích pasů na potrubí z jakýchkoli trub DN 150</t>
  </si>
  <si>
    <t>1106829735</t>
  </si>
  <si>
    <t>180</t>
  </si>
  <si>
    <t>0008.4.5.160</t>
  </si>
  <si>
    <t>AVK PLASTIK navrtávací pas 8.4.5, DE 160-63</t>
  </si>
  <si>
    <t>-218312230</t>
  </si>
  <si>
    <t>181</t>
  </si>
  <si>
    <t>891351111</t>
  </si>
  <si>
    <t>Montáž vodovodních šoupátek otevřený výkop DN 200</t>
  </si>
  <si>
    <t>-28688231</t>
  </si>
  <si>
    <t>182</t>
  </si>
  <si>
    <t>4227818084.R</t>
  </si>
  <si>
    <t>šoupě EKOplus přírubové krátké DN 200 PN16</t>
  </si>
  <si>
    <t>-1820560600</t>
  </si>
  <si>
    <t>183</t>
  </si>
  <si>
    <t>4222205.161331.R</t>
  </si>
  <si>
    <t>ruční kolo TYP 900 DN200</t>
  </si>
  <si>
    <t>-1898934037</t>
  </si>
  <si>
    <t>184</t>
  </si>
  <si>
    <t>891361111</t>
  </si>
  <si>
    <t>Montáž vodovodních šoupátek otevřený výkop DN 250</t>
  </si>
  <si>
    <t>113860738</t>
  </si>
  <si>
    <t>185</t>
  </si>
  <si>
    <t>4227818094.R</t>
  </si>
  <si>
    <t>šoupě EKOplus přírubové krátké DN 250 PN16</t>
  </si>
  <si>
    <t>1327006286</t>
  </si>
  <si>
    <t>186</t>
  </si>
  <si>
    <t>422122525.R</t>
  </si>
  <si>
    <t>souprava zemní teleskopická PATENTplus-1,2-1,8 DN 250-350</t>
  </si>
  <si>
    <t>-982335676</t>
  </si>
  <si>
    <t>187</t>
  </si>
  <si>
    <t>4222207.161331.R</t>
  </si>
  <si>
    <t>ruční kolo TYP 900 DN250-350</t>
  </si>
  <si>
    <t>1420247195</t>
  </si>
  <si>
    <t>188</t>
  </si>
  <si>
    <t>892241111</t>
  </si>
  <si>
    <t>Tlaková zkouška vodou potrubí do 80</t>
  </si>
  <si>
    <t>-1142153406</t>
  </si>
  <si>
    <t>189</t>
  </si>
  <si>
    <t>892273121</t>
  </si>
  <si>
    <t>Proplach a desinfekce vodovodního potrubí DN od 80 do 125</t>
  </si>
  <si>
    <t>1752182433</t>
  </si>
  <si>
    <t>190</t>
  </si>
  <si>
    <t>892372111</t>
  </si>
  <si>
    <t>Zabezpečení konců potrubí DN do 300 při tlakových zkouškách vodou</t>
  </si>
  <si>
    <t>-207564463</t>
  </si>
  <si>
    <t>2+((DEL250_CE/100)*2)</t>
  </si>
  <si>
    <t>191</t>
  </si>
  <si>
    <t>892381111</t>
  </si>
  <si>
    <t>Tlaková zkouška vodou potrubí DN 250, DN 300 nebo 350</t>
  </si>
  <si>
    <t>-790495708</t>
  </si>
  <si>
    <t>192</t>
  </si>
  <si>
    <t>892383121</t>
  </si>
  <si>
    <t>Proplach a desinfekce vodovodního potrubí DN 250, DN 300 nebo 350</t>
  </si>
  <si>
    <t>156919672</t>
  </si>
  <si>
    <t>193</t>
  </si>
  <si>
    <t>893811166.R</t>
  </si>
  <si>
    <t>Osazení atypické betonové prefa šachty</t>
  </si>
  <si>
    <t>106234688</t>
  </si>
  <si>
    <t>194</t>
  </si>
  <si>
    <t>592261326.R</t>
  </si>
  <si>
    <t>Betonová prefa vodoměrná šachta UW 2536 BETONBAU</t>
  </si>
  <si>
    <t>268241738</t>
  </si>
  <si>
    <t>195</t>
  </si>
  <si>
    <t>899401111</t>
  </si>
  <si>
    <t>Osazení poklopů litinových ventilových</t>
  </si>
  <si>
    <t>-1976050405</t>
  </si>
  <si>
    <t>196</t>
  </si>
  <si>
    <t>0007.2.10</t>
  </si>
  <si>
    <t>AVK podkladová deska ventilková, šoupatová 7.2.10</t>
  </si>
  <si>
    <t>-1722878533</t>
  </si>
  <si>
    <t>197</t>
  </si>
  <si>
    <t>899401112</t>
  </si>
  <si>
    <t>Osazení poklopů litinových šoupátkových</t>
  </si>
  <si>
    <t>392924472</t>
  </si>
  <si>
    <t>198</t>
  </si>
  <si>
    <t>0007.2.8VMB</t>
  </si>
  <si>
    <t>EURO poklop čtvercový 7.2.8 MB-voda</t>
  </si>
  <si>
    <t>-1630923304</t>
  </si>
  <si>
    <t>899401113</t>
  </si>
  <si>
    <t>Osazení poklopů litinových hydrantových</t>
  </si>
  <si>
    <t>-541864509</t>
  </si>
  <si>
    <t>200</t>
  </si>
  <si>
    <t>000179000000000</t>
  </si>
  <si>
    <t>POKLOP ODVZDUŠŇOVACÍ SOUPRAVY</t>
  </si>
  <si>
    <t>-604629310</t>
  </si>
  <si>
    <t>201</t>
  </si>
  <si>
    <t>0007.2.7MB</t>
  </si>
  <si>
    <t>KLASIK uliční poklop hydrantový 7.2.7 MB-voda</t>
  </si>
  <si>
    <t>360212259</t>
  </si>
  <si>
    <t>202</t>
  </si>
  <si>
    <t>000348200000000</t>
  </si>
  <si>
    <t>PODKLAD. DESKA POD HYDRANT.POKLOP</t>
  </si>
  <si>
    <t>761085581</t>
  </si>
  <si>
    <t>203</t>
  </si>
  <si>
    <t>0007.2.17</t>
  </si>
  <si>
    <t>AVK podkladová deska hydrantová 7.2.17</t>
  </si>
  <si>
    <t>-394250811</t>
  </si>
  <si>
    <t>204</t>
  </si>
  <si>
    <t>899431111</t>
  </si>
  <si>
    <t>Výšková úprava uličního vstupu nebo vpusti do 200 mm zvýšením krycího hrnce, šoupěte nebo hydrantu</t>
  </si>
  <si>
    <t>24782483</t>
  </si>
  <si>
    <t>205</t>
  </si>
  <si>
    <t>1232035337</t>
  </si>
  <si>
    <t>206</t>
  </si>
  <si>
    <t>592310420.R</t>
  </si>
  <si>
    <t>sloupek betonový plotový průběžný PLT 15/15/280 SPR nat.  150 x 150 x 2800</t>
  </si>
  <si>
    <t>-2005892975</t>
  </si>
  <si>
    <t>207</t>
  </si>
  <si>
    <t>899721112</t>
  </si>
  <si>
    <t>Signalizační vodič DN nad 150 mm na potrubí PVC</t>
  </si>
  <si>
    <t>1026990536</t>
  </si>
  <si>
    <t>DEL100_CE+DEL150_CE-2,0+DEL250_CE+DEL80_CE+DEL32_CE</t>
  </si>
  <si>
    <t>208</t>
  </si>
  <si>
    <t>345713500</t>
  </si>
  <si>
    <t>trubka elektroinstalační ohebná Kopoflex, HDPE+LDPE KF 09040</t>
  </si>
  <si>
    <t>-1261225976</t>
  </si>
  <si>
    <t>"ochrana signalizačního vodiče" del250_ce</t>
  </si>
  <si>
    <t>209</t>
  </si>
  <si>
    <t>899722113</t>
  </si>
  <si>
    <t>Krytí potrubí z plastů výstražnou fólií z PVC 34cm</t>
  </si>
  <si>
    <t>808270407</t>
  </si>
  <si>
    <t>210</t>
  </si>
  <si>
    <t>899911105</t>
  </si>
  <si>
    <t>Kluzná objímka výšky 25 mm vnějšího průměru potrubí do 328 mm</t>
  </si>
  <si>
    <t>-316749376</t>
  </si>
  <si>
    <t>DIST_SP_328</t>
  </si>
  <si>
    <t>(2*3)*5</t>
  </si>
  <si>
    <t>211</t>
  </si>
  <si>
    <t>899911125</t>
  </si>
  <si>
    <t>Kluzná objímka výšky 41 mm vnějšího průměru potrubí do 328 mm</t>
  </si>
  <si>
    <t>1578059239</t>
  </si>
  <si>
    <t>((9,0/2)+1)*3+0,5</t>
  </si>
  <si>
    <t>212</t>
  </si>
  <si>
    <t>899913163</t>
  </si>
  <si>
    <t>Uzavírací manžeta chráničky potrubí DN 250 x 400</t>
  </si>
  <si>
    <t>-1582936351</t>
  </si>
  <si>
    <t>"chráničky na vod.potr. pod kan" 6*2</t>
  </si>
  <si>
    <t>213</t>
  </si>
  <si>
    <t>283233140</t>
  </si>
  <si>
    <t>fólie PE FOLDEX PS, tl. 0,2 mm, 2 x 50 m, 100 m2/role</t>
  </si>
  <si>
    <t>2034407931</t>
  </si>
  <si>
    <t>"samosmrštitelná folie na litinová hrdla" (3,14*0,274)*0,2*2*40*1,15</t>
  </si>
  <si>
    <t>214</t>
  </si>
  <si>
    <t>4227810134.R</t>
  </si>
  <si>
    <t>SPOJKA STRAUB FLEX NEREZ 248-253 DN250 PN16</t>
  </si>
  <si>
    <t>1676472945</t>
  </si>
  <si>
    <t>215</t>
  </si>
  <si>
    <t>8999901.R</t>
  </si>
  <si>
    <t>Propojení stávající vodovodní přípojky na nově napojovanou</t>
  </si>
  <si>
    <t>-500118016</t>
  </si>
  <si>
    <t>216</t>
  </si>
  <si>
    <t>8999902.R</t>
  </si>
  <si>
    <t>Těsnící a spojovací materiál nerez dle specifikace</t>
  </si>
  <si>
    <t>165276136</t>
  </si>
  <si>
    <t>217</t>
  </si>
  <si>
    <t>8999905.R</t>
  </si>
  <si>
    <t>Zkouška průchodnosti potrubí do DN 100</t>
  </si>
  <si>
    <t>611255902</t>
  </si>
  <si>
    <t>DEL80_CE+DEL100_CE</t>
  </si>
  <si>
    <t>218</t>
  </si>
  <si>
    <t>8999906.R</t>
  </si>
  <si>
    <t>Zkouška průchodnosti potrubí do DN 150</t>
  </si>
  <si>
    <t>1256289524</t>
  </si>
  <si>
    <t>219</t>
  </si>
  <si>
    <t>8999908.R</t>
  </si>
  <si>
    <t>Zkouška průchodnosti potrubí do DN 300</t>
  </si>
  <si>
    <t>572696086</t>
  </si>
  <si>
    <t>220</t>
  </si>
  <si>
    <t>8999910.R</t>
  </si>
  <si>
    <t>Dodávka a montáž Provozního objektu odvzdušnění/odkalení dle příl.č.D.1-5.2</t>
  </si>
  <si>
    <t>825485561</t>
  </si>
  <si>
    <t>221</t>
  </si>
  <si>
    <t>8999912.R</t>
  </si>
  <si>
    <t>Dodávka a montáž Podpůrné stojky v šachtě A1 dle příl.č.D.1-8.1</t>
  </si>
  <si>
    <t>-1251646788</t>
  </si>
  <si>
    <t>222</t>
  </si>
  <si>
    <t>916131213</t>
  </si>
  <si>
    <t>Osazení silničního obrubníku betonového stojatého s boční opěrou do lože z betonu prostého</t>
  </si>
  <si>
    <t>1556650546</t>
  </si>
  <si>
    <t>223</t>
  </si>
  <si>
    <t>592174650</t>
  </si>
  <si>
    <t>obrubník betonový silniční Standard 100x15x25 cm</t>
  </si>
  <si>
    <t>-1665652866</t>
  </si>
  <si>
    <t>224</t>
  </si>
  <si>
    <t>919122122</t>
  </si>
  <si>
    <t>Těsnění spár zálivkou za tepla pro komůrky š 15 mm hl 30 mm s těsnicím profilem</t>
  </si>
  <si>
    <t>185411814</t>
  </si>
  <si>
    <t>40,70-12,60</t>
  </si>
  <si>
    <t>225</t>
  </si>
  <si>
    <t>919521013</t>
  </si>
  <si>
    <t>761237612</t>
  </si>
  <si>
    <t>"3x propustek v lesní komunikaci" 5,6+4,5+4,7</t>
  </si>
  <si>
    <t>226</t>
  </si>
  <si>
    <t>592215960</t>
  </si>
  <si>
    <t>trouba betonová přímá, na pero a polodrážku TBP 14-30 D30x125x4 cm</t>
  </si>
  <si>
    <t>-677982417</t>
  </si>
  <si>
    <t>LESNI_PROPUST/1,25</t>
  </si>
  <si>
    <t>227</t>
  </si>
  <si>
    <t>919726121</t>
  </si>
  <si>
    <t>Geotextilie pro ochranu, separaci a filtraci netkaná měrná hmotnost do 200 g/m2</t>
  </si>
  <si>
    <t>421223741</t>
  </si>
  <si>
    <t>"komunik. k čp.21 a dále do pole" ODSTRPODK_Š1+ODSTRPODK_Š2</t>
  </si>
  <si>
    <t>"ochrana litinových tvarovek" (3,14*0,274)*0,2*40</t>
  </si>
  <si>
    <t>228</t>
  </si>
  <si>
    <t>919726122</t>
  </si>
  <si>
    <t>Geotextilie pro ochranu, separaci a filtraci netkaná měrná hmotnost do 300 g/m2</t>
  </si>
  <si>
    <t>1884168492</t>
  </si>
  <si>
    <t>"obnova lesní cesty Š3" ODSTRPODK_Š3</t>
  </si>
  <si>
    <t>229</t>
  </si>
  <si>
    <t>919735111</t>
  </si>
  <si>
    <t>Řezání stávajícího živičného krytu hl do 50 mm</t>
  </si>
  <si>
    <t>987857366</t>
  </si>
  <si>
    <t>ŘEZ_SPAR_Ž1</t>
  </si>
  <si>
    <t>ŘEZ_SPAR_Ž2</t>
  </si>
  <si>
    <t>230</t>
  </si>
  <si>
    <t>938906142</t>
  </si>
  <si>
    <t>Pročištění drenážního potrubí DN 80 a 100</t>
  </si>
  <si>
    <t>1345039447</t>
  </si>
  <si>
    <t>231</t>
  </si>
  <si>
    <t>977151129</t>
  </si>
  <si>
    <t>Jádrové vrty diamantovými korunkami do D 350 mm do stavebních materiálů</t>
  </si>
  <si>
    <t>474059233</t>
  </si>
  <si>
    <t>"otvory do stěn šachty A1 pro potrubí" 3*0,14</t>
  </si>
  <si>
    <t>232</t>
  </si>
  <si>
    <t>977151911</t>
  </si>
  <si>
    <t>Příplatek k jádrovým vrtům za práci ve stísněném prostoru</t>
  </si>
  <si>
    <t>1270301575</t>
  </si>
  <si>
    <t>2*0,14</t>
  </si>
  <si>
    <t>233</t>
  </si>
  <si>
    <t>979024443</t>
  </si>
  <si>
    <t>Očištění vybouraných obrubníků a krajníků silničních</t>
  </si>
  <si>
    <t>1857063950</t>
  </si>
  <si>
    <t>234</t>
  </si>
  <si>
    <t>979054451</t>
  </si>
  <si>
    <t>Očištění vybouraných zámkových dlaždic s původním spárováním z kameniva těženého</t>
  </si>
  <si>
    <t>409830919</t>
  </si>
  <si>
    <t>235</t>
  </si>
  <si>
    <t>997221551</t>
  </si>
  <si>
    <t>Vodorovná doprava suti ze sypkých materiálů do 1 km</t>
  </si>
  <si>
    <t>-657257286</t>
  </si>
  <si>
    <t>"odvoz na mezideponii štěrku a živice pro zpětné využití do 4km" SUŤ_ŠTĚRK+SUŤ_ŽIVICE</t>
  </si>
  <si>
    <t>236</t>
  </si>
  <si>
    <t>997221559</t>
  </si>
  <si>
    <t>Příplatek ZKD 1 km u vodorovné dopravy suti ze sypkých materiálů</t>
  </si>
  <si>
    <t>325525810</t>
  </si>
  <si>
    <t>"odvoz na mezideponii štěrku a živice pro zpětné využití do 4km" SUŤ_SYP*3</t>
  </si>
  <si>
    <t>237</t>
  </si>
  <si>
    <t>997221561</t>
  </si>
  <si>
    <t>Vodorovná doprava suti z kusových materiálů do 1 km</t>
  </si>
  <si>
    <t>392432777</t>
  </si>
  <si>
    <t>(SUŤ_BETON_T+SUŤ_ŽBETON_T)</t>
  </si>
  <si>
    <t>238</t>
  </si>
  <si>
    <t>997221569</t>
  </si>
  <si>
    <t>Příplatek ZKD 1 km u vodorovné dopravy suti z kusových materiálů</t>
  </si>
  <si>
    <t>-496371667</t>
  </si>
  <si>
    <t>(SUŤ_BETON_T+SUŤ_ŽBETON_T)*9</t>
  </si>
  <si>
    <t>239</t>
  </si>
  <si>
    <t>997221611</t>
  </si>
  <si>
    <t>Nakládání suti na dopravní prostředky pro vodorovnou dopravu</t>
  </si>
  <si>
    <t>-326608044</t>
  </si>
  <si>
    <t>SUŤ_BETON_T+SUŤ_ŽBETON_T</t>
  </si>
  <si>
    <t>240</t>
  </si>
  <si>
    <t>997221815</t>
  </si>
  <si>
    <t>Poplatek za uložení betonového odpadu na skládce (skládkovné)</t>
  </si>
  <si>
    <t>1105469642</t>
  </si>
  <si>
    <t>(BOUR_AŠ_DNO+BOUR_AŠ_STĚNY)*2,0</t>
  </si>
  <si>
    <t>241</t>
  </si>
  <si>
    <t>997221825</t>
  </si>
  <si>
    <t>Poplatek za uložení železobetonového odpadu na skládce (skládkovné)</t>
  </si>
  <si>
    <t>404907444</t>
  </si>
  <si>
    <t>BOUR_AŠ_STROP*2,0</t>
  </si>
  <si>
    <t>242</t>
  </si>
  <si>
    <t>997221845</t>
  </si>
  <si>
    <t>Poplatek za uložení odpadu z asfaltových povrchů na skládce (skládkovné)</t>
  </si>
  <si>
    <t>-69723882</t>
  </si>
  <si>
    <t>13,884+11,302+31,283+10,598</t>
  </si>
  <si>
    <t>243</t>
  </si>
  <si>
    <t>997221855</t>
  </si>
  <si>
    <t>Poplatek za uložení odpadu z kameniva na skládce (skládkovné)</t>
  </si>
  <si>
    <t>1600158559</t>
  </si>
  <si>
    <t>"materiál uplatněn jako zásyp ve zpev. komunikacích, z lesní komunik pouze 0,28%" 1354,8*0,28</t>
  </si>
  <si>
    <t>244</t>
  </si>
  <si>
    <t>998273102</t>
  </si>
  <si>
    <t>Přesun hmot pro trubní vedení z trub litinových otevřený výkop</t>
  </si>
  <si>
    <t>448349215</t>
  </si>
  <si>
    <t>"přesun hmot z oddílu 8-Trubní vedení" 157,506+0,248</t>
  </si>
  <si>
    <t>245</t>
  </si>
  <si>
    <t>998273126</t>
  </si>
  <si>
    <t>Příplatek k přesunu hmot pro trubní vedení z trub litinových za zvětšený přesun hmot do 2000 m</t>
  </si>
  <si>
    <t>1886341050</t>
  </si>
  <si>
    <t>246</t>
  </si>
  <si>
    <t>711161321</t>
  </si>
  <si>
    <t>Izolace proti zemní vlhkosti stěn foliemi nopovými pro těžké podmínky tl. 1,0 mm šířky 2,0 m</t>
  </si>
  <si>
    <t>-1851123117</t>
  </si>
  <si>
    <t>247</t>
  </si>
  <si>
    <t>713141111</t>
  </si>
  <si>
    <t>Montáž izolace tepelné střech plochých lepené asfaltem plně 1 vrstva rohoží, pásů, dílců, desek</t>
  </si>
  <si>
    <t>937842755</t>
  </si>
  <si>
    <t>"izolace stropu šachty a stěn šachty A1 pěnosklem" (3,66*2,58)+((0,6*2+0,9*2)*0,38)-(0,6*0,9)</t>
  </si>
  <si>
    <t>248</t>
  </si>
  <si>
    <t>634822360</t>
  </si>
  <si>
    <t>sklo izolační pěnové FOAMGLAS T4+, 45 x 60 x 10 cm</t>
  </si>
  <si>
    <t>1378121299</t>
  </si>
  <si>
    <t>249</t>
  </si>
  <si>
    <t>722110818</t>
  </si>
  <si>
    <t>Demontáž potrubí litinové přírubové do DN 200</t>
  </si>
  <si>
    <t>-1789393696</t>
  </si>
  <si>
    <t>3,0</t>
  </si>
  <si>
    <t>250</t>
  </si>
  <si>
    <t>722110828</t>
  </si>
  <si>
    <t>Demontáž potrubí litinového hrdlového do DN 200</t>
  </si>
  <si>
    <t>1874838281</t>
  </si>
  <si>
    <t>0,25*2</t>
  </si>
  <si>
    <t>251</t>
  </si>
  <si>
    <t>722211813</t>
  </si>
  <si>
    <t>Demontáž armatur přírubových se dvěma přírubami do DN 80</t>
  </si>
  <si>
    <t>2099316683</t>
  </si>
  <si>
    <t>252</t>
  </si>
  <si>
    <t>722260803</t>
  </si>
  <si>
    <t>Demontáž vodoměrů přírubových DN 100</t>
  </si>
  <si>
    <t>228893613</t>
  </si>
  <si>
    <t>253</t>
  </si>
  <si>
    <t>722260905</t>
  </si>
  <si>
    <t>Zpětná montáž vodoměrů přírubových DN 100</t>
  </si>
  <si>
    <t>-656420363</t>
  </si>
  <si>
    <t>254</t>
  </si>
  <si>
    <t>230040006</t>
  </si>
  <si>
    <t>Montáž trubní díly závitové DN 25</t>
  </si>
  <si>
    <t>628140586</t>
  </si>
  <si>
    <t>255</t>
  </si>
  <si>
    <t>0002.1.100.3432</t>
  </si>
  <si>
    <t>ISIFLO T100 34x32 spojka</t>
  </si>
  <si>
    <t>-285426384</t>
  </si>
  <si>
    <t>256</t>
  </si>
  <si>
    <t>00018.7.1.11</t>
  </si>
  <si>
    <t>ISIFLO koleno 18.7.1.11 DN 1" AVK</t>
  </si>
  <si>
    <t>834922853</t>
  </si>
  <si>
    <t>257</t>
  </si>
  <si>
    <t>00018.1.1.1</t>
  </si>
  <si>
    <t>ISIFLO dvojsuvka jednoznačná 18.1.1.1 DN 1" AVK</t>
  </si>
  <si>
    <t>954999214</t>
  </si>
  <si>
    <t>258</t>
  </si>
  <si>
    <t>0005.30.4.32</t>
  </si>
  <si>
    <t>AVK přechodka s integrovaným PE100 SDR11 5.30.4.32 D32</t>
  </si>
  <si>
    <t>-273545656</t>
  </si>
  <si>
    <t>259</t>
  </si>
  <si>
    <t>230040009</t>
  </si>
  <si>
    <t>Montáž trubní díly závitové DN 50</t>
  </si>
  <si>
    <t>-1425864588</t>
  </si>
  <si>
    <t>260</t>
  </si>
  <si>
    <t>0002.1.110.632</t>
  </si>
  <si>
    <t>ISIFLO s vnějším závitem 2.1.110, PE 63, závit 2~</t>
  </si>
  <si>
    <t>184524283</t>
  </si>
  <si>
    <t>261</t>
  </si>
  <si>
    <t>00018.7.1.22</t>
  </si>
  <si>
    <t>ISIFLO koleno 18.7.1.22 DN 2" AVK</t>
  </si>
  <si>
    <t>-636861246</t>
  </si>
  <si>
    <t>262</t>
  </si>
  <si>
    <t>00018.1.1.2</t>
  </si>
  <si>
    <t>ISIFLO dvojsuvka jednoznačná 18.1.1.2 DN 2" AVK</t>
  </si>
  <si>
    <t>-1426269493</t>
  </si>
  <si>
    <t>263</t>
  </si>
  <si>
    <t>230140054</t>
  </si>
  <si>
    <t>Montáž trubek z nerezavějící oceli tř.17 D 108 mm, tl 3 mm</t>
  </si>
  <si>
    <t>165447105</t>
  </si>
  <si>
    <t>(3,43+1,93)</t>
  </si>
  <si>
    <t>264</t>
  </si>
  <si>
    <t>230140080</t>
  </si>
  <si>
    <t>Montáž trubek z nerezavějící oceli tř.17 D 219 mm, tl 3 mm</t>
  </si>
  <si>
    <t>644938258</t>
  </si>
  <si>
    <t>(0,64+0,25+0,29)</t>
  </si>
  <si>
    <t>265</t>
  </si>
  <si>
    <t>230140092</t>
  </si>
  <si>
    <t>Montáž trubek z nerezavějící oceli tř.17 D 273 mm, tl 3 mm</t>
  </si>
  <si>
    <t>-231646897</t>
  </si>
  <si>
    <t>(0,96+1,34+0,5)</t>
  </si>
  <si>
    <t>266</t>
  </si>
  <si>
    <t>230140184</t>
  </si>
  <si>
    <t>Montáž trubní dílce přivařovací z nerezavějící oceli tř.17 D 108 mm, tl 3 mm</t>
  </si>
  <si>
    <t>-1282099224</t>
  </si>
  <si>
    <t>267</t>
  </si>
  <si>
    <t>230140210</t>
  </si>
  <si>
    <t>Montáž trubní dílce přivařovací z nerezavějící oceli tř.17 D 219 mm, tl 3 mm</t>
  </si>
  <si>
    <t>-411283797</t>
  </si>
  <si>
    <t>268</t>
  </si>
  <si>
    <t>230140222</t>
  </si>
  <si>
    <t>Montáž trubní dílce přivařovací z nerezavějící oceli tř.17 D 273 mm, tl 3 mm</t>
  </si>
  <si>
    <t>1930119260</t>
  </si>
  <si>
    <t>269</t>
  </si>
  <si>
    <t>230140270</t>
  </si>
  <si>
    <t>Příplatek provedení formování, ochrana svaru inertní plyn DN 100</t>
  </si>
  <si>
    <t>634369780</t>
  </si>
  <si>
    <t>270</t>
  </si>
  <si>
    <t>230140273</t>
  </si>
  <si>
    <t>Příplatek provedení formování, ochrana svaru inertní plyn DN 200</t>
  </si>
  <si>
    <t>1199285755</t>
  </si>
  <si>
    <t>271</t>
  </si>
  <si>
    <t>230140274</t>
  </si>
  <si>
    <t>Příplatek provedení formování, ochrana svaru inertní plyn DN 250</t>
  </si>
  <si>
    <t>1106812917</t>
  </si>
  <si>
    <t>272</t>
  </si>
  <si>
    <t>230140334</t>
  </si>
  <si>
    <t>Příplatek zhotovení odbočky z nerezavějící oceli tř.17 D 108 mm, tl 3 mm</t>
  </si>
  <si>
    <t>1519962314</t>
  </si>
  <si>
    <t>2+2</t>
  </si>
  <si>
    <t>273</t>
  </si>
  <si>
    <t>230140360</t>
  </si>
  <si>
    <t>Příplatek zhotovení odbočky z nerezavějící oceli tř.17 D 219 mm, tl 3 mm</t>
  </si>
  <si>
    <t>925213861</t>
  </si>
  <si>
    <t>274</t>
  </si>
  <si>
    <t>230140372</t>
  </si>
  <si>
    <t>Příplatek zhotovení odbočky z nerezavějící oceli tř.17 D 273 mm, tl 3 mm</t>
  </si>
  <si>
    <t>1771157049</t>
  </si>
  <si>
    <t>275</t>
  </si>
  <si>
    <t>230140429</t>
  </si>
  <si>
    <t>Příplatek zhotovení segmentu z nerezavějící oceli tř.17 D 108 mm, tl 3 mm</t>
  </si>
  <si>
    <t>218634690</t>
  </si>
  <si>
    <t>276</t>
  </si>
  <si>
    <t>230140467</t>
  </si>
  <si>
    <t>Příplatek zhotovení segmentu z nerezavějící oceli tř.17 D 273 mm, tl 3 mm</t>
  </si>
  <si>
    <t>-1931779487</t>
  </si>
  <si>
    <t>277</t>
  </si>
  <si>
    <t>552613090</t>
  </si>
  <si>
    <t>trubka z ušlechtilé oceli (nerez) mapress, l = 6 m, DN 100</t>
  </si>
  <si>
    <t>799762105</t>
  </si>
  <si>
    <t>278</t>
  </si>
  <si>
    <t>552613096.R</t>
  </si>
  <si>
    <t>trubka z ušlechtilé oceli (nerez) mapress, l = 6 m, DN 200</t>
  </si>
  <si>
    <t>-1406692169</t>
  </si>
  <si>
    <t>279</t>
  </si>
  <si>
    <t>552613097.R</t>
  </si>
  <si>
    <t>trubka z ušlechtilé oceli (nerez) mapress, l = 6 m, DN 250</t>
  </si>
  <si>
    <t>-505693772</t>
  </si>
  <si>
    <t>280</t>
  </si>
  <si>
    <t>552613200</t>
  </si>
  <si>
    <t>nátrubek z ušlechtilé oceli (nerez) mapress, rozvod pitné vody, DN 100</t>
  </si>
  <si>
    <t>1514702366</t>
  </si>
  <si>
    <t>281</t>
  </si>
  <si>
    <t>552613206.R</t>
  </si>
  <si>
    <t>nátrubek z ušlechtilé oceli (nerez) mapress, rozvod pitné vody, DN 200</t>
  </si>
  <si>
    <t>-674500382</t>
  </si>
  <si>
    <t>282</t>
  </si>
  <si>
    <t>552613207.R</t>
  </si>
  <si>
    <t>nátrubek z ušlechtilé oceli (nerez) mapress, rozvod pitné vody, DN 250</t>
  </si>
  <si>
    <t>-1549398528</t>
  </si>
  <si>
    <t>283</t>
  </si>
  <si>
    <t>552613203.R</t>
  </si>
  <si>
    <t>příruba nerezová DN 100 (EN 1092-1)</t>
  </si>
  <si>
    <t>-1893836293</t>
  </si>
  <si>
    <t>284</t>
  </si>
  <si>
    <t>552613208.R</t>
  </si>
  <si>
    <t>příruba nerezová DN 200 (EN 1092-1)</t>
  </si>
  <si>
    <t>-294349937</t>
  </si>
  <si>
    <t>285</t>
  </si>
  <si>
    <t>552613209.R</t>
  </si>
  <si>
    <t>příruba nerezová DN 250 (EN 1092-1)</t>
  </si>
  <si>
    <t>-1867025015</t>
  </si>
  <si>
    <t>286</t>
  </si>
  <si>
    <t>230170005</t>
  </si>
  <si>
    <t>Tlakové zkoušky těsnosti potrubí - příprava DN do 350</t>
  </si>
  <si>
    <t>sada</t>
  </si>
  <si>
    <t>-542898465</t>
  </si>
  <si>
    <t>287</t>
  </si>
  <si>
    <t>230170013</t>
  </si>
  <si>
    <t>Tlakové zkoušky těsnosti potrubí - zkouška DN do 125</t>
  </si>
  <si>
    <t>1434256287</t>
  </si>
  <si>
    <t>288</t>
  </si>
  <si>
    <t>230170014</t>
  </si>
  <si>
    <t>Tlakové zkoušky těsnosti potrubí - zkouška DN do 200</t>
  </si>
  <si>
    <t>552661897</t>
  </si>
  <si>
    <t>289</t>
  </si>
  <si>
    <t>230170015</t>
  </si>
  <si>
    <t>Tlakové zkoušky těsnosti potrubí - zkouška DN do 350</t>
  </si>
  <si>
    <t>-232758334</t>
  </si>
  <si>
    <t>290</t>
  </si>
  <si>
    <t>032203000</t>
  </si>
  <si>
    <t>Pronájem ploch staveniště</t>
  </si>
  <si>
    <t>...</t>
  </si>
  <si>
    <t>1024</t>
  </si>
  <si>
    <t>1586505342</t>
  </si>
  <si>
    <t>291</t>
  </si>
  <si>
    <t>032503000</t>
  </si>
  <si>
    <t>Skládky na staveništi</t>
  </si>
  <si>
    <t>-1739414887</t>
  </si>
  <si>
    <t>292</t>
  </si>
  <si>
    <t>034203000</t>
  </si>
  <si>
    <t>Oplocení staveniště</t>
  </si>
  <si>
    <t>891530780</t>
  </si>
  <si>
    <t>293</t>
  </si>
  <si>
    <t>034403000</t>
  </si>
  <si>
    <t>Dopravní značení na staveništi</t>
  </si>
  <si>
    <t>-372505205</t>
  </si>
  <si>
    <t>294</t>
  </si>
  <si>
    <t>053103000</t>
  </si>
  <si>
    <t>Místní poplatky-užívání komunikace</t>
  </si>
  <si>
    <t>-1029060405</t>
  </si>
  <si>
    <t>295</t>
  </si>
  <si>
    <t>091003000</t>
  </si>
  <si>
    <t>Náklady na zajištění DIO (dopravně-inženýrské opatření) vč. projednání s dotčenými orgány</t>
  </si>
  <si>
    <t>1691792105</t>
  </si>
  <si>
    <t>296</t>
  </si>
  <si>
    <t>0930001.R</t>
  </si>
  <si>
    <t>kpl</t>
  </si>
  <si>
    <t>-577797521</t>
  </si>
  <si>
    <t>297</t>
  </si>
  <si>
    <t>0930002.R</t>
  </si>
  <si>
    <t>Vytyčení stavby ( všech stavebních objektů ) oprávněným geodetem včetně vypracování zprávy, ochrana geodetických bodů před poškozením ., čl.1.9-TP v.1.9</t>
  </si>
  <si>
    <t>-915236973</t>
  </si>
  <si>
    <t>298</t>
  </si>
  <si>
    <t>0930003.R</t>
  </si>
  <si>
    <t>Soubor sond pro identifikaci podzem. zařízení, čl.1.12-TP v.1.9</t>
  </si>
  <si>
    <t>1525667102</t>
  </si>
  <si>
    <t>299</t>
  </si>
  <si>
    <t>0930004.R</t>
  </si>
  <si>
    <t>Zajištění a osvětlení výkopů a překopů, čl.1.15-TP v.1.9</t>
  </si>
  <si>
    <t>702205668</t>
  </si>
  <si>
    <t>300</t>
  </si>
  <si>
    <t>0930005.R</t>
  </si>
  <si>
    <t>Pasportizace přilehlých objektů, vč. monitoringu, čl.1.11-TP v1.9</t>
  </si>
  <si>
    <t>-748590932</t>
  </si>
  <si>
    <t>301</t>
  </si>
  <si>
    <t>0930006.R</t>
  </si>
  <si>
    <t>Posouzení hygienické nezávadnosti vodní náplně potrubí akreditovaným pracovištěm - odběr, krácený rozbor vody, vypracování protokolu- dle vyhl.č.376/200 Sb., čl.2.1.3-TP v.1.9</t>
  </si>
  <si>
    <t>-301189626</t>
  </si>
  <si>
    <t>302</t>
  </si>
  <si>
    <t>0930007.R</t>
  </si>
  <si>
    <t>Havarijní plán - na vyžádání objednatele.</t>
  </si>
  <si>
    <t>-1999247907</t>
  </si>
  <si>
    <t>303</t>
  </si>
  <si>
    <t>0930008.R</t>
  </si>
  <si>
    <t>Fotofokumentace v průběhu provádění celého díla</t>
  </si>
  <si>
    <t>855910908</t>
  </si>
  <si>
    <t>304</t>
  </si>
  <si>
    <t>0930009.R</t>
  </si>
  <si>
    <t>Osazení informačních panelů ( dodávka panelů objednatel )</t>
  </si>
  <si>
    <t>1688728963</t>
  </si>
  <si>
    <t>305</t>
  </si>
  <si>
    <t>0930010.R</t>
  </si>
  <si>
    <t>Vytyčení podzemních zařízení, rizika a zvláštní opatření</t>
  </si>
  <si>
    <t>-1661204740</t>
  </si>
  <si>
    <t>306</t>
  </si>
  <si>
    <t>0930011.R</t>
  </si>
  <si>
    <t>Doklady k předání a převzetí díla v potřebném počtu</t>
  </si>
  <si>
    <t>96283115</t>
  </si>
  <si>
    <t>307</t>
  </si>
  <si>
    <t>0930012.R</t>
  </si>
  <si>
    <t>Dokumentace skutečného provedení stavby v potřebném počtu</t>
  </si>
  <si>
    <t>326832773</t>
  </si>
  <si>
    <t>308</t>
  </si>
  <si>
    <t>0930013.R</t>
  </si>
  <si>
    <t>Dokumentace geodetického zaměření stavby. Průběžné zaměřování a odesílání zpracovaných výkresů objednateli k posouzení, závěrečné zpracování dokumentace geodetického zaměření stavby dle standartizovaných požadavků objednatele</t>
  </si>
  <si>
    <t>1147611735</t>
  </si>
  <si>
    <t>309</t>
  </si>
  <si>
    <t>0930014.R</t>
  </si>
  <si>
    <t>230544874</t>
  </si>
  <si>
    <t>310</t>
  </si>
  <si>
    <t>0930015.R</t>
  </si>
  <si>
    <t>Spolupráce při záchranném archeologickém dohledu</t>
  </si>
  <si>
    <t>-19156217</t>
  </si>
  <si>
    <t>311</t>
  </si>
  <si>
    <t>0930016.R</t>
  </si>
  <si>
    <t>-1190739548</t>
  </si>
  <si>
    <t>312</t>
  </si>
  <si>
    <t>0930017.R</t>
  </si>
  <si>
    <t>Statická hutnící zkouška - provedení akreditovaným subjektem se stanovením modulu přetvárnosti Edef2 a poměru Edef2/Edef1, včetně vypracování protokolu</t>
  </si>
  <si>
    <t>-1637846642</t>
  </si>
  <si>
    <t>1) Krycí list rozpočtu</t>
  </si>
  <si>
    <t>2) Rekapitulace rozpočtu</t>
  </si>
  <si>
    <t>3) Rozpočet</t>
  </si>
  <si>
    <t>Rekapitulace stavby</t>
  </si>
  <si>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</si>
  <si>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</si>
  <si>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</si>
  <si>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</si>
  <si>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</si>
  <si>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</si>
  <si>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</si>
  <si>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</si>
  <si>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</si>
  <si>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827 11 31</t>
  </si>
  <si>
    <t>CC-CZ:</t>
  </si>
  <si>
    <t>22121</t>
  </si>
  <si>
    <t>1</t>
  </si>
  <si>
    <t>Místo:</t>
  </si>
  <si>
    <t>Úhelnice</t>
  </si>
  <si>
    <t>Datum:</t>
  </si>
  <si>
    <t>10</t>
  </si>
  <si>
    <t>CZ-CPV:</t>
  </si>
  <si>
    <t>45231300-8</t>
  </si>
  <si>
    <t>CZ-CPA:</t>
  </si>
  <si>
    <t>42.21.11</t>
  </si>
  <si>
    <t>100</t>
  </si>
  <si>
    <t>Objednavatel:</t>
  </si>
  <si>
    <t>IČ:</t>
  </si>
  <si>
    <t>46356983</t>
  </si>
  <si>
    <t>Vodovody a kanalizace Mladá Boleslav, a.s.</t>
  </si>
  <si>
    <t>DIČ:</t>
  </si>
  <si>
    <t>CZ46356983</t>
  </si>
  <si>
    <t>Zhotovitel:</t>
  </si>
  <si>
    <t>Projektant:</t>
  </si>
  <si>
    <t>49297945</t>
  </si>
  <si>
    <t>Ing. Petr Čepický</t>
  </si>
  <si>
    <t>CZ7003153432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</si>
  <si>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</si>
  <si>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</si>
  <si>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</si>
  <si>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</si>
  <si>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</si>
  <si>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</si>
  <si>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</si>
  <si>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</si>
  <si>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</si>
  <si>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</si>
  <si>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</si>
  <si>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</si>
  <si>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</si>
  <si>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</si>
  <si>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</si>
  <si>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</si>
  <si>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</si>
  <si>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</si>
  <si>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</si>
  <si>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</si>
  <si>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</si>
  <si>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</si>
  <si>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{40964A73-8BC1-4DB0-990A-7E82840ADCF9}</t>
  </si>
  <si>
    <t>Ostatní náklady</t>
  </si>
  <si>
    <t>Zpět na list:</t>
  </si>
  <si>
    <t>BOUR_AŠ_DNO</t>
  </si>
  <si>
    <t xml:space="preserve"> </t>
  </si>
  <si>
    <t>1,008</t>
  </si>
  <si>
    <t>2</t>
  </si>
  <si>
    <t>BOUR_AŠ_STĚNY</t>
  </si>
  <si>
    <t>5,328</t>
  </si>
  <si>
    <t>KRYCÍ LIST ROZPOČTU</t>
  </si>
  <si>
    <t>BOUR_AŠ_STROP</t>
  </si>
  <si>
    <t>0,814</t>
  </si>
  <si>
    <t>DEL100_CE</t>
  </si>
  <si>
    <t>8,8</t>
  </si>
  <si>
    <t>DEL100_N1</t>
  </si>
  <si>
    <t>Objekt:</t>
  </si>
  <si>
    <t>1836-1 - Vodovodní přivaděč TLT DN250</t>
  </si>
  <si>
    <t>DEL150_CE</t>
  </si>
  <si>
    <t>6</t>
  </si>
  <si>
    <t>DEL150_Ž2</t>
  </si>
  <si>
    <t>DEL250_CE</t>
  </si>
  <si>
    <t>1597,1</t>
  </si>
  <si>
    <t>DEL250_N1</t>
  </si>
  <si>
    <t>27,5</t>
  </si>
  <si>
    <t>DEL250_N2</t>
  </si>
  <si>
    <t>101</t>
  </si>
  <si>
    <t>DEL250_N3</t>
  </si>
  <si>
    <t>148,4</t>
  </si>
  <si>
    <t>DEL250_Š1</t>
  </si>
  <si>
    <t>60,9</t>
  </si>
  <si>
    <t>DEL250_Š2</t>
  </si>
  <si>
    <t>72</t>
  </si>
  <si>
    <t>DEL250_Š3</t>
  </si>
  <si>
    <t>1049,8</t>
  </si>
  <si>
    <t>DEL250_Ž1</t>
  </si>
  <si>
    <t>122,2</t>
  </si>
  <si>
    <t>DEL250_Ž2</t>
  </si>
  <si>
    <t>15,3</t>
  </si>
  <si>
    <t>DEL32_CE</t>
  </si>
  <si>
    <t>DEL80_CE</t>
  </si>
  <si>
    <t>4,3</t>
  </si>
  <si>
    <t>DEL80_N1</t>
  </si>
  <si>
    <t>DEL90_Š1</t>
  </si>
  <si>
    <t>23,3</t>
  </si>
  <si>
    <t>DLAŽZÁM_ZPĚT</t>
  </si>
  <si>
    <t>17,325</t>
  </si>
  <si>
    <t>CHRAN_VOD</t>
  </si>
  <si>
    <t>IZOL_PĚNOSKLO</t>
  </si>
  <si>
    <t>10,043</t>
  </si>
  <si>
    <t>JAMA_CE</t>
  </si>
  <si>
    <t>34,936</t>
  </si>
  <si>
    <t>JAMA3</t>
  </si>
  <si>
    <t>17,468</t>
  </si>
  <si>
    <t>Náklady z rozpočtu</t>
  </si>
  <si>
    <t>JAMA4</t>
  </si>
  <si>
    <t>KUB100_N1</t>
  </si>
  <si>
    <t>16,078</t>
  </si>
  <si>
    <t>KUB150_CE</t>
  </si>
  <si>
    <t>8,21</t>
  </si>
  <si>
    <t>KUB150_Ž2</t>
  </si>
  <si>
    <t>KUB250_CE</t>
  </si>
  <si>
    <t>3267,8</t>
  </si>
  <si>
    <t>KUB250_N1</t>
  </si>
  <si>
    <t>49,55</t>
  </si>
  <si>
    <t>KUB250_N2</t>
  </si>
  <si>
    <t>207,09</t>
  </si>
  <si>
    <t>KUB250_N3</t>
  </si>
  <si>
    <t>313,46</t>
  </si>
  <si>
    <t>KUB250_Š1</t>
  </si>
  <si>
    <t>171,68</t>
  </si>
  <si>
    <t>KUB250_Š2</t>
  </si>
  <si>
    <t>147,49</t>
  </si>
  <si>
    <t>KUB250_Š3</t>
  </si>
  <si>
    <t>2028,55</t>
  </si>
  <si>
    <t>KUB250_Ž1</t>
  </si>
  <si>
    <t>325,38</t>
  </si>
  <si>
    <t>KUB250_Ž2</t>
  </si>
  <si>
    <t>24,6</t>
  </si>
  <si>
    <t>KUB80_N1</t>
  </si>
  <si>
    <t>6,45</t>
  </si>
  <si>
    <t>KUB80_Š1</t>
  </si>
  <si>
    <t>30,76</t>
  </si>
  <si>
    <t>LESNI_PROPUST</t>
  </si>
  <si>
    <t>14,8</t>
  </si>
  <si>
    <t>NAKL_ŠTĚRK_DEP</t>
  </si>
  <si>
    <t>596,382</t>
  </si>
  <si>
    <t>NAKL_VYKOP_DEP</t>
  </si>
  <si>
    <t>NEREZ_DN100</t>
  </si>
  <si>
    <t>5,36</t>
  </si>
  <si>
    <t>NEREZ_DN200</t>
  </si>
  <si>
    <t>1,18</t>
  </si>
  <si>
    <t>NEREZ_DN250</t>
  </si>
  <si>
    <t>2,8</t>
  </si>
  <si>
    <t>OBRUBA_SIL</t>
  </si>
  <si>
    <t>12</t>
  </si>
  <si>
    <t>ODKOP_LESCEST</t>
  </si>
  <si>
    <t>508,05</t>
  </si>
  <si>
    <t>ODSTR_KŘOVIN</t>
  </si>
  <si>
    <t>199</t>
  </si>
  <si>
    <t>ODSTRPODK_Š1</t>
  </si>
  <si>
    <t>79,54</t>
  </si>
  <si>
    <t>ODSTRPODK_Š2</t>
  </si>
  <si>
    <t>ODSTRPODK_Š3</t>
  </si>
  <si>
    <t>3387</t>
  </si>
  <si>
    <t>ODSTRPODK150</t>
  </si>
  <si>
    <t>ODSTRPODK300</t>
  </si>
  <si>
    <t>294,44</t>
  </si>
  <si>
    <t>ODSTRŽ1_RÝH</t>
  </si>
  <si>
    <t>ODSTRŽ1_ZÁM</t>
  </si>
  <si>
    <t>134,8</t>
  </si>
  <si>
    <t>ODSTRŽ2_RÝH</t>
  </si>
  <si>
    <t>20,7</t>
  </si>
  <si>
    <t>ODSTRŽ2_ZÁM</t>
  </si>
  <si>
    <t>88,3</t>
  </si>
  <si>
    <t>ODVOZ_CE</t>
  </si>
  <si>
    <t>1331,065</t>
  </si>
  <si>
    <t>ODVOZ14</t>
  </si>
  <si>
    <t>ORNICM3_CE</t>
  </si>
  <si>
    <t>563,176</t>
  </si>
  <si>
    <t>ORNICM3_RÝH_OR</t>
  </si>
  <si>
    <t>59,36</t>
  </si>
  <si>
    <t>ORNICM3_RÝH_TR</t>
  </si>
  <si>
    <t>20,2</t>
  </si>
  <si>
    <t>ORNICM3_VNĚ_TR</t>
  </si>
  <si>
    <t>121,2</t>
  </si>
  <si>
    <t>PANEL_PLOCHA</t>
  </si>
  <si>
    <t>828</t>
  </si>
  <si>
    <t>PAŽCELK2</t>
  </si>
  <si>
    <t>1495,035</t>
  </si>
  <si>
    <t>PAŽCELK4</t>
  </si>
  <si>
    <t>1026,274</t>
  </si>
  <si>
    <t>PAŽPŘÍLOŽ2</t>
  </si>
  <si>
    <t>1196,028</t>
  </si>
  <si>
    <t>PAŽPŘÍLOŽ4</t>
  </si>
  <si>
    <t>821,019</t>
  </si>
  <si>
    <t>PAŽZÁTAŽ2</t>
  </si>
  <si>
    <t>299,007</t>
  </si>
  <si>
    <t>PAŽZÁTAŽ4</t>
  </si>
  <si>
    <t>205,255</t>
  </si>
  <si>
    <t>POVRCH_LESCEST</t>
  </si>
  <si>
    <t>4810</t>
  </si>
  <si>
    <t>PRUMHL_A</t>
  </si>
  <si>
    <t>2,046</t>
  </si>
  <si>
    <t>REKAPITULACE ROZPOČTU</t>
  </si>
  <si>
    <t>PRUMHL_A1</t>
  </si>
  <si>
    <t>1,52</t>
  </si>
  <si>
    <t>PRUMHL_B</t>
  </si>
  <si>
    <t>1,65</t>
  </si>
  <si>
    <t>PŘESUN_HMT</t>
  </si>
  <si>
    <t>157,754</t>
  </si>
  <si>
    <t>STROM_BEDNĚNÍ</t>
  </si>
  <si>
    <t>50</t>
  </si>
  <si>
    <t>SUŤ_BETON_T</t>
  </si>
  <si>
    <t>12,672</t>
  </si>
  <si>
    <t>SUŤ_SYP</t>
  </si>
  <si>
    <t>446,411</t>
  </si>
  <si>
    <t>SUŤ_ŠTĚRK</t>
  </si>
  <si>
    <t>379,344</t>
  </si>
  <si>
    <t>SUŤ_ŽBETON_T</t>
  </si>
  <si>
    <t>1,628</t>
  </si>
  <si>
    <t>SUŤ_ŽIVICE</t>
  </si>
  <si>
    <t>67,067</t>
  </si>
  <si>
    <t>TĚS_SPAR_Ž1</t>
  </si>
  <si>
    <t>Kód - Popis</t>
  </si>
  <si>
    <t>Cena celkem [CZK]</t>
  </si>
  <si>
    <t>TĚS_SPAR_Ž2</t>
  </si>
  <si>
    <t>28,1</t>
  </si>
  <si>
    <t>VYK_Š3</t>
  </si>
  <si>
    <t>1713,61</t>
  </si>
  <si>
    <t>1) Náklady z rozpočtu</t>
  </si>
  <si>
    <t>-1</t>
  </si>
  <si>
    <t>VYKOP_CE</t>
  </si>
  <si>
    <t>2891,723</t>
  </si>
  <si>
    <t>HSV - Práce a dodávky HSV</t>
  </si>
  <si>
    <t>VYKOP_N</t>
  </si>
  <si>
    <t>2286,038</t>
  </si>
  <si>
    <t xml:space="preserve">    1 - Zemní práce</t>
  </si>
  <si>
    <t>VYKOP_Z</t>
  </si>
  <si>
    <t>605,685</t>
  </si>
  <si>
    <t xml:space="preserve">    2 - Zakládání</t>
  </si>
  <si>
    <t>VYKOP3</t>
  </si>
  <si>
    <t>1445,862</t>
  </si>
  <si>
    <t xml:space="preserve">    4 - Vodorovné konstrukce</t>
  </si>
  <si>
    <t>VYKOP4</t>
  </si>
  <si>
    <t xml:space="preserve">    5 - Komunikace pozemní</t>
  </si>
  <si>
    <t>VYTL_OBJ_LES</t>
  </si>
  <si>
    <t>166,918</t>
  </si>
  <si>
    <t xml:space="preserve">    8 - Trubní vedení</t>
  </si>
  <si>
    <t>VYTLAČ_N</t>
  </si>
  <si>
    <t>217,33</t>
  </si>
  <si>
    <t xml:space="preserve">    9 - Ostatní konstrukce a práce, bourání</t>
  </si>
  <si>
    <t>VYTLAČ_Z</t>
  </si>
  <si>
    <t>56,571</t>
  </si>
  <si>
    <t xml:space="preserve">    997 - Přesun sutě</t>
  </si>
  <si>
    <t>ZAJKAB3</t>
  </si>
  <si>
    <t>4</t>
  </si>
  <si>
    <t xml:space="preserve">    998 - Přesun hmot</t>
  </si>
  <si>
    <t>ZAJPOTR200</t>
  </si>
  <si>
    <t>5</t>
  </si>
  <si>
    <t>PSV - Práce a dodávky PSV</t>
  </si>
  <si>
    <t>ZAJPOTR500</t>
  </si>
  <si>
    <t>8</t>
  </si>
  <si>
    <t xml:space="preserve">    711 - Izolace proti vodě, vlhkosti a plynům</t>
  </si>
  <si>
    <t>ZALOZTRAV</t>
  </si>
  <si>
    <t>707</t>
  </si>
  <si>
    <t xml:space="preserve">    713 - Izolace tepelné</t>
  </si>
  <si>
    <t>ZASYP_Z</t>
  </si>
  <si>
    <t>549,114</t>
  </si>
  <si>
    <t xml:space="preserve">    722 - Zdravotechnika - vnitřní vodovod</t>
  </si>
  <si>
    <t>M - Práce a dodávky M</t>
  </si>
  <si>
    <t xml:space="preserve">    23-M - Montáže potrubí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</si>
  <si>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</si>
  <si>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</si>
  <si>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</si>
  <si>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VRN9 -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</si>
  <si>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</si>
  <si>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</si>
  <si>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</si>
  <si>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</si>
  <si>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</si>
  <si>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</si>
  <si>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</si>
  <si>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</si>
  <si>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</si>
  <si>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</si>
  <si>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</si>
  <si>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</si>
  <si>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</si>
  <si>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</si>
  <si>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</si>
  <si>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</si>
  <si>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</si>
  <si>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</si>
  <si>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</si>
  <si>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</si>
  <si>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1157414821</t>
  </si>
  <si>
    <t>"odstr. křovin u AŠ+ve staničení km 0,380" 151,0+(16,0*3,0)</t>
  </si>
  <si>
    <t>VV</t>
  </si>
  <si>
    <t>111201401.R</t>
  </si>
  <si>
    <t>Likvidace křovin a stromů průměru kmene do 100 mm</t>
  </si>
  <si>
    <t>-1209398592</t>
  </si>
  <si>
    <t>3</t>
  </si>
  <si>
    <t>113106123</t>
  </si>
  <si>
    <t>Rozebrání dlažeb komunikací pro pěší ze zámkových dlaždic</t>
  </si>
  <si>
    <t>1152733930</t>
  </si>
  <si>
    <t>"chodník Úhelnice" 1,65*10,5</t>
  </si>
  <si>
    <t>113107163</t>
  </si>
  <si>
    <t>Odstranění podkladu pl přes 50 do 200 m2 z kameniva drceného tl 300 mm</t>
  </si>
  <si>
    <t>1012597225</t>
  </si>
  <si>
    <t>"délka DN250 nezpev." 8,5+19,0</t>
  </si>
  <si>
    <t>"délka DN250 nezpev. s ornicí" 39,20+61,8</t>
  </si>
  <si>
    <t>"délka DN250 orná půda + podorničí" 148,4</t>
  </si>
  <si>
    <t>"délka DN250 štěrkový cesta k čp.21" 60,90</t>
  </si>
  <si>
    <t xml:space="preserve">"délka DN250 štěrkový cesta do pole" 72,00 </t>
  </si>
  <si>
    <t>"délka DN250 lesní cesta" 1049,8</t>
  </si>
  <si>
    <t>"délka DN250 živice-místní" 13,00+109,20</t>
  </si>
  <si>
    <t>"délka DN250 živice-sil.III.tř." 15,3</t>
  </si>
  <si>
    <t>Mezisoučet</t>
  </si>
  <si>
    <t>"délka DN150 živice-sil.III.tř." 4,0+2,0</t>
  </si>
  <si>
    <t>"délka DN100 nezpev.-odbočení z řadu A k objektům" 8,8</t>
  </si>
  <si>
    <t>"délka DN80 nezpev.-odbočení z řadu A k objektům" 4,3</t>
  </si>
  <si>
    <t>"délka DN80 přeložka řadu B-štěrkový cesta k čp.21" 23,3</t>
  </si>
  <si>
    <t>"zákl.objem ze SW pod.prof. DN250 nezpev" 16,40+33,15</t>
  </si>
  <si>
    <t>"zákl.objem ze SW pod.prof. DN250 nezpev s ornicí" 87,08+120,01</t>
  </si>
  <si>
    <t>"zákl.objem ze SW pod.prof. DN250 orná půda+podorničí" 313,46</t>
  </si>
  <si>
    <t>"zákl.objem ze SW pod.prof. DN250 šterk.cesta k čp.21" 171,68</t>
  </si>
  <si>
    <t>"zákl.objem ze SW pod.prof. DN250 štěrk.cesta do pole" 147,49</t>
  </si>
  <si>
    <t>"zákl.objem ze SW pod.prof. DN250 lesní cesta" 2028,55</t>
  </si>
  <si>
    <t>"zákl.objem ze SW pod.prof. DN250 živice-místní" 31,59+293,79</t>
  </si>
  <si>
    <t>"zákl.objem ze SW pod.prof. DN250 živice-sil.III.tř." 24,6</t>
  </si>
  <si>
    <t>"zákl.objem ze SW pod.prof. DN150 živice-sil.III.tř." 5,36+2,85</t>
  </si>
  <si>
    <t>"zákl.objem ze SW pod.prof DN100 nezpev.-odbočení z řadu A k objektům" DEL100_N1*0,9*((2,0+2,06)/2)</t>
  </si>
  <si>
    <t>KUB100_CE</t>
  </si>
  <si>
    <t>"zákl.objem ze SW pod.prof DN80 nezpev.-odbočení z řadu A k objektům" DEL80_N1*0,8*((1,85+1,90)/2)</t>
  </si>
  <si>
    <t>"zákl.objem ze SW pod.prof DN80 ořeložka řadu B-štěrková cesta k čp.21" 30,76</t>
  </si>
  <si>
    <t>KUB80_CE</t>
  </si>
  <si>
    <t>"průměrná hloubka výk.řadu A" KUB250_CE/DEL250_CE/1,0</t>
  </si>
  <si>
    <t>"průměrná hloubka výk.řadu A-1" KUB150_CE/DEL150_CE/0,9</t>
  </si>
  <si>
    <t>"průměrná hloubka výk.řadu B" KUB80_Š1/DEL90_Š1/0,8</t>
  </si>
  <si>
    <t>ODSTRPODK_Ž1</t>
  </si>
  <si>
    <t>(DEL250_Ž1*1,0)</t>
  </si>
  <si>
    <t>ODSTRPODK_Ž2</t>
  </si>
  <si>
    <t>(DEL250_Ž2*1,0)+(DEL150_Ž2*0,9)</t>
  </si>
  <si>
    <t>(DEL250_Š1*1,0)+(DEL90_Š1*0,8)</t>
  </si>
  <si>
    <t>(DEL250_Š2*1,0)</t>
  </si>
  <si>
    <t>113151111</t>
  </si>
  <si>
    <t>Rozebrání zpevněných ploch ze silničních dílců</t>
  </si>
  <si>
    <t>1934075633</t>
  </si>
  <si>
    <t>" dočasná komunikace od Úhelnice" PANEL_PLOCHA</t>
  </si>
  <si>
    <t>113154112</t>
  </si>
  <si>
    <t>Frézování živičného krytu tl 40 mm pruh š 0,5 m pl do 500 m2 bez překážek v trase</t>
  </si>
  <si>
    <t>-1055257527</t>
  </si>
  <si>
    <t>257,0-(ODSTRŽ1_RÝH)</t>
  </si>
  <si>
    <t>7</t>
  </si>
  <si>
    <t>113107222</t>
  </si>
  <si>
    <t>Odstranění podkladu pl přes 200 m2 z kameniva drceného tl 200 mm</t>
  </si>
  <si>
    <t>1501857049</t>
  </si>
  <si>
    <t>"celková plocha lesní cesty šířky 2,7-3,5m" 3387,0</t>
  </si>
  <si>
    <t>" dle 3 sond je stáv. podkladu cca 150mm, zbytek výměry v prokopávkách" ODSTRPODK_Š3</t>
  </si>
  <si>
    <t>113154113</t>
  </si>
  <si>
    <t>Frézování živičného krytu tl 50 mm pruh š 0,5 m pl do 500 m2 bez překážek v trase</t>
  </si>
  <si>
    <t>1894106671</t>
  </si>
  <si>
    <t>109,0-ODSTRŽ2_RÝH</t>
  </si>
  <si>
    <t>9</t>
  </si>
  <si>
    <t>113154124</t>
  </si>
  <si>
    <t>Frézování živičného krytu tl 100 mm pruh š 1 m pl do 500 m2 bez překážek v trase</t>
  </si>
  <si>
    <t>-183232987</t>
  </si>
  <si>
    <t>113154225</t>
  </si>
  <si>
    <t>Frézování živičného krytu tl 200 mm pruh š 1 m pl do 1000 m2 bez překážek v trase</t>
  </si>
  <si>
    <t>1897476142</t>
  </si>
  <si>
    <t>11</t>
  </si>
  <si>
    <t>113202111</t>
  </si>
  <si>
    <t>Vytrhání obrub krajníků obrubníků stojatých</t>
  </si>
  <si>
    <t>m</t>
  </si>
  <si>
    <t>-1230492738</t>
  </si>
  <si>
    <t>12,0</t>
  </si>
  <si>
    <t>115101201</t>
  </si>
  <si>
    <t>Čerpání vody na dopravní výšku do 10 m průměrný přítok do 500 l/min</t>
  </si>
  <si>
    <t>hod</t>
  </si>
  <si>
    <t>-1084246135</t>
  </si>
  <si>
    <t>"rychlost pokládky 12m/den" (DEL250_CE+DEL150_CE+DEL100_N1+DEL80_N1)/12*8</t>
  </si>
  <si>
    <t>13</t>
  </si>
  <si>
    <t>115101301</t>
  </si>
  <si>
    <t>Pohotovost čerpací soupravy pro dopravní výšku do 10 m přítok do 500 l/min</t>
  </si>
  <si>
    <t>den</t>
  </si>
  <si>
    <t>-2454085</t>
  </si>
  <si>
    <t>"rychlost pokládky 12m/den" (DEL250_CE+DEL150_CE+DEL100_N1+DEL80_N1)/12</t>
  </si>
  <si>
    <t>14</t>
  </si>
  <si>
    <t>119001401</t>
  </si>
  <si>
    <t>Dočasné zajištění potrubí ocelového nebo litinového DN do 200</t>
  </si>
  <si>
    <t>-1834261180</t>
  </si>
  <si>
    <t>5*1,0</t>
  </si>
  <si>
    <t>119001412</t>
  </si>
  <si>
    <t>Dočasné zajištění potrubí betonového, ŽB nebo kameninového DN do 500</t>
  </si>
  <si>
    <t>207773243</t>
  </si>
  <si>
    <t>8*1,0</t>
  </si>
  <si>
    <t>16</t>
  </si>
  <si>
    <t>119001421</t>
  </si>
  <si>
    <t>Dočasné zajištění kabelů a kabelových tratí ze 3 volně ložených kabelů</t>
  </si>
  <si>
    <t>-919164014</t>
  </si>
  <si>
    <t>4*1,0</t>
  </si>
  <si>
    <t>17</t>
  </si>
  <si>
    <t>121101103</t>
  </si>
  <si>
    <t>Sejmutí ornice s přemístěním na vzdálenost do 250 m</t>
  </si>
  <si>
    <t>m3</t>
  </si>
  <si>
    <t>682600127</t>
  </si>
  <si>
    <t>"travnatý povrch" (DEL250_N2*1,0)*0,2</t>
  </si>
  <si>
    <t>"0,2m ornice; 0,2m podorničí" (DEL250_N3*1,0)*0,2*2</t>
  </si>
  <si>
    <t>"travnatý povrch" ((DEL250_N2)*((1,0+3,0+3,0)*0,2))-ORNICM3_RÝH_TR</t>
  </si>
  <si>
    <t>ORNICM3_VNĚ_OR</t>
  </si>
  <si>
    <t>"0,2m ornice; 0,2m podorničí" ((DEL250_N3)*((1,0+3,0+3,1)*0,2*2)+(1,6*0,2))-ORNICM3_RÝH_OR</t>
  </si>
  <si>
    <t>Součet</t>
  </si>
  <si>
    <t>18</t>
  </si>
  <si>
    <t>121101201</t>
  </si>
  <si>
    <t>Odstranění lesní hrabanky</t>
  </si>
  <si>
    <t>-66811934</t>
  </si>
  <si>
    <t>"vyčištění prostoru před zahájením výkopových prací-větvě, listí, hrabanka" POVRCH_LESCEST</t>
  </si>
  <si>
    <t>19</t>
  </si>
  <si>
    <t>122201102</t>
  </si>
  <si>
    <t>Odkopávky a prokopávky nezapažené v hornině tř. 3 objem do 1000 m3</t>
  </si>
  <si>
    <t>927056678</t>
  </si>
  <si>
    <t>"zbývající část budoucí 300 mm konstrukce zpev. lesní koumunikace bude odtěžena odkopávkou 150mm" ODSTRPODK150*0,150</t>
  </si>
  <si>
    <t>20</t>
  </si>
  <si>
    <t>130001101</t>
  </si>
  <si>
    <t>Příplatek za ztížení vykopávky v blízkosti podzemního vedení</t>
  </si>
  <si>
    <t>-622801991</t>
  </si>
  <si>
    <t>"křížení do DN200" (ZAJPOTR200*(0,5+0,2+0,3)*(0,5+0,2+0,5))</t>
  </si>
  <si>
    <t>"křížení do DN500" ZAJPOTR500*(0,5+0,5+0,3)*(0,5+0,5+0,5)</t>
  </si>
  <si>
    <t>"křížení kabelů" ZAJKAB3*(1,0+1,0)*PRUMHL_A</t>
  </si>
  <si>
    <t>130901121</t>
  </si>
  <si>
    <t>Bourání kcí v hloubených vykopávkách ze zdiva z betonu prostého ručně</t>
  </si>
  <si>
    <t>-1779257246</t>
  </si>
  <si>
    <t>"bourání šachty A 1-stěny celá hloubka" (1,8+1,3+(2*0,30))*2*0,3*2,4</t>
  </si>
  <si>
    <t>"bourání šachty A 1-dno" ((1,8+0,3)*(1,3+0,3))*0,30</t>
  </si>
  <si>
    <t>22</t>
  </si>
  <si>
    <t>130901123</t>
  </si>
  <si>
    <t>Bourání kcí v hloubených vykopávkách ze zdiva ze ŽB nebo předpjatého ručně</t>
  </si>
  <si>
    <t>-1396284073</t>
  </si>
  <si>
    <t>"A 1 strop" (((1,8+(0,3*2))*(1,3+(0,3*2)))*0,2)-(0,7*0,7*0,2)</t>
  </si>
  <si>
    <t>23</t>
  </si>
  <si>
    <t>131201201</t>
  </si>
  <si>
    <t>Hloubení jam zapažených v hornině tř. 3 objemu do 100 m3</t>
  </si>
  <si>
    <t>831982575</t>
  </si>
  <si>
    <t>"hloubení šachty A1" ((3,7*5,2*2,2)-(2,1*1,6*2,2))</t>
  </si>
  <si>
    <t>JAMA_CE*0,5</t>
  </si>
  <si>
    <t>24</t>
  </si>
  <si>
    <t>131201209</t>
  </si>
  <si>
    <t>Příplatek za lepivost u hloubení jam zapažených v hornině tř. 3</t>
  </si>
  <si>
    <t>1860469750</t>
  </si>
  <si>
    <t>JAMA3*0,3</t>
  </si>
  <si>
    <t>25</t>
  </si>
  <si>
    <t>131301201</t>
  </si>
  <si>
    <t>Hloubení jam zapažených v hornině tř. 4 objemu do 100 m3</t>
  </si>
  <si>
    <t>389487331</t>
  </si>
  <si>
    <t>26</t>
  </si>
  <si>
    <t>131301209</t>
  </si>
  <si>
    <t>Příplatek za lepivost u hloubení jam zapažených v hornině tř. 4</t>
  </si>
  <si>
    <t>2105617174</t>
  </si>
  <si>
    <t>JAMA4*0,3</t>
  </si>
  <si>
    <t>27</t>
  </si>
  <si>
    <t>132201203</t>
  </si>
  <si>
    <t>Hloubení rýh š do 2000 mm v hornině tř. 3 objemu do 5000 m3</t>
  </si>
  <si>
    <t>-2138582510</t>
  </si>
  <si>
    <t>VYK_Ž1</t>
  </si>
  <si>
    <t>"výkop m3 v živici Ž1" ((KUB250_Ž1)-(DEL250_Ž1*1,0*0,39))</t>
  </si>
  <si>
    <t>VYK_Ž2</t>
  </si>
  <si>
    <t>"výkop m3 v živici Ž2" ((KUB250_Ž2)-(DEL250_Ž2*1,0*0,45))+((KUB150_Ž2)-(DEL150_Ž2*0,9*0,45))</t>
  </si>
  <si>
    <t>VYK_Š1</t>
  </si>
  <si>
    <t>"výkop m3 ve štěrku Š1" ((KUB250_Š1)-(DEL250_Š1*1,0*0,30))+((KUB80_Š1)-(DEL90_Š1*0,8*0,30))</t>
  </si>
  <si>
    <t>VYK_Š2</t>
  </si>
  <si>
    <t>"výkop m3 ve štěrku Š2" ((KUB250_Š2)-(DEL250_Š2*1,0*0,30))</t>
  </si>
  <si>
    <t>"výkop m3 ve štěrku-lesní cesta Š3" ((KUB250_Š3)-(DEL250_Š3*1,0*0,30))</t>
  </si>
  <si>
    <t>"výkop m3 v nezpev." ((KUB250_N2+KUB250_N3)-ORNICM3_RÝH_TR)+(KUB250_N1+KUB100_N1+KUB80_N1)</t>
  </si>
  <si>
    <t>VYKOP_Z+VYKOP_N</t>
  </si>
  <si>
    <t>VYKOP_CE*0,5</t>
  </si>
  <si>
    <t>28</t>
  </si>
  <si>
    <t>132201209</t>
  </si>
  <si>
    <t>Příplatek za lepivost k hloubení rýh š do 2000 mm v hornině tř. 3</t>
  </si>
  <si>
    <t>671288169</t>
  </si>
  <si>
    <t>VYKOP3*0,3</t>
  </si>
  <si>
    <t>29</t>
  </si>
  <si>
    <t>132301203</t>
  </si>
  <si>
    <t>Hloubení rýh š do 2000 mm v hornině tř. 4 objemu do 5000 m3</t>
  </si>
  <si>
    <t>1102861181</t>
  </si>
  <si>
    <t>30</t>
  </si>
  <si>
    <t>132301209</t>
  </si>
  <si>
    <t>Příplatek za lepivost k hloubení rýh š do 2000 mm v hornině tř. 4</t>
  </si>
  <si>
    <t>593748203</t>
  </si>
  <si>
    <t>VYKOP4*0,3</t>
  </si>
  <si>
    <t>31</t>
  </si>
  <si>
    <t>151101101</t>
  </si>
  <si>
    <t>Zřízení příložného pažení a rozepření stěn rýh hl do 2 m</t>
  </si>
  <si>
    <t>1212073202</t>
  </si>
  <si>
    <t>"pažení celkové do 2m" (DEL250_CE-(-(14,3-265,1))+(DEL80_N1+DEL100_N1)*PRUMHL_A*2)+(DEL150_CE*PRUMHL_A1*2)+(DEL90_Š1*PRUMHL_B*2)</t>
  </si>
  <si>
    <t>PAŽCELK2*0,8</t>
  </si>
  <si>
    <t>32</t>
  </si>
  <si>
    <t>151101102</t>
  </si>
  <si>
    <t>Zřízení příložného pažení a rozepření stěn rýh hl do 4 m</t>
  </si>
  <si>
    <t>1743787428</t>
  </si>
  <si>
    <t>"pažení celkovédo 4m" (-(14,3-265,1))*PRUMHL_A*2</t>
  </si>
  <si>
    <t>PAŽCELK4*0,8</t>
  </si>
  <si>
    <t>33</t>
  </si>
  <si>
    <t>151101111</t>
  </si>
  <si>
    <t>Odstranění příložného pažení a rozepření stěn rýh hl do 2 m</t>
  </si>
  <si>
    <t>68619560</t>
  </si>
  <si>
    <t>34</t>
  </si>
  <si>
    <t>151101112</t>
  </si>
  <si>
    <t>Odstranění příložného pažení a rozepření stěn rýh hl do 4 m</t>
  </si>
  <si>
    <t>355234648</t>
  </si>
  <si>
    <t>35</t>
  </si>
  <si>
    <t>151201101</t>
  </si>
  <si>
    <t>Zřízení zátažného pažení a rozepření stěn rýh hl do 2 m</t>
  </si>
  <si>
    <t>2134718609</t>
  </si>
  <si>
    <t>PAŽCELK2*0,2</t>
  </si>
  <si>
    <t>36</t>
  </si>
  <si>
    <t>151201102</t>
  </si>
  <si>
    <t>Zřízení zátažného pažení a rozepření stěn rýh hl do 4 m</t>
  </si>
  <si>
    <t>-1296038295</t>
  </si>
  <si>
    <t>PAŽCELK4*0,2</t>
  </si>
  <si>
    <t>37</t>
  </si>
  <si>
    <t>151201111</t>
  </si>
  <si>
    <t>Odstranění zátažného pažení a rozepření stěn rýh hl do 2 m</t>
  </si>
  <si>
    <t>1119204948</t>
  </si>
  <si>
    <t>38</t>
  </si>
  <si>
    <t>151201112</t>
  </si>
  <si>
    <t>Odstranění zátažného pažení a rozepření stěn rýh hl do 4 m</t>
  </si>
  <si>
    <t>758627701</t>
  </si>
  <si>
    <t>39</t>
  </si>
  <si>
    <t>151811114.R</t>
  </si>
  <si>
    <t>Pronájem, doprava, osazení a odstranění rámového pažicího boxu pro výkop šachty A1</t>
  </si>
  <si>
    <t>ks</t>
  </si>
  <si>
    <t>-2065646207</t>
  </si>
  <si>
    <t>40</t>
  </si>
  <si>
    <t>161101101</t>
  </si>
  <si>
    <t>Svislé přemístění výkopku z horniny tř. 1 až 4 hl výkopu do 2,5 m</t>
  </si>
  <si>
    <t>-1726642182</t>
  </si>
  <si>
    <t>(VYKOP3+VYKOP4)*0,5</t>
  </si>
  <si>
    <t>41</t>
  </si>
  <si>
    <t>162601101</t>
  </si>
  <si>
    <t>Vodorovné přemístění do 4000 m výkopku/sypaniny z horniny tř. 1 až 4</t>
  </si>
  <si>
    <t>-952640924</t>
  </si>
  <si>
    <t>ODVOZ_LES_CEST</t>
  </si>
  <si>
    <t>"výkop v lesní cestě převezen na mezideponii a k zásypu" (VYK_Š3-VYTL_OBJ_LES)*2</t>
  </si>
  <si>
    <t>"odstraněné konstrukční vrstvy převezeny na mezideponii a k zásypu" NAKL_ŠTĚRK_DEP*2</t>
  </si>
  <si>
    <t>42</t>
  </si>
  <si>
    <t>162701105</t>
  </si>
  <si>
    <t>Vodorovné přemístění do 10000 m výkopku/sypaniny z horniny tř. 1 až 4</t>
  </si>
  <si>
    <t>-1116524115</t>
  </si>
  <si>
    <t>"vytlačený objem L-P-O ve zpevněném" ((DEL250_Š1+DEL250_Š2+DEL250_Ž1+DEL250_Ž2)*0,159)</t>
  </si>
  <si>
    <t>"vytlačený objem L-P-O ve zpevněném" (DEL150_Ž2*0,558)+(DEL90_Š1*0,439)</t>
  </si>
  <si>
    <t>"vytlačený objem L-P-O v lesní cestě"(DEL250_Š3)*0,159</t>
  </si>
  <si>
    <t>"vytlačený objem L-P-O v nezpevněném" ((DEL250_N1+DEL250_N2+DEL250_N3)*0,159)+(DEL100_N1*0,511)+(DEL80_N1*0,439)</t>
  </si>
  <si>
    <t>(VYKOP_Z+VYTLAČ_N)+ODKOP_LESCEST</t>
  </si>
  <si>
    <t>43</t>
  </si>
  <si>
    <t>167101102</t>
  </si>
  <si>
    <t>Nakládání výkopku z hornin tř. 1 až 4 přes 100 m3</t>
  </si>
  <si>
    <t>-775160254</t>
  </si>
  <si>
    <t>"nakládaní výkopku z lesní cesty z dočasné deponie 100m3 do 4km" 100</t>
  </si>
  <si>
    <t>"nakládání odstraněných štěrkových vrstev pro zpětný záspy ve zpev. kom. ze skládky do 4km" ((ODSTRPODK300*0,30)+(ODSTRPODK150*0,15))</t>
  </si>
  <si>
    <t>44</t>
  </si>
  <si>
    <t>171101101</t>
  </si>
  <si>
    <t>Uložení sypaniny z hornin soudržných do násypů zhutněných na 95 % PS</t>
  </si>
  <si>
    <t>-361376519</t>
  </si>
  <si>
    <t>"zřízení dočasné deponie do 4km" NAKL_VYKOP_DEP+NAKL_ŠTĚRK_DEP</t>
  </si>
  <si>
    <t>"svahování násypu kolem šachty A1" (0,84/3)*(((4,66+2*0,84)*(3,58+2*0,84))+((((4,66+2*0,84)*(3,58+2*0,84))*(4,66*3,58))^0,5)+(4,66*3,58))</t>
  </si>
  <si>
    <t>"svahování násypu kolem šachty A1" -1*(2,58+0,2)*(3,66+0,2)*0,54</t>
  </si>
  <si>
    <t>45</t>
  </si>
  <si>
    <t>171201201</t>
  </si>
  <si>
    <t>Uložení sypaniny na skládky</t>
  </si>
  <si>
    <t>-1267743613</t>
  </si>
  <si>
    <t>46</t>
  </si>
  <si>
    <t>171201211</t>
  </si>
  <si>
    <t>Poplatek za uložení odpadu ze sypaniny na skládce (skládkovné)</t>
  </si>
  <si>
    <t>t</t>
  </si>
  <si>
    <t>701972312</t>
  </si>
  <si>
    <t>ODVOZ_CE*2</t>
  </si>
  <si>
    <t>47</t>
  </si>
  <si>
    <t>174101101</t>
  </si>
  <si>
    <t>Zásyp jam, šachet rýh nebo kolem objektů sypaninou se zhutněním</t>
  </si>
  <si>
    <t>817163327</t>
  </si>
  <si>
    <t>"zásyp ve zpev." (VYKOP_Z-VYTLAČ_Z)</t>
  </si>
  <si>
    <t>ZASYP_N</t>
  </si>
  <si>
    <t>"zásyp v nezpev" VYKOP_N-VYTLAČ_N</t>
  </si>
  <si>
    <t>ZASYP_RÝH</t>
  </si>
  <si>
    <t>ZASYP_JAM</t>
  </si>
  <si>
    <t>"zásyp jámy šachty A1" JAMA_CE-(2,58*3,66*2,2)</t>
  </si>
  <si>
    <t>ZASYP_CE</t>
  </si>
  <si>
    <t>48</t>
  </si>
  <si>
    <t>M</t>
  </si>
  <si>
    <t>583373700</t>
  </si>
  <si>
    <t>štěrkopísek  (Hulín) frakce 0-63 třída C</t>
  </si>
  <si>
    <t>542104208</t>
  </si>
  <si>
    <t>"nakup. mater. zmenšený o odtsraněný štěrk ze stáv. komunikací vhodný do zásypu" (ZASYP_Z*2)-(ODSTRPODK300*0,4)-(ODSTRPODK150*0,235)</t>
  </si>
  <si>
    <t>49</t>
  </si>
  <si>
    <t>175151101</t>
  </si>
  <si>
    <t>Obsypání potrubí strojně sypaninou bez prohození, uloženou do 3 m</t>
  </si>
  <si>
    <t>-170581632</t>
  </si>
  <si>
    <t>OBSYP_STROJNÍ</t>
  </si>
  <si>
    <t>((DEL250_CE)*0,515)+(DEL150_Ž2*0,400)+(DEL100_N1*0,365)+((DEL80_N1+DEL90_Š1)*0,311)+(DEL32_CE*0,278)</t>
  </si>
  <si>
    <t>583313470</t>
  </si>
  <si>
    <t>kamenivo těžené drobné (Uhy) frakce 0-4</t>
  </si>
  <si>
    <t>-587037100</t>
  </si>
  <si>
    <t>OBSYP_CE</t>
  </si>
  <si>
    <t>((DEL150_Ž2*0,400)+(DEL100_N1*0,365)+((DEL80_N1+DEL90_Š1)*0,311)+(DEL32_CE*0,278))*2,0</t>
  </si>
  <si>
    <t>51</t>
  </si>
  <si>
    <t>181101121</t>
  </si>
  <si>
    <t>Úprava pozemku s rozpojením, přehrnutím, urovnáním a přehrnutím do 20 m zeminy tř 1 a 2</t>
  </si>
  <si>
    <t>1994976305</t>
  </si>
  <si>
    <t>"urovnání podkladu pod dočasnou komunikací od Úhelnice-0,4m vyjeté koleje" PANEL_PLOCHA*0,4</t>
  </si>
  <si>
    <t>52</t>
  </si>
  <si>
    <t>181301103</t>
  </si>
  <si>
    <t>Rozprostření ornice tl vrstvy do 200 mm pl do 500 m2 v rovině nebo ve svahu do 1:5</t>
  </si>
  <si>
    <t>1919576773</t>
  </si>
  <si>
    <t>ORNICM3_CE/0,2</t>
  </si>
  <si>
    <t>53</t>
  </si>
  <si>
    <t>181411131</t>
  </si>
  <si>
    <t>Založení parkového trávníku výsevem plochy do 1000 m2 v rovině a ve svahu do 1:5</t>
  </si>
  <si>
    <t>-643549508</t>
  </si>
  <si>
    <t>(ORNICM3_RÝH_TR+ORNICM3_VNĚ_TR)/0,2</t>
  </si>
  <si>
    <t>54</t>
  </si>
  <si>
    <t>005724100</t>
  </si>
  <si>
    <t>osivo směs travní parková</t>
  </si>
  <si>
    <t>kg</t>
  </si>
  <si>
    <t>-386158431</t>
  </si>
  <si>
    <t>ZALOZTRAV*0,015</t>
  </si>
  <si>
    <t>55</t>
  </si>
  <si>
    <t>184807111</t>
  </si>
  <si>
    <t>Zřízení ochrany stromu bedněním</t>
  </si>
  <si>
    <t>1480405</t>
  </si>
  <si>
    <t>"odhadnuté množství vynuceného nasazení vynuceného nasazení" 50</t>
  </si>
  <si>
    <t>56</t>
  </si>
  <si>
    <t>184807112</t>
  </si>
  <si>
    <t>Odstranění ochrany stromu bedněním</t>
  </si>
  <si>
    <t>425452599</t>
  </si>
  <si>
    <t>57</t>
  </si>
  <si>
    <t>19000001.R</t>
  </si>
  <si>
    <t>Zajištění stability sloupu NN před čp.11 po dobu provádění zemních prací</t>
  </si>
  <si>
    <t>583219152</t>
  </si>
  <si>
    <t>58</t>
  </si>
  <si>
    <t>19000002.R</t>
  </si>
  <si>
    <t>Zřízení, provoz a likvidace dočasné skládky výkopku a sypkých materiálů do 4km</t>
  </si>
  <si>
    <t>1540990531</t>
  </si>
  <si>
    <t>59</t>
  </si>
  <si>
    <t>212752212</t>
  </si>
  <si>
    <t>Trativod z drenážních trubek plastových flexibilních D do 100 mm včetně lože otevřený výkop</t>
  </si>
  <si>
    <t>-297913047</t>
  </si>
  <si>
    <t>DEL250_CE+DEL150_CE+DEL100_N1+DEL80_N1+DEL90_Š1</t>
  </si>
  <si>
    <t>60</t>
  </si>
  <si>
    <t>291211111</t>
  </si>
  <si>
    <t>Zřízení plochy ze silničních panelů do lože tl 50 mm z kameniva</t>
  </si>
  <si>
    <t>1354975729</t>
  </si>
  <si>
    <t>"dočasná komunikace. od Úhelnice š. 3,0m, v zatáčkách 4,0m" 828</t>
  </si>
  <si>
    <t>61</t>
  </si>
  <si>
    <t>593812330.R</t>
  </si>
  <si>
    <t>pronájem panel silniční IZD 300/100/18 JP 20 t 300x100x18 cm, vč. dopravy tam a zpět</t>
  </si>
  <si>
    <t>kus</t>
  </si>
  <si>
    <t>-398166636</t>
  </si>
  <si>
    <t>"panely pronajaté" PANEL_PLOCHA/(3,0*1,0)</t>
  </si>
  <si>
    <t>62</t>
  </si>
  <si>
    <t>451572111</t>
  </si>
  <si>
    <t>Lože pod potrubí otevřený výkop z kameniva drobného těženého</t>
  </si>
  <si>
    <t>1847626574</t>
  </si>
  <si>
    <t>LOŽE_CE</t>
  </si>
  <si>
    <t>(DEL250_CE*1,0*0,1)+(DEL150_CE*0,9*0,15)+(DEL100_CE*0,15*0,9)+((DEL80_CE+DEL90_Š1+DEL32_CE)*0,8*0,15)</t>
  </si>
  <si>
    <t>63</t>
  </si>
  <si>
    <t>452111111</t>
  </si>
  <si>
    <t>Osazení betonových pražců otevřený výkop pl do 25000 mm2</t>
  </si>
  <si>
    <t>1693985265</t>
  </si>
  <si>
    <t>"prefabrikáty z vibrolisovaného betonu pod šoupata" 10</t>
  </si>
  <si>
    <t>64</t>
  </si>
  <si>
    <t>592132500</t>
  </si>
  <si>
    <t>deska betonová ABD 26-50 50x20x3,5 cm</t>
  </si>
  <si>
    <t>-406943911</t>
  </si>
  <si>
    <t>65</t>
  </si>
  <si>
    <t>452313151</t>
  </si>
  <si>
    <t>Podkladní bloky z betonu prostého tř. C 20/25 otevřený výkop</t>
  </si>
  <si>
    <t>-512271574</t>
  </si>
  <si>
    <t>2,38+3,72+2,51+0,99+1,99+6,86+6,12+10,22</t>
  </si>
  <si>
    <t>66</t>
  </si>
  <si>
    <t>452353101</t>
  </si>
  <si>
    <t>Bednění podkladních bloků otevřený výkop</t>
  </si>
  <si>
    <t>-1545331388</t>
  </si>
  <si>
    <t>"(švýk + švýk + b/2) * h * počet" (1,0+1,0+(1,35/2))*1,36*5</t>
  </si>
  <si>
    <t>"(švýk + švýk + b/2) * h * počet" (1,0+1,0+(1,90/2))*1,88*1</t>
  </si>
  <si>
    <t>"(švýk + švýk + b/2) * h * počet" (1,0+1,0+(1,20/2))*1,16*4</t>
  </si>
  <si>
    <t>"(švýk + švýk + b/2) * h * počet" (1,0+1,0+(1,00/2))*0,94*4</t>
  </si>
  <si>
    <t>"(švýk + švýk + b/2) * h * počet" (1,0+1,0+(0,80/2))*0,93*2</t>
  </si>
  <si>
    <t>"(švýk + švýk + b/2) * h * počet" (1,0+1,0+(0,60/2))*0,62*8</t>
  </si>
  <si>
    <t>"(švýk + švýk + b/2) * h * počet" (1,0+1,0+(1,05/2))*1,05*1</t>
  </si>
  <si>
    <t>"(švýk + švýk + b/2) * h * počet" (1,0+1,0+(1,20/2))*1,16*11</t>
  </si>
  <si>
    <t>67</t>
  </si>
  <si>
    <t>1399151033</t>
  </si>
  <si>
    <t>"lesní komunikace Š3" ODSTRPODK150</t>
  </si>
  <si>
    <t>68</t>
  </si>
  <si>
    <t>564851111</t>
  </si>
  <si>
    <t>Podklad ze štěrkodrtě ŠD tl 150 mm</t>
  </si>
  <si>
    <t>238658636</t>
  </si>
  <si>
    <t>"zpevněné komunik. mimo lesní cestu" ODSTRPODK300*2</t>
  </si>
  <si>
    <t>"podklad pro osazení objektu šachty" 5,20*3,7</t>
  </si>
  <si>
    <t>69</t>
  </si>
  <si>
    <t>564911411</t>
  </si>
  <si>
    <t>Podklad z asfaltového recyklátu tl 50 mm</t>
  </si>
  <si>
    <t>692888368</t>
  </si>
  <si>
    <t>"celý povrch komunikace k čp.21" 182,0</t>
  </si>
  <si>
    <t>70</t>
  </si>
  <si>
    <t>566901232</t>
  </si>
  <si>
    <t>Vyspravení podkladu po překopech ing sítí plochy přes 15 m2 štěrkodrtí tl. 150 mm</t>
  </si>
  <si>
    <t>-1380999707</t>
  </si>
  <si>
    <t>"provizorní úprava rýhy před pokládkou živice" ODSTRŽ1_RÝH+ODSTRŽ2_RÝH</t>
  </si>
  <si>
    <t>71</t>
  </si>
  <si>
    <t>573111112</t>
  </si>
  <si>
    <t>Postřik živičný infiltrační s posypem z asfaltu množství 1 kg/m2</t>
  </si>
  <si>
    <t>-1373829412</t>
  </si>
  <si>
    <t>ODSTRŽ1_RÝH+ODSTRŽ2_RÝH</t>
  </si>
  <si>
    <t>573231111</t>
  </si>
  <si>
    <t>Postřik živičný spojovací ze silniční emulze v množství do 0,7 kg/m2</t>
  </si>
  <si>
    <t>376544077</t>
  </si>
  <si>
    <t>(ODSTRŽ1_RÝH+ODSTRŽ1_ZÁM)+(ODSTRŽ2_RÝH+ODSTRŽ2_ZÁM)</t>
  </si>
  <si>
    <t>73</t>
  </si>
  <si>
    <t>577134111</t>
  </si>
  <si>
    <t>Asfaltový beton vrstva obrusná ACO 11 (ABS) tř. I tl 40 mm š do 3 m z nemodifikovaného asfaltu</t>
  </si>
  <si>
    <t>1668736826</t>
  </si>
  <si>
    <t>ACO11_Ž1</t>
  </si>
  <si>
    <t>ODSTRŽ1_RÝH+ODSTRŽ1_ZÁM</t>
  </si>
  <si>
    <t>74</t>
  </si>
  <si>
    <t>577144111</t>
  </si>
  <si>
    <t>Asfaltový beton vrstva obrusná ACO 11 (ABS) tř. I tl 50 mm š do 3 m z nemodifikovaného asfaltu</t>
  </si>
  <si>
    <t>2104482100</t>
  </si>
  <si>
    <t>ACO11_Ž2</t>
  </si>
  <si>
    <t>ODSTRŽ2_RÝH+ODSTRŽ2_ZÁM</t>
  </si>
  <si>
    <t>75</t>
  </si>
  <si>
    <t>577145112</t>
  </si>
  <si>
    <t>Asfaltový beton vrstva ložní ACL 16 (ABH) tl 50 mm š do 3 m z nemodifikovaného asfaltu</t>
  </si>
  <si>
    <t>751157997</t>
  </si>
  <si>
    <t>ACL16_Ž1</t>
  </si>
  <si>
    <t>ODSTRŽ1_RÝH+(ODSTRŽ2_RÝH*2)</t>
  </si>
  <si>
    <t>ACL16_Ž2</t>
  </si>
  <si>
    <t>ODSTRŽ2_RÝH*2</t>
  </si>
  <si>
    <t>76</t>
  </si>
  <si>
    <t>596212210</t>
  </si>
  <si>
    <t>Kladení zámkové dlažby pozemních komunikací tl 80 mm skupiny A pl do 50 m2</t>
  </si>
  <si>
    <t>1549429255</t>
  </si>
  <si>
    <t>77</t>
  </si>
  <si>
    <t>836247211</t>
  </si>
  <si>
    <t>Přeložení potrubí z drenážních trubek DN 80</t>
  </si>
  <si>
    <t>-1639754446</t>
  </si>
  <si>
    <t>"odhad množství" (521,0-370,0)/4*2,0</t>
  </si>
  <si>
    <t>78</t>
  </si>
  <si>
    <t>836247311</t>
  </si>
  <si>
    <t>Výměna potrubí z drenážních trubek DN 80</t>
  </si>
  <si>
    <t>696851392</t>
  </si>
  <si>
    <t>79</t>
  </si>
  <si>
    <t>851241131</t>
  </si>
  <si>
    <t>Montáž potrubí z trub litinových hrdlových s integrovaným těsněním otevřený výkop DN 80</t>
  </si>
  <si>
    <t>1158227326</t>
  </si>
  <si>
    <t>80</t>
  </si>
  <si>
    <t>552540800</t>
  </si>
  <si>
    <t>trouba vodovodní litinová Zinek-PLUS spoj TYTON K9, 6 m DN 80</t>
  </si>
  <si>
    <t>-189590884</t>
  </si>
  <si>
    <t>81</t>
  </si>
  <si>
    <t>851261131</t>
  </si>
  <si>
    <t>Montáž potrubí z trub litinových hrdlových s integrovaným těsněním otevřený výkop DN 100</t>
  </si>
  <si>
    <t>-87916882</t>
  </si>
  <si>
    <t>82</t>
  </si>
  <si>
    <t>552540810</t>
  </si>
  <si>
    <t>trouba vodovodní litinová Zinek-PLUS spoj TYTON K9, 6 m DN 100</t>
  </si>
  <si>
    <t>-417323152</t>
  </si>
  <si>
    <t>83</t>
  </si>
  <si>
    <t>851311131</t>
  </si>
  <si>
    <t>Montáž potrubí z trub litinových hrdlových s integrovaným těsněním otevřený výkop DN 150</t>
  </si>
  <si>
    <t>1579542097</t>
  </si>
  <si>
    <t>DEL150_CE-2,0</t>
  </si>
  <si>
    <t>84</t>
  </si>
  <si>
    <t>552540830</t>
  </si>
  <si>
    <t>trouba vodovodní litinová Zinek-PLUS spoj TYTON K9, 6 m DN 150</t>
  </si>
  <si>
    <t>1524370396</t>
  </si>
  <si>
    <t>85</t>
  </si>
  <si>
    <t>851351131</t>
  </si>
  <si>
    <t>Montáž potrubí z trub litinových hrdlových s integrovaným těsněním otevřený výkop DN 200</t>
  </si>
  <si>
    <t>50489183</t>
  </si>
  <si>
    <t>86</t>
  </si>
  <si>
    <t>552540840</t>
  </si>
  <si>
    <t>trouba vodovodní litinová Zinek-PLUS spoj TYTON K9, 6 m DN 200</t>
  </si>
  <si>
    <t>-704578247</t>
  </si>
  <si>
    <t>87</t>
  </si>
  <si>
    <t>851361131</t>
  </si>
  <si>
    <t>Montáž potrubí z trub litinových hrdlových s integrovaným těsněním otevřený výkop DN 250</t>
  </si>
  <si>
    <t>-576853125</t>
  </si>
  <si>
    <t>88</t>
  </si>
  <si>
    <t>552530200</t>
  </si>
  <si>
    <t>trouba vodovodní litinová OCM/ZMU spoj TYTON 6 m DN 250 mm</t>
  </si>
  <si>
    <t>1609433590</t>
  </si>
  <si>
    <t>89</t>
  </si>
  <si>
    <t>857241131</t>
  </si>
  <si>
    <t>Montáž litinových tvarovek jednoosých hrdlových otevřený výkop s integrovaným těsněním DN 80</t>
  </si>
  <si>
    <t>-715927293</t>
  </si>
  <si>
    <t>90</t>
  </si>
  <si>
    <t>552538921.R</t>
  </si>
  <si>
    <t>tvarovka přírubová s hrdlem TYTON z tvárné litiny,práškový epoxid, tl.250µm EU-kus DN80 L130 mm-jištěný spoj BLS</t>
  </si>
  <si>
    <t>754530542</t>
  </si>
  <si>
    <t>91</t>
  </si>
  <si>
    <t>552518210.R</t>
  </si>
  <si>
    <t>jistící svěrací kroužek 111440  pro spoj BLS DN 80</t>
  </si>
  <si>
    <t>-170634426</t>
  </si>
  <si>
    <t>92</t>
  </si>
  <si>
    <t>857242121</t>
  </si>
  <si>
    <t>Montáž litinových tvarovek jednoosých přírubových otevřený výkop DN 80</t>
  </si>
  <si>
    <t>228889252</t>
  </si>
  <si>
    <t>93</t>
  </si>
  <si>
    <t>286615418.R</t>
  </si>
  <si>
    <t>lemový nákružek s přírubou EFL d90/DN80</t>
  </si>
  <si>
    <t>410625419</t>
  </si>
  <si>
    <t>94</t>
  </si>
  <si>
    <t>552540260</t>
  </si>
  <si>
    <t>koleno přírubové z tvárné litiny,práškový epoxid, tl.250µm Q-kus DN 80-90°</t>
  </si>
  <si>
    <t>-221160327</t>
  </si>
  <si>
    <t>95</t>
  </si>
  <si>
    <t>000810008000216</t>
  </si>
  <si>
    <t>PŘÍRUBA VNITŘNÍ ZÁVIT DN 80-2~~</t>
  </si>
  <si>
    <t>-366947668</t>
  </si>
  <si>
    <t>96</t>
  </si>
  <si>
    <t>000505008020016</t>
  </si>
  <si>
    <t>KOLENO PATNÍ PŘÍRUBOVÉ DLOUHÉ DN 80</t>
  </si>
  <si>
    <t>-365211129</t>
  </si>
  <si>
    <t>97</t>
  </si>
  <si>
    <t>857261131</t>
  </si>
  <si>
    <t>Montáž litinových tvarovek jednoosých hrdlových otevřený výkop s integrovaným těsněním DN 100</t>
  </si>
  <si>
    <t>1857029926</t>
  </si>
  <si>
    <t>98</t>
  </si>
  <si>
    <t>552538931.R</t>
  </si>
  <si>
    <t>tvarovka přírubová s hrdlem TYTON z tvárné litiny,práškový epoxid, tl.250µm EU-kus DN100 L130 mm-jištěný spoj BLS</t>
  </si>
  <si>
    <t>-1823265908</t>
  </si>
  <si>
    <t>99</t>
  </si>
  <si>
    <t>552518211.R</t>
  </si>
  <si>
    <t>jistící svěrací kroužek 111450  pro spoj BLS DN 100</t>
  </si>
  <si>
    <t>2058898228</t>
  </si>
  <si>
    <t>857262121</t>
  </si>
  <si>
    <t>Montáž litinových tvarovek jednoosých přírubových otevřený výkop DN 100</t>
  </si>
  <si>
    <t>-730856468</t>
  </si>
  <si>
    <t>552532510</t>
  </si>
  <si>
    <t>trouba přírubová litinová práškový epoxid tl.250µm FF DN 100 mm délka 200 mm</t>
  </si>
  <si>
    <t>980996492</t>
  </si>
  <si>
    <t>102</t>
  </si>
  <si>
    <t>552532530</t>
  </si>
  <si>
    <t>trouba přírubová litinová práškový epoxid tl.250µm FF DN 100 mm délka 300 mm</t>
  </si>
  <si>
    <t>-259972305</t>
  </si>
  <si>
    <t>103</t>
  </si>
  <si>
    <t>552532570</t>
  </si>
  <si>
    <t>trouba přírubová litinová práškový epoxid tl.250µm FF DN 100 mm délka 500 mm</t>
  </si>
  <si>
    <t>-1280505367</t>
  </si>
  <si>
    <t>104</t>
  </si>
  <si>
    <t>552540120</t>
  </si>
  <si>
    <t>koleno přírubové z tvárné litiny,práškový epoxid, tl.250µm FFK-kus DN 100- 45°</t>
  </si>
  <si>
    <t>-2022166942</t>
  </si>
  <si>
    <t>105</t>
  </si>
  <si>
    <t>286615419.R</t>
  </si>
  <si>
    <t>lemový nákružek s přírubou EFL d110/DN100 615419 Frialen</t>
  </si>
  <si>
    <t>235855479</t>
  </si>
  <si>
    <t>106</t>
  </si>
  <si>
    <t>552540480</t>
  </si>
  <si>
    <t>koleno přírubové z tvárné litiny,práškový epoxid, tl.250µm s patkou N-kus DN 100 mm</t>
  </si>
  <si>
    <t>-1369855285</t>
  </si>
  <si>
    <t>107</t>
  </si>
  <si>
    <t>857311131</t>
  </si>
  <si>
    <t>Montáž litinových tvarovek jednoosých hrdlových otevřený výkop s integrovaným těsněním DN 150</t>
  </si>
  <si>
    <t>-590477935</t>
  </si>
  <si>
    <t>108</t>
  </si>
  <si>
    <t>552538950</t>
  </si>
  <si>
    <t>tvarovka přírubová s hrdlem TYTON z tvárné litiny,práškový epoxid, tl.250µm EU-kus DN150 L135 mm</t>
  </si>
  <si>
    <t>7347552</t>
  </si>
  <si>
    <t>109</t>
  </si>
  <si>
    <t>857351131</t>
  </si>
  <si>
    <t>Montáž litinových tvarovek jednoosých hrdlových otevřený výkop s integrovaným těsněním DN 200</t>
  </si>
  <si>
    <t>-2132173341</t>
  </si>
  <si>
    <t>110</t>
  </si>
  <si>
    <t>286709305224.R</t>
  </si>
  <si>
    <t>spojka přímá WAGA 3007 709305224 d 192-232 DN 200 PN 16</t>
  </si>
  <si>
    <t>-1610676963</t>
  </si>
  <si>
    <t>111</t>
  </si>
  <si>
    <t>857352121</t>
  </si>
  <si>
    <t>Montáž litinových tvarovek jednoosých přírubových otevřený výkop DN 200</t>
  </si>
  <si>
    <t>-1746084123</t>
  </si>
  <si>
    <t>112</t>
  </si>
  <si>
    <t>552533060</t>
  </si>
  <si>
    <t>trouba přírubová litinová práškový epoxid tl.250µm FF DN 200 mm délka 800 mm</t>
  </si>
  <si>
    <t>-146020313</t>
  </si>
  <si>
    <t>113</t>
  </si>
  <si>
    <t>552539440</t>
  </si>
  <si>
    <t>koleno hrdlové spoj TYTON z tvárné litiny,práškový epoxid, tl.250µm MMK-kus DN 200-45°</t>
  </si>
  <si>
    <t>-676802354</t>
  </si>
  <si>
    <t>114</t>
  </si>
  <si>
    <t>286709355225.R</t>
  </si>
  <si>
    <t>spojka s přírubou WAGA 3057 709355225 d 192-232 DN 200 PN 16</t>
  </si>
  <si>
    <t>613658138</t>
  </si>
  <si>
    <t>115</t>
  </si>
  <si>
    <t>000760220022210</t>
  </si>
  <si>
    <t>PŘÍRUBA - TAH - LITINA DN 200/222</t>
  </si>
  <si>
    <t>1078199781</t>
  </si>
  <si>
    <t>116</t>
  </si>
  <si>
    <t>552518235.R</t>
  </si>
  <si>
    <t>1957566650</t>
  </si>
  <si>
    <t>117</t>
  </si>
  <si>
    <t>552518236.R</t>
  </si>
  <si>
    <t>-1176036728</t>
  </si>
  <si>
    <t>118</t>
  </si>
  <si>
    <t>857361131</t>
  </si>
  <si>
    <t>Montáž litinových tvarovek jednoosých hrdlových otevřený výkop s integrovaným těsněním DN 250</t>
  </si>
  <si>
    <t>-940557457</t>
  </si>
  <si>
    <t>119</t>
  </si>
  <si>
    <t>552538970</t>
  </si>
  <si>
    <t>tvarovka přírubová s hrdlem TYTON z tvárné litiny,práškový epoxid, tl.250µm EU-kus DN250 L145 mm</t>
  </si>
  <si>
    <t>-1473072816</t>
  </si>
  <si>
    <t>120</t>
  </si>
  <si>
    <t>552539090</t>
  </si>
  <si>
    <t>koleno hrdlové spoj TYTON z tvárné litiny,práškový epoxid, tl.250µm MMK-kus DN 250-11,25°</t>
  </si>
  <si>
    <t>-1546227611</t>
  </si>
  <si>
    <t>121</t>
  </si>
  <si>
    <t>552539210</t>
  </si>
  <si>
    <t>koleno hrdlové spoj TYTON z tvárné litiny,práškový epoxid, tl.250µm MMK-kus DN 250-22,5°</t>
  </si>
  <si>
    <t>-702374833</t>
  </si>
  <si>
    <t>122</t>
  </si>
  <si>
    <t>552539330</t>
  </si>
  <si>
    <t>koleno hrdlové spoj TYTON z tvárné litiny,práškový epoxid, tl.250µm MMK-kus DN 250-30°</t>
  </si>
  <si>
    <t>-1368301823</t>
  </si>
  <si>
    <t>123</t>
  </si>
  <si>
    <t>552539450</t>
  </si>
  <si>
    <t>koleno hrdlové spoj TYTON z tvárné litiny,práškový epoxid, tl.250µm MMK-kus DN 250-45°</t>
  </si>
  <si>
    <t>1234610574</t>
  </si>
  <si>
    <t>124</t>
  </si>
  <si>
    <t>552542200</t>
  </si>
  <si>
    <t>přesuvka hrdlová včetně příslušenství U EXPRESS DN 250 mm</t>
  </si>
  <si>
    <t>-2142453463</t>
  </si>
  <si>
    <t>125</t>
  </si>
  <si>
    <t>857362121</t>
  </si>
  <si>
    <t>Montáž litinových tvarovek jednoosých přírubových otevřený výkop DN 250</t>
  </si>
  <si>
    <t>690320336</t>
  </si>
  <si>
    <t>126</t>
  </si>
  <si>
    <t>552536260.R</t>
  </si>
  <si>
    <t>přechod přírubový,práškový epoxid, tl.250µm FFR-kus litinový délka 300 mm DN 250/150 mm-EXCENTRICKÝ</t>
  </si>
  <si>
    <t>569150283</t>
  </si>
  <si>
    <t>127</t>
  </si>
  <si>
    <t>552534940</t>
  </si>
  <si>
    <t>tvarovka přírubová litinová s hladkým koncem,práškový epoxid, tl.250µmF-kus DN 250 mm</t>
  </si>
  <si>
    <t>-1028860908</t>
  </si>
  <si>
    <t>128</t>
  </si>
  <si>
    <t>552536270.R</t>
  </si>
  <si>
    <t>přechod přírubový,práškový epoxid, tl.250µm FFR-kus litinový délka 300 mm DN 250/200 mm-EXCENTRICKÝ</t>
  </si>
  <si>
    <t>1761167620</t>
  </si>
  <si>
    <t>129</t>
  </si>
  <si>
    <t>552533200</t>
  </si>
  <si>
    <t>trouba přírubová litinová práškový epoxid tl.250µm FF DN 250 mm délka 700 mm</t>
  </si>
  <si>
    <t>1529311576</t>
  </si>
  <si>
    <t>130</t>
  </si>
  <si>
    <t>552533210</t>
  </si>
  <si>
    <t>trouba přírubová litinová práškový epoxid tl.250µm FF DN 250 mm délka 800 mm</t>
  </si>
  <si>
    <t>-1066477351</t>
  </si>
  <si>
    <t>131</t>
  </si>
  <si>
    <t>552540150</t>
  </si>
  <si>
    <t>koleno přírubové z tvárné litiny,práškový epoxid, tl.250µm FFK-kus DN 200- 45°</t>
  </si>
  <si>
    <t>1239110151</t>
  </si>
  <si>
    <t>132</t>
  </si>
  <si>
    <t>857363131</t>
  </si>
  <si>
    <t>Montáž litinových tvarovek odbočných hrdlových otevřený výkop s integrovaným těsněním DN 250</t>
  </si>
  <si>
    <t>-98691138</t>
  </si>
  <si>
    <t>133</t>
  </si>
  <si>
    <t>552537690</t>
  </si>
  <si>
    <t>tvarovka hrdlová spoj TYTON s přírubovou odbočkou z tvárné litiny,práškový epoxid, tl.250µm MMA-kus DN 250/80 mm</t>
  </si>
  <si>
    <t>382528380</t>
  </si>
  <si>
    <t>134</t>
  </si>
  <si>
    <t>552537700</t>
  </si>
  <si>
    <t>tvarovka hrdlová spoj TYTON s přírubovou odbočkou z tvárné litiny,práškový epoxid, tl.250µm MMA-kus DN 250/100 mm</t>
  </si>
  <si>
    <t>-1798901956</t>
  </si>
  <si>
    <t>135</t>
  </si>
  <si>
    <t>857364121</t>
  </si>
  <si>
    <t>Montáž litinových tvarovek odbočných přírubových otevřený výkop DN 250</t>
  </si>
  <si>
    <t>1855765414</t>
  </si>
  <si>
    <t>136</t>
  </si>
  <si>
    <t>552535430</t>
  </si>
  <si>
    <t>tvarovka přírubová litinová s přírubovou odbočkou,práškový epoxid, tl.250µm T-kus DN 250/250 mm</t>
  </si>
  <si>
    <t>-532832489</t>
  </si>
  <si>
    <t>137</t>
  </si>
  <si>
    <t>871161121</t>
  </si>
  <si>
    <t>Montáž potrubí z trubek z tlakového polyetylénu otevřený výkop svařovaných vnější průměr 32 mm</t>
  </si>
  <si>
    <t>-2058101866</t>
  </si>
  <si>
    <t>2,0</t>
  </si>
  <si>
    <t>138</t>
  </si>
  <si>
    <t>286136561.R</t>
  </si>
  <si>
    <t>potrubí vodovodní PE100 SLM RCplus SDR 11 d32-modrý proužek-tyče dl. 6,0m</t>
  </si>
  <si>
    <t>193025905</t>
  </si>
  <si>
    <t>139</t>
  </si>
  <si>
    <t>871241121</t>
  </si>
  <si>
    <t>Montáž potrubí z trubek z tlakového polyetylénu otevřený výkop svařovaných vnější průměr 90 mm</t>
  </si>
  <si>
    <t>375620936</t>
  </si>
  <si>
    <t>140</t>
  </si>
  <si>
    <t>286136721.R</t>
  </si>
  <si>
    <t>potrubí vodovodní PE100 SLM RCplus SDR 11 d90-modrý proužek-tyče dl. 6,0m</t>
  </si>
  <si>
    <t>-1539091613</t>
  </si>
  <si>
    <t>141</t>
  </si>
  <si>
    <t>871381122</t>
  </si>
  <si>
    <t>Montáž potrubí z trubek z tlakového polyetylénu otevřený výkop svařovaných vnější průměr 355 mm</t>
  </si>
  <si>
    <t>1314326347</t>
  </si>
  <si>
    <t>"chránička na vod.potr. pod kanal.stokou" 3,0*5</t>
  </si>
  <si>
    <t>142</t>
  </si>
  <si>
    <t>286131338.R</t>
  </si>
  <si>
    <t>potrubí vodovodní PE100 PN10 SDR17 6 m, 12 m, 355 x 21,1 mm-CHRÁNIČKA</t>
  </si>
  <si>
    <t>659613456</t>
  </si>
  <si>
    <t>143</t>
  </si>
  <si>
    <t>871391121</t>
  </si>
  <si>
    <t>Montáž potrubí z trubek z tlakového polyetylénu otevřený výkop svařovaných vnější průměr 400 mm</t>
  </si>
  <si>
    <t>-1899280583</t>
  </si>
  <si>
    <t>"chránička pod silnicí III.tř." 9,0</t>
  </si>
  <si>
    <t>144</t>
  </si>
  <si>
    <t>286131339.R</t>
  </si>
  <si>
    <t>potrubí vodovodní PE100 PN10 SDR17 6 m, 12 m, 400 x 23,7 mm-CHRÁNIČKA</t>
  </si>
  <si>
    <t>-1221814870</t>
  </si>
  <si>
    <t>145</t>
  </si>
  <si>
    <t>877161121</t>
  </si>
  <si>
    <t>Montáž elektrotvarovek na potrubí z trubek z tlakového PE otevřený výkop vnější průměr 32 mm</t>
  </si>
  <si>
    <t>-1642554132</t>
  </si>
  <si>
    <t>146</t>
  </si>
  <si>
    <t>286612682.R</t>
  </si>
  <si>
    <t>elektrospojka MB 612682 SDR11 d32 Frialen</t>
  </si>
  <si>
    <t>113601937</t>
  </si>
  <si>
    <t>147</t>
  </si>
  <si>
    <t>877241121</t>
  </si>
  <si>
    <t>Montáž elektrotvarovek na potrubí z trubek z tlakového PE otevřený výkop vnější průměr 90 mm</t>
  </si>
  <si>
    <t>-1229391859</t>
  </si>
  <si>
    <t>148</t>
  </si>
  <si>
    <t>286612687.R</t>
  </si>
  <si>
    <t>elektrospojka MB 612687 SDR11 d90 Frialen</t>
  </si>
  <si>
    <t>1688158930</t>
  </si>
  <si>
    <t>149</t>
  </si>
  <si>
    <t>877251121</t>
  </si>
  <si>
    <t>Montáž elektrotvarovek na potrubí z trubek z tlakového PE otevřený výkop vnější průměr 110 mm</t>
  </si>
  <si>
    <t>512135019</t>
  </si>
  <si>
    <t>150</t>
  </si>
  <si>
    <t>286612688.R</t>
  </si>
  <si>
    <t>elektrospojka MB 612688 SDR11 d110 Frialen</t>
  </si>
  <si>
    <t>-2100227384</t>
  </si>
  <si>
    <t>151</t>
  </si>
  <si>
    <t>891163111</t>
  </si>
  <si>
    <t>Montáž vodovodního ventilu hlavního pro přípojky DN 25</t>
  </si>
  <si>
    <t>-1701223884</t>
  </si>
  <si>
    <t>152</t>
  </si>
  <si>
    <t>0005.30.32</t>
  </si>
  <si>
    <t>AVK přípojkové šoupátko SUPA LOCK 5.30.32 D32</t>
  </si>
  <si>
    <t>-348117987</t>
  </si>
  <si>
    <t>153</t>
  </si>
  <si>
    <t>0007.7.3.1050</t>
  </si>
  <si>
    <t>-1085132932</t>
  </si>
  <si>
    <t>154</t>
  </si>
  <si>
    <t>891163221</t>
  </si>
  <si>
    <t>Montáž ventilů odvzdušňovacích závitových DN 25</t>
  </si>
  <si>
    <t>-1157572269</t>
  </si>
  <si>
    <t>155</t>
  </si>
  <si>
    <t>000987600100016</t>
  </si>
  <si>
    <t>-486813877</t>
  </si>
  <si>
    <t>156</t>
  </si>
  <si>
    <t>0002.3.200.10.11</t>
  </si>
  <si>
    <t>-21004445</t>
  </si>
  <si>
    <t>157</t>
  </si>
  <si>
    <t>891213111</t>
  </si>
  <si>
    <t>Montáž vodovodního ventilu hlavního pro přípojky DN 50</t>
  </si>
  <si>
    <t>-1549724447</t>
  </si>
  <si>
    <t>158</t>
  </si>
  <si>
    <t>0005.14.632</t>
  </si>
  <si>
    <t>AVK PROFI-ROH šoupátko rohové 5.14, 63 x 2"</t>
  </si>
  <si>
    <t>679646352</t>
  </si>
  <si>
    <t>159</t>
  </si>
  <si>
    <t>0002.3.200.10.22</t>
  </si>
  <si>
    <t>757997385</t>
  </si>
  <si>
    <t>160</t>
  </si>
  <si>
    <t>891213321</t>
  </si>
  <si>
    <t>Montáž ventilů odvzdušňovacích přírubových DN 50</t>
  </si>
  <si>
    <t>-863614281</t>
  </si>
  <si>
    <t>161</t>
  </si>
  <si>
    <t>000987600200016</t>
  </si>
  <si>
    <t>-202866521</t>
  </si>
  <si>
    <t>162</t>
  </si>
  <si>
    <t>891241111</t>
  </si>
  <si>
    <t>Montáž vodovodních šoupátek otevřený výkop DN 80</t>
  </si>
  <si>
    <t>1664311251</t>
  </si>
  <si>
    <t>163</t>
  </si>
  <si>
    <t>4227818044.R</t>
  </si>
  <si>
    <t>šoupě EKOplus přírubové krátké DN 80</t>
  </si>
  <si>
    <t>1126634117</t>
  </si>
  <si>
    <t>164</t>
  </si>
  <si>
    <t>422122512.R</t>
  </si>
  <si>
    <t>souprava zemní teleskopická PATENTplus-0,9-1,3 DN 80</t>
  </si>
  <si>
    <t>-1994536214</t>
  </si>
  <si>
    <t>165</t>
  </si>
  <si>
    <t>422122522.R</t>
  </si>
  <si>
    <t>souprava zemní teleskopická PATENTplus-1,2-1,8 DN 80</t>
  </si>
  <si>
    <t>-1015048667</t>
  </si>
  <si>
    <t>166</t>
  </si>
  <si>
    <t>891243321</t>
  </si>
  <si>
    <t>Montáž ventilů odvzdušňovacích přírubových DN 80</t>
  </si>
  <si>
    <t>-1694096606</t>
  </si>
  <si>
    <t>167</t>
  </si>
  <si>
    <t>000982208007516</t>
  </si>
  <si>
    <t>1924532042</t>
  </si>
  <si>
    <t>168</t>
  </si>
  <si>
    <t>891247111</t>
  </si>
  <si>
    <t>Montáž hydrantů podzemních DN 80</t>
  </si>
  <si>
    <t>-804451774</t>
  </si>
  <si>
    <t>169</t>
  </si>
  <si>
    <t>00012.1.2.1001500</t>
  </si>
  <si>
    <t>HVĚZDA hydrant DN100 1500mm</t>
  </si>
  <si>
    <t>146098262</t>
  </si>
  <si>
    <t>170</t>
  </si>
  <si>
    <t>00012.1.2.801500</t>
  </si>
  <si>
    <t>kotvící příruba DN 250 EPO šroubovací</t>
  </si>
  <si>
    <t>kotvící příruba DN 200 EPO šroubovací</t>
  </si>
  <si>
    <t>ODVZDUŠŇOVACÍ VENTIL ZOV 9822 PN 1-16 DN 80, 0,75/1,0 m</t>
  </si>
  <si>
    <t>Osazení betonového sloupku do patky z betonu</t>
  </si>
  <si>
    <t>Zřízení propustků z trub betonových DN 400, včetně betonového čela</t>
  </si>
  <si>
    <t>246 a</t>
  </si>
  <si>
    <t>Izolace proti zemní vlhkosti stěn a stropu natavením asfaltového hydroizolačního pásu</t>
  </si>
  <si>
    <t>246 b</t>
  </si>
  <si>
    <t>Asfaltovýmodifikovaný hydroizolační pás tl. 5 mm s polyesterovou výztužnou rohoží</t>
  </si>
  <si>
    <t>Opravy drenážních potrubí, porušených při výkopových pracích po celém úseku</t>
  </si>
  <si>
    <t>Celkové náklady za stavbu</t>
  </si>
  <si>
    <t>Vypracování geometrického plánu pro zřízení věcného břemene v rozsahu budovaných potrubí,  potřebný počet vyhotovení - 5 ks na 1 právnickou osobu, měrná jednotka kpl je uvažována na 1 právnickou osobu. Počet a velikost výkresů závisí na velikosti zobrazované plochy.</t>
  </si>
  <si>
    <t>Kombinovaný vzdušník  DN 1" AVK obj.č. 10.5.1</t>
  </si>
  <si>
    <t>Kombinovaný vzdušník  DN 2" AVK obj.č. 10.5.2</t>
  </si>
  <si>
    <t>BRUSE sedlový ventil s vnitřními závity 1 ", AVK obj.č. 19.6.4.11</t>
  </si>
  <si>
    <t>BRUSE sedlový ventil s vnitřními závity 2 ", AVK obj.č. 19.6.4.2</t>
  </si>
  <si>
    <t>75 a</t>
  </si>
  <si>
    <t>75 b</t>
  </si>
  <si>
    <t>Podklad ze štěrkodrti fr. 8-16 s rozprostřením a zhutněním, po zhutnění tl. 100 mm</t>
  </si>
  <si>
    <t>Podklad ze štěrkodrti ŠDfr- 0-32 s rozprostřením a zhutněním, po zhutnění tl. 200 mm</t>
  </si>
  <si>
    <t>cena položky bude odpovídat ztíženým podmínkám provádění v úzkém pruhu lesního úseku</t>
  </si>
  <si>
    <t>Podklad ze štěrkodrtě ŠD fr 0-63 tl. 300 mm s urovnáním povrchu do předepsané nivelety , zhutněním</t>
  </si>
  <si>
    <t>Realizační dokumentace zhotovitele, čl.1.5-TP v.1.9. Bude předložena objednateli ke schválení.</t>
  </si>
  <si>
    <t>Úhelnice, přeložka přivaděče</t>
  </si>
  <si>
    <t>AVK zemní teleskopická souprava 7.7 , přípojková, rozsah 1,05-1,75 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</si>
</sst>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u val="single"/>
      <sz val="8"/>
      <color indexed="12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0"/>
      <name val="Trebuchet MS"/>
      <family val="2"/>
    </font>
    <font>
      <sz val="12"/>
      <color indexed="10"/>
      <name val="Trebuchet MS"/>
      <family val="2"/>
    </font>
    <font>
      <sz val="10"/>
      <color indexed="10"/>
      <name val="Trebuchet MS"/>
      <family val="2"/>
    </font>
    <font>
      <sz val="8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FF0000"/>
      <name val="Trebuchet MS"/>
      <family val="2"/>
    </font>
    <font>
      <sz val="8"/>
      <color rgb="FFFF0000"/>
      <name val="Trebuchet MS"/>
      <family val="2"/>
    </font>
    <font>
      <sz val="12"/>
      <color rgb="FFFF0000"/>
      <name val="Trebuchet MS"/>
      <family val="2"/>
    </font>
    <font>
      <sz val="10"/>
      <color rgb="FFFF0000"/>
      <name val="Trebuchet MS"/>
      <family val="2"/>
    </font>
    <font>
      <sz val="8"/>
      <color rgb="FF0000FF"/>
      <name val="Trebuchet MS"/>
      <family val="2"/>
    </font>
    <font>
      <i/>
      <sz val="8"/>
      <color rgb="FF0000FF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top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6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5" fillId="33" borderId="0" xfId="36" applyFont="1" applyFill="1" applyAlignment="1" applyProtection="1">
      <alignment horizontal="left" vertical="center"/>
      <protection/>
    </xf>
    <xf numFmtId="0" fontId="26" fillId="33" borderId="0" xfId="36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66" fillId="0" borderId="0" xfId="0" applyFont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66" fontId="6" fillId="35" borderId="0" xfId="0" applyNumberFormat="1" applyFont="1" applyFill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6" fillId="35" borderId="0" xfId="0" applyFont="1" applyFill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164" fontId="7" fillId="34" borderId="17" xfId="0" applyNumberFormat="1" applyFont="1" applyFill="1" applyBorder="1" applyAlignment="1" applyProtection="1">
      <alignment horizontal="right" vertical="center"/>
      <protection/>
    </xf>
    <xf numFmtId="0" fontId="0" fillId="34" borderId="17" xfId="0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6" fontId="6" fillId="0" borderId="0" xfId="0" applyNumberFormat="1" applyFont="1" applyAlignment="1" applyProtection="1">
      <alignment horizontal="left" vertical="top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4" fontId="16" fillId="0" borderId="0" xfId="0" applyNumberFormat="1" applyFont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164" fontId="14" fillId="34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19" xfId="0" applyBorder="1" applyAlignment="1" applyProtection="1">
      <alignment horizontal="left" vertical="center"/>
      <protection/>
    </xf>
    <xf numFmtId="167" fontId="19" fillId="0" borderId="15" xfId="0" applyNumberFormat="1" applyFont="1" applyBorder="1" applyAlignment="1" applyProtection="1">
      <alignment horizontal="right"/>
      <protection/>
    </xf>
    <xf numFmtId="167" fontId="19" fillId="0" borderId="20" xfId="0" applyNumberFormat="1" applyFont="1" applyBorder="1" applyAlignment="1" applyProtection="1">
      <alignment horizontal="right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18" fillId="0" borderId="13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167" fontId="18" fillId="0" borderId="0" xfId="0" applyNumberFormat="1" applyFont="1" applyAlignment="1" applyProtection="1">
      <alignment horizontal="right"/>
      <protection/>
    </xf>
    <xf numFmtId="167" fontId="18" fillId="0" borderId="22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 horizontal="right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168" fontId="0" fillId="0" borderId="32" xfId="0" applyNumberFormat="1" applyFont="1" applyBorder="1" applyAlignment="1" applyProtection="1">
      <alignment horizontal="right" vertical="center"/>
      <protection/>
    </xf>
    <xf numFmtId="164" fontId="0" fillId="0" borderId="32" xfId="0" applyNumberFormat="1" applyFont="1" applyBorder="1" applyAlignment="1" applyProtection="1">
      <alignment horizontal="right" vertical="center"/>
      <protection/>
    </xf>
    <xf numFmtId="0" fontId="11" fillId="35" borderId="32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2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21" xfId="0" applyFont="1" applyBorder="1" applyAlignment="1" applyProtection="1">
      <alignment horizontal="left" vertical="center"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21" xfId="0" applyFont="1" applyBorder="1" applyAlignment="1" applyProtection="1">
      <alignment horizontal="left" vertical="center"/>
      <protection/>
    </xf>
    <xf numFmtId="0" fontId="22" fillId="0" borderId="22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horizontal="left" vertical="center"/>
      <protection/>
    </xf>
    <xf numFmtId="0" fontId="23" fillId="0" borderId="22" xfId="0" applyFont="1" applyBorder="1" applyAlignment="1" applyProtection="1">
      <alignment horizontal="left" vertical="center"/>
      <protection/>
    </xf>
    <xf numFmtId="168" fontId="21" fillId="0" borderId="0" xfId="0" applyNumberFormat="1" applyFont="1" applyFill="1" applyAlignment="1" applyProtection="1">
      <alignment horizontal="right" vertical="center"/>
      <protection/>
    </xf>
    <xf numFmtId="168" fontId="0" fillId="0" borderId="32" xfId="0" applyNumberFormat="1" applyFont="1" applyFill="1" applyBorder="1" applyAlignment="1" applyProtection="1">
      <alignment horizontal="right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49" fontId="24" fillId="0" borderId="32" xfId="0" applyNumberFormat="1" applyFont="1" applyBorder="1" applyAlignment="1" applyProtection="1">
      <alignment horizontal="left" vertical="center" wrapText="1"/>
      <protection/>
    </xf>
    <xf numFmtId="0" fontId="24" fillId="0" borderId="32" xfId="0" applyFont="1" applyBorder="1" applyAlignment="1" applyProtection="1">
      <alignment horizontal="left" vertical="center" wrapText="1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center" vertical="center" wrapText="1"/>
      <protection/>
    </xf>
    <xf numFmtId="168" fontId="24" fillId="0" borderId="32" xfId="0" applyNumberFormat="1" applyFont="1" applyBorder="1" applyAlignment="1" applyProtection="1">
      <alignment horizontal="righ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left" vertical="top" wrapText="1"/>
      <protection/>
    </xf>
    <xf numFmtId="0" fontId="24" fillId="36" borderId="32" xfId="0" applyFont="1" applyFill="1" applyBorder="1" applyAlignment="1" applyProtection="1">
      <alignment horizontal="left" vertical="center" wrapText="1"/>
      <protection/>
    </xf>
    <xf numFmtId="0" fontId="24" fillId="36" borderId="32" xfId="0" applyFont="1" applyFill="1" applyBorder="1" applyAlignment="1" applyProtection="1">
      <alignment horizontal="left" vertical="center"/>
      <protection/>
    </xf>
    <xf numFmtId="168" fontId="24" fillId="0" borderId="32" xfId="0" applyNumberFormat="1" applyFont="1" applyFill="1" applyBorder="1" applyAlignment="1" applyProtection="1">
      <alignment horizontal="right" vertical="center"/>
      <protection/>
    </xf>
    <xf numFmtId="0" fontId="24" fillId="0" borderId="32" xfId="0" applyFont="1" applyFill="1" applyBorder="1" applyAlignment="1" applyProtection="1">
      <alignment horizontal="left" vertical="center" wrapText="1"/>
      <protection/>
    </xf>
    <xf numFmtId="0" fontId="24" fillId="0" borderId="32" xfId="0" applyFont="1" applyFill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left" vertical="center"/>
      <protection/>
    </xf>
    <xf numFmtId="0" fontId="66" fillId="0" borderId="0" xfId="0" applyFont="1" applyFill="1" applyAlignment="1" applyProtection="1">
      <alignment horizontal="left"/>
      <protection/>
    </xf>
    <xf numFmtId="0" fontId="69" fillId="0" borderId="32" xfId="0" applyFont="1" applyBorder="1" applyAlignment="1" applyProtection="1">
      <alignment horizontal="left" vertical="center" wrapText="1"/>
      <protection/>
    </xf>
    <xf numFmtId="0" fontId="69" fillId="0" borderId="32" xfId="0" applyFont="1" applyBorder="1" applyAlignment="1" applyProtection="1">
      <alignment horizontal="left" vertical="center"/>
      <protection/>
    </xf>
    <xf numFmtId="0" fontId="70" fillId="0" borderId="32" xfId="0" applyFont="1" applyBorder="1" applyAlignment="1" applyProtection="1">
      <alignment horizontal="left" vertical="center" wrapText="1"/>
      <protection/>
    </xf>
    <xf numFmtId="0" fontId="70" fillId="0" borderId="32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164" fontId="0" fillId="35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24" fillId="35" borderId="32" xfId="0" applyNumberFormat="1" applyFont="1" applyFill="1" applyBorder="1" applyAlignment="1" applyProtection="1">
      <alignment horizontal="right" vertical="center"/>
      <protection locked="0"/>
    </xf>
    <xf numFmtId="0" fontId="24" fillId="0" borderId="32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850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38509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639" sqref="L639:M639"/>
    </sheetView>
  </sheetViews>
  <sheetFormatPr defaultColWidth="10.5" defaultRowHeight="14.25" customHeight="1"/>
  <cols>
    <col min="1" max="1" width="8.33203125" style="8" customWidth="1"/>
    <col min="2" max="2" width="1.66796875" style="8" customWidth="1"/>
    <col min="3" max="3" width="6.83203125" style="8" customWidth="1"/>
    <col min="4" max="4" width="4.33203125" style="8" customWidth="1"/>
    <col min="5" max="5" width="17.16015625" style="8" customWidth="1"/>
    <col min="6" max="7" width="11.16015625" style="8" customWidth="1"/>
    <col min="8" max="8" width="12.5" style="8" customWidth="1"/>
    <col min="9" max="9" width="7" style="8" customWidth="1"/>
    <col min="10" max="10" width="5.16015625" style="8" customWidth="1"/>
    <col min="11" max="11" width="11.5" style="8" customWidth="1"/>
    <col min="12" max="12" width="12" style="8" customWidth="1"/>
    <col min="13" max="14" width="6" style="8" customWidth="1"/>
    <col min="15" max="15" width="2" style="8" customWidth="1"/>
    <col min="16" max="16" width="12.5" style="8" customWidth="1"/>
    <col min="17" max="17" width="4.16015625" style="8" customWidth="1"/>
    <col min="18" max="18" width="1.66796875" style="8" customWidth="1"/>
    <col min="19" max="19" width="8.16015625" style="16" customWidth="1"/>
    <col min="20" max="20" width="29.66015625" style="8" hidden="1" customWidth="1"/>
    <col min="21" max="21" width="16.33203125" style="8" hidden="1" customWidth="1"/>
    <col min="22" max="22" width="12.33203125" style="8" hidden="1" customWidth="1"/>
    <col min="23" max="23" width="16.33203125" style="8" hidden="1" customWidth="1"/>
    <col min="24" max="24" width="12.16015625" style="8" hidden="1" customWidth="1"/>
    <col min="25" max="25" width="15" style="8" hidden="1" customWidth="1"/>
    <col min="26" max="26" width="11" style="8" hidden="1" customWidth="1"/>
    <col min="27" max="27" width="15" style="8" hidden="1" customWidth="1"/>
    <col min="28" max="28" width="16.33203125" style="8" hidden="1" customWidth="1"/>
    <col min="29" max="29" width="11" style="8" customWidth="1"/>
    <col min="30" max="30" width="15" style="8" customWidth="1"/>
    <col min="31" max="31" width="16.33203125" style="8" customWidth="1"/>
    <col min="32" max="43" width="10.5" style="185" customWidth="1"/>
    <col min="44" max="64" width="10.5" style="8" hidden="1" customWidth="1"/>
    <col min="65" max="16384" width="10.5" style="185" customWidth="1"/>
  </cols>
  <sheetData>
    <row r="1" spans="1:256" s="7" customFormat="1" ht="22.5" customHeight="1">
      <c r="A1" s="4"/>
      <c r="B1" s="1"/>
      <c r="C1" s="1"/>
      <c r="D1" s="2" t="s">
        <v>607</v>
      </c>
      <c r="E1" s="1"/>
      <c r="F1" s="3" t="s">
        <v>603</v>
      </c>
      <c r="G1" s="3"/>
      <c r="H1" s="6" t="s">
        <v>604</v>
      </c>
      <c r="I1" s="6"/>
      <c r="J1" s="6"/>
      <c r="K1" s="6"/>
      <c r="L1" s="3" t="s">
        <v>605</v>
      </c>
      <c r="M1" s="1"/>
      <c r="N1" s="1"/>
      <c r="O1" s="2" t="s">
        <v>664</v>
      </c>
      <c r="P1" s="1"/>
      <c r="Q1" s="1"/>
      <c r="R1" s="1"/>
      <c r="S1" s="5" t="s">
        <v>606</v>
      </c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56" s="8" customFormat="1" ht="37.5" customHeight="1">
      <c r="C2" s="9" t="s">
        <v>609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11" t="s">
        <v>610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8" t="s">
        <v>662</v>
      </c>
      <c r="AZ2" s="12" t="s">
        <v>665</v>
      </c>
      <c r="BA2" s="12" t="s">
        <v>666</v>
      </c>
      <c r="BB2" s="12" t="s">
        <v>666</v>
      </c>
      <c r="BC2" s="12" t="s">
        <v>667</v>
      </c>
      <c r="BD2" s="12" t="s">
        <v>668</v>
      </c>
    </row>
    <row r="3" spans="2:56" s="8" customFormat="1" ht="7.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6"/>
      <c r="AT3" s="8" t="s">
        <v>668</v>
      </c>
      <c r="AZ3" s="12" t="s">
        <v>669</v>
      </c>
      <c r="BA3" s="12" t="s">
        <v>666</v>
      </c>
      <c r="BB3" s="12" t="s">
        <v>666</v>
      </c>
      <c r="BC3" s="12" t="s">
        <v>670</v>
      </c>
      <c r="BD3" s="12" t="s">
        <v>668</v>
      </c>
    </row>
    <row r="4" spans="2:56" s="8" customFormat="1" ht="37.5" customHeight="1">
      <c r="B4" s="17"/>
      <c r="C4" s="18" t="s">
        <v>671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9"/>
      <c r="S4" s="16"/>
      <c r="T4" s="20" t="s">
        <v>613</v>
      </c>
      <c r="AT4" s="8" t="s">
        <v>608</v>
      </c>
      <c r="AZ4" s="12" t="s">
        <v>672</v>
      </c>
      <c r="BA4" s="12" t="s">
        <v>666</v>
      </c>
      <c r="BB4" s="12" t="s">
        <v>666</v>
      </c>
      <c r="BC4" s="12" t="s">
        <v>673</v>
      </c>
      <c r="BD4" s="12" t="s">
        <v>668</v>
      </c>
    </row>
    <row r="5" spans="2:56" s="8" customFormat="1" ht="7.5" customHeight="1">
      <c r="B5" s="17"/>
      <c r="R5" s="19"/>
      <c r="S5" s="16"/>
      <c r="AZ5" s="12" t="s">
        <v>674</v>
      </c>
      <c r="BA5" s="12" t="s">
        <v>666</v>
      </c>
      <c r="BB5" s="12" t="s">
        <v>666</v>
      </c>
      <c r="BC5" s="12" t="s">
        <v>675</v>
      </c>
      <c r="BD5" s="12" t="s">
        <v>668</v>
      </c>
    </row>
    <row r="6" spans="2:56" s="8" customFormat="1" ht="26.25" customHeight="1">
      <c r="B6" s="17"/>
      <c r="D6" s="21" t="s">
        <v>614</v>
      </c>
      <c r="F6" s="22" t="s">
        <v>1736</v>
      </c>
      <c r="G6" s="10"/>
      <c r="H6" s="10"/>
      <c r="I6" s="10"/>
      <c r="J6" s="10"/>
      <c r="K6" s="10"/>
      <c r="L6" s="10"/>
      <c r="M6" s="10"/>
      <c r="N6" s="10"/>
      <c r="O6" s="10"/>
      <c r="P6" s="10"/>
      <c r="R6" s="19"/>
      <c r="S6" s="16"/>
      <c r="AZ6" s="12" t="s">
        <v>676</v>
      </c>
      <c r="BA6" s="12" t="s">
        <v>666</v>
      </c>
      <c r="BB6" s="12" t="s">
        <v>666</v>
      </c>
      <c r="BC6" s="12" t="s">
        <v>675</v>
      </c>
      <c r="BD6" s="12" t="s">
        <v>668</v>
      </c>
    </row>
    <row r="7" spans="2:56" s="12" customFormat="1" ht="33.75" customHeight="1">
      <c r="B7" s="23"/>
      <c r="D7" s="24" t="s">
        <v>677</v>
      </c>
      <c r="F7" s="25" t="s">
        <v>678</v>
      </c>
      <c r="G7" s="26"/>
      <c r="H7" s="26"/>
      <c r="I7" s="26"/>
      <c r="J7" s="26"/>
      <c r="K7" s="26"/>
      <c r="L7" s="26"/>
      <c r="M7" s="26"/>
      <c r="N7" s="26"/>
      <c r="O7" s="26"/>
      <c r="P7" s="26"/>
      <c r="R7" s="27"/>
      <c r="S7" s="28"/>
      <c r="AZ7" s="12" t="s">
        <v>679</v>
      </c>
      <c r="BA7" s="12" t="s">
        <v>666</v>
      </c>
      <c r="BB7" s="12" t="s">
        <v>666</v>
      </c>
      <c r="BC7" s="12" t="s">
        <v>680</v>
      </c>
      <c r="BD7" s="12" t="s">
        <v>668</v>
      </c>
    </row>
    <row r="8" spans="2:56" s="12" customFormat="1" ht="15" customHeight="1">
      <c r="B8" s="23"/>
      <c r="D8" s="21" t="s">
        <v>615</v>
      </c>
      <c r="F8" s="29" t="s">
        <v>616</v>
      </c>
      <c r="M8" s="21" t="s">
        <v>617</v>
      </c>
      <c r="O8" s="29" t="s">
        <v>618</v>
      </c>
      <c r="R8" s="27"/>
      <c r="S8" s="28"/>
      <c r="AZ8" s="12" t="s">
        <v>681</v>
      </c>
      <c r="BA8" s="12" t="s">
        <v>666</v>
      </c>
      <c r="BB8" s="12" t="s">
        <v>666</v>
      </c>
      <c r="BC8" s="12" t="s">
        <v>680</v>
      </c>
      <c r="BD8" s="12" t="s">
        <v>668</v>
      </c>
    </row>
    <row r="9" spans="2:56" s="12" customFormat="1" ht="15" customHeight="1">
      <c r="B9" s="23"/>
      <c r="D9" s="21" t="s">
        <v>620</v>
      </c>
      <c r="F9" s="29" t="s">
        <v>621</v>
      </c>
      <c r="M9" s="21" t="s">
        <v>622</v>
      </c>
      <c r="O9" s="30">
        <v>43780</v>
      </c>
      <c r="P9" s="26"/>
      <c r="R9" s="27"/>
      <c r="S9" s="28"/>
      <c r="AZ9" s="12" t="s">
        <v>682</v>
      </c>
      <c r="BA9" s="12" t="s">
        <v>666</v>
      </c>
      <c r="BB9" s="12" t="s">
        <v>666</v>
      </c>
      <c r="BC9" s="12" t="s">
        <v>683</v>
      </c>
      <c r="BD9" s="12" t="s">
        <v>668</v>
      </c>
    </row>
    <row r="10" spans="2:56" s="12" customFormat="1" ht="22.5" customHeight="1">
      <c r="B10" s="23"/>
      <c r="D10" s="31" t="s">
        <v>624</v>
      </c>
      <c r="F10" s="32" t="s">
        <v>625</v>
      </c>
      <c r="M10" s="31" t="s">
        <v>626</v>
      </c>
      <c r="O10" s="32" t="s">
        <v>627</v>
      </c>
      <c r="R10" s="27"/>
      <c r="S10" s="28"/>
      <c r="AZ10" s="12" t="s">
        <v>684</v>
      </c>
      <c r="BA10" s="12" t="s">
        <v>666</v>
      </c>
      <c r="BB10" s="12" t="s">
        <v>666</v>
      </c>
      <c r="BC10" s="12" t="s">
        <v>685</v>
      </c>
      <c r="BD10" s="12" t="s">
        <v>668</v>
      </c>
    </row>
    <row r="11" spans="2:56" s="12" customFormat="1" ht="15" customHeight="1">
      <c r="B11" s="23"/>
      <c r="D11" s="21" t="s">
        <v>629</v>
      </c>
      <c r="M11" s="21" t="s">
        <v>630</v>
      </c>
      <c r="O11" s="33" t="s">
        <v>631</v>
      </c>
      <c r="P11" s="26"/>
      <c r="R11" s="27"/>
      <c r="S11" s="28"/>
      <c r="AZ11" s="12" t="s">
        <v>686</v>
      </c>
      <c r="BA11" s="12" t="s">
        <v>666</v>
      </c>
      <c r="BB11" s="12" t="s">
        <v>666</v>
      </c>
      <c r="BC11" s="12" t="s">
        <v>687</v>
      </c>
      <c r="BD11" s="12" t="s">
        <v>668</v>
      </c>
    </row>
    <row r="12" spans="2:56" s="12" customFormat="1" ht="18.75" customHeight="1">
      <c r="B12" s="23"/>
      <c r="E12" s="29" t="s">
        <v>632</v>
      </c>
      <c r="M12" s="21" t="s">
        <v>633</v>
      </c>
      <c r="O12" s="33" t="s">
        <v>634</v>
      </c>
      <c r="P12" s="26"/>
      <c r="R12" s="27"/>
      <c r="S12" s="28"/>
      <c r="AZ12" s="12" t="s">
        <v>688</v>
      </c>
      <c r="BA12" s="12" t="s">
        <v>666</v>
      </c>
      <c r="BB12" s="12" t="s">
        <v>666</v>
      </c>
      <c r="BC12" s="12" t="s">
        <v>689</v>
      </c>
      <c r="BD12" s="12" t="s">
        <v>668</v>
      </c>
    </row>
    <row r="13" spans="2:56" s="12" customFormat="1" ht="7.5" customHeight="1">
      <c r="B13" s="23"/>
      <c r="R13" s="27"/>
      <c r="S13" s="28"/>
      <c r="AZ13" s="12" t="s">
        <v>690</v>
      </c>
      <c r="BA13" s="12" t="s">
        <v>666</v>
      </c>
      <c r="BB13" s="12" t="s">
        <v>666</v>
      </c>
      <c r="BC13" s="12" t="s">
        <v>691</v>
      </c>
      <c r="BD13" s="12" t="s">
        <v>668</v>
      </c>
    </row>
    <row r="14" spans="2:56" s="12" customFormat="1" ht="15" customHeight="1">
      <c r="B14" s="23"/>
      <c r="D14" s="21" t="s">
        <v>635</v>
      </c>
      <c r="M14" s="21" t="s">
        <v>630</v>
      </c>
      <c r="O14" s="34"/>
      <c r="P14" s="26"/>
      <c r="R14" s="27"/>
      <c r="S14" s="28"/>
      <c r="AZ14" s="12" t="s">
        <v>692</v>
      </c>
      <c r="BA14" s="12" t="s">
        <v>666</v>
      </c>
      <c r="BB14" s="12" t="s">
        <v>666</v>
      </c>
      <c r="BC14" s="12" t="s">
        <v>693</v>
      </c>
      <c r="BD14" s="12" t="s">
        <v>668</v>
      </c>
    </row>
    <row r="15" spans="2:56" s="12" customFormat="1" ht="18.75" customHeight="1">
      <c r="B15" s="23"/>
      <c r="E15" s="34"/>
      <c r="F15" s="26"/>
      <c r="G15" s="26"/>
      <c r="H15" s="26"/>
      <c r="I15" s="26"/>
      <c r="J15" s="26"/>
      <c r="K15" s="26"/>
      <c r="L15" s="26"/>
      <c r="M15" s="21" t="s">
        <v>633</v>
      </c>
      <c r="O15" s="34"/>
      <c r="P15" s="26"/>
      <c r="R15" s="27"/>
      <c r="S15" s="28"/>
      <c r="AZ15" s="12" t="s">
        <v>694</v>
      </c>
      <c r="BA15" s="12" t="s">
        <v>666</v>
      </c>
      <c r="BB15" s="12" t="s">
        <v>666</v>
      </c>
      <c r="BC15" s="12" t="s">
        <v>695</v>
      </c>
      <c r="BD15" s="12" t="s">
        <v>668</v>
      </c>
    </row>
    <row r="16" spans="2:56" s="12" customFormat="1" ht="7.5" customHeight="1">
      <c r="B16" s="23"/>
      <c r="R16" s="27"/>
      <c r="S16" s="28"/>
      <c r="AZ16" s="12" t="s">
        <v>696</v>
      </c>
      <c r="BA16" s="12" t="s">
        <v>666</v>
      </c>
      <c r="BB16" s="12" t="s">
        <v>666</v>
      </c>
      <c r="BC16" s="12" t="s">
        <v>697</v>
      </c>
      <c r="BD16" s="12" t="s">
        <v>668</v>
      </c>
    </row>
    <row r="17" spans="2:56" s="12" customFormat="1" ht="15" customHeight="1">
      <c r="B17" s="23"/>
      <c r="D17" s="21" t="s">
        <v>636</v>
      </c>
      <c r="M17" s="21" t="s">
        <v>630</v>
      </c>
      <c r="O17" s="33" t="s">
        <v>637</v>
      </c>
      <c r="P17" s="26"/>
      <c r="R17" s="27"/>
      <c r="S17" s="28"/>
      <c r="AZ17" s="12" t="s">
        <v>698</v>
      </c>
      <c r="BA17" s="12" t="s">
        <v>666</v>
      </c>
      <c r="BB17" s="12" t="s">
        <v>666</v>
      </c>
      <c r="BC17" s="12" t="s">
        <v>699</v>
      </c>
      <c r="BD17" s="12" t="s">
        <v>668</v>
      </c>
    </row>
    <row r="18" spans="2:56" s="12" customFormat="1" ht="18.75" customHeight="1">
      <c r="B18" s="23"/>
      <c r="E18" s="29" t="s">
        <v>638</v>
      </c>
      <c r="M18" s="21" t="s">
        <v>633</v>
      </c>
      <c r="O18" s="33" t="s">
        <v>639</v>
      </c>
      <c r="P18" s="26"/>
      <c r="R18" s="27"/>
      <c r="S18" s="28"/>
      <c r="AZ18" s="12" t="s">
        <v>700</v>
      </c>
      <c r="BA18" s="12" t="s">
        <v>666</v>
      </c>
      <c r="BB18" s="12" t="s">
        <v>666</v>
      </c>
      <c r="BC18" s="12" t="s">
        <v>668</v>
      </c>
      <c r="BD18" s="12" t="s">
        <v>668</v>
      </c>
    </row>
    <row r="19" spans="2:56" s="12" customFormat="1" ht="7.5" customHeight="1">
      <c r="B19" s="23"/>
      <c r="R19" s="27"/>
      <c r="S19" s="28"/>
      <c r="AZ19" s="12" t="s">
        <v>701</v>
      </c>
      <c r="BA19" s="12" t="s">
        <v>666</v>
      </c>
      <c r="BB19" s="12" t="s">
        <v>666</v>
      </c>
      <c r="BC19" s="12" t="s">
        <v>702</v>
      </c>
      <c r="BD19" s="12" t="s">
        <v>668</v>
      </c>
    </row>
    <row r="20" spans="2:56" s="12" customFormat="1" ht="15" customHeight="1">
      <c r="B20" s="23"/>
      <c r="D20" s="21" t="s">
        <v>640</v>
      </c>
      <c r="M20" s="21" t="s">
        <v>630</v>
      </c>
      <c r="O20" s="33" t="s">
        <v>637</v>
      </c>
      <c r="P20" s="26"/>
      <c r="R20" s="27"/>
      <c r="S20" s="28"/>
      <c r="AZ20" s="12" t="s">
        <v>703</v>
      </c>
      <c r="BA20" s="12" t="s">
        <v>666</v>
      </c>
      <c r="BB20" s="12" t="s">
        <v>666</v>
      </c>
      <c r="BC20" s="12" t="s">
        <v>702</v>
      </c>
      <c r="BD20" s="12" t="s">
        <v>668</v>
      </c>
    </row>
    <row r="21" spans="2:56" s="12" customFormat="1" ht="18.75" customHeight="1">
      <c r="B21" s="23"/>
      <c r="E21" s="29" t="s">
        <v>638</v>
      </c>
      <c r="M21" s="21" t="s">
        <v>633</v>
      </c>
      <c r="O21" s="33" t="s">
        <v>639</v>
      </c>
      <c r="P21" s="26"/>
      <c r="R21" s="27"/>
      <c r="S21" s="28"/>
      <c r="AZ21" s="12" t="s">
        <v>704</v>
      </c>
      <c r="BA21" s="12" t="s">
        <v>666</v>
      </c>
      <c r="BB21" s="12" t="s">
        <v>666</v>
      </c>
      <c r="BC21" s="12" t="s">
        <v>705</v>
      </c>
      <c r="BD21" s="12" t="s">
        <v>668</v>
      </c>
    </row>
    <row r="22" spans="2:56" s="12" customFormat="1" ht="7.5" customHeight="1">
      <c r="B22" s="23"/>
      <c r="R22" s="27"/>
      <c r="S22" s="28"/>
      <c r="AZ22" s="12" t="s">
        <v>706</v>
      </c>
      <c r="BA22" s="12" t="s">
        <v>666</v>
      </c>
      <c r="BB22" s="12" t="s">
        <v>666</v>
      </c>
      <c r="BC22" s="12" t="s">
        <v>707</v>
      </c>
      <c r="BD22" s="12" t="s">
        <v>668</v>
      </c>
    </row>
    <row r="23" spans="2:56" s="12" customFormat="1" ht="15" customHeight="1">
      <c r="B23" s="23"/>
      <c r="D23" s="21" t="s">
        <v>641</v>
      </c>
      <c r="R23" s="27"/>
      <c r="S23" s="28"/>
      <c r="AZ23" s="12" t="s">
        <v>708</v>
      </c>
      <c r="BA23" s="12" t="s">
        <v>666</v>
      </c>
      <c r="BB23" s="12" t="s">
        <v>666</v>
      </c>
      <c r="BC23" s="12" t="s">
        <v>612</v>
      </c>
      <c r="BD23" s="12" t="s">
        <v>668</v>
      </c>
    </row>
    <row r="24" spans="2:56" s="36" customFormat="1" ht="15.75" customHeight="1">
      <c r="B24" s="35"/>
      <c r="E24" s="37"/>
      <c r="F24" s="38"/>
      <c r="G24" s="38"/>
      <c r="H24" s="38"/>
      <c r="I24" s="38"/>
      <c r="J24" s="38"/>
      <c r="K24" s="38"/>
      <c r="L24" s="38"/>
      <c r="R24" s="39"/>
      <c r="S24" s="40"/>
      <c r="AZ24" s="12" t="s">
        <v>709</v>
      </c>
      <c r="BA24" s="12" t="s">
        <v>666</v>
      </c>
      <c r="BB24" s="12" t="s">
        <v>666</v>
      </c>
      <c r="BC24" s="12" t="s">
        <v>710</v>
      </c>
      <c r="BD24" s="12" t="s">
        <v>668</v>
      </c>
    </row>
    <row r="25" spans="2:56" s="12" customFormat="1" ht="7.5" customHeight="1">
      <c r="B25" s="23"/>
      <c r="R25" s="27"/>
      <c r="S25" s="28"/>
      <c r="AZ25" s="12" t="s">
        <v>711</v>
      </c>
      <c r="BA25" s="12" t="s">
        <v>666</v>
      </c>
      <c r="BB25" s="12" t="s">
        <v>666</v>
      </c>
      <c r="BC25" s="12" t="s">
        <v>712</v>
      </c>
      <c r="BD25" s="12" t="s">
        <v>668</v>
      </c>
    </row>
    <row r="26" spans="2:56" s="12" customFormat="1" ht="7.5" customHeight="1">
      <c r="B26" s="2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7"/>
      <c r="S26" s="28"/>
      <c r="AZ26" s="12" t="s">
        <v>713</v>
      </c>
      <c r="BA26" s="12" t="s">
        <v>666</v>
      </c>
      <c r="BB26" s="12" t="s">
        <v>666</v>
      </c>
      <c r="BC26" s="12" t="s">
        <v>714</v>
      </c>
      <c r="BD26" s="12" t="s">
        <v>668</v>
      </c>
    </row>
    <row r="27" spans="2:56" s="12" customFormat="1" ht="15" customHeight="1">
      <c r="B27" s="23"/>
      <c r="D27" s="42" t="s">
        <v>715</v>
      </c>
      <c r="M27" s="43">
        <f>$N$87</f>
        <v>0</v>
      </c>
      <c r="N27" s="26"/>
      <c r="O27" s="26"/>
      <c r="P27" s="26"/>
      <c r="R27" s="27"/>
      <c r="S27" s="28"/>
      <c r="AZ27" s="12" t="s">
        <v>716</v>
      </c>
      <c r="BA27" s="12" t="s">
        <v>666</v>
      </c>
      <c r="BB27" s="12" t="s">
        <v>666</v>
      </c>
      <c r="BC27" s="12" t="s">
        <v>714</v>
      </c>
      <c r="BD27" s="12" t="s">
        <v>668</v>
      </c>
    </row>
    <row r="28" spans="2:56" s="12" customFormat="1" ht="15" customHeight="1">
      <c r="B28" s="23"/>
      <c r="D28" s="44" t="s">
        <v>663</v>
      </c>
      <c r="M28" s="43"/>
      <c r="N28" s="26"/>
      <c r="O28" s="26"/>
      <c r="P28" s="26"/>
      <c r="R28" s="27"/>
      <c r="S28" s="28"/>
      <c r="AZ28" s="12" t="s">
        <v>717</v>
      </c>
      <c r="BA28" s="12" t="s">
        <v>666</v>
      </c>
      <c r="BB28" s="12" t="s">
        <v>666</v>
      </c>
      <c r="BC28" s="12" t="s">
        <v>718</v>
      </c>
      <c r="BD28" s="12" t="s">
        <v>668</v>
      </c>
    </row>
    <row r="29" spans="2:56" s="12" customFormat="1" ht="7.5" customHeight="1">
      <c r="B29" s="23"/>
      <c r="R29" s="27"/>
      <c r="S29" s="28"/>
      <c r="AZ29" s="12" t="s">
        <v>719</v>
      </c>
      <c r="BA29" s="12" t="s">
        <v>666</v>
      </c>
      <c r="BB29" s="12" t="s">
        <v>666</v>
      </c>
      <c r="BC29" s="12" t="s">
        <v>720</v>
      </c>
      <c r="BD29" s="12" t="s">
        <v>668</v>
      </c>
    </row>
    <row r="30" spans="2:56" s="12" customFormat="1" ht="26.25" customHeight="1">
      <c r="B30" s="23"/>
      <c r="D30" s="45" t="s">
        <v>642</v>
      </c>
      <c r="M30" s="46">
        <f>ROUND($M$27+$M$28,2)</f>
        <v>0</v>
      </c>
      <c r="N30" s="26"/>
      <c r="O30" s="26"/>
      <c r="P30" s="26"/>
      <c r="R30" s="27"/>
      <c r="S30" s="28"/>
      <c r="AZ30" s="12" t="s">
        <v>721</v>
      </c>
      <c r="BA30" s="12" t="s">
        <v>666</v>
      </c>
      <c r="BB30" s="12" t="s">
        <v>666</v>
      </c>
      <c r="BC30" s="12" t="s">
        <v>720</v>
      </c>
      <c r="BD30" s="12" t="s">
        <v>668</v>
      </c>
    </row>
    <row r="31" spans="2:56" s="12" customFormat="1" ht="7.5" customHeight="1">
      <c r="B31" s="2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R31" s="27"/>
      <c r="S31" s="28"/>
      <c r="AZ31" s="12" t="s">
        <v>722</v>
      </c>
      <c r="BA31" s="12" t="s">
        <v>666</v>
      </c>
      <c r="BB31" s="12" t="s">
        <v>666</v>
      </c>
      <c r="BC31" s="12" t="s">
        <v>723</v>
      </c>
      <c r="BD31" s="12" t="s">
        <v>668</v>
      </c>
    </row>
    <row r="32" spans="2:56" s="12" customFormat="1" ht="15" customHeight="1">
      <c r="B32" s="23"/>
      <c r="D32" s="47" t="s">
        <v>643</v>
      </c>
      <c r="E32" s="47" t="s">
        <v>644</v>
      </c>
      <c r="F32" s="48">
        <v>0.21</v>
      </c>
      <c r="G32" s="49" t="s">
        <v>645</v>
      </c>
      <c r="H32" s="50">
        <f>(SUM($BE$108:$BE$108)+SUM($BE$126:$BE$705))</f>
        <v>0</v>
      </c>
      <c r="I32" s="26"/>
      <c r="J32" s="26"/>
      <c r="M32" s="50">
        <f>ROUND((SUM($BE$108:$BE$108)+SUM($BE$126:$BE$705)),2)*$F$32</f>
        <v>0</v>
      </c>
      <c r="N32" s="26"/>
      <c r="O32" s="26"/>
      <c r="P32" s="26"/>
      <c r="R32" s="27"/>
      <c r="S32" s="28"/>
      <c r="AZ32" s="12" t="s">
        <v>724</v>
      </c>
      <c r="BA32" s="12" t="s">
        <v>666</v>
      </c>
      <c r="BB32" s="12" t="s">
        <v>666</v>
      </c>
      <c r="BC32" s="12" t="s">
        <v>725</v>
      </c>
      <c r="BD32" s="12" t="s">
        <v>668</v>
      </c>
    </row>
    <row r="33" spans="2:56" s="12" customFormat="1" ht="15" customHeight="1">
      <c r="B33" s="23"/>
      <c r="E33" s="47" t="s">
        <v>646</v>
      </c>
      <c r="F33" s="48">
        <v>0.15</v>
      </c>
      <c r="G33" s="49" t="s">
        <v>645</v>
      </c>
      <c r="H33" s="50">
        <f>(SUM($BF$108:$BF$108)+SUM($BF$126:$BF$705))</f>
        <v>0</v>
      </c>
      <c r="I33" s="26"/>
      <c r="J33" s="26"/>
      <c r="M33" s="50">
        <f>ROUND((SUM($BF$108:$BF$108)+SUM($BF$126:$BF$705)),2)*$F$33</f>
        <v>0</v>
      </c>
      <c r="N33" s="26"/>
      <c r="O33" s="26"/>
      <c r="P33" s="26"/>
      <c r="R33" s="27"/>
      <c r="S33" s="28"/>
      <c r="AZ33" s="12" t="s">
        <v>726</v>
      </c>
      <c r="BA33" s="12" t="s">
        <v>666</v>
      </c>
      <c r="BB33" s="12" t="s">
        <v>666</v>
      </c>
      <c r="BC33" s="12" t="s">
        <v>727</v>
      </c>
      <c r="BD33" s="12" t="s">
        <v>668</v>
      </c>
    </row>
    <row r="34" spans="2:56" s="12" customFormat="1" ht="15" customHeight="1" hidden="1">
      <c r="B34" s="23"/>
      <c r="E34" s="47" t="s">
        <v>647</v>
      </c>
      <c r="F34" s="48">
        <v>0.21</v>
      </c>
      <c r="G34" s="49" t="s">
        <v>645</v>
      </c>
      <c r="H34" s="50">
        <f>(SUM($BG$108:$BG$108)+SUM($BG$126:$BG$705))</f>
        <v>0</v>
      </c>
      <c r="I34" s="26"/>
      <c r="J34" s="26"/>
      <c r="M34" s="50">
        <v>0</v>
      </c>
      <c r="N34" s="26"/>
      <c r="O34" s="26"/>
      <c r="P34" s="26"/>
      <c r="R34" s="27"/>
      <c r="S34" s="28"/>
      <c r="AZ34" s="12" t="s">
        <v>728</v>
      </c>
      <c r="BA34" s="12" t="s">
        <v>666</v>
      </c>
      <c r="BB34" s="12" t="s">
        <v>666</v>
      </c>
      <c r="BC34" s="12" t="s">
        <v>729</v>
      </c>
      <c r="BD34" s="12" t="s">
        <v>668</v>
      </c>
    </row>
    <row r="35" spans="2:56" s="12" customFormat="1" ht="15" customHeight="1" hidden="1">
      <c r="B35" s="23"/>
      <c r="E35" s="47" t="s">
        <v>648</v>
      </c>
      <c r="F35" s="48">
        <v>0.15</v>
      </c>
      <c r="G35" s="49" t="s">
        <v>645</v>
      </c>
      <c r="H35" s="50">
        <f>(SUM($BH$108:$BH$108)+SUM($BH$126:$BH$705))</f>
        <v>0</v>
      </c>
      <c r="I35" s="26"/>
      <c r="J35" s="26"/>
      <c r="M35" s="50">
        <v>0</v>
      </c>
      <c r="N35" s="26"/>
      <c r="O35" s="26"/>
      <c r="P35" s="26"/>
      <c r="R35" s="27"/>
      <c r="S35" s="28"/>
      <c r="AZ35" s="12" t="s">
        <v>730</v>
      </c>
      <c r="BA35" s="12" t="s">
        <v>666</v>
      </c>
      <c r="BB35" s="12" t="s">
        <v>666</v>
      </c>
      <c r="BC35" s="12" t="s">
        <v>731</v>
      </c>
      <c r="BD35" s="12" t="s">
        <v>668</v>
      </c>
    </row>
    <row r="36" spans="2:56" s="12" customFormat="1" ht="15" customHeight="1" hidden="1">
      <c r="B36" s="23"/>
      <c r="E36" s="47" t="s">
        <v>649</v>
      </c>
      <c r="F36" s="48">
        <v>0</v>
      </c>
      <c r="G36" s="49" t="s">
        <v>645</v>
      </c>
      <c r="H36" s="50">
        <f>(SUM($BI$108:$BI$108)+SUM($BI$126:$BI$705))</f>
        <v>0</v>
      </c>
      <c r="I36" s="26"/>
      <c r="J36" s="26"/>
      <c r="M36" s="50">
        <v>0</v>
      </c>
      <c r="N36" s="26"/>
      <c r="O36" s="26"/>
      <c r="P36" s="26"/>
      <c r="R36" s="27"/>
      <c r="S36" s="28"/>
      <c r="AZ36" s="12" t="s">
        <v>732</v>
      </c>
      <c r="BA36" s="12" t="s">
        <v>666</v>
      </c>
      <c r="BB36" s="12" t="s">
        <v>666</v>
      </c>
      <c r="BC36" s="12" t="s">
        <v>733</v>
      </c>
      <c r="BD36" s="12" t="s">
        <v>668</v>
      </c>
    </row>
    <row r="37" spans="2:56" s="12" customFormat="1" ht="7.5" customHeight="1">
      <c r="B37" s="23"/>
      <c r="R37" s="27"/>
      <c r="S37" s="28"/>
      <c r="AZ37" s="12" t="s">
        <v>734</v>
      </c>
      <c r="BA37" s="12" t="s">
        <v>666</v>
      </c>
      <c r="BB37" s="12" t="s">
        <v>666</v>
      </c>
      <c r="BC37" s="12" t="s">
        <v>735</v>
      </c>
      <c r="BD37" s="12" t="s">
        <v>668</v>
      </c>
    </row>
    <row r="38" spans="2:56" s="12" customFormat="1" ht="26.25" customHeight="1">
      <c r="B38" s="23"/>
      <c r="C38" s="51"/>
      <c r="D38" s="52" t="s">
        <v>650</v>
      </c>
      <c r="E38" s="53"/>
      <c r="F38" s="53"/>
      <c r="G38" s="54" t="s">
        <v>651</v>
      </c>
      <c r="H38" s="55" t="s">
        <v>652</v>
      </c>
      <c r="I38" s="53"/>
      <c r="J38" s="53"/>
      <c r="K38" s="53"/>
      <c r="L38" s="56">
        <f>SUM($M$30:$M$36)</f>
        <v>0</v>
      </c>
      <c r="M38" s="57"/>
      <c r="N38" s="57"/>
      <c r="O38" s="57"/>
      <c r="P38" s="58"/>
      <c r="Q38" s="51"/>
      <c r="R38" s="27"/>
      <c r="S38" s="28"/>
      <c r="AZ38" s="12" t="s">
        <v>736</v>
      </c>
      <c r="BA38" s="12" t="s">
        <v>666</v>
      </c>
      <c r="BB38" s="12" t="s">
        <v>666</v>
      </c>
      <c r="BC38" s="12" t="s">
        <v>737</v>
      </c>
      <c r="BD38" s="12" t="s">
        <v>668</v>
      </c>
    </row>
    <row r="39" spans="2:56" s="12" customFormat="1" ht="15" customHeight="1">
      <c r="B39" s="23"/>
      <c r="R39" s="27"/>
      <c r="S39" s="28"/>
      <c r="AZ39" s="12" t="s">
        <v>738</v>
      </c>
      <c r="BA39" s="12" t="s">
        <v>666</v>
      </c>
      <c r="BB39" s="12" t="s">
        <v>666</v>
      </c>
      <c r="BC39" s="12" t="s">
        <v>739</v>
      </c>
      <c r="BD39" s="12" t="s">
        <v>668</v>
      </c>
    </row>
    <row r="40" spans="2:56" s="12" customFormat="1" ht="15" customHeight="1">
      <c r="B40" s="23"/>
      <c r="R40" s="27"/>
      <c r="S40" s="28"/>
      <c r="AZ40" s="12" t="s">
        <v>740</v>
      </c>
      <c r="BA40" s="12" t="s">
        <v>666</v>
      </c>
      <c r="BB40" s="12" t="s">
        <v>666</v>
      </c>
      <c r="BC40" s="12" t="s">
        <v>741</v>
      </c>
      <c r="BD40" s="12" t="s">
        <v>668</v>
      </c>
    </row>
    <row r="41" spans="2:56" s="8" customFormat="1" ht="14.25" customHeight="1">
      <c r="B41" s="17"/>
      <c r="R41" s="19"/>
      <c r="S41" s="16"/>
      <c r="AZ41" s="12" t="s">
        <v>742</v>
      </c>
      <c r="BA41" s="12" t="s">
        <v>666</v>
      </c>
      <c r="BB41" s="12" t="s">
        <v>666</v>
      </c>
      <c r="BC41" s="12" t="s">
        <v>743</v>
      </c>
      <c r="BD41" s="12" t="s">
        <v>668</v>
      </c>
    </row>
    <row r="42" spans="2:56" s="8" customFormat="1" ht="14.25" customHeight="1">
      <c r="B42" s="17"/>
      <c r="R42" s="19"/>
      <c r="S42" s="16"/>
      <c r="AZ42" s="12" t="s">
        <v>744</v>
      </c>
      <c r="BA42" s="12" t="s">
        <v>666</v>
      </c>
      <c r="BB42" s="12" t="s">
        <v>666</v>
      </c>
      <c r="BC42" s="12" t="s">
        <v>745</v>
      </c>
      <c r="BD42" s="12" t="s">
        <v>668</v>
      </c>
    </row>
    <row r="43" spans="2:56" s="8" customFormat="1" ht="14.25" customHeight="1">
      <c r="B43" s="17"/>
      <c r="R43" s="19"/>
      <c r="S43" s="16"/>
      <c r="AZ43" s="12" t="s">
        <v>746</v>
      </c>
      <c r="BA43" s="12" t="s">
        <v>666</v>
      </c>
      <c r="BB43" s="12" t="s">
        <v>666</v>
      </c>
      <c r="BC43" s="12" t="s">
        <v>747</v>
      </c>
      <c r="BD43" s="12" t="s">
        <v>668</v>
      </c>
    </row>
    <row r="44" spans="2:56" s="8" customFormat="1" ht="14.25" customHeight="1">
      <c r="B44" s="17"/>
      <c r="R44" s="19"/>
      <c r="S44" s="16"/>
      <c r="AZ44" s="12" t="s">
        <v>748</v>
      </c>
      <c r="BA44" s="12" t="s">
        <v>666</v>
      </c>
      <c r="BB44" s="12" t="s">
        <v>666</v>
      </c>
      <c r="BC44" s="12" t="s">
        <v>628</v>
      </c>
      <c r="BD44" s="12" t="s">
        <v>668</v>
      </c>
    </row>
    <row r="45" spans="2:56" s="8" customFormat="1" ht="14.25" customHeight="1">
      <c r="B45" s="17"/>
      <c r="R45" s="19"/>
      <c r="S45" s="16"/>
      <c r="AZ45" s="12" t="s">
        <v>749</v>
      </c>
      <c r="BA45" s="12" t="s">
        <v>666</v>
      </c>
      <c r="BB45" s="12" t="s">
        <v>666</v>
      </c>
      <c r="BC45" s="12" t="s">
        <v>750</v>
      </c>
      <c r="BD45" s="12" t="s">
        <v>668</v>
      </c>
    </row>
    <row r="46" spans="2:56" s="8" customFormat="1" ht="14.25" customHeight="1">
      <c r="B46" s="17"/>
      <c r="R46" s="19"/>
      <c r="S46" s="16"/>
      <c r="AZ46" s="12" t="s">
        <v>751</v>
      </c>
      <c r="BA46" s="12" t="s">
        <v>666</v>
      </c>
      <c r="BB46" s="12" t="s">
        <v>666</v>
      </c>
      <c r="BC46" s="12" t="s">
        <v>752</v>
      </c>
      <c r="BD46" s="12" t="s">
        <v>668</v>
      </c>
    </row>
    <row r="47" spans="2:56" s="8" customFormat="1" ht="14.25" customHeight="1">
      <c r="B47" s="17"/>
      <c r="R47" s="19"/>
      <c r="S47" s="16"/>
      <c r="AZ47" s="12" t="s">
        <v>753</v>
      </c>
      <c r="BA47" s="12" t="s">
        <v>666</v>
      </c>
      <c r="BB47" s="12" t="s">
        <v>666</v>
      </c>
      <c r="BC47" s="12" t="s">
        <v>754</v>
      </c>
      <c r="BD47" s="12" t="s">
        <v>668</v>
      </c>
    </row>
    <row r="48" spans="2:56" s="8" customFormat="1" ht="14.25" customHeight="1">
      <c r="B48" s="17"/>
      <c r="R48" s="19"/>
      <c r="S48" s="16"/>
      <c r="AZ48" s="12" t="s">
        <v>755</v>
      </c>
      <c r="BA48" s="12" t="s">
        <v>666</v>
      </c>
      <c r="BB48" s="12" t="s">
        <v>666</v>
      </c>
      <c r="BC48" s="12" t="s">
        <v>756</v>
      </c>
      <c r="BD48" s="12" t="s">
        <v>668</v>
      </c>
    </row>
    <row r="49" spans="2:56" s="12" customFormat="1" ht="15.75" customHeight="1">
      <c r="B49" s="23"/>
      <c r="D49" s="59" t="s">
        <v>653</v>
      </c>
      <c r="E49" s="41"/>
      <c r="F49" s="41"/>
      <c r="G49" s="41"/>
      <c r="H49" s="60"/>
      <c r="J49" s="59" t="s">
        <v>654</v>
      </c>
      <c r="K49" s="41"/>
      <c r="L49" s="41"/>
      <c r="M49" s="41"/>
      <c r="N49" s="41"/>
      <c r="O49" s="41"/>
      <c r="P49" s="60"/>
      <c r="R49" s="27"/>
      <c r="S49" s="28"/>
      <c r="AZ49" s="12" t="s">
        <v>757</v>
      </c>
      <c r="BA49" s="12" t="s">
        <v>666</v>
      </c>
      <c r="BB49" s="12" t="s">
        <v>666</v>
      </c>
      <c r="BC49" s="12" t="s">
        <v>758</v>
      </c>
      <c r="BD49" s="12" t="s">
        <v>668</v>
      </c>
    </row>
    <row r="50" spans="2:56" s="8" customFormat="1" ht="14.25" customHeight="1">
      <c r="B50" s="17"/>
      <c r="D50" s="61"/>
      <c r="H50" s="62"/>
      <c r="J50" s="61"/>
      <c r="P50" s="62"/>
      <c r="R50" s="19"/>
      <c r="S50" s="16"/>
      <c r="AZ50" s="12" t="s">
        <v>759</v>
      </c>
      <c r="BA50" s="12" t="s">
        <v>666</v>
      </c>
      <c r="BB50" s="12" t="s">
        <v>666</v>
      </c>
      <c r="BC50" s="12" t="s">
        <v>760</v>
      </c>
      <c r="BD50" s="12" t="s">
        <v>668</v>
      </c>
    </row>
    <row r="51" spans="2:56" s="8" customFormat="1" ht="14.25" customHeight="1">
      <c r="B51" s="17"/>
      <c r="D51" s="61"/>
      <c r="H51" s="62"/>
      <c r="J51" s="61"/>
      <c r="P51" s="62"/>
      <c r="R51" s="19"/>
      <c r="S51" s="16"/>
      <c r="AZ51" s="12" t="s">
        <v>761</v>
      </c>
      <c r="BA51" s="12" t="s">
        <v>666</v>
      </c>
      <c r="BB51" s="12" t="s">
        <v>666</v>
      </c>
      <c r="BC51" s="12" t="s">
        <v>762</v>
      </c>
      <c r="BD51" s="12" t="s">
        <v>668</v>
      </c>
    </row>
    <row r="52" spans="2:56" s="8" customFormat="1" ht="14.25" customHeight="1">
      <c r="B52" s="17"/>
      <c r="D52" s="61"/>
      <c r="H52" s="62"/>
      <c r="J52" s="61"/>
      <c r="P52" s="62"/>
      <c r="R52" s="19"/>
      <c r="S52" s="16"/>
      <c r="AZ52" s="12" t="s">
        <v>763</v>
      </c>
      <c r="BA52" s="12" t="s">
        <v>666</v>
      </c>
      <c r="BB52" s="12" t="s">
        <v>666</v>
      </c>
      <c r="BC52" s="12" t="s">
        <v>693</v>
      </c>
      <c r="BD52" s="12" t="s">
        <v>668</v>
      </c>
    </row>
    <row r="53" spans="2:56" s="8" customFormat="1" ht="14.25" customHeight="1">
      <c r="B53" s="17"/>
      <c r="D53" s="61"/>
      <c r="H53" s="62"/>
      <c r="J53" s="61"/>
      <c r="P53" s="62"/>
      <c r="R53" s="19"/>
      <c r="S53" s="16"/>
      <c r="AZ53" s="12" t="s">
        <v>764</v>
      </c>
      <c r="BA53" s="12" t="s">
        <v>666</v>
      </c>
      <c r="BB53" s="12" t="s">
        <v>666</v>
      </c>
      <c r="BC53" s="12" t="s">
        <v>765</v>
      </c>
      <c r="BD53" s="12" t="s">
        <v>668</v>
      </c>
    </row>
    <row r="54" spans="2:56" s="8" customFormat="1" ht="14.25" customHeight="1">
      <c r="B54" s="17"/>
      <c r="D54" s="61"/>
      <c r="H54" s="62"/>
      <c r="J54" s="61"/>
      <c r="P54" s="62"/>
      <c r="R54" s="19"/>
      <c r="S54" s="16"/>
      <c r="AZ54" s="12" t="s">
        <v>766</v>
      </c>
      <c r="BA54" s="12" t="s">
        <v>666</v>
      </c>
      <c r="BB54" s="12" t="s">
        <v>666</v>
      </c>
      <c r="BC54" s="12" t="s">
        <v>765</v>
      </c>
      <c r="BD54" s="12" t="s">
        <v>668</v>
      </c>
    </row>
    <row r="55" spans="2:56" s="8" customFormat="1" ht="14.25" customHeight="1">
      <c r="B55" s="17"/>
      <c r="D55" s="61"/>
      <c r="H55" s="62"/>
      <c r="J55" s="61"/>
      <c r="P55" s="62"/>
      <c r="R55" s="19"/>
      <c r="S55" s="16"/>
      <c r="AZ55" s="12" t="s">
        <v>767</v>
      </c>
      <c r="BA55" s="12" t="s">
        <v>666</v>
      </c>
      <c r="BB55" s="12" t="s">
        <v>666</v>
      </c>
      <c r="BC55" s="12" t="s">
        <v>768</v>
      </c>
      <c r="BD55" s="12" t="s">
        <v>668</v>
      </c>
    </row>
    <row r="56" spans="2:56" s="8" customFormat="1" ht="14.25" customHeight="1">
      <c r="B56" s="17"/>
      <c r="D56" s="61"/>
      <c r="H56" s="62"/>
      <c r="J56" s="61"/>
      <c r="P56" s="62"/>
      <c r="R56" s="19"/>
      <c r="S56" s="16"/>
      <c r="AZ56" s="12" t="s">
        <v>769</v>
      </c>
      <c r="BA56" s="12" t="s">
        <v>666</v>
      </c>
      <c r="BB56" s="12" t="s">
        <v>666</v>
      </c>
      <c r="BC56" s="12" t="s">
        <v>697</v>
      </c>
      <c r="BD56" s="12" t="s">
        <v>668</v>
      </c>
    </row>
    <row r="57" spans="2:56" s="8" customFormat="1" ht="14.25" customHeight="1">
      <c r="B57" s="17"/>
      <c r="D57" s="61"/>
      <c r="H57" s="62"/>
      <c r="J57" s="61"/>
      <c r="P57" s="62"/>
      <c r="R57" s="19"/>
      <c r="S57" s="16"/>
      <c r="AZ57" s="12" t="s">
        <v>770</v>
      </c>
      <c r="BA57" s="12" t="s">
        <v>666</v>
      </c>
      <c r="BB57" s="12" t="s">
        <v>666</v>
      </c>
      <c r="BC57" s="12" t="s">
        <v>771</v>
      </c>
      <c r="BD57" s="12" t="s">
        <v>668</v>
      </c>
    </row>
    <row r="58" spans="2:56" s="12" customFormat="1" ht="15.75" customHeight="1">
      <c r="B58" s="23"/>
      <c r="D58" s="63" t="s">
        <v>655</v>
      </c>
      <c r="E58" s="64"/>
      <c r="F58" s="64"/>
      <c r="G58" s="65" t="s">
        <v>656</v>
      </c>
      <c r="H58" s="66"/>
      <c r="J58" s="63" t="s">
        <v>655</v>
      </c>
      <c r="K58" s="64"/>
      <c r="L58" s="64"/>
      <c r="M58" s="64"/>
      <c r="N58" s="65" t="s">
        <v>656</v>
      </c>
      <c r="O58" s="64"/>
      <c r="P58" s="66"/>
      <c r="R58" s="27"/>
      <c r="S58" s="28"/>
      <c r="AZ58" s="12" t="s">
        <v>772</v>
      </c>
      <c r="BA58" s="12" t="s">
        <v>666</v>
      </c>
      <c r="BB58" s="12" t="s">
        <v>666</v>
      </c>
      <c r="BC58" s="12" t="s">
        <v>773</v>
      </c>
      <c r="BD58" s="12" t="s">
        <v>668</v>
      </c>
    </row>
    <row r="59" spans="2:56" s="8" customFormat="1" ht="14.25" customHeight="1">
      <c r="B59" s="17"/>
      <c r="R59" s="19"/>
      <c r="S59" s="16"/>
      <c r="AZ59" s="12" t="s">
        <v>774</v>
      </c>
      <c r="BA59" s="12" t="s">
        <v>666</v>
      </c>
      <c r="BB59" s="12" t="s">
        <v>666</v>
      </c>
      <c r="BC59" s="12" t="s">
        <v>775</v>
      </c>
      <c r="BD59" s="12" t="s">
        <v>668</v>
      </c>
    </row>
    <row r="60" spans="2:56" s="12" customFormat="1" ht="15.75" customHeight="1">
      <c r="B60" s="23"/>
      <c r="D60" s="59" t="s">
        <v>657</v>
      </c>
      <c r="E60" s="41"/>
      <c r="F60" s="41"/>
      <c r="G60" s="41"/>
      <c r="H60" s="60"/>
      <c r="J60" s="59" t="s">
        <v>658</v>
      </c>
      <c r="K60" s="41"/>
      <c r="L60" s="41"/>
      <c r="M60" s="41"/>
      <c r="N60" s="41"/>
      <c r="O60" s="41"/>
      <c r="P60" s="60"/>
      <c r="R60" s="27"/>
      <c r="S60" s="28"/>
      <c r="AZ60" s="12" t="s">
        <v>776</v>
      </c>
      <c r="BA60" s="12" t="s">
        <v>666</v>
      </c>
      <c r="BB60" s="12" t="s">
        <v>666</v>
      </c>
      <c r="BC60" s="12" t="s">
        <v>777</v>
      </c>
      <c r="BD60" s="12" t="s">
        <v>668</v>
      </c>
    </row>
    <row r="61" spans="2:56" s="8" customFormat="1" ht="14.25" customHeight="1">
      <c r="B61" s="17"/>
      <c r="D61" s="61"/>
      <c r="H61" s="62"/>
      <c r="J61" s="61"/>
      <c r="P61" s="62"/>
      <c r="R61" s="19"/>
      <c r="S61" s="16"/>
      <c r="AZ61" s="12" t="s">
        <v>778</v>
      </c>
      <c r="BA61" s="12" t="s">
        <v>666</v>
      </c>
      <c r="BB61" s="12" t="s">
        <v>666</v>
      </c>
      <c r="BC61" s="12" t="s">
        <v>777</v>
      </c>
      <c r="BD61" s="12" t="s">
        <v>668</v>
      </c>
    </row>
    <row r="62" spans="2:56" s="8" customFormat="1" ht="14.25" customHeight="1">
      <c r="B62" s="17"/>
      <c r="D62" s="61"/>
      <c r="H62" s="62"/>
      <c r="J62" s="61"/>
      <c r="P62" s="62"/>
      <c r="R62" s="19"/>
      <c r="S62" s="16"/>
      <c r="AZ62" s="12" t="s">
        <v>779</v>
      </c>
      <c r="BA62" s="12" t="s">
        <v>666</v>
      </c>
      <c r="BB62" s="12" t="s">
        <v>666</v>
      </c>
      <c r="BC62" s="12" t="s">
        <v>780</v>
      </c>
      <c r="BD62" s="12" t="s">
        <v>668</v>
      </c>
    </row>
    <row r="63" spans="2:56" s="8" customFormat="1" ht="14.25" customHeight="1">
      <c r="B63" s="17"/>
      <c r="D63" s="61"/>
      <c r="H63" s="62"/>
      <c r="J63" s="61"/>
      <c r="P63" s="62"/>
      <c r="R63" s="19"/>
      <c r="S63" s="16"/>
      <c r="AZ63" s="12" t="s">
        <v>781</v>
      </c>
      <c r="BA63" s="12" t="s">
        <v>666</v>
      </c>
      <c r="BB63" s="12" t="s">
        <v>666</v>
      </c>
      <c r="BC63" s="12" t="s">
        <v>782</v>
      </c>
      <c r="BD63" s="12" t="s">
        <v>668</v>
      </c>
    </row>
    <row r="64" spans="2:56" s="8" customFormat="1" ht="14.25" customHeight="1">
      <c r="B64" s="17"/>
      <c r="D64" s="61"/>
      <c r="H64" s="62"/>
      <c r="J64" s="61"/>
      <c r="P64" s="62"/>
      <c r="R64" s="19"/>
      <c r="S64" s="16"/>
      <c r="AZ64" s="12" t="s">
        <v>783</v>
      </c>
      <c r="BA64" s="12" t="s">
        <v>666</v>
      </c>
      <c r="BB64" s="12" t="s">
        <v>666</v>
      </c>
      <c r="BC64" s="12" t="s">
        <v>784</v>
      </c>
      <c r="BD64" s="12" t="s">
        <v>668</v>
      </c>
    </row>
    <row r="65" spans="2:56" s="8" customFormat="1" ht="14.25" customHeight="1">
      <c r="B65" s="17"/>
      <c r="D65" s="61"/>
      <c r="H65" s="62"/>
      <c r="J65" s="61"/>
      <c r="P65" s="62"/>
      <c r="R65" s="19"/>
      <c r="S65" s="16"/>
      <c r="AZ65" s="12" t="s">
        <v>785</v>
      </c>
      <c r="BA65" s="12" t="s">
        <v>666</v>
      </c>
      <c r="BB65" s="12" t="s">
        <v>666</v>
      </c>
      <c r="BC65" s="12" t="s">
        <v>786</v>
      </c>
      <c r="BD65" s="12" t="s">
        <v>668</v>
      </c>
    </row>
    <row r="66" spans="2:56" s="8" customFormat="1" ht="14.25" customHeight="1">
      <c r="B66" s="17"/>
      <c r="D66" s="61"/>
      <c r="H66" s="62"/>
      <c r="J66" s="61"/>
      <c r="P66" s="62"/>
      <c r="R66" s="19"/>
      <c r="S66" s="16"/>
      <c r="AZ66" s="12" t="s">
        <v>787</v>
      </c>
      <c r="BA66" s="12" t="s">
        <v>666</v>
      </c>
      <c r="BB66" s="12" t="s">
        <v>666</v>
      </c>
      <c r="BC66" s="12" t="s">
        <v>788</v>
      </c>
      <c r="BD66" s="12" t="s">
        <v>668</v>
      </c>
    </row>
    <row r="67" spans="2:56" s="8" customFormat="1" ht="14.25" customHeight="1">
      <c r="B67" s="17"/>
      <c r="D67" s="61"/>
      <c r="H67" s="62"/>
      <c r="J67" s="61"/>
      <c r="P67" s="62"/>
      <c r="R67" s="19"/>
      <c r="S67" s="16"/>
      <c r="AZ67" s="12" t="s">
        <v>789</v>
      </c>
      <c r="BA67" s="12" t="s">
        <v>666</v>
      </c>
      <c r="BB67" s="12" t="s">
        <v>666</v>
      </c>
      <c r="BC67" s="12" t="s">
        <v>790</v>
      </c>
      <c r="BD67" s="12" t="s">
        <v>668</v>
      </c>
    </row>
    <row r="68" spans="2:56" s="8" customFormat="1" ht="14.25" customHeight="1">
      <c r="B68" s="17"/>
      <c r="D68" s="61"/>
      <c r="H68" s="62"/>
      <c r="J68" s="61"/>
      <c r="P68" s="62"/>
      <c r="R68" s="19"/>
      <c r="S68" s="16"/>
      <c r="AZ68" s="12" t="s">
        <v>791</v>
      </c>
      <c r="BA68" s="12" t="s">
        <v>666</v>
      </c>
      <c r="BB68" s="12" t="s">
        <v>666</v>
      </c>
      <c r="BC68" s="12" t="s">
        <v>792</v>
      </c>
      <c r="BD68" s="12" t="s">
        <v>668</v>
      </c>
    </row>
    <row r="69" spans="2:56" s="12" customFormat="1" ht="15.75" customHeight="1">
      <c r="B69" s="23"/>
      <c r="D69" s="63" t="s">
        <v>655</v>
      </c>
      <c r="E69" s="64"/>
      <c r="F69" s="64"/>
      <c r="G69" s="65" t="s">
        <v>656</v>
      </c>
      <c r="H69" s="66"/>
      <c r="J69" s="63" t="s">
        <v>655</v>
      </c>
      <c r="K69" s="64"/>
      <c r="L69" s="64"/>
      <c r="M69" s="64"/>
      <c r="N69" s="65" t="s">
        <v>656</v>
      </c>
      <c r="O69" s="64"/>
      <c r="P69" s="66"/>
      <c r="R69" s="27"/>
      <c r="S69" s="28"/>
      <c r="AZ69" s="12" t="s">
        <v>793</v>
      </c>
      <c r="BA69" s="12" t="s">
        <v>666</v>
      </c>
      <c r="BB69" s="12" t="s">
        <v>666</v>
      </c>
      <c r="BC69" s="12" t="s">
        <v>794</v>
      </c>
      <c r="BD69" s="12" t="s">
        <v>668</v>
      </c>
    </row>
    <row r="70" spans="2:56" s="12" customFormat="1" ht="15" customHeight="1"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9"/>
      <c r="S70" s="28"/>
      <c r="AZ70" s="12" t="s">
        <v>795</v>
      </c>
      <c r="BA70" s="12" t="s">
        <v>666</v>
      </c>
      <c r="BB70" s="12" t="s">
        <v>666</v>
      </c>
      <c r="BC70" s="12" t="s">
        <v>796</v>
      </c>
      <c r="BD70" s="12" t="s">
        <v>668</v>
      </c>
    </row>
    <row r="71" spans="19:56" s="8" customFormat="1" ht="14.25" customHeight="1">
      <c r="S71" s="16"/>
      <c r="AZ71" s="12" t="s">
        <v>797</v>
      </c>
      <c r="BA71" s="12" t="s">
        <v>666</v>
      </c>
      <c r="BB71" s="12" t="s">
        <v>666</v>
      </c>
      <c r="BC71" s="12" t="s">
        <v>798</v>
      </c>
      <c r="BD71" s="12" t="s">
        <v>668</v>
      </c>
    </row>
    <row r="72" spans="19:56" s="8" customFormat="1" ht="14.25" customHeight="1">
      <c r="S72" s="16"/>
      <c r="AZ72" s="12" t="s">
        <v>799</v>
      </c>
      <c r="BA72" s="12" t="s">
        <v>666</v>
      </c>
      <c r="BB72" s="12" t="s">
        <v>666</v>
      </c>
      <c r="BC72" s="12" t="s">
        <v>800</v>
      </c>
      <c r="BD72" s="12" t="s">
        <v>668</v>
      </c>
    </row>
    <row r="73" spans="19:56" s="8" customFormat="1" ht="14.25" customHeight="1">
      <c r="S73" s="16"/>
      <c r="AZ73" s="12" t="s">
        <v>801</v>
      </c>
      <c r="BA73" s="12" t="s">
        <v>666</v>
      </c>
      <c r="BB73" s="12" t="s">
        <v>666</v>
      </c>
      <c r="BC73" s="12" t="s">
        <v>802</v>
      </c>
      <c r="BD73" s="12" t="s">
        <v>668</v>
      </c>
    </row>
    <row r="74" spans="2:56" s="12" customFormat="1" ht="7.5" customHeight="1"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2"/>
      <c r="S74" s="28"/>
      <c r="AZ74" s="12" t="s">
        <v>803</v>
      </c>
      <c r="BA74" s="12" t="s">
        <v>666</v>
      </c>
      <c r="BB74" s="12" t="s">
        <v>666</v>
      </c>
      <c r="BC74" s="12" t="s">
        <v>804</v>
      </c>
      <c r="BD74" s="12" t="s">
        <v>668</v>
      </c>
    </row>
    <row r="75" spans="2:56" s="12" customFormat="1" ht="37.5" customHeight="1">
      <c r="B75" s="23"/>
      <c r="C75" s="18" t="s">
        <v>805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7"/>
      <c r="S75" s="28"/>
      <c r="AZ75" s="12" t="s">
        <v>806</v>
      </c>
      <c r="BA75" s="12" t="s">
        <v>666</v>
      </c>
      <c r="BB75" s="12" t="s">
        <v>666</v>
      </c>
      <c r="BC75" s="12" t="s">
        <v>807</v>
      </c>
      <c r="BD75" s="12" t="s">
        <v>668</v>
      </c>
    </row>
    <row r="76" spans="2:56" s="12" customFormat="1" ht="7.5" customHeight="1">
      <c r="B76" s="23"/>
      <c r="R76" s="27"/>
      <c r="S76" s="28"/>
      <c r="AZ76" s="12" t="s">
        <v>808</v>
      </c>
      <c r="BA76" s="12" t="s">
        <v>666</v>
      </c>
      <c r="BB76" s="12" t="s">
        <v>666</v>
      </c>
      <c r="BC76" s="12" t="s">
        <v>809</v>
      </c>
      <c r="BD76" s="12" t="s">
        <v>668</v>
      </c>
    </row>
    <row r="77" spans="2:56" s="12" customFormat="1" ht="30.75" customHeight="1">
      <c r="B77" s="23"/>
      <c r="C77" s="21" t="s">
        <v>614</v>
      </c>
      <c r="F77" s="22" t="str">
        <f>$F$6</f>
        <v>Úhelnice, přeložka přivaděče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R77" s="27"/>
      <c r="S77" s="28"/>
      <c r="AZ77" s="12" t="s">
        <v>810</v>
      </c>
      <c r="BA77" s="12" t="s">
        <v>666</v>
      </c>
      <c r="BB77" s="12" t="s">
        <v>666</v>
      </c>
      <c r="BC77" s="12" t="s">
        <v>811</v>
      </c>
      <c r="BD77" s="12" t="s">
        <v>668</v>
      </c>
    </row>
    <row r="78" spans="2:56" s="12" customFormat="1" ht="37.5" customHeight="1">
      <c r="B78" s="23"/>
      <c r="C78" s="73" t="s">
        <v>677</v>
      </c>
      <c r="F78" s="74" t="str">
        <f>$F$7</f>
        <v>1836-1 - Vodovodní přivaděč TLT DN250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R78" s="27"/>
      <c r="S78" s="28"/>
      <c r="AZ78" s="12" t="s">
        <v>812</v>
      </c>
      <c r="BA78" s="12" t="s">
        <v>666</v>
      </c>
      <c r="BB78" s="12" t="s">
        <v>666</v>
      </c>
      <c r="BC78" s="12" t="s">
        <v>813</v>
      </c>
      <c r="BD78" s="12" t="s">
        <v>668</v>
      </c>
    </row>
    <row r="79" spans="2:56" s="12" customFormat="1" ht="7.5" customHeight="1">
      <c r="B79" s="23"/>
      <c r="R79" s="27"/>
      <c r="S79" s="28"/>
      <c r="AZ79" s="12" t="s">
        <v>814</v>
      </c>
      <c r="BA79" s="12" t="s">
        <v>666</v>
      </c>
      <c r="BB79" s="12" t="s">
        <v>666</v>
      </c>
      <c r="BC79" s="12" t="s">
        <v>815</v>
      </c>
      <c r="BD79" s="12" t="s">
        <v>668</v>
      </c>
    </row>
    <row r="80" spans="2:56" s="12" customFormat="1" ht="18.75" customHeight="1">
      <c r="B80" s="23"/>
      <c r="C80" s="21" t="s">
        <v>620</v>
      </c>
      <c r="F80" s="29" t="str">
        <f>$F$9</f>
        <v>Úhelnice</v>
      </c>
      <c r="K80" s="21" t="s">
        <v>622</v>
      </c>
      <c r="M80" s="75">
        <f>IF($O$9="","",$O$9)</f>
        <v>43780</v>
      </c>
      <c r="N80" s="26"/>
      <c r="O80" s="26"/>
      <c r="P80" s="26"/>
      <c r="R80" s="27"/>
      <c r="S80" s="28"/>
      <c r="AZ80" s="12" t="s">
        <v>816</v>
      </c>
      <c r="BA80" s="12" t="s">
        <v>666</v>
      </c>
      <c r="BB80" s="12" t="s">
        <v>666</v>
      </c>
      <c r="BC80" s="12" t="s">
        <v>817</v>
      </c>
      <c r="BD80" s="12" t="s">
        <v>668</v>
      </c>
    </row>
    <row r="81" spans="2:56" s="12" customFormat="1" ht="7.5" customHeight="1">
      <c r="B81" s="23"/>
      <c r="R81" s="27"/>
      <c r="S81" s="28"/>
      <c r="AZ81" s="12" t="s">
        <v>818</v>
      </c>
      <c r="BA81" s="12" t="s">
        <v>666</v>
      </c>
      <c r="BB81" s="12" t="s">
        <v>666</v>
      </c>
      <c r="BC81" s="12" t="s">
        <v>819</v>
      </c>
      <c r="BD81" s="12" t="s">
        <v>668</v>
      </c>
    </row>
    <row r="82" spans="2:56" s="12" customFormat="1" ht="15.75" customHeight="1">
      <c r="B82" s="23"/>
      <c r="C82" s="21" t="s">
        <v>629</v>
      </c>
      <c r="F82" s="29" t="str">
        <f>$E$12</f>
        <v>Vodovody a kanalizace Mladá Boleslav, a.s.</v>
      </c>
      <c r="K82" s="21" t="s">
        <v>636</v>
      </c>
      <c r="M82" s="33" t="str">
        <f>$E$18</f>
        <v>Ing. Petr Čepický</v>
      </c>
      <c r="N82" s="26"/>
      <c r="O82" s="26"/>
      <c r="P82" s="26"/>
      <c r="Q82" s="26"/>
      <c r="R82" s="27"/>
      <c r="S82" s="28"/>
      <c r="AZ82" s="12" t="s">
        <v>820</v>
      </c>
      <c r="BA82" s="12" t="s">
        <v>666</v>
      </c>
      <c r="BB82" s="12" t="s">
        <v>666</v>
      </c>
      <c r="BC82" s="12" t="s">
        <v>821</v>
      </c>
      <c r="BD82" s="12" t="s">
        <v>668</v>
      </c>
    </row>
    <row r="83" spans="2:56" s="12" customFormat="1" ht="15" customHeight="1">
      <c r="B83" s="23"/>
      <c r="C83" s="21" t="s">
        <v>635</v>
      </c>
      <c r="F83" s="29">
        <f>IF($E$15="","",$E$15)</f>
      </c>
      <c r="K83" s="21" t="s">
        <v>640</v>
      </c>
      <c r="M83" s="33" t="str">
        <f>$E$21</f>
        <v>Ing. Petr Čepický</v>
      </c>
      <c r="N83" s="26"/>
      <c r="O83" s="26"/>
      <c r="P83" s="26"/>
      <c r="Q83" s="26"/>
      <c r="R83" s="27"/>
      <c r="S83" s="28"/>
      <c r="AZ83" s="12" t="s">
        <v>822</v>
      </c>
      <c r="BA83" s="12" t="s">
        <v>666</v>
      </c>
      <c r="BB83" s="12" t="s">
        <v>666</v>
      </c>
      <c r="BC83" s="12" t="s">
        <v>823</v>
      </c>
      <c r="BD83" s="12" t="s">
        <v>668</v>
      </c>
    </row>
    <row r="84" spans="2:56" s="12" customFormat="1" ht="11.25" customHeight="1">
      <c r="B84" s="23"/>
      <c r="R84" s="27"/>
      <c r="S84" s="28"/>
      <c r="AZ84" s="12" t="s">
        <v>824</v>
      </c>
      <c r="BA84" s="12" t="s">
        <v>666</v>
      </c>
      <c r="BB84" s="12" t="s">
        <v>666</v>
      </c>
      <c r="BC84" s="12" t="s">
        <v>697</v>
      </c>
      <c r="BD84" s="12" t="s">
        <v>668</v>
      </c>
    </row>
    <row r="85" spans="2:56" s="12" customFormat="1" ht="30" customHeight="1">
      <c r="B85" s="23"/>
      <c r="C85" s="76" t="s">
        <v>825</v>
      </c>
      <c r="D85" s="77"/>
      <c r="E85" s="77"/>
      <c r="F85" s="77"/>
      <c r="G85" s="77"/>
      <c r="H85" s="51"/>
      <c r="I85" s="51"/>
      <c r="J85" s="51"/>
      <c r="K85" s="51"/>
      <c r="L85" s="51"/>
      <c r="M85" s="51"/>
      <c r="N85" s="76" t="s">
        <v>826</v>
      </c>
      <c r="O85" s="26"/>
      <c r="P85" s="26"/>
      <c r="Q85" s="26"/>
      <c r="R85" s="27"/>
      <c r="S85" s="28"/>
      <c r="AZ85" s="12" t="s">
        <v>827</v>
      </c>
      <c r="BA85" s="12" t="s">
        <v>666</v>
      </c>
      <c r="BB85" s="12" t="s">
        <v>666</v>
      </c>
      <c r="BC85" s="12" t="s">
        <v>828</v>
      </c>
      <c r="BD85" s="12" t="s">
        <v>668</v>
      </c>
    </row>
    <row r="86" spans="2:56" s="12" customFormat="1" ht="11.25" customHeight="1">
      <c r="B86" s="23"/>
      <c r="R86" s="27"/>
      <c r="S86" s="28"/>
      <c r="AZ86" s="12" t="s">
        <v>829</v>
      </c>
      <c r="BA86" s="12" t="s">
        <v>666</v>
      </c>
      <c r="BB86" s="12" t="s">
        <v>666</v>
      </c>
      <c r="BC86" s="12" t="s">
        <v>830</v>
      </c>
      <c r="BD86" s="12" t="s">
        <v>668</v>
      </c>
    </row>
    <row r="87" spans="2:56" s="12" customFormat="1" ht="30" customHeight="1">
      <c r="B87" s="23"/>
      <c r="C87" s="78" t="s">
        <v>831</v>
      </c>
      <c r="N87" s="79">
        <f>SUM(N88,N97,N101,N103)</f>
        <v>0</v>
      </c>
      <c r="O87" s="26"/>
      <c r="P87" s="26"/>
      <c r="Q87" s="26"/>
      <c r="R87" s="27"/>
      <c r="S87" s="28"/>
      <c r="AU87" s="12" t="s">
        <v>832</v>
      </c>
      <c r="AZ87" s="12" t="s">
        <v>833</v>
      </c>
      <c r="BA87" s="12" t="s">
        <v>666</v>
      </c>
      <c r="BB87" s="12" t="s">
        <v>666</v>
      </c>
      <c r="BC87" s="12" t="s">
        <v>834</v>
      </c>
      <c r="BD87" s="12" t="s">
        <v>668</v>
      </c>
    </row>
    <row r="88" spans="2:56" s="81" customFormat="1" ht="25.5" customHeight="1">
      <c r="B88" s="80"/>
      <c r="D88" s="82" t="s">
        <v>835</v>
      </c>
      <c r="N88" s="83">
        <f>SUM(N89:Q96)</f>
        <v>0</v>
      </c>
      <c r="O88" s="84"/>
      <c r="P88" s="84"/>
      <c r="Q88" s="84"/>
      <c r="R88" s="85"/>
      <c r="S88" s="86"/>
      <c r="AZ88" s="82" t="s">
        <v>836</v>
      </c>
      <c r="BA88" s="82" t="s">
        <v>666</v>
      </c>
      <c r="BB88" s="82" t="s">
        <v>666</v>
      </c>
      <c r="BC88" s="82" t="s">
        <v>837</v>
      </c>
      <c r="BD88" s="82" t="s">
        <v>668</v>
      </c>
    </row>
    <row r="89" spans="2:56" s="42" customFormat="1" ht="21" customHeight="1">
      <c r="B89" s="87"/>
      <c r="D89" s="88" t="s">
        <v>838</v>
      </c>
      <c r="N89" s="89">
        <f>N128</f>
        <v>0</v>
      </c>
      <c r="O89" s="84"/>
      <c r="P89" s="84"/>
      <c r="Q89" s="84"/>
      <c r="R89" s="90"/>
      <c r="S89" s="91"/>
      <c r="AZ89" s="88" t="s">
        <v>839</v>
      </c>
      <c r="BA89" s="88" t="s">
        <v>666</v>
      </c>
      <c r="BB89" s="88" t="s">
        <v>666</v>
      </c>
      <c r="BC89" s="88" t="s">
        <v>840</v>
      </c>
      <c r="BD89" s="88" t="s">
        <v>668</v>
      </c>
    </row>
    <row r="90" spans="2:56" s="42" customFormat="1" ht="21" customHeight="1">
      <c r="B90" s="87"/>
      <c r="D90" s="88" t="s">
        <v>841</v>
      </c>
      <c r="N90" s="89">
        <f>N320</f>
        <v>0</v>
      </c>
      <c r="O90" s="84"/>
      <c r="P90" s="84"/>
      <c r="Q90" s="84"/>
      <c r="R90" s="90"/>
      <c r="S90" s="91"/>
      <c r="AZ90" s="88" t="s">
        <v>842</v>
      </c>
      <c r="BA90" s="88" t="s">
        <v>666</v>
      </c>
      <c r="BB90" s="88" t="s">
        <v>666</v>
      </c>
      <c r="BC90" s="88" t="s">
        <v>843</v>
      </c>
      <c r="BD90" s="88" t="s">
        <v>668</v>
      </c>
    </row>
    <row r="91" spans="2:56" s="42" customFormat="1" ht="21" customHeight="1">
      <c r="B91" s="87"/>
      <c r="D91" s="88" t="s">
        <v>844</v>
      </c>
      <c r="N91" s="89">
        <f>N327</f>
        <v>0</v>
      </c>
      <c r="O91" s="84"/>
      <c r="P91" s="84"/>
      <c r="Q91" s="84"/>
      <c r="R91" s="90"/>
      <c r="S91" s="91"/>
      <c r="AZ91" s="88" t="s">
        <v>845</v>
      </c>
      <c r="BA91" s="88" t="s">
        <v>666</v>
      </c>
      <c r="BB91" s="88" t="s">
        <v>666</v>
      </c>
      <c r="BC91" s="88" t="s">
        <v>843</v>
      </c>
      <c r="BD91" s="88" t="s">
        <v>668</v>
      </c>
    </row>
    <row r="92" spans="2:56" s="42" customFormat="1" ht="21" customHeight="1">
      <c r="B92" s="87"/>
      <c r="D92" s="88" t="s">
        <v>846</v>
      </c>
      <c r="N92" s="89">
        <f>N346</f>
        <v>0</v>
      </c>
      <c r="O92" s="84"/>
      <c r="P92" s="84"/>
      <c r="Q92" s="84"/>
      <c r="R92" s="90"/>
      <c r="S92" s="91"/>
      <c r="AZ92" s="88" t="s">
        <v>847</v>
      </c>
      <c r="BA92" s="88" t="s">
        <v>666</v>
      </c>
      <c r="BB92" s="88" t="s">
        <v>666</v>
      </c>
      <c r="BC92" s="88" t="s">
        <v>848</v>
      </c>
      <c r="BD92" s="88" t="s">
        <v>668</v>
      </c>
    </row>
    <row r="93" spans="2:56" s="42" customFormat="1" ht="21" customHeight="1">
      <c r="B93" s="87"/>
      <c r="D93" s="88" t="s">
        <v>849</v>
      </c>
      <c r="N93" s="89">
        <f>N376</f>
        <v>0</v>
      </c>
      <c r="O93" s="84"/>
      <c r="P93" s="84"/>
      <c r="Q93" s="84"/>
      <c r="R93" s="90"/>
      <c r="S93" s="91"/>
      <c r="AZ93" s="88" t="s">
        <v>850</v>
      </c>
      <c r="BA93" s="88" t="s">
        <v>666</v>
      </c>
      <c r="BB93" s="88" t="s">
        <v>666</v>
      </c>
      <c r="BC93" s="88" t="s">
        <v>851</v>
      </c>
      <c r="BD93" s="88" t="s">
        <v>668</v>
      </c>
    </row>
    <row r="94" spans="2:56" s="42" customFormat="1" ht="21" customHeight="1">
      <c r="B94" s="87"/>
      <c r="D94" s="88" t="s">
        <v>852</v>
      </c>
      <c r="N94" s="89">
        <f>N555</f>
        <v>0</v>
      </c>
      <c r="O94" s="84"/>
      <c r="P94" s="84"/>
      <c r="Q94" s="84"/>
      <c r="R94" s="90"/>
      <c r="S94" s="91"/>
      <c r="AZ94" s="88" t="s">
        <v>853</v>
      </c>
      <c r="BA94" s="88" t="s">
        <v>666</v>
      </c>
      <c r="BB94" s="88" t="s">
        <v>666</v>
      </c>
      <c r="BC94" s="88" t="s">
        <v>854</v>
      </c>
      <c r="BD94" s="88" t="s">
        <v>668</v>
      </c>
    </row>
    <row r="95" spans="2:56" s="42" customFormat="1" ht="21" customHeight="1">
      <c r="B95" s="87"/>
      <c r="D95" s="88" t="s">
        <v>855</v>
      </c>
      <c r="N95" s="89">
        <f>N588</f>
        <v>0</v>
      </c>
      <c r="O95" s="84"/>
      <c r="P95" s="84"/>
      <c r="Q95" s="84"/>
      <c r="R95" s="90"/>
      <c r="S95" s="91"/>
      <c r="AZ95" s="88" t="s">
        <v>856</v>
      </c>
      <c r="BA95" s="88" t="s">
        <v>666</v>
      </c>
      <c r="BB95" s="88" t="s">
        <v>666</v>
      </c>
      <c r="BC95" s="88" t="s">
        <v>857</v>
      </c>
      <c r="BD95" s="88" t="s">
        <v>668</v>
      </c>
    </row>
    <row r="96" spans="2:56" s="42" customFormat="1" ht="21" customHeight="1">
      <c r="B96" s="87"/>
      <c r="D96" s="88" t="s">
        <v>858</v>
      </c>
      <c r="N96" s="89">
        <f>N607</f>
        <v>0</v>
      </c>
      <c r="O96" s="84"/>
      <c r="P96" s="84"/>
      <c r="Q96" s="84"/>
      <c r="R96" s="90"/>
      <c r="S96" s="91"/>
      <c r="AZ96" s="88" t="s">
        <v>859</v>
      </c>
      <c r="BA96" s="88" t="s">
        <v>666</v>
      </c>
      <c r="BB96" s="88" t="s">
        <v>666</v>
      </c>
      <c r="BC96" s="88" t="s">
        <v>860</v>
      </c>
      <c r="BD96" s="88" t="s">
        <v>668</v>
      </c>
    </row>
    <row r="97" spans="2:56" s="81" customFormat="1" ht="25.5" customHeight="1">
      <c r="B97" s="80"/>
      <c r="D97" s="82" t="s">
        <v>861</v>
      </c>
      <c r="N97" s="83">
        <f>SUM(N98:Q100)</f>
        <v>0</v>
      </c>
      <c r="O97" s="84"/>
      <c r="P97" s="84"/>
      <c r="Q97" s="84"/>
      <c r="R97" s="85"/>
      <c r="S97" s="86"/>
      <c r="AZ97" s="82" t="s">
        <v>862</v>
      </c>
      <c r="BA97" s="82" t="s">
        <v>666</v>
      </c>
      <c r="BB97" s="82" t="s">
        <v>666</v>
      </c>
      <c r="BC97" s="82" t="s">
        <v>863</v>
      </c>
      <c r="BD97" s="82" t="s">
        <v>668</v>
      </c>
    </row>
    <row r="98" spans="2:56" s="42" customFormat="1" ht="21" customHeight="1">
      <c r="B98" s="87"/>
      <c r="D98" s="88" t="s">
        <v>864</v>
      </c>
      <c r="N98" s="89">
        <f>N613</f>
        <v>0</v>
      </c>
      <c r="O98" s="84"/>
      <c r="P98" s="84"/>
      <c r="Q98" s="84"/>
      <c r="R98" s="90"/>
      <c r="S98" s="91"/>
      <c r="AZ98" s="88" t="s">
        <v>865</v>
      </c>
      <c r="BA98" s="88" t="s">
        <v>666</v>
      </c>
      <c r="BB98" s="88" t="s">
        <v>666</v>
      </c>
      <c r="BC98" s="88" t="s">
        <v>866</v>
      </c>
      <c r="BD98" s="88" t="s">
        <v>668</v>
      </c>
    </row>
    <row r="99" spans="2:56" s="42" customFormat="1" ht="21" customHeight="1">
      <c r="B99" s="87"/>
      <c r="D99" s="88" t="s">
        <v>867</v>
      </c>
      <c r="N99" s="89">
        <f>N618</f>
        <v>0</v>
      </c>
      <c r="O99" s="84"/>
      <c r="P99" s="84"/>
      <c r="Q99" s="84"/>
      <c r="R99" s="90"/>
      <c r="S99" s="91"/>
      <c r="AZ99" s="88" t="s">
        <v>868</v>
      </c>
      <c r="BA99" s="88" t="s">
        <v>666</v>
      </c>
      <c r="BB99" s="88" t="s">
        <v>666</v>
      </c>
      <c r="BC99" s="88" t="s">
        <v>869</v>
      </c>
      <c r="BD99" s="88" t="s">
        <v>668</v>
      </c>
    </row>
    <row r="100" spans="2:19" s="42" customFormat="1" ht="21" customHeight="1">
      <c r="B100" s="87"/>
      <c r="D100" s="88" t="s">
        <v>870</v>
      </c>
      <c r="N100" s="89">
        <f>N623</f>
        <v>0</v>
      </c>
      <c r="O100" s="84"/>
      <c r="P100" s="84"/>
      <c r="Q100" s="84"/>
      <c r="R100" s="90"/>
      <c r="S100" s="91"/>
    </row>
    <row r="101" spans="2:19" s="81" customFormat="1" ht="25.5" customHeight="1">
      <c r="B101" s="80"/>
      <c r="D101" s="82" t="s">
        <v>871</v>
      </c>
      <c r="N101" s="83">
        <f>N102</f>
        <v>0</v>
      </c>
      <c r="O101" s="84"/>
      <c r="P101" s="84"/>
      <c r="Q101" s="84"/>
      <c r="R101" s="85"/>
      <c r="S101" s="86"/>
    </row>
    <row r="102" spans="2:19" s="42" customFormat="1" ht="21" customHeight="1">
      <c r="B102" s="87"/>
      <c r="D102" s="88" t="s">
        <v>872</v>
      </c>
      <c r="N102" s="89">
        <f>N632</f>
        <v>0</v>
      </c>
      <c r="O102" s="84"/>
      <c r="P102" s="84"/>
      <c r="Q102" s="84"/>
      <c r="R102" s="90"/>
      <c r="S102" s="91"/>
    </row>
    <row r="103" spans="2:19" s="81" customFormat="1" ht="25.5" customHeight="1">
      <c r="B103" s="80"/>
      <c r="D103" s="82" t="s">
        <v>873</v>
      </c>
      <c r="N103" s="83">
        <f>SUM(N104:Q106)</f>
        <v>0</v>
      </c>
      <c r="O103" s="84"/>
      <c r="P103" s="84"/>
      <c r="Q103" s="84"/>
      <c r="R103" s="85"/>
      <c r="S103" s="86"/>
    </row>
    <row r="104" spans="2:19" s="42" customFormat="1" ht="21" customHeight="1">
      <c r="B104" s="87"/>
      <c r="D104" s="88" t="s">
        <v>874</v>
      </c>
      <c r="N104" s="89">
        <f>N680</f>
        <v>0</v>
      </c>
      <c r="O104" s="84"/>
      <c r="P104" s="84"/>
      <c r="Q104" s="84"/>
      <c r="R104" s="90"/>
      <c r="S104" s="91"/>
    </row>
    <row r="105" spans="2:19" s="42" customFormat="1" ht="21" customHeight="1">
      <c r="B105" s="87"/>
      <c r="D105" s="88" t="s">
        <v>875</v>
      </c>
      <c r="N105" s="89">
        <f>N685</f>
        <v>0</v>
      </c>
      <c r="O105" s="84"/>
      <c r="P105" s="84"/>
      <c r="Q105" s="84"/>
      <c r="R105" s="90"/>
      <c r="S105" s="91"/>
    </row>
    <row r="106" spans="2:19" s="42" customFormat="1" ht="21" customHeight="1">
      <c r="B106" s="87"/>
      <c r="D106" s="88" t="s">
        <v>876</v>
      </c>
      <c r="N106" s="89">
        <f>N687</f>
        <v>0</v>
      </c>
      <c r="O106" s="84"/>
      <c r="P106" s="84"/>
      <c r="Q106" s="84"/>
      <c r="R106" s="90"/>
      <c r="S106" s="91"/>
    </row>
    <row r="107" spans="2:19" s="12" customFormat="1" ht="22.5" customHeight="1">
      <c r="B107" s="23"/>
      <c r="R107" s="27"/>
      <c r="S107" s="28"/>
    </row>
    <row r="108" spans="2:19" s="12" customFormat="1" ht="14.25" customHeight="1">
      <c r="B108" s="23"/>
      <c r="R108" s="27"/>
      <c r="S108" s="28"/>
    </row>
    <row r="109" spans="2:19" s="12" customFormat="1" ht="30" customHeight="1">
      <c r="B109" s="23"/>
      <c r="C109" s="92" t="s">
        <v>1723</v>
      </c>
      <c r="D109" s="51"/>
      <c r="E109" s="51"/>
      <c r="F109" s="51"/>
      <c r="G109" s="51"/>
      <c r="H109" s="51"/>
      <c r="I109" s="51"/>
      <c r="J109" s="51"/>
      <c r="K109" s="51"/>
      <c r="L109" s="93">
        <f>N87</f>
        <v>0</v>
      </c>
      <c r="M109" s="77"/>
      <c r="N109" s="77"/>
      <c r="O109" s="77"/>
      <c r="P109" s="77"/>
      <c r="Q109" s="77"/>
      <c r="R109" s="27"/>
      <c r="S109" s="28"/>
    </row>
    <row r="110" spans="2:19" s="12" customFormat="1" ht="7.5" customHeight="1"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9"/>
      <c r="S110" s="28"/>
    </row>
    <row r="114" spans="2:19" s="12" customFormat="1" ht="7.5" customHeight="1"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2"/>
      <c r="S114" s="28"/>
    </row>
    <row r="115" spans="2:19" s="12" customFormat="1" ht="37.5" customHeight="1">
      <c r="B115" s="23"/>
      <c r="C115" s="18" t="s">
        <v>877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  <c r="S115" s="28"/>
    </row>
    <row r="116" spans="2:19" s="12" customFormat="1" ht="7.5" customHeight="1">
      <c r="B116" s="23"/>
      <c r="R116" s="27"/>
      <c r="S116" s="28"/>
    </row>
    <row r="117" spans="2:19" s="12" customFormat="1" ht="30.75" customHeight="1">
      <c r="B117" s="23"/>
      <c r="C117" s="21" t="s">
        <v>614</v>
      </c>
      <c r="F117" s="22" t="str">
        <f>$F$6</f>
        <v>Úhelnice, přeložka přivaděče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R117" s="27"/>
      <c r="S117" s="28"/>
    </row>
    <row r="118" spans="2:19" s="12" customFormat="1" ht="37.5" customHeight="1">
      <c r="B118" s="23"/>
      <c r="C118" s="73" t="s">
        <v>677</v>
      </c>
      <c r="F118" s="74" t="str">
        <f>$F$7</f>
        <v>1836-1 - Vodovodní přivaděč TLT DN250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R118" s="27"/>
      <c r="S118" s="28"/>
    </row>
    <row r="119" spans="2:19" s="12" customFormat="1" ht="7.5" customHeight="1">
      <c r="B119" s="23"/>
      <c r="R119" s="27"/>
      <c r="S119" s="28"/>
    </row>
    <row r="120" spans="2:19" s="12" customFormat="1" ht="18.75" customHeight="1">
      <c r="B120" s="23"/>
      <c r="C120" s="21" t="s">
        <v>620</v>
      </c>
      <c r="F120" s="29" t="str">
        <f>$F$9</f>
        <v>Úhelnice</v>
      </c>
      <c r="K120" s="21" t="s">
        <v>622</v>
      </c>
      <c r="M120" s="75">
        <f>IF($O$9="","",$O$9)</f>
        <v>43780</v>
      </c>
      <c r="N120" s="26"/>
      <c r="O120" s="26"/>
      <c r="P120" s="26"/>
      <c r="R120" s="27"/>
      <c r="S120" s="28"/>
    </row>
    <row r="121" spans="2:19" s="12" customFormat="1" ht="7.5" customHeight="1">
      <c r="B121" s="23"/>
      <c r="R121" s="27"/>
      <c r="S121" s="28"/>
    </row>
    <row r="122" spans="2:19" s="12" customFormat="1" ht="15.75" customHeight="1">
      <c r="B122" s="23"/>
      <c r="C122" s="21" t="s">
        <v>629</v>
      </c>
      <c r="F122" s="29" t="str">
        <f>$E$12</f>
        <v>Vodovody a kanalizace Mladá Boleslav, a.s.</v>
      </c>
      <c r="K122" s="21" t="s">
        <v>636</v>
      </c>
      <c r="M122" s="33" t="str">
        <f>$E$18</f>
        <v>Ing. Petr Čepický</v>
      </c>
      <c r="N122" s="26"/>
      <c r="O122" s="26"/>
      <c r="P122" s="26"/>
      <c r="Q122" s="26"/>
      <c r="R122" s="27"/>
      <c r="S122" s="28"/>
    </row>
    <row r="123" spans="2:19" s="12" customFormat="1" ht="15" customHeight="1">
      <c r="B123" s="23"/>
      <c r="C123" s="21" t="s">
        <v>635</v>
      </c>
      <c r="F123" s="29">
        <f>IF($E$15="","",$E$15)</f>
      </c>
      <c r="K123" s="21" t="s">
        <v>640</v>
      </c>
      <c r="M123" s="33" t="str">
        <f>$E$21</f>
        <v>Ing. Petr Čepický</v>
      </c>
      <c r="N123" s="26"/>
      <c r="O123" s="26"/>
      <c r="P123" s="26"/>
      <c r="Q123" s="26"/>
      <c r="R123" s="27"/>
      <c r="S123" s="28"/>
    </row>
    <row r="124" spans="2:19" s="12" customFormat="1" ht="11.25" customHeight="1">
      <c r="B124" s="23"/>
      <c r="R124" s="27"/>
      <c r="S124" s="28"/>
    </row>
    <row r="125" spans="2:27" s="94" customFormat="1" ht="30" customHeight="1">
      <c r="B125" s="95"/>
      <c r="C125" s="96" t="s">
        <v>878</v>
      </c>
      <c r="D125" s="97" t="s">
        <v>879</v>
      </c>
      <c r="E125" s="97" t="s">
        <v>659</v>
      </c>
      <c r="F125" s="98" t="s">
        <v>880</v>
      </c>
      <c r="G125" s="99"/>
      <c r="H125" s="99"/>
      <c r="I125" s="99"/>
      <c r="J125" s="97" t="s">
        <v>881</v>
      </c>
      <c r="K125" s="97" t="s">
        <v>882</v>
      </c>
      <c r="L125" s="98" t="s">
        <v>883</v>
      </c>
      <c r="M125" s="99"/>
      <c r="N125" s="98" t="s">
        <v>884</v>
      </c>
      <c r="O125" s="99"/>
      <c r="P125" s="99"/>
      <c r="Q125" s="100"/>
      <c r="R125" s="101"/>
      <c r="S125" s="102"/>
      <c r="T125" s="103" t="s">
        <v>885</v>
      </c>
      <c r="U125" s="104" t="s">
        <v>643</v>
      </c>
      <c r="V125" s="104" t="s">
        <v>886</v>
      </c>
      <c r="W125" s="104" t="s">
        <v>887</v>
      </c>
      <c r="X125" s="104" t="s">
        <v>888</v>
      </c>
      <c r="Y125" s="104" t="s">
        <v>889</v>
      </c>
      <c r="Z125" s="104" t="s">
        <v>890</v>
      </c>
      <c r="AA125" s="105" t="s">
        <v>891</v>
      </c>
    </row>
    <row r="126" spans="2:63" s="12" customFormat="1" ht="30" customHeight="1">
      <c r="B126" s="23"/>
      <c r="C126" s="78" t="s">
        <v>715</v>
      </c>
      <c r="N126" s="106">
        <f>N87</f>
        <v>0</v>
      </c>
      <c r="O126" s="26"/>
      <c r="P126" s="26"/>
      <c r="Q126" s="26"/>
      <c r="R126" s="27"/>
      <c r="S126" s="28"/>
      <c r="T126" s="107"/>
      <c r="U126" s="41"/>
      <c r="V126" s="41"/>
      <c r="W126" s="108" t="e">
        <f>$W$127+$W$612+$W$631+$W$679+#REF!</f>
        <v>#REF!</v>
      </c>
      <c r="X126" s="41"/>
      <c r="Y126" s="108" t="e">
        <f>$Y$127+$Y$612+$Y$631+$Y$679+#REF!</f>
        <v>#REF!</v>
      </c>
      <c r="Z126" s="41"/>
      <c r="AA126" s="109" t="e">
        <f>$AA$127+$AA$612+$AA$631+$AA$679+#REF!</f>
        <v>#REF!</v>
      </c>
      <c r="AT126" s="12" t="s">
        <v>660</v>
      </c>
      <c r="AU126" s="12" t="s">
        <v>832</v>
      </c>
      <c r="BK126" s="110" t="e">
        <f>$BK$127+$BK$612+$BK$631+$BK$679+#REF!</f>
        <v>#REF!</v>
      </c>
    </row>
    <row r="127" spans="2:63" s="111" customFormat="1" ht="37.5" customHeight="1">
      <c r="B127" s="112"/>
      <c r="D127" s="113" t="s">
        <v>835</v>
      </c>
      <c r="E127" s="113"/>
      <c r="F127" s="113"/>
      <c r="G127" s="113"/>
      <c r="H127" s="113"/>
      <c r="I127" s="113"/>
      <c r="J127" s="113"/>
      <c r="K127" s="113"/>
      <c r="L127" s="113"/>
      <c r="M127" s="113"/>
      <c r="N127" s="114">
        <f>N88</f>
        <v>0</v>
      </c>
      <c r="O127" s="115"/>
      <c r="P127" s="115"/>
      <c r="Q127" s="115"/>
      <c r="R127" s="116"/>
      <c r="S127" s="117"/>
      <c r="T127" s="118"/>
      <c r="W127" s="119">
        <f>$W$128+$W$320+$W$327+$W$346+$W$376+$W$555+$W$588+$W$607</f>
        <v>0</v>
      </c>
      <c r="Y127" s="119">
        <f>$Y$128+$Y$320+$Y$327+$Y$346+$Y$376+$Y$555+$Y$588+$Y$607</f>
        <v>1232.64616024</v>
      </c>
      <c r="AA127" s="120">
        <f>$AA$128+$AA$320+$AA$327+$AA$346+$AA$376+$AA$555+$AA$588+$AA$607</f>
        <v>1281.8551800000002</v>
      </c>
      <c r="AR127" s="121" t="s">
        <v>619</v>
      </c>
      <c r="AT127" s="121" t="s">
        <v>660</v>
      </c>
      <c r="AU127" s="121" t="s">
        <v>661</v>
      </c>
      <c r="AY127" s="121" t="s">
        <v>892</v>
      </c>
      <c r="BK127" s="122">
        <f>$BK$128+$BK$320+$BK$327+$BK$346+$BK$376+$BK$555+$BK$588+$BK$607</f>
        <v>0</v>
      </c>
    </row>
    <row r="128" spans="2:63" s="111" customFormat="1" ht="21" customHeight="1">
      <c r="B128" s="112"/>
      <c r="D128" s="123" t="s">
        <v>838</v>
      </c>
      <c r="E128" s="123"/>
      <c r="F128" s="123"/>
      <c r="G128" s="123"/>
      <c r="H128" s="123"/>
      <c r="I128" s="123"/>
      <c r="J128" s="123"/>
      <c r="K128" s="123"/>
      <c r="L128" s="123"/>
      <c r="M128" s="123"/>
      <c r="N128" s="124">
        <f>SUM(N129:N319)</f>
        <v>0</v>
      </c>
      <c r="O128" s="115"/>
      <c r="P128" s="115"/>
      <c r="Q128" s="115"/>
      <c r="R128" s="116"/>
      <c r="S128" s="117"/>
      <c r="T128" s="118"/>
      <c r="W128" s="119">
        <f>SUM($W$129:$W$319)</f>
        <v>0</v>
      </c>
      <c r="Y128" s="119">
        <f>SUM($Y$129:$Y$319)</f>
        <v>217.55115414999997</v>
      </c>
      <c r="AA128" s="120">
        <f>SUM($AA$129:$AA$319)</f>
        <v>1281.6939000000002</v>
      </c>
      <c r="AR128" s="121" t="s">
        <v>619</v>
      </c>
      <c r="AT128" s="121" t="s">
        <v>660</v>
      </c>
      <c r="AU128" s="121" t="s">
        <v>619</v>
      </c>
      <c r="AY128" s="121" t="s">
        <v>892</v>
      </c>
      <c r="BK128" s="122">
        <f>SUM($BK$129:$BK$319)</f>
        <v>0</v>
      </c>
    </row>
    <row r="129" spans="2:65" s="12" customFormat="1" ht="27" customHeight="1">
      <c r="B129" s="23"/>
      <c r="C129" s="125" t="s">
        <v>619</v>
      </c>
      <c r="D129" s="125" t="s">
        <v>893</v>
      </c>
      <c r="E129" s="126" t="s">
        <v>894</v>
      </c>
      <c r="F129" s="127" t="s">
        <v>895</v>
      </c>
      <c r="G129" s="128"/>
      <c r="H129" s="128"/>
      <c r="I129" s="128"/>
      <c r="J129" s="129" t="s">
        <v>896</v>
      </c>
      <c r="K129" s="130">
        <v>199</v>
      </c>
      <c r="L129" s="186">
        <v>0</v>
      </c>
      <c r="M129" s="187"/>
      <c r="N129" s="131">
        <f>ROUND($L$129*$K$129,2)</f>
        <v>0</v>
      </c>
      <c r="O129" s="128"/>
      <c r="P129" s="128"/>
      <c r="Q129" s="128"/>
      <c r="R129" s="27"/>
      <c r="S129" s="28"/>
      <c r="T129" s="132"/>
      <c r="U129" s="133" t="s">
        <v>644</v>
      </c>
      <c r="W129" s="134">
        <f>$V$129*$K$129</f>
        <v>0</v>
      </c>
      <c r="X129" s="134">
        <v>0</v>
      </c>
      <c r="Y129" s="134">
        <f>$X$129*$K$129</f>
        <v>0</v>
      </c>
      <c r="Z129" s="134">
        <v>0</v>
      </c>
      <c r="AA129" s="135">
        <f>$Z$129*$K$129</f>
        <v>0</v>
      </c>
      <c r="AR129" s="12" t="s">
        <v>857</v>
      </c>
      <c r="AT129" s="12" t="s">
        <v>893</v>
      </c>
      <c r="AU129" s="12" t="s">
        <v>668</v>
      </c>
      <c r="AY129" s="12" t="s">
        <v>892</v>
      </c>
      <c r="BE129" s="136">
        <f>IF($U$129="základní",$N$129,0)</f>
        <v>0</v>
      </c>
      <c r="BF129" s="136">
        <f>IF($U$129="snížená",$N$129,0)</f>
        <v>0</v>
      </c>
      <c r="BG129" s="136">
        <f>IF($U$129="zákl. přenesená",$N$129,0)</f>
        <v>0</v>
      </c>
      <c r="BH129" s="136">
        <f>IF($U$129="sníž. přenesená",$N$129,0)</f>
        <v>0</v>
      </c>
      <c r="BI129" s="136">
        <f>IF($U$129="nulová",$N$129,0)</f>
        <v>0</v>
      </c>
      <c r="BJ129" s="12" t="s">
        <v>619</v>
      </c>
      <c r="BK129" s="136">
        <f>ROUND($L$129*$K$129,2)</f>
        <v>0</v>
      </c>
      <c r="BL129" s="12" t="s">
        <v>857</v>
      </c>
      <c r="BM129" s="12" t="s">
        <v>897</v>
      </c>
    </row>
    <row r="130" spans="2:51" s="12" customFormat="1" ht="32.25" customHeight="1">
      <c r="B130" s="137"/>
      <c r="E130" s="138" t="s">
        <v>759</v>
      </c>
      <c r="F130" s="139" t="s">
        <v>898</v>
      </c>
      <c r="G130" s="140"/>
      <c r="H130" s="140"/>
      <c r="I130" s="140"/>
      <c r="K130" s="141">
        <v>199</v>
      </c>
      <c r="L130" s="188"/>
      <c r="M130" s="188"/>
      <c r="R130" s="142"/>
      <c r="S130" s="28"/>
      <c r="T130" s="143"/>
      <c r="AA130" s="144"/>
      <c r="AT130" s="138" t="s">
        <v>899</v>
      </c>
      <c r="AU130" s="138" t="s">
        <v>668</v>
      </c>
      <c r="AV130" s="138" t="s">
        <v>668</v>
      </c>
      <c r="AW130" s="138" t="s">
        <v>832</v>
      </c>
      <c r="AX130" s="138" t="s">
        <v>619</v>
      </c>
      <c r="AY130" s="138" t="s">
        <v>892</v>
      </c>
    </row>
    <row r="131" spans="2:65" s="12" customFormat="1" ht="27" customHeight="1">
      <c r="B131" s="23"/>
      <c r="C131" s="125" t="s">
        <v>668</v>
      </c>
      <c r="D131" s="125" t="s">
        <v>893</v>
      </c>
      <c r="E131" s="126" t="s">
        <v>900</v>
      </c>
      <c r="F131" s="127" t="s">
        <v>901</v>
      </c>
      <c r="G131" s="128"/>
      <c r="H131" s="128"/>
      <c r="I131" s="128"/>
      <c r="J131" s="129" t="s">
        <v>896</v>
      </c>
      <c r="K131" s="130">
        <v>199</v>
      </c>
      <c r="L131" s="186">
        <v>0</v>
      </c>
      <c r="M131" s="187"/>
      <c r="N131" s="131">
        <f>ROUND($L$131*$K$131,2)</f>
        <v>0</v>
      </c>
      <c r="O131" s="128"/>
      <c r="P131" s="128"/>
      <c r="Q131" s="128"/>
      <c r="R131" s="27"/>
      <c r="S131" s="28"/>
      <c r="T131" s="132"/>
      <c r="U131" s="133" t="s">
        <v>644</v>
      </c>
      <c r="W131" s="134">
        <f>$V$131*$K$131</f>
        <v>0</v>
      </c>
      <c r="X131" s="134">
        <v>0.00018</v>
      </c>
      <c r="Y131" s="134">
        <f>$X$131*$K$131</f>
        <v>0.035820000000000005</v>
      </c>
      <c r="Z131" s="134">
        <v>0</v>
      </c>
      <c r="AA131" s="135">
        <f>$Z$131*$K$131</f>
        <v>0</v>
      </c>
      <c r="AR131" s="12" t="s">
        <v>857</v>
      </c>
      <c r="AT131" s="12" t="s">
        <v>893</v>
      </c>
      <c r="AU131" s="12" t="s">
        <v>668</v>
      </c>
      <c r="AY131" s="12" t="s">
        <v>892</v>
      </c>
      <c r="BE131" s="136">
        <f>IF($U$131="základní",$N$131,0)</f>
        <v>0</v>
      </c>
      <c r="BF131" s="136">
        <f>IF($U$131="snížená",$N$131,0)</f>
        <v>0</v>
      </c>
      <c r="BG131" s="136">
        <f>IF($U$131="zákl. přenesená",$N$131,0)</f>
        <v>0</v>
      </c>
      <c r="BH131" s="136">
        <f>IF($U$131="sníž. přenesená",$N$131,0)</f>
        <v>0</v>
      </c>
      <c r="BI131" s="136">
        <f>IF($U$131="nulová",$N$131,0)</f>
        <v>0</v>
      </c>
      <c r="BJ131" s="12" t="s">
        <v>619</v>
      </c>
      <c r="BK131" s="136">
        <f>ROUND($L$131*$K$131,2)</f>
        <v>0</v>
      </c>
      <c r="BL131" s="12" t="s">
        <v>857</v>
      </c>
      <c r="BM131" s="12" t="s">
        <v>902</v>
      </c>
    </row>
    <row r="132" spans="2:51" s="12" customFormat="1" ht="18.75" customHeight="1">
      <c r="B132" s="137"/>
      <c r="C132" s="12"/>
      <c r="E132" s="138"/>
      <c r="F132" s="139" t="s">
        <v>759</v>
      </c>
      <c r="G132" s="140"/>
      <c r="H132" s="140"/>
      <c r="I132" s="140"/>
      <c r="K132" s="141">
        <v>199</v>
      </c>
      <c r="L132" s="188"/>
      <c r="M132" s="188"/>
      <c r="R132" s="142"/>
      <c r="S132" s="28"/>
      <c r="T132" s="143"/>
      <c r="AA132" s="144"/>
      <c r="AT132" s="138" t="s">
        <v>899</v>
      </c>
      <c r="AU132" s="138" t="s">
        <v>668</v>
      </c>
      <c r="AV132" s="138" t="s">
        <v>668</v>
      </c>
      <c r="AW132" s="138" t="s">
        <v>832</v>
      </c>
      <c r="AX132" s="138" t="s">
        <v>619</v>
      </c>
      <c r="AY132" s="138" t="s">
        <v>892</v>
      </c>
    </row>
    <row r="133" spans="2:65" s="12" customFormat="1" ht="27" customHeight="1">
      <c r="B133" s="23"/>
      <c r="C133" s="125" t="s">
        <v>903</v>
      </c>
      <c r="D133" s="125" t="s">
        <v>893</v>
      </c>
      <c r="E133" s="126" t="s">
        <v>904</v>
      </c>
      <c r="F133" s="127" t="s">
        <v>905</v>
      </c>
      <c r="G133" s="128"/>
      <c r="H133" s="128"/>
      <c r="I133" s="128"/>
      <c r="J133" s="129" t="s">
        <v>896</v>
      </c>
      <c r="K133" s="130">
        <v>17.325</v>
      </c>
      <c r="L133" s="186">
        <v>0</v>
      </c>
      <c r="M133" s="187"/>
      <c r="N133" s="131">
        <f>ROUND($L$133*$K$133,2)</f>
        <v>0</v>
      </c>
      <c r="O133" s="128"/>
      <c r="P133" s="128"/>
      <c r="Q133" s="128"/>
      <c r="R133" s="27"/>
      <c r="S133" s="28"/>
      <c r="T133" s="132"/>
      <c r="U133" s="133" t="s">
        <v>644</v>
      </c>
      <c r="W133" s="134">
        <f>$V$133*$K$133</f>
        <v>0</v>
      </c>
      <c r="X133" s="134">
        <v>0</v>
      </c>
      <c r="Y133" s="134">
        <f>$X$133*$K$133</f>
        <v>0</v>
      </c>
      <c r="Z133" s="134">
        <v>0.26</v>
      </c>
      <c r="AA133" s="135">
        <f>$Z$133*$K$133</f>
        <v>4.5045</v>
      </c>
      <c r="AR133" s="12" t="s">
        <v>857</v>
      </c>
      <c r="AT133" s="12" t="s">
        <v>893</v>
      </c>
      <c r="AU133" s="12" t="s">
        <v>668</v>
      </c>
      <c r="AY133" s="12" t="s">
        <v>892</v>
      </c>
      <c r="BE133" s="136">
        <f>IF($U$133="základní",$N$133,0)</f>
        <v>0</v>
      </c>
      <c r="BF133" s="136">
        <f>IF($U$133="snížená",$N$133,0)</f>
        <v>0</v>
      </c>
      <c r="BG133" s="136">
        <f>IF($U$133="zákl. přenesená",$N$133,0)</f>
        <v>0</v>
      </c>
      <c r="BH133" s="136">
        <f>IF($U$133="sníž. přenesená",$N$133,0)</f>
        <v>0</v>
      </c>
      <c r="BI133" s="136">
        <f>IF($U$133="nulová",$N$133,0)</f>
        <v>0</v>
      </c>
      <c r="BJ133" s="12" t="s">
        <v>619</v>
      </c>
      <c r="BK133" s="136">
        <f>ROUND($L$133*$K$133,2)</f>
        <v>0</v>
      </c>
      <c r="BL133" s="12" t="s">
        <v>857</v>
      </c>
      <c r="BM133" s="12" t="s">
        <v>906</v>
      </c>
    </row>
    <row r="134" spans="2:51" s="12" customFormat="1" ht="18.75" customHeight="1">
      <c r="B134" s="137"/>
      <c r="E134" s="138" t="s">
        <v>706</v>
      </c>
      <c r="F134" s="139" t="s">
        <v>907</v>
      </c>
      <c r="G134" s="140"/>
      <c r="H134" s="140"/>
      <c r="I134" s="140"/>
      <c r="K134" s="141">
        <v>17.325</v>
      </c>
      <c r="L134" s="188"/>
      <c r="M134" s="188"/>
      <c r="R134" s="142"/>
      <c r="S134" s="28"/>
      <c r="T134" s="143"/>
      <c r="AA134" s="144"/>
      <c r="AT134" s="138" t="s">
        <v>899</v>
      </c>
      <c r="AU134" s="138" t="s">
        <v>668</v>
      </c>
      <c r="AV134" s="138" t="s">
        <v>668</v>
      </c>
      <c r="AW134" s="138" t="s">
        <v>832</v>
      </c>
      <c r="AX134" s="138" t="s">
        <v>619</v>
      </c>
      <c r="AY134" s="138" t="s">
        <v>892</v>
      </c>
    </row>
    <row r="135" spans="2:65" s="12" customFormat="1" ht="27" customHeight="1">
      <c r="B135" s="23"/>
      <c r="C135" s="125" t="s">
        <v>857</v>
      </c>
      <c r="D135" s="125" t="s">
        <v>893</v>
      </c>
      <c r="E135" s="126" t="s">
        <v>908</v>
      </c>
      <c r="F135" s="127" t="s">
        <v>909</v>
      </c>
      <c r="G135" s="128"/>
      <c r="H135" s="128"/>
      <c r="I135" s="128"/>
      <c r="J135" s="129" t="s">
        <v>896</v>
      </c>
      <c r="K135" s="130">
        <v>294.44</v>
      </c>
      <c r="L135" s="186">
        <v>0</v>
      </c>
      <c r="M135" s="187"/>
      <c r="N135" s="131">
        <f>ROUND($L$135*$K$135,2)</f>
        <v>0</v>
      </c>
      <c r="O135" s="128"/>
      <c r="P135" s="128"/>
      <c r="Q135" s="128"/>
      <c r="R135" s="27"/>
      <c r="S135" s="28"/>
      <c r="T135" s="132"/>
      <c r="U135" s="133" t="s">
        <v>644</v>
      </c>
      <c r="W135" s="134">
        <f>$V$135*$K$135</f>
        <v>0</v>
      </c>
      <c r="X135" s="134">
        <v>0</v>
      </c>
      <c r="Y135" s="134">
        <f>$X$135*$K$135</f>
        <v>0</v>
      </c>
      <c r="Z135" s="134">
        <v>0.4</v>
      </c>
      <c r="AA135" s="135">
        <f>$Z$135*$K$135</f>
        <v>117.77600000000001</v>
      </c>
      <c r="AR135" s="12" t="s">
        <v>857</v>
      </c>
      <c r="AT135" s="12" t="s">
        <v>893</v>
      </c>
      <c r="AU135" s="12" t="s">
        <v>668</v>
      </c>
      <c r="AY135" s="12" t="s">
        <v>892</v>
      </c>
      <c r="BE135" s="136">
        <f>IF($U$135="základní",$N$135,0)</f>
        <v>0</v>
      </c>
      <c r="BF135" s="136">
        <f>IF($U$135="snížená",$N$135,0)</f>
        <v>0</v>
      </c>
      <c r="BG135" s="136">
        <f>IF($U$135="zákl. přenesená",$N$135,0)</f>
        <v>0</v>
      </c>
      <c r="BH135" s="136">
        <f>IF($U$135="sníž. přenesená",$N$135,0)</f>
        <v>0</v>
      </c>
      <c r="BI135" s="136">
        <f>IF($U$135="nulová",$N$135,0)</f>
        <v>0</v>
      </c>
      <c r="BJ135" s="12" t="s">
        <v>619</v>
      </c>
      <c r="BK135" s="136">
        <f>ROUND($L$135*$K$135,2)</f>
        <v>0</v>
      </c>
      <c r="BL135" s="12" t="s">
        <v>857</v>
      </c>
      <c r="BM135" s="12" t="s">
        <v>910</v>
      </c>
    </row>
    <row r="136" spans="2:51" s="12" customFormat="1" ht="18.75" customHeight="1">
      <c r="B136" s="137"/>
      <c r="E136" s="138" t="s">
        <v>684</v>
      </c>
      <c r="F136" s="139" t="s">
        <v>911</v>
      </c>
      <c r="G136" s="140"/>
      <c r="H136" s="140"/>
      <c r="I136" s="140"/>
      <c r="K136" s="141">
        <v>27.5</v>
      </c>
      <c r="L136" s="188"/>
      <c r="M136" s="188"/>
      <c r="R136" s="142"/>
      <c r="S136" s="28"/>
      <c r="T136" s="143"/>
      <c r="AA136" s="144"/>
      <c r="AT136" s="138" t="s">
        <v>899</v>
      </c>
      <c r="AU136" s="138" t="s">
        <v>668</v>
      </c>
      <c r="AV136" s="138" t="s">
        <v>668</v>
      </c>
      <c r="AW136" s="138" t="s">
        <v>832</v>
      </c>
      <c r="AX136" s="138" t="s">
        <v>661</v>
      </c>
      <c r="AY136" s="138" t="s">
        <v>892</v>
      </c>
    </row>
    <row r="137" spans="2:51" s="12" customFormat="1" ht="18.75" customHeight="1">
      <c r="B137" s="137"/>
      <c r="E137" s="138" t="s">
        <v>686</v>
      </c>
      <c r="F137" s="139" t="s">
        <v>912</v>
      </c>
      <c r="G137" s="140"/>
      <c r="H137" s="140"/>
      <c r="I137" s="140"/>
      <c r="K137" s="141">
        <v>101</v>
      </c>
      <c r="L137" s="188"/>
      <c r="M137" s="188"/>
      <c r="R137" s="142"/>
      <c r="S137" s="28"/>
      <c r="T137" s="143"/>
      <c r="AA137" s="144"/>
      <c r="AT137" s="138" t="s">
        <v>899</v>
      </c>
      <c r="AU137" s="138" t="s">
        <v>668</v>
      </c>
      <c r="AV137" s="138" t="s">
        <v>668</v>
      </c>
      <c r="AW137" s="138" t="s">
        <v>832</v>
      </c>
      <c r="AX137" s="138" t="s">
        <v>661</v>
      </c>
      <c r="AY137" s="138" t="s">
        <v>892</v>
      </c>
    </row>
    <row r="138" spans="2:51" s="12" customFormat="1" ht="18.75" customHeight="1">
      <c r="B138" s="137"/>
      <c r="E138" s="138" t="s">
        <v>688</v>
      </c>
      <c r="F138" s="139" t="s">
        <v>913</v>
      </c>
      <c r="G138" s="140"/>
      <c r="H138" s="140"/>
      <c r="I138" s="140"/>
      <c r="K138" s="141">
        <v>148.4</v>
      </c>
      <c r="L138" s="188"/>
      <c r="M138" s="188"/>
      <c r="R138" s="142"/>
      <c r="S138" s="28"/>
      <c r="T138" s="143"/>
      <c r="AA138" s="144"/>
      <c r="AT138" s="138" t="s">
        <v>899</v>
      </c>
      <c r="AU138" s="138" t="s">
        <v>668</v>
      </c>
      <c r="AV138" s="138" t="s">
        <v>668</v>
      </c>
      <c r="AW138" s="138" t="s">
        <v>832</v>
      </c>
      <c r="AX138" s="138" t="s">
        <v>661</v>
      </c>
      <c r="AY138" s="138" t="s">
        <v>892</v>
      </c>
    </row>
    <row r="139" spans="2:51" s="12" customFormat="1" ht="18.75" customHeight="1">
      <c r="B139" s="137"/>
      <c r="E139" s="138" t="s">
        <v>690</v>
      </c>
      <c r="F139" s="139" t="s">
        <v>914</v>
      </c>
      <c r="G139" s="140"/>
      <c r="H139" s="140"/>
      <c r="I139" s="140"/>
      <c r="K139" s="141">
        <v>60.9</v>
      </c>
      <c r="L139" s="188"/>
      <c r="M139" s="188"/>
      <c r="R139" s="142"/>
      <c r="S139" s="28"/>
      <c r="T139" s="143"/>
      <c r="AA139" s="144"/>
      <c r="AT139" s="138" t="s">
        <v>899</v>
      </c>
      <c r="AU139" s="138" t="s">
        <v>668</v>
      </c>
      <c r="AV139" s="138" t="s">
        <v>668</v>
      </c>
      <c r="AW139" s="138" t="s">
        <v>832</v>
      </c>
      <c r="AX139" s="138" t="s">
        <v>661</v>
      </c>
      <c r="AY139" s="138" t="s">
        <v>892</v>
      </c>
    </row>
    <row r="140" spans="2:51" s="12" customFormat="1" ht="18.75" customHeight="1">
      <c r="B140" s="137"/>
      <c r="E140" s="138" t="s">
        <v>692</v>
      </c>
      <c r="F140" s="139" t="s">
        <v>915</v>
      </c>
      <c r="G140" s="140"/>
      <c r="H140" s="140"/>
      <c r="I140" s="140"/>
      <c r="K140" s="141">
        <v>72</v>
      </c>
      <c r="L140" s="188"/>
      <c r="M140" s="188"/>
      <c r="R140" s="142"/>
      <c r="S140" s="28"/>
      <c r="T140" s="143"/>
      <c r="AA140" s="144"/>
      <c r="AT140" s="138" t="s">
        <v>899</v>
      </c>
      <c r="AU140" s="138" t="s">
        <v>668</v>
      </c>
      <c r="AV140" s="138" t="s">
        <v>668</v>
      </c>
      <c r="AW140" s="138" t="s">
        <v>832</v>
      </c>
      <c r="AX140" s="138" t="s">
        <v>661</v>
      </c>
      <c r="AY140" s="138" t="s">
        <v>892</v>
      </c>
    </row>
    <row r="141" spans="2:51" s="12" customFormat="1" ht="18.75" customHeight="1">
      <c r="B141" s="137"/>
      <c r="E141" s="138" t="s">
        <v>694</v>
      </c>
      <c r="F141" s="139" t="s">
        <v>916</v>
      </c>
      <c r="G141" s="140"/>
      <c r="H141" s="140"/>
      <c r="I141" s="140"/>
      <c r="K141" s="141">
        <v>1049.8</v>
      </c>
      <c r="L141" s="188"/>
      <c r="M141" s="188"/>
      <c r="R141" s="142"/>
      <c r="S141" s="28"/>
      <c r="T141" s="143"/>
      <c r="AA141" s="144"/>
      <c r="AT141" s="138" t="s">
        <v>899</v>
      </c>
      <c r="AU141" s="138" t="s">
        <v>668</v>
      </c>
      <c r="AV141" s="138" t="s">
        <v>668</v>
      </c>
      <c r="AW141" s="138" t="s">
        <v>832</v>
      </c>
      <c r="AX141" s="138" t="s">
        <v>661</v>
      </c>
      <c r="AY141" s="138" t="s">
        <v>892</v>
      </c>
    </row>
    <row r="142" spans="2:51" s="12" customFormat="1" ht="18.75" customHeight="1">
      <c r="B142" s="137"/>
      <c r="E142" s="138" t="s">
        <v>696</v>
      </c>
      <c r="F142" s="139" t="s">
        <v>917</v>
      </c>
      <c r="G142" s="140"/>
      <c r="H142" s="140"/>
      <c r="I142" s="140"/>
      <c r="K142" s="141">
        <v>122.2</v>
      </c>
      <c r="L142" s="188"/>
      <c r="M142" s="188"/>
      <c r="R142" s="142"/>
      <c r="S142" s="28"/>
      <c r="T142" s="143"/>
      <c r="AA142" s="144"/>
      <c r="AT142" s="138" t="s">
        <v>899</v>
      </c>
      <c r="AU142" s="138" t="s">
        <v>668</v>
      </c>
      <c r="AV142" s="138" t="s">
        <v>668</v>
      </c>
      <c r="AW142" s="138" t="s">
        <v>832</v>
      </c>
      <c r="AX142" s="138" t="s">
        <v>661</v>
      </c>
      <c r="AY142" s="138" t="s">
        <v>892</v>
      </c>
    </row>
    <row r="143" spans="2:51" s="12" customFormat="1" ht="18.75" customHeight="1">
      <c r="B143" s="137"/>
      <c r="E143" s="138" t="s">
        <v>698</v>
      </c>
      <c r="F143" s="139" t="s">
        <v>918</v>
      </c>
      <c r="G143" s="140"/>
      <c r="H143" s="140"/>
      <c r="I143" s="140"/>
      <c r="K143" s="141">
        <v>15.3</v>
      </c>
      <c r="L143" s="188"/>
      <c r="M143" s="188"/>
      <c r="R143" s="142"/>
      <c r="S143" s="28"/>
      <c r="T143" s="143"/>
      <c r="AA143" s="144"/>
      <c r="AT143" s="138" t="s">
        <v>899</v>
      </c>
      <c r="AU143" s="138" t="s">
        <v>668</v>
      </c>
      <c r="AV143" s="138" t="s">
        <v>668</v>
      </c>
      <c r="AW143" s="138" t="s">
        <v>832</v>
      </c>
      <c r="AX143" s="138" t="s">
        <v>661</v>
      </c>
      <c r="AY143" s="138" t="s">
        <v>892</v>
      </c>
    </row>
    <row r="144" spans="2:51" s="12" customFormat="1" ht="18.75" customHeight="1">
      <c r="B144" s="145"/>
      <c r="E144" s="146" t="s">
        <v>682</v>
      </c>
      <c r="F144" s="147" t="s">
        <v>919</v>
      </c>
      <c r="G144" s="148"/>
      <c r="H144" s="148"/>
      <c r="I144" s="148"/>
      <c r="K144" s="149">
        <v>1597.1</v>
      </c>
      <c r="L144" s="188"/>
      <c r="M144" s="188"/>
      <c r="R144" s="150"/>
      <c r="S144" s="28"/>
      <c r="T144" s="151"/>
      <c r="AA144" s="152"/>
      <c r="AT144" s="146" t="s">
        <v>899</v>
      </c>
      <c r="AU144" s="146" t="s">
        <v>668</v>
      </c>
      <c r="AV144" s="146" t="s">
        <v>903</v>
      </c>
      <c r="AW144" s="146" t="s">
        <v>832</v>
      </c>
      <c r="AX144" s="146" t="s">
        <v>661</v>
      </c>
      <c r="AY144" s="146" t="s">
        <v>892</v>
      </c>
    </row>
    <row r="145" spans="2:51" s="12" customFormat="1" ht="18.75" customHeight="1">
      <c r="B145" s="137"/>
      <c r="E145" s="138" t="s">
        <v>681</v>
      </c>
      <c r="F145" s="139" t="s">
        <v>920</v>
      </c>
      <c r="G145" s="140"/>
      <c r="H145" s="140"/>
      <c r="I145" s="140"/>
      <c r="K145" s="141">
        <v>6</v>
      </c>
      <c r="L145" s="188"/>
      <c r="M145" s="188"/>
      <c r="R145" s="142"/>
      <c r="S145" s="28"/>
      <c r="T145" s="143"/>
      <c r="AA145" s="144"/>
      <c r="AT145" s="138" t="s">
        <v>899</v>
      </c>
      <c r="AU145" s="138" t="s">
        <v>668</v>
      </c>
      <c r="AV145" s="138" t="s">
        <v>668</v>
      </c>
      <c r="AW145" s="138" t="s">
        <v>832</v>
      </c>
      <c r="AX145" s="138" t="s">
        <v>661</v>
      </c>
      <c r="AY145" s="138" t="s">
        <v>892</v>
      </c>
    </row>
    <row r="146" spans="2:51" s="12" customFormat="1" ht="18.75" customHeight="1">
      <c r="B146" s="145"/>
      <c r="E146" s="146" t="s">
        <v>679</v>
      </c>
      <c r="F146" s="147" t="s">
        <v>919</v>
      </c>
      <c r="G146" s="148"/>
      <c r="H146" s="148"/>
      <c r="I146" s="148"/>
      <c r="K146" s="149">
        <v>6</v>
      </c>
      <c r="L146" s="188"/>
      <c r="M146" s="188"/>
      <c r="R146" s="150"/>
      <c r="S146" s="28"/>
      <c r="T146" s="151"/>
      <c r="AA146" s="152"/>
      <c r="AT146" s="146" t="s">
        <v>899</v>
      </c>
      <c r="AU146" s="146" t="s">
        <v>668</v>
      </c>
      <c r="AV146" s="146" t="s">
        <v>903</v>
      </c>
      <c r="AW146" s="146" t="s">
        <v>832</v>
      </c>
      <c r="AX146" s="146" t="s">
        <v>661</v>
      </c>
      <c r="AY146" s="146" t="s">
        <v>892</v>
      </c>
    </row>
    <row r="147" spans="2:51" s="12" customFormat="1" ht="32.25" customHeight="1">
      <c r="B147" s="137"/>
      <c r="E147" s="138" t="s">
        <v>676</v>
      </c>
      <c r="F147" s="139" t="s">
        <v>921</v>
      </c>
      <c r="G147" s="140"/>
      <c r="H147" s="140"/>
      <c r="I147" s="140"/>
      <c r="K147" s="141">
        <v>8.8</v>
      </c>
      <c r="L147" s="188"/>
      <c r="M147" s="188"/>
      <c r="R147" s="142"/>
      <c r="S147" s="28"/>
      <c r="T147" s="143"/>
      <c r="AA147" s="144"/>
      <c r="AT147" s="138" t="s">
        <v>899</v>
      </c>
      <c r="AU147" s="138" t="s">
        <v>668</v>
      </c>
      <c r="AV147" s="138" t="s">
        <v>668</v>
      </c>
      <c r="AW147" s="138" t="s">
        <v>832</v>
      </c>
      <c r="AX147" s="138" t="s">
        <v>661</v>
      </c>
      <c r="AY147" s="138" t="s">
        <v>892</v>
      </c>
    </row>
    <row r="148" spans="2:51" s="12" customFormat="1" ht="32.25" customHeight="1">
      <c r="B148" s="137"/>
      <c r="E148" s="138" t="s">
        <v>703</v>
      </c>
      <c r="F148" s="139" t="s">
        <v>922</v>
      </c>
      <c r="G148" s="140"/>
      <c r="H148" s="140"/>
      <c r="I148" s="140"/>
      <c r="K148" s="141">
        <v>4.3</v>
      </c>
      <c r="L148" s="188"/>
      <c r="M148" s="188"/>
      <c r="R148" s="142"/>
      <c r="S148" s="28"/>
      <c r="T148" s="143"/>
      <c r="AA148" s="144"/>
      <c r="AT148" s="138" t="s">
        <v>899</v>
      </c>
      <c r="AU148" s="138" t="s">
        <v>668</v>
      </c>
      <c r="AV148" s="138" t="s">
        <v>668</v>
      </c>
      <c r="AW148" s="138" t="s">
        <v>832</v>
      </c>
      <c r="AX148" s="138" t="s">
        <v>661</v>
      </c>
      <c r="AY148" s="138" t="s">
        <v>892</v>
      </c>
    </row>
    <row r="149" spans="2:51" s="12" customFormat="1" ht="32.25" customHeight="1">
      <c r="B149" s="137"/>
      <c r="E149" s="138" t="s">
        <v>704</v>
      </c>
      <c r="F149" s="139" t="s">
        <v>923</v>
      </c>
      <c r="G149" s="140"/>
      <c r="H149" s="140"/>
      <c r="I149" s="140"/>
      <c r="K149" s="141">
        <v>23.3</v>
      </c>
      <c r="L149" s="188"/>
      <c r="M149" s="188"/>
      <c r="R149" s="142"/>
      <c r="S149" s="28"/>
      <c r="T149" s="143"/>
      <c r="AA149" s="144"/>
      <c r="AT149" s="138" t="s">
        <v>899</v>
      </c>
      <c r="AU149" s="138" t="s">
        <v>668</v>
      </c>
      <c r="AV149" s="138" t="s">
        <v>668</v>
      </c>
      <c r="AW149" s="138" t="s">
        <v>832</v>
      </c>
      <c r="AX149" s="138" t="s">
        <v>661</v>
      </c>
      <c r="AY149" s="138" t="s">
        <v>892</v>
      </c>
    </row>
    <row r="150" spans="2:51" s="12" customFormat="1" ht="18.75" customHeight="1">
      <c r="B150" s="145"/>
      <c r="E150" s="146"/>
      <c r="F150" s="147" t="s">
        <v>919</v>
      </c>
      <c r="G150" s="148"/>
      <c r="H150" s="148"/>
      <c r="I150" s="148"/>
      <c r="K150" s="149">
        <v>36.4</v>
      </c>
      <c r="L150" s="188"/>
      <c r="M150" s="188"/>
      <c r="R150" s="150"/>
      <c r="S150" s="28"/>
      <c r="T150" s="151"/>
      <c r="AA150" s="152"/>
      <c r="AT150" s="146" t="s">
        <v>899</v>
      </c>
      <c r="AU150" s="146" t="s">
        <v>668</v>
      </c>
      <c r="AV150" s="146" t="s">
        <v>903</v>
      </c>
      <c r="AW150" s="146" t="s">
        <v>832</v>
      </c>
      <c r="AX150" s="146" t="s">
        <v>661</v>
      </c>
      <c r="AY150" s="146" t="s">
        <v>892</v>
      </c>
    </row>
    <row r="151" spans="2:51" s="12" customFormat="1" ht="32.25" customHeight="1">
      <c r="B151" s="137"/>
      <c r="E151" s="138" t="s">
        <v>724</v>
      </c>
      <c r="F151" s="139" t="s">
        <v>924</v>
      </c>
      <c r="G151" s="140"/>
      <c r="H151" s="140"/>
      <c r="I151" s="140"/>
      <c r="K151" s="141">
        <v>49.55</v>
      </c>
      <c r="L151" s="188"/>
      <c r="M151" s="188"/>
      <c r="R151" s="142"/>
      <c r="S151" s="28"/>
      <c r="T151" s="143"/>
      <c r="AA151" s="144"/>
      <c r="AT151" s="138" t="s">
        <v>899</v>
      </c>
      <c r="AU151" s="138" t="s">
        <v>668</v>
      </c>
      <c r="AV151" s="138" t="s">
        <v>668</v>
      </c>
      <c r="AW151" s="138" t="s">
        <v>832</v>
      </c>
      <c r="AX151" s="138" t="s">
        <v>661</v>
      </c>
      <c r="AY151" s="138" t="s">
        <v>892</v>
      </c>
    </row>
    <row r="152" spans="2:51" s="12" customFormat="1" ht="32.25" customHeight="1">
      <c r="B152" s="137"/>
      <c r="E152" s="138" t="s">
        <v>726</v>
      </c>
      <c r="F152" s="139" t="s">
        <v>925</v>
      </c>
      <c r="G152" s="140"/>
      <c r="H152" s="140"/>
      <c r="I152" s="140"/>
      <c r="K152" s="141">
        <v>207.09</v>
      </c>
      <c r="L152" s="188"/>
      <c r="M152" s="188"/>
      <c r="R152" s="142"/>
      <c r="S152" s="28"/>
      <c r="T152" s="143"/>
      <c r="AA152" s="144"/>
      <c r="AT152" s="138" t="s">
        <v>899</v>
      </c>
      <c r="AU152" s="138" t="s">
        <v>668</v>
      </c>
      <c r="AV152" s="138" t="s">
        <v>668</v>
      </c>
      <c r="AW152" s="138" t="s">
        <v>832</v>
      </c>
      <c r="AX152" s="138" t="s">
        <v>661</v>
      </c>
      <c r="AY152" s="138" t="s">
        <v>892</v>
      </c>
    </row>
    <row r="153" spans="2:51" s="12" customFormat="1" ht="32.25" customHeight="1">
      <c r="B153" s="137"/>
      <c r="E153" s="138" t="s">
        <v>728</v>
      </c>
      <c r="F153" s="139" t="s">
        <v>926</v>
      </c>
      <c r="G153" s="140"/>
      <c r="H153" s="140"/>
      <c r="I153" s="140"/>
      <c r="K153" s="141">
        <v>313.46</v>
      </c>
      <c r="L153" s="188"/>
      <c r="M153" s="188"/>
      <c r="R153" s="142"/>
      <c r="S153" s="28"/>
      <c r="T153" s="143"/>
      <c r="AA153" s="144"/>
      <c r="AT153" s="138" t="s">
        <v>899</v>
      </c>
      <c r="AU153" s="138" t="s">
        <v>668</v>
      </c>
      <c r="AV153" s="138" t="s">
        <v>668</v>
      </c>
      <c r="AW153" s="138" t="s">
        <v>832</v>
      </c>
      <c r="AX153" s="138" t="s">
        <v>661</v>
      </c>
      <c r="AY153" s="138" t="s">
        <v>892</v>
      </c>
    </row>
    <row r="154" spans="2:51" s="12" customFormat="1" ht="32.25" customHeight="1">
      <c r="B154" s="137"/>
      <c r="E154" s="138" t="s">
        <v>730</v>
      </c>
      <c r="F154" s="139" t="s">
        <v>927</v>
      </c>
      <c r="G154" s="140"/>
      <c r="H154" s="140"/>
      <c r="I154" s="140"/>
      <c r="K154" s="141">
        <v>171.68</v>
      </c>
      <c r="L154" s="188"/>
      <c r="M154" s="188"/>
      <c r="R154" s="142"/>
      <c r="S154" s="28"/>
      <c r="T154" s="143"/>
      <c r="AA154" s="144"/>
      <c r="AT154" s="138" t="s">
        <v>899</v>
      </c>
      <c r="AU154" s="138" t="s">
        <v>668</v>
      </c>
      <c r="AV154" s="138" t="s">
        <v>668</v>
      </c>
      <c r="AW154" s="138" t="s">
        <v>832</v>
      </c>
      <c r="AX154" s="138" t="s">
        <v>661</v>
      </c>
      <c r="AY154" s="138" t="s">
        <v>892</v>
      </c>
    </row>
    <row r="155" spans="2:51" s="12" customFormat="1" ht="32.25" customHeight="1">
      <c r="B155" s="137"/>
      <c r="E155" s="138" t="s">
        <v>732</v>
      </c>
      <c r="F155" s="139" t="s">
        <v>928</v>
      </c>
      <c r="G155" s="140"/>
      <c r="H155" s="140"/>
      <c r="I155" s="140"/>
      <c r="K155" s="141">
        <v>147.49</v>
      </c>
      <c r="L155" s="188"/>
      <c r="M155" s="188"/>
      <c r="R155" s="142"/>
      <c r="S155" s="28"/>
      <c r="T155" s="143"/>
      <c r="AA155" s="144"/>
      <c r="AT155" s="138" t="s">
        <v>899</v>
      </c>
      <c r="AU155" s="138" t="s">
        <v>668</v>
      </c>
      <c r="AV155" s="138" t="s">
        <v>668</v>
      </c>
      <c r="AW155" s="138" t="s">
        <v>832</v>
      </c>
      <c r="AX155" s="138" t="s">
        <v>661</v>
      </c>
      <c r="AY155" s="138" t="s">
        <v>892</v>
      </c>
    </row>
    <row r="156" spans="2:51" s="12" customFormat="1" ht="32.25" customHeight="1">
      <c r="B156" s="137"/>
      <c r="E156" s="138" t="s">
        <v>734</v>
      </c>
      <c r="F156" s="139" t="s">
        <v>929</v>
      </c>
      <c r="G156" s="140"/>
      <c r="H156" s="140"/>
      <c r="I156" s="140"/>
      <c r="K156" s="141">
        <v>2028.55</v>
      </c>
      <c r="L156" s="188"/>
      <c r="M156" s="188"/>
      <c r="R156" s="142"/>
      <c r="S156" s="28"/>
      <c r="T156" s="143"/>
      <c r="AA156" s="144"/>
      <c r="AT156" s="138" t="s">
        <v>899</v>
      </c>
      <c r="AU156" s="138" t="s">
        <v>668</v>
      </c>
      <c r="AV156" s="138" t="s">
        <v>668</v>
      </c>
      <c r="AW156" s="138" t="s">
        <v>832</v>
      </c>
      <c r="AX156" s="138" t="s">
        <v>661</v>
      </c>
      <c r="AY156" s="138" t="s">
        <v>892</v>
      </c>
    </row>
    <row r="157" spans="2:51" s="12" customFormat="1" ht="32.25" customHeight="1">
      <c r="B157" s="137"/>
      <c r="E157" s="138" t="s">
        <v>736</v>
      </c>
      <c r="F157" s="139" t="s">
        <v>930</v>
      </c>
      <c r="G157" s="140"/>
      <c r="H157" s="140"/>
      <c r="I157" s="140"/>
      <c r="K157" s="141">
        <v>325.38</v>
      </c>
      <c r="L157" s="188"/>
      <c r="M157" s="188"/>
      <c r="R157" s="142"/>
      <c r="S157" s="28"/>
      <c r="T157" s="143"/>
      <c r="AA157" s="144"/>
      <c r="AT157" s="138" t="s">
        <v>899</v>
      </c>
      <c r="AU157" s="138" t="s">
        <v>668</v>
      </c>
      <c r="AV157" s="138" t="s">
        <v>668</v>
      </c>
      <c r="AW157" s="138" t="s">
        <v>832</v>
      </c>
      <c r="AX157" s="138" t="s">
        <v>661</v>
      </c>
      <c r="AY157" s="138" t="s">
        <v>892</v>
      </c>
    </row>
    <row r="158" spans="2:51" s="12" customFormat="1" ht="32.25" customHeight="1">
      <c r="B158" s="137"/>
      <c r="E158" s="138" t="s">
        <v>738</v>
      </c>
      <c r="F158" s="139" t="s">
        <v>931</v>
      </c>
      <c r="G158" s="140"/>
      <c r="H158" s="140"/>
      <c r="I158" s="140"/>
      <c r="K158" s="141">
        <v>24.6</v>
      </c>
      <c r="L158" s="188"/>
      <c r="M158" s="188"/>
      <c r="R158" s="142"/>
      <c r="S158" s="28"/>
      <c r="T158" s="143"/>
      <c r="AA158" s="144"/>
      <c r="AT158" s="138" t="s">
        <v>899</v>
      </c>
      <c r="AU158" s="138" t="s">
        <v>668</v>
      </c>
      <c r="AV158" s="138" t="s">
        <v>668</v>
      </c>
      <c r="AW158" s="138" t="s">
        <v>832</v>
      </c>
      <c r="AX158" s="138" t="s">
        <v>661</v>
      </c>
      <c r="AY158" s="138" t="s">
        <v>892</v>
      </c>
    </row>
    <row r="159" spans="2:51" s="12" customFormat="1" ht="18.75" customHeight="1">
      <c r="B159" s="145"/>
      <c r="E159" s="146" t="s">
        <v>722</v>
      </c>
      <c r="F159" s="147" t="s">
        <v>919</v>
      </c>
      <c r="G159" s="148"/>
      <c r="H159" s="148"/>
      <c r="I159" s="148"/>
      <c r="K159" s="149">
        <v>3267.8</v>
      </c>
      <c r="L159" s="188"/>
      <c r="M159" s="188"/>
      <c r="R159" s="150"/>
      <c r="S159" s="28"/>
      <c r="T159" s="151"/>
      <c r="AA159" s="152"/>
      <c r="AT159" s="146" t="s">
        <v>899</v>
      </c>
      <c r="AU159" s="146" t="s">
        <v>668</v>
      </c>
      <c r="AV159" s="146" t="s">
        <v>903</v>
      </c>
      <c r="AW159" s="146" t="s">
        <v>832</v>
      </c>
      <c r="AX159" s="146" t="s">
        <v>661</v>
      </c>
      <c r="AY159" s="146" t="s">
        <v>892</v>
      </c>
    </row>
    <row r="160" spans="2:51" s="12" customFormat="1" ht="32.25" customHeight="1">
      <c r="B160" s="137"/>
      <c r="E160" s="138" t="s">
        <v>721</v>
      </c>
      <c r="F160" s="139" t="s">
        <v>932</v>
      </c>
      <c r="G160" s="140"/>
      <c r="H160" s="140"/>
      <c r="I160" s="140"/>
      <c r="K160" s="141">
        <v>8.21</v>
      </c>
      <c r="L160" s="188"/>
      <c r="M160" s="188"/>
      <c r="R160" s="142"/>
      <c r="S160" s="28"/>
      <c r="T160" s="143"/>
      <c r="AA160" s="144"/>
      <c r="AT160" s="138" t="s">
        <v>899</v>
      </c>
      <c r="AU160" s="138" t="s">
        <v>668</v>
      </c>
      <c r="AV160" s="138" t="s">
        <v>668</v>
      </c>
      <c r="AW160" s="138" t="s">
        <v>832</v>
      </c>
      <c r="AX160" s="138" t="s">
        <v>661</v>
      </c>
      <c r="AY160" s="138" t="s">
        <v>892</v>
      </c>
    </row>
    <row r="161" spans="2:51" s="12" customFormat="1" ht="18.75" customHeight="1">
      <c r="B161" s="145"/>
      <c r="E161" s="146" t="s">
        <v>719</v>
      </c>
      <c r="F161" s="147" t="s">
        <v>919</v>
      </c>
      <c r="G161" s="148"/>
      <c r="H161" s="148"/>
      <c r="I161" s="148"/>
      <c r="K161" s="149">
        <v>8.21</v>
      </c>
      <c r="L161" s="188"/>
      <c r="M161" s="188"/>
      <c r="R161" s="150"/>
      <c r="S161" s="28"/>
      <c r="T161" s="151"/>
      <c r="AA161" s="152"/>
      <c r="AT161" s="146" t="s">
        <v>899</v>
      </c>
      <c r="AU161" s="146" t="s">
        <v>668</v>
      </c>
      <c r="AV161" s="146" t="s">
        <v>903</v>
      </c>
      <c r="AW161" s="146" t="s">
        <v>832</v>
      </c>
      <c r="AX161" s="146" t="s">
        <v>661</v>
      </c>
      <c r="AY161" s="146" t="s">
        <v>892</v>
      </c>
    </row>
    <row r="162" spans="2:51" s="12" customFormat="1" ht="46.5" customHeight="1">
      <c r="B162" s="137"/>
      <c r="E162" s="138" t="s">
        <v>717</v>
      </c>
      <c r="F162" s="139" t="s">
        <v>933</v>
      </c>
      <c r="G162" s="140"/>
      <c r="H162" s="140"/>
      <c r="I162" s="140"/>
      <c r="K162" s="141">
        <v>16.078</v>
      </c>
      <c r="L162" s="188"/>
      <c r="M162" s="188"/>
      <c r="R162" s="142"/>
      <c r="S162" s="28"/>
      <c r="T162" s="143"/>
      <c r="AA162" s="144"/>
      <c r="AT162" s="138" t="s">
        <v>899</v>
      </c>
      <c r="AU162" s="138" t="s">
        <v>668</v>
      </c>
      <c r="AV162" s="138" t="s">
        <v>668</v>
      </c>
      <c r="AW162" s="138" t="s">
        <v>832</v>
      </c>
      <c r="AX162" s="138" t="s">
        <v>661</v>
      </c>
      <c r="AY162" s="138" t="s">
        <v>892</v>
      </c>
    </row>
    <row r="163" spans="2:51" s="12" customFormat="1" ht="18.75" customHeight="1">
      <c r="B163" s="145"/>
      <c r="E163" s="146" t="s">
        <v>934</v>
      </c>
      <c r="F163" s="147" t="s">
        <v>919</v>
      </c>
      <c r="G163" s="148"/>
      <c r="H163" s="148"/>
      <c r="I163" s="148"/>
      <c r="K163" s="149">
        <v>16.078</v>
      </c>
      <c r="L163" s="188"/>
      <c r="M163" s="188"/>
      <c r="R163" s="150"/>
      <c r="S163" s="28"/>
      <c r="T163" s="151"/>
      <c r="AA163" s="152"/>
      <c r="AT163" s="146" t="s">
        <v>899</v>
      </c>
      <c r="AU163" s="146" t="s">
        <v>668</v>
      </c>
      <c r="AV163" s="146" t="s">
        <v>903</v>
      </c>
      <c r="AW163" s="146" t="s">
        <v>832</v>
      </c>
      <c r="AX163" s="146" t="s">
        <v>661</v>
      </c>
      <c r="AY163" s="146" t="s">
        <v>892</v>
      </c>
    </row>
    <row r="164" spans="2:51" s="12" customFormat="1" ht="46.5" customHeight="1">
      <c r="B164" s="137"/>
      <c r="E164" s="138" t="s">
        <v>740</v>
      </c>
      <c r="F164" s="139" t="s">
        <v>935</v>
      </c>
      <c r="G164" s="140"/>
      <c r="H164" s="140"/>
      <c r="I164" s="140"/>
      <c r="K164" s="141">
        <v>6.45</v>
      </c>
      <c r="L164" s="188"/>
      <c r="M164" s="188"/>
      <c r="R164" s="142"/>
      <c r="S164" s="28"/>
      <c r="T164" s="143"/>
      <c r="AA164" s="144"/>
      <c r="AT164" s="138" t="s">
        <v>899</v>
      </c>
      <c r="AU164" s="138" t="s">
        <v>668</v>
      </c>
      <c r="AV164" s="138" t="s">
        <v>668</v>
      </c>
      <c r="AW164" s="138" t="s">
        <v>832</v>
      </c>
      <c r="AX164" s="138" t="s">
        <v>661</v>
      </c>
      <c r="AY164" s="138" t="s">
        <v>892</v>
      </c>
    </row>
    <row r="165" spans="2:51" s="12" customFormat="1" ht="32.25" customHeight="1">
      <c r="B165" s="137"/>
      <c r="E165" s="138" t="s">
        <v>742</v>
      </c>
      <c r="F165" s="139" t="s">
        <v>936</v>
      </c>
      <c r="G165" s="140"/>
      <c r="H165" s="140"/>
      <c r="I165" s="140"/>
      <c r="K165" s="141">
        <v>30.76</v>
      </c>
      <c r="L165" s="188"/>
      <c r="M165" s="188"/>
      <c r="R165" s="142"/>
      <c r="S165" s="28"/>
      <c r="T165" s="143"/>
      <c r="AA165" s="144"/>
      <c r="AT165" s="138" t="s">
        <v>899</v>
      </c>
      <c r="AU165" s="138" t="s">
        <v>668</v>
      </c>
      <c r="AV165" s="138" t="s">
        <v>668</v>
      </c>
      <c r="AW165" s="138" t="s">
        <v>832</v>
      </c>
      <c r="AX165" s="138" t="s">
        <v>661</v>
      </c>
      <c r="AY165" s="138" t="s">
        <v>892</v>
      </c>
    </row>
    <row r="166" spans="2:51" s="12" customFormat="1" ht="18.75" customHeight="1">
      <c r="B166" s="145"/>
      <c r="E166" s="146" t="s">
        <v>937</v>
      </c>
      <c r="F166" s="147" t="s">
        <v>919</v>
      </c>
      <c r="G166" s="148"/>
      <c r="H166" s="148"/>
      <c r="I166" s="148"/>
      <c r="K166" s="149">
        <v>37.21</v>
      </c>
      <c r="L166" s="188"/>
      <c r="M166" s="188"/>
      <c r="R166" s="150"/>
      <c r="S166" s="28"/>
      <c r="T166" s="151"/>
      <c r="AA166" s="152"/>
      <c r="AT166" s="146" t="s">
        <v>899</v>
      </c>
      <c r="AU166" s="146" t="s">
        <v>668</v>
      </c>
      <c r="AV166" s="146" t="s">
        <v>903</v>
      </c>
      <c r="AW166" s="146" t="s">
        <v>832</v>
      </c>
      <c r="AX166" s="146" t="s">
        <v>661</v>
      </c>
      <c r="AY166" s="146" t="s">
        <v>892</v>
      </c>
    </row>
    <row r="167" spans="2:51" s="12" customFormat="1" ht="32.25" customHeight="1">
      <c r="B167" s="137"/>
      <c r="E167" s="138" t="s">
        <v>803</v>
      </c>
      <c r="F167" s="139" t="s">
        <v>938</v>
      </c>
      <c r="G167" s="140"/>
      <c r="H167" s="140"/>
      <c r="I167" s="140"/>
      <c r="K167" s="141">
        <v>2.046</v>
      </c>
      <c r="L167" s="188"/>
      <c r="M167" s="188"/>
      <c r="R167" s="142"/>
      <c r="S167" s="28"/>
      <c r="T167" s="143"/>
      <c r="AA167" s="144"/>
      <c r="AT167" s="138" t="s">
        <v>899</v>
      </c>
      <c r="AU167" s="138" t="s">
        <v>668</v>
      </c>
      <c r="AV167" s="138" t="s">
        <v>668</v>
      </c>
      <c r="AW167" s="138" t="s">
        <v>832</v>
      </c>
      <c r="AX167" s="138" t="s">
        <v>661</v>
      </c>
      <c r="AY167" s="138" t="s">
        <v>892</v>
      </c>
    </row>
    <row r="168" spans="2:51" s="12" customFormat="1" ht="32.25" customHeight="1">
      <c r="B168" s="137"/>
      <c r="E168" s="138" t="s">
        <v>806</v>
      </c>
      <c r="F168" s="139" t="s">
        <v>939</v>
      </c>
      <c r="G168" s="140"/>
      <c r="H168" s="140"/>
      <c r="I168" s="140"/>
      <c r="K168" s="141">
        <v>1.52</v>
      </c>
      <c r="L168" s="188"/>
      <c r="M168" s="188"/>
      <c r="R168" s="142"/>
      <c r="S168" s="28"/>
      <c r="T168" s="143"/>
      <c r="AA168" s="144"/>
      <c r="AT168" s="138" t="s">
        <v>899</v>
      </c>
      <c r="AU168" s="138" t="s">
        <v>668</v>
      </c>
      <c r="AV168" s="138" t="s">
        <v>668</v>
      </c>
      <c r="AW168" s="138" t="s">
        <v>832</v>
      </c>
      <c r="AX168" s="138" t="s">
        <v>661</v>
      </c>
      <c r="AY168" s="138" t="s">
        <v>892</v>
      </c>
    </row>
    <row r="169" spans="2:51" s="12" customFormat="1" ht="32.25" customHeight="1">
      <c r="B169" s="137"/>
      <c r="E169" s="138" t="s">
        <v>808</v>
      </c>
      <c r="F169" s="139" t="s">
        <v>940</v>
      </c>
      <c r="G169" s="140"/>
      <c r="H169" s="140"/>
      <c r="I169" s="140"/>
      <c r="K169" s="141">
        <v>1.65</v>
      </c>
      <c r="L169" s="188"/>
      <c r="M169" s="188"/>
      <c r="R169" s="142"/>
      <c r="S169" s="28"/>
      <c r="T169" s="143"/>
      <c r="AA169" s="144"/>
      <c r="AT169" s="138" t="s">
        <v>899</v>
      </c>
      <c r="AU169" s="138" t="s">
        <v>668</v>
      </c>
      <c r="AV169" s="138" t="s">
        <v>668</v>
      </c>
      <c r="AW169" s="138" t="s">
        <v>832</v>
      </c>
      <c r="AX169" s="138" t="s">
        <v>661</v>
      </c>
      <c r="AY169" s="138" t="s">
        <v>892</v>
      </c>
    </row>
    <row r="170" spans="2:51" s="12" customFormat="1" ht="18.75" customHeight="1">
      <c r="B170" s="145"/>
      <c r="E170" s="146"/>
      <c r="F170" s="147" t="s">
        <v>919</v>
      </c>
      <c r="G170" s="148"/>
      <c r="H170" s="148"/>
      <c r="I170" s="148"/>
      <c r="K170" s="149">
        <v>5.216</v>
      </c>
      <c r="L170" s="188"/>
      <c r="M170" s="188"/>
      <c r="R170" s="150"/>
      <c r="S170" s="28"/>
      <c r="T170" s="151"/>
      <c r="AA170" s="152"/>
      <c r="AT170" s="146" t="s">
        <v>899</v>
      </c>
      <c r="AU170" s="146" t="s">
        <v>668</v>
      </c>
      <c r="AV170" s="146" t="s">
        <v>903</v>
      </c>
      <c r="AW170" s="146" t="s">
        <v>832</v>
      </c>
      <c r="AX170" s="146" t="s">
        <v>661</v>
      </c>
      <c r="AY170" s="146" t="s">
        <v>892</v>
      </c>
    </row>
    <row r="171" spans="2:51" s="12" customFormat="1" ht="18.75" customHeight="1">
      <c r="B171" s="137"/>
      <c r="E171" s="138" t="s">
        <v>941</v>
      </c>
      <c r="F171" s="139" t="s">
        <v>942</v>
      </c>
      <c r="G171" s="140"/>
      <c r="H171" s="140"/>
      <c r="I171" s="140"/>
      <c r="K171" s="141">
        <v>122.2</v>
      </c>
      <c r="L171" s="188"/>
      <c r="M171" s="188"/>
      <c r="R171" s="142"/>
      <c r="S171" s="28"/>
      <c r="T171" s="143"/>
      <c r="AA171" s="144"/>
      <c r="AT171" s="138" t="s">
        <v>899</v>
      </c>
      <c r="AU171" s="138" t="s">
        <v>668</v>
      </c>
      <c r="AV171" s="138" t="s">
        <v>668</v>
      </c>
      <c r="AW171" s="138" t="s">
        <v>832</v>
      </c>
      <c r="AX171" s="138" t="s">
        <v>661</v>
      </c>
      <c r="AY171" s="138" t="s">
        <v>892</v>
      </c>
    </row>
    <row r="172" spans="2:51" s="12" customFormat="1" ht="18.75" customHeight="1">
      <c r="B172" s="137"/>
      <c r="E172" s="138" t="s">
        <v>943</v>
      </c>
      <c r="F172" s="139" t="s">
        <v>944</v>
      </c>
      <c r="G172" s="140"/>
      <c r="H172" s="140"/>
      <c r="I172" s="140"/>
      <c r="K172" s="141">
        <v>20.7</v>
      </c>
      <c r="L172" s="188"/>
      <c r="M172" s="188"/>
      <c r="R172" s="142"/>
      <c r="S172" s="28"/>
      <c r="T172" s="143"/>
      <c r="AA172" s="144"/>
      <c r="AT172" s="138" t="s">
        <v>899</v>
      </c>
      <c r="AU172" s="138" t="s">
        <v>668</v>
      </c>
      <c r="AV172" s="138" t="s">
        <v>668</v>
      </c>
      <c r="AW172" s="138" t="s">
        <v>832</v>
      </c>
      <c r="AX172" s="138" t="s">
        <v>661</v>
      </c>
      <c r="AY172" s="138" t="s">
        <v>892</v>
      </c>
    </row>
    <row r="173" spans="2:51" s="12" customFormat="1" ht="18.75" customHeight="1">
      <c r="B173" s="137"/>
      <c r="E173" s="138" t="s">
        <v>761</v>
      </c>
      <c r="F173" s="139" t="s">
        <v>945</v>
      </c>
      <c r="G173" s="140"/>
      <c r="H173" s="140"/>
      <c r="I173" s="140"/>
      <c r="K173" s="141">
        <v>79.54</v>
      </c>
      <c r="L173" s="188"/>
      <c r="M173" s="188"/>
      <c r="R173" s="142"/>
      <c r="S173" s="28"/>
      <c r="T173" s="143"/>
      <c r="AA173" s="144"/>
      <c r="AT173" s="138" t="s">
        <v>899</v>
      </c>
      <c r="AU173" s="138" t="s">
        <v>668</v>
      </c>
      <c r="AV173" s="138" t="s">
        <v>668</v>
      </c>
      <c r="AW173" s="138" t="s">
        <v>832</v>
      </c>
      <c r="AX173" s="138" t="s">
        <v>661</v>
      </c>
      <c r="AY173" s="138" t="s">
        <v>892</v>
      </c>
    </row>
    <row r="174" spans="2:51" s="12" customFormat="1" ht="18.75" customHeight="1">
      <c r="B174" s="137"/>
      <c r="E174" s="138" t="s">
        <v>763</v>
      </c>
      <c r="F174" s="139" t="s">
        <v>946</v>
      </c>
      <c r="G174" s="140"/>
      <c r="H174" s="140"/>
      <c r="I174" s="140"/>
      <c r="K174" s="141">
        <v>72</v>
      </c>
      <c r="L174" s="188"/>
      <c r="M174" s="188"/>
      <c r="R174" s="142"/>
      <c r="S174" s="28"/>
      <c r="T174" s="143"/>
      <c r="AA174" s="144"/>
      <c r="AT174" s="138" t="s">
        <v>899</v>
      </c>
      <c r="AU174" s="138" t="s">
        <v>668</v>
      </c>
      <c r="AV174" s="138" t="s">
        <v>668</v>
      </c>
      <c r="AW174" s="138" t="s">
        <v>832</v>
      </c>
      <c r="AX174" s="138" t="s">
        <v>661</v>
      </c>
      <c r="AY174" s="138" t="s">
        <v>892</v>
      </c>
    </row>
    <row r="175" spans="2:51" s="12" customFormat="1" ht="18.75" customHeight="1">
      <c r="B175" s="145"/>
      <c r="E175" s="146" t="s">
        <v>767</v>
      </c>
      <c r="F175" s="147" t="s">
        <v>919</v>
      </c>
      <c r="G175" s="148"/>
      <c r="H175" s="148"/>
      <c r="I175" s="148"/>
      <c r="K175" s="149">
        <v>294.44</v>
      </c>
      <c r="L175" s="188"/>
      <c r="M175" s="188"/>
      <c r="R175" s="150"/>
      <c r="S175" s="28"/>
      <c r="T175" s="151"/>
      <c r="AA175" s="152"/>
      <c r="AT175" s="146" t="s">
        <v>899</v>
      </c>
      <c r="AU175" s="146" t="s">
        <v>668</v>
      </c>
      <c r="AV175" s="146" t="s">
        <v>903</v>
      </c>
      <c r="AW175" s="146" t="s">
        <v>832</v>
      </c>
      <c r="AX175" s="146" t="s">
        <v>619</v>
      </c>
      <c r="AY175" s="146" t="s">
        <v>892</v>
      </c>
    </row>
    <row r="176" spans="2:65" s="12" customFormat="1" ht="15.75" customHeight="1">
      <c r="B176" s="23"/>
      <c r="C176" s="125" t="s">
        <v>860</v>
      </c>
      <c r="D176" s="125" t="s">
        <v>893</v>
      </c>
      <c r="E176" s="126" t="s">
        <v>947</v>
      </c>
      <c r="F176" s="127" t="s">
        <v>948</v>
      </c>
      <c r="G176" s="128"/>
      <c r="H176" s="128"/>
      <c r="I176" s="128"/>
      <c r="J176" s="129" t="s">
        <v>896</v>
      </c>
      <c r="K176" s="130">
        <v>828</v>
      </c>
      <c r="L176" s="186">
        <v>0</v>
      </c>
      <c r="M176" s="187"/>
      <c r="N176" s="131">
        <f>ROUND($L$176*$K$176,2)</f>
        <v>0</v>
      </c>
      <c r="O176" s="128"/>
      <c r="P176" s="128"/>
      <c r="Q176" s="128"/>
      <c r="R176" s="27"/>
      <c r="S176" s="28"/>
      <c r="T176" s="132"/>
      <c r="U176" s="133" t="s">
        <v>644</v>
      </c>
      <c r="W176" s="134">
        <f>$V$176*$K$176</f>
        <v>0</v>
      </c>
      <c r="X176" s="134">
        <v>0</v>
      </c>
      <c r="Y176" s="134">
        <f>$X$176*$K$176</f>
        <v>0</v>
      </c>
      <c r="Z176" s="134">
        <v>0.355</v>
      </c>
      <c r="AA176" s="135">
        <f>$Z$176*$K$176</f>
        <v>293.94</v>
      </c>
      <c r="AR176" s="12" t="s">
        <v>857</v>
      </c>
      <c r="AT176" s="12" t="s">
        <v>893</v>
      </c>
      <c r="AU176" s="12" t="s">
        <v>668</v>
      </c>
      <c r="AY176" s="12" t="s">
        <v>892</v>
      </c>
      <c r="BE176" s="136">
        <f>IF($U$176="základní",$N$176,0)</f>
        <v>0</v>
      </c>
      <c r="BF176" s="136">
        <f>IF($U$176="snížená",$N$176,0)</f>
        <v>0</v>
      </c>
      <c r="BG176" s="136">
        <f>IF($U$176="zákl. přenesená",$N$176,0)</f>
        <v>0</v>
      </c>
      <c r="BH176" s="136">
        <f>IF($U$176="sníž. přenesená",$N$176,0)</f>
        <v>0</v>
      </c>
      <c r="BI176" s="136">
        <f>IF($U$176="nulová",$N$176,0)</f>
        <v>0</v>
      </c>
      <c r="BJ176" s="12" t="s">
        <v>619</v>
      </c>
      <c r="BK176" s="136">
        <f>ROUND($L$176*$K$176,2)</f>
        <v>0</v>
      </c>
      <c r="BL176" s="12" t="s">
        <v>857</v>
      </c>
      <c r="BM176" s="12" t="s">
        <v>949</v>
      </c>
    </row>
    <row r="177" spans="2:51" s="12" customFormat="1" ht="32.25" customHeight="1">
      <c r="B177" s="137"/>
      <c r="E177" s="138"/>
      <c r="F177" s="139" t="s">
        <v>950</v>
      </c>
      <c r="G177" s="140"/>
      <c r="H177" s="140"/>
      <c r="I177" s="140"/>
      <c r="K177" s="141">
        <v>828</v>
      </c>
      <c r="L177" s="188"/>
      <c r="M177" s="188"/>
      <c r="R177" s="142"/>
      <c r="S177" s="28"/>
      <c r="T177" s="143"/>
      <c r="AA177" s="144"/>
      <c r="AT177" s="138" t="s">
        <v>899</v>
      </c>
      <c r="AU177" s="138" t="s">
        <v>668</v>
      </c>
      <c r="AV177" s="138" t="s">
        <v>668</v>
      </c>
      <c r="AW177" s="138" t="s">
        <v>832</v>
      </c>
      <c r="AX177" s="138" t="s">
        <v>619</v>
      </c>
      <c r="AY177" s="138" t="s">
        <v>892</v>
      </c>
    </row>
    <row r="178" spans="2:65" s="12" customFormat="1" ht="27" customHeight="1">
      <c r="B178" s="23"/>
      <c r="C178" s="125" t="s">
        <v>680</v>
      </c>
      <c r="D178" s="125" t="s">
        <v>893</v>
      </c>
      <c r="E178" s="126" t="s">
        <v>951</v>
      </c>
      <c r="F178" s="127" t="s">
        <v>952</v>
      </c>
      <c r="G178" s="128"/>
      <c r="H178" s="128"/>
      <c r="I178" s="128"/>
      <c r="J178" s="129" t="s">
        <v>896</v>
      </c>
      <c r="K178" s="130">
        <v>134.8</v>
      </c>
      <c r="L178" s="186">
        <v>0</v>
      </c>
      <c r="M178" s="187"/>
      <c r="N178" s="131">
        <f>ROUND($L$178*$K$178,2)</f>
        <v>0</v>
      </c>
      <c r="O178" s="128"/>
      <c r="P178" s="128"/>
      <c r="Q178" s="128"/>
      <c r="R178" s="27"/>
      <c r="S178" s="28"/>
      <c r="T178" s="132"/>
      <c r="U178" s="133" t="s">
        <v>644</v>
      </c>
      <c r="W178" s="134">
        <f>$V$178*$K$178</f>
        <v>0</v>
      </c>
      <c r="X178" s="134">
        <v>3E-05</v>
      </c>
      <c r="Y178" s="134">
        <f>$X$178*$K$178</f>
        <v>0.004044000000000001</v>
      </c>
      <c r="Z178" s="134">
        <v>0.103</v>
      </c>
      <c r="AA178" s="135">
        <f>$Z$178*$K$178</f>
        <v>13.884400000000001</v>
      </c>
      <c r="AR178" s="12" t="s">
        <v>857</v>
      </c>
      <c r="AT178" s="12" t="s">
        <v>893</v>
      </c>
      <c r="AU178" s="12" t="s">
        <v>668</v>
      </c>
      <c r="AY178" s="12" t="s">
        <v>892</v>
      </c>
      <c r="BE178" s="136">
        <f>IF($U$178="základní",$N$178,0)</f>
        <v>0</v>
      </c>
      <c r="BF178" s="136">
        <f>IF($U$178="snížená",$N$178,0)</f>
        <v>0</v>
      </c>
      <c r="BG178" s="136">
        <f>IF($U$178="zákl. přenesená",$N$178,0)</f>
        <v>0</v>
      </c>
      <c r="BH178" s="136">
        <f>IF($U$178="sníž. přenesená",$N$178,0)</f>
        <v>0</v>
      </c>
      <c r="BI178" s="136">
        <f>IF($U$178="nulová",$N$178,0)</f>
        <v>0</v>
      </c>
      <c r="BJ178" s="12" t="s">
        <v>619</v>
      </c>
      <c r="BK178" s="136">
        <f>ROUND($L$178*$K$178,2)</f>
        <v>0</v>
      </c>
      <c r="BL178" s="12" t="s">
        <v>857</v>
      </c>
      <c r="BM178" s="12" t="s">
        <v>953</v>
      </c>
    </row>
    <row r="179" spans="2:51" s="12" customFormat="1" ht="18.75" customHeight="1">
      <c r="B179" s="137"/>
      <c r="E179" s="138" t="s">
        <v>770</v>
      </c>
      <c r="F179" s="139" t="s">
        <v>954</v>
      </c>
      <c r="G179" s="140"/>
      <c r="H179" s="140"/>
      <c r="I179" s="140"/>
      <c r="K179" s="141">
        <v>134.8</v>
      </c>
      <c r="L179" s="188"/>
      <c r="M179" s="188"/>
      <c r="R179" s="142"/>
      <c r="S179" s="28"/>
      <c r="T179" s="143"/>
      <c r="AA179" s="144"/>
      <c r="AT179" s="138" t="s">
        <v>899</v>
      </c>
      <c r="AU179" s="138" t="s">
        <v>668</v>
      </c>
      <c r="AV179" s="138" t="s">
        <v>668</v>
      </c>
      <c r="AW179" s="138" t="s">
        <v>832</v>
      </c>
      <c r="AX179" s="138" t="s">
        <v>619</v>
      </c>
      <c r="AY179" s="138" t="s">
        <v>892</v>
      </c>
    </row>
    <row r="180" spans="2:65" s="12" customFormat="1" ht="27" customHeight="1">
      <c r="B180" s="23"/>
      <c r="C180" s="125" t="s">
        <v>955</v>
      </c>
      <c r="D180" s="125" t="s">
        <v>893</v>
      </c>
      <c r="E180" s="126" t="s">
        <v>956</v>
      </c>
      <c r="F180" s="127" t="s">
        <v>957</v>
      </c>
      <c r="G180" s="128"/>
      <c r="H180" s="128"/>
      <c r="I180" s="128"/>
      <c r="J180" s="129" t="s">
        <v>896</v>
      </c>
      <c r="K180" s="130">
        <v>3387</v>
      </c>
      <c r="L180" s="186">
        <v>0</v>
      </c>
      <c r="M180" s="187"/>
      <c r="N180" s="131">
        <f>ROUND($L$180*$K$180,2)</f>
        <v>0</v>
      </c>
      <c r="O180" s="128"/>
      <c r="P180" s="128"/>
      <c r="Q180" s="128"/>
      <c r="R180" s="27"/>
      <c r="S180" s="28"/>
      <c r="T180" s="132"/>
      <c r="U180" s="133" t="s">
        <v>644</v>
      </c>
      <c r="W180" s="134">
        <f>$V$180*$K$180</f>
        <v>0</v>
      </c>
      <c r="X180" s="134">
        <v>0</v>
      </c>
      <c r="Y180" s="134">
        <f>$X$180*$K$180</f>
        <v>0</v>
      </c>
      <c r="Z180" s="134">
        <v>0.235</v>
      </c>
      <c r="AA180" s="135">
        <f>$Z$180*$K$180</f>
        <v>795.9449999999999</v>
      </c>
      <c r="AR180" s="12" t="s">
        <v>857</v>
      </c>
      <c r="AT180" s="12" t="s">
        <v>893</v>
      </c>
      <c r="AU180" s="12" t="s">
        <v>668</v>
      </c>
      <c r="AY180" s="12" t="s">
        <v>892</v>
      </c>
      <c r="BE180" s="136">
        <f>IF($U$180="základní",$N$180,0)</f>
        <v>0</v>
      </c>
      <c r="BF180" s="136">
        <f>IF($U$180="snížená",$N$180,0)</f>
        <v>0</v>
      </c>
      <c r="BG180" s="136">
        <f>IF($U$180="zákl. přenesená",$N$180,0)</f>
        <v>0</v>
      </c>
      <c r="BH180" s="136">
        <f>IF($U$180="sníž. přenesená",$N$180,0)</f>
        <v>0</v>
      </c>
      <c r="BI180" s="136">
        <f>IF($U$180="nulová",$N$180,0)</f>
        <v>0</v>
      </c>
      <c r="BJ180" s="12" t="s">
        <v>619</v>
      </c>
      <c r="BK180" s="136">
        <f>ROUND($L$180*$K$180,2)</f>
        <v>0</v>
      </c>
      <c r="BL180" s="12" t="s">
        <v>857</v>
      </c>
      <c r="BM180" s="12" t="s">
        <v>958</v>
      </c>
    </row>
    <row r="181" spans="2:51" s="12" customFormat="1" ht="23.25" customHeight="1">
      <c r="B181" s="137"/>
      <c r="E181" s="138" t="s">
        <v>764</v>
      </c>
      <c r="F181" s="139" t="s">
        <v>959</v>
      </c>
      <c r="G181" s="140"/>
      <c r="H181" s="140"/>
      <c r="I181" s="140"/>
      <c r="K181" s="141">
        <v>3387</v>
      </c>
      <c r="L181" s="188"/>
      <c r="M181" s="188"/>
      <c r="R181" s="142"/>
      <c r="S181" s="28"/>
      <c r="T181" s="143"/>
      <c r="AA181" s="144"/>
      <c r="AT181" s="138" t="s">
        <v>899</v>
      </c>
      <c r="AU181" s="138" t="s">
        <v>668</v>
      </c>
      <c r="AV181" s="138" t="s">
        <v>668</v>
      </c>
      <c r="AW181" s="138" t="s">
        <v>832</v>
      </c>
      <c r="AX181" s="138" t="s">
        <v>661</v>
      </c>
      <c r="AY181" s="138" t="s">
        <v>892</v>
      </c>
    </row>
    <row r="182" spans="2:51" s="12" customFormat="1" ht="32.25" customHeight="1">
      <c r="B182" s="137"/>
      <c r="E182" s="138" t="s">
        <v>766</v>
      </c>
      <c r="F182" s="139" t="s">
        <v>960</v>
      </c>
      <c r="G182" s="140"/>
      <c r="H182" s="140"/>
      <c r="I182" s="140"/>
      <c r="K182" s="141">
        <v>3387</v>
      </c>
      <c r="L182" s="188"/>
      <c r="M182" s="188"/>
      <c r="R182" s="142"/>
      <c r="S182" s="28"/>
      <c r="T182" s="143"/>
      <c r="AA182" s="144"/>
      <c r="AT182" s="138" t="s">
        <v>899</v>
      </c>
      <c r="AU182" s="138" t="s">
        <v>668</v>
      </c>
      <c r="AV182" s="138" t="s">
        <v>668</v>
      </c>
      <c r="AW182" s="138" t="s">
        <v>832</v>
      </c>
      <c r="AX182" s="138" t="s">
        <v>619</v>
      </c>
      <c r="AY182" s="138" t="s">
        <v>892</v>
      </c>
    </row>
    <row r="183" spans="2:65" s="12" customFormat="1" ht="27" customHeight="1">
      <c r="B183" s="23"/>
      <c r="C183" s="125" t="s">
        <v>863</v>
      </c>
      <c r="D183" s="125" t="s">
        <v>893</v>
      </c>
      <c r="E183" s="126" t="s">
        <v>961</v>
      </c>
      <c r="F183" s="127" t="s">
        <v>962</v>
      </c>
      <c r="G183" s="128"/>
      <c r="H183" s="128"/>
      <c r="I183" s="128"/>
      <c r="J183" s="129" t="s">
        <v>896</v>
      </c>
      <c r="K183" s="130">
        <v>88.3</v>
      </c>
      <c r="L183" s="186">
        <v>0</v>
      </c>
      <c r="M183" s="187"/>
      <c r="N183" s="131">
        <f>ROUND($L$183*$K$183,2)</f>
        <v>0</v>
      </c>
      <c r="O183" s="128"/>
      <c r="P183" s="128"/>
      <c r="Q183" s="128"/>
      <c r="R183" s="27"/>
      <c r="S183" s="28"/>
      <c r="T183" s="132"/>
      <c r="U183" s="133" t="s">
        <v>644</v>
      </c>
      <c r="W183" s="134">
        <f>$V$183*$K$183</f>
        <v>0</v>
      </c>
      <c r="X183" s="134">
        <v>4E-05</v>
      </c>
      <c r="Y183" s="134">
        <f>$X$183*$K$183</f>
        <v>0.003532</v>
      </c>
      <c r="Z183" s="134">
        <v>0.128</v>
      </c>
      <c r="AA183" s="135">
        <f>$Z$183*$K$183</f>
        <v>11.3024</v>
      </c>
      <c r="AR183" s="12" t="s">
        <v>857</v>
      </c>
      <c r="AT183" s="12" t="s">
        <v>893</v>
      </c>
      <c r="AU183" s="12" t="s">
        <v>668</v>
      </c>
      <c r="AY183" s="12" t="s">
        <v>892</v>
      </c>
      <c r="BE183" s="136">
        <f>IF($U$183="základní",$N$183,0)</f>
        <v>0</v>
      </c>
      <c r="BF183" s="136">
        <f>IF($U$183="snížená",$N$183,0)</f>
        <v>0</v>
      </c>
      <c r="BG183" s="136">
        <f>IF($U$183="zákl. přenesená",$N$183,0)</f>
        <v>0</v>
      </c>
      <c r="BH183" s="136">
        <f>IF($U$183="sníž. přenesená",$N$183,0)</f>
        <v>0</v>
      </c>
      <c r="BI183" s="136">
        <f>IF($U$183="nulová",$N$183,0)</f>
        <v>0</v>
      </c>
      <c r="BJ183" s="12" t="s">
        <v>619</v>
      </c>
      <c r="BK183" s="136">
        <f>ROUND($L$183*$K$183,2)</f>
        <v>0</v>
      </c>
      <c r="BL183" s="12" t="s">
        <v>857</v>
      </c>
      <c r="BM183" s="12" t="s">
        <v>963</v>
      </c>
    </row>
    <row r="184" spans="2:51" s="12" customFormat="1" ht="18.75" customHeight="1">
      <c r="B184" s="137"/>
      <c r="E184" s="138" t="s">
        <v>774</v>
      </c>
      <c r="F184" s="139" t="s">
        <v>964</v>
      </c>
      <c r="G184" s="140"/>
      <c r="H184" s="140"/>
      <c r="I184" s="140"/>
      <c r="K184" s="141">
        <v>88.3</v>
      </c>
      <c r="L184" s="188"/>
      <c r="M184" s="188"/>
      <c r="R184" s="142"/>
      <c r="S184" s="28"/>
      <c r="T184" s="143"/>
      <c r="AA184" s="144"/>
      <c r="AT184" s="138" t="s">
        <v>899</v>
      </c>
      <c r="AU184" s="138" t="s">
        <v>668</v>
      </c>
      <c r="AV184" s="138" t="s">
        <v>668</v>
      </c>
      <c r="AW184" s="138" t="s">
        <v>832</v>
      </c>
      <c r="AX184" s="138" t="s">
        <v>619</v>
      </c>
      <c r="AY184" s="138" t="s">
        <v>892</v>
      </c>
    </row>
    <row r="185" spans="2:65" s="12" customFormat="1" ht="27" customHeight="1">
      <c r="B185" s="23"/>
      <c r="C185" s="125" t="s">
        <v>965</v>
      </c>
      <c r="D185" s="125" t="s">
        <v>893</v>
      </c>
      <c r="E185" s="126" t="s">
        <v>966</v>
      </c>
      <c r="F185" s="127" t="s">
        <v>967</v>
      </c>
      <c r="G185" s="128"/>
      <c r="H185" s="128"/>
      <c r="I185" s="128"/>
      <c r="J185" s="129" t="s">
        <v>896</v>
      </c>
      <c r="K185" s="130">
        <v>122.2</v>
      </c>
      <c r="L185" s="186">
        <v>0</v>
      </c>
      <c r="M185" s="187"/>
      <c r="N185" s="131">
        <f>ROUND($L$185*$K$185,2)</f>
        <v>0</v>
      </c>
      <c r="O185" s="128"/>
      <c r="P185" s="128"/>
      <c r="Q185" s="128"/>
      <c r="R185" s="27"/>
      <c r="S185" s="28"/>
      <c r="T185" s="132"/>
      <c r="U185" s="133" t="s">
        <v>644</v>
      </c>
      <c r="W185" s="134">
        <f>$V$185*$K$185</f>
        <v>0</v>
      </c>
      <c r="X185" s="134">
        <v>9E-05</v>
      </c>
      <c r="Y185" s="134">
        <f>$X$185*$K$185</f>
        <v>0.010998</v>
      </c>
      <c r="Z185" s="134">
        <v>0.256</v>
      </c>
      <c r="AA185" s="135">
        <f>$Z$185*$K$185</f>
        <v>31.2832</v>
      </c>
      <c r="AR185" s="12" t="s">
        <v>857</v>
      </c>
      <c r="AT185" s="12" t="s">
        <v>893</v>
      </c>
      <c r="AU185" s="12" t="s">
        <v>668</v>
      </c>
      <c r="AY185" s="12" t="s">
        <v>892</v>
      </c>
      <c r="BE185" s="136">
        <f>IF($U$185="základní",$N$185,0)</f>
        <v>0</v>
      </c>
      <c r="BF185" s="136">
        <f>IF($U$185="snížená",$N$185,0)</f>
        <v>0</v>
      </c>
      <c r="BG185" s="136">
        <f>IF($U$185="zákl. přenesená",$N$185,0)</f>
        <v>0</v>
      </c>
      <c r="BH185" s="136">
        <f>IF($U$185="sníž. přenesená",$N$185,0)</f>
        <v>0</v>
      </c>
      <c r="BI185" s="136">
        <f>IF($U$185="nulová",$N$185,0)</f>
        <v>0</v>
      </c>
      <c r="BJ185" s="12" t="s">
        <v>619</v>
      </c>
      <c r="BK185" s="136">
        <f>ROUND($L$185*$K$185,2)</f>
        <v>0</v>
      </c>
      <c r="BL185" s="12" t="s">
        <v>857</v>
      </c>
      <c r="BM185" s="12" t="s">
        <v>968</v>
      </c>
    </row>
    <row r="186" spans="2:51" s="12" customFormat="1" ht="18.75" customHeight="1">
      <c r="B186" s="137"/>
      <c r="E186" s="138" t="s">
        <v>769</v>
      </c>
      <c r="F186" s="139" t="s">
        <v>942</v>
      </c>
      <c r="G186" s="140"/>
      <c r="H186" s="140"/>
      <c r="I186" s="140"/>
      <c r="K186" s="141">
        <v>122.2</v>
      </c>
      <c r="L186" s="188"/>
      <c r="M186" s="188"/>
      <c r="R186" s="142"/>
      <c r="S186" s="28"/>
      <c r="T186" s="143"/>
      <c r="AA186" s="144"/>
      <c r="AT186" s="138" t="s">
        <v>899</v>
      </c>
      <c r="AU186" s="138" t="s">
        <v>668</v>
      </c>
      <c r="AV186" s="138" t="s">
        <v>668</v>
      </c>
      <c r="AW186" s="138" t="s">
        <v>832</v>
      </c>
      <c r="AX186" s="138" t="s">
        <v>619</v>
      </c>
      <c r="AY186" s="138" t="s">
        <v>892</v>
      </c>
    </row>
    <row r="187" spans="2:65" s="12" customFormat="1" ht="27" customHeight="1">
      <c r="B187" s="23"/>
      <c r="C187" s="125" t="s">
        <v>623</v>
      </c>
      <c r="D187" s="125" t="s">
        <v>893</v>
      </c>
      <c r="E187" s="126" t="s">
        <v>969</v>
      </c>
      <c r="F187" s="127" t="s">
        <v>970</v>
      </c>
      <c r="G187" s="128"/>
      <c r="H187" s="128"/>
      <c r="I187" s="128"/>
      <c r="J187" s="129" t="s">
        <v>896</v>
      </c>
      <c r="K187" s="130">
        <v>20.7</v>
      </c>
      <c r="L187" s="186">
        <v>0</v>
      </c>
      <c r="M187" s="187"/>
      <c r="N187" s="131">
        <f>ROUND($L$187*$K$187,2)</f>
        <v>0</v>
      </c>
      <c r="O187" s="128"/>
      <c r="P187" s="128"/>
      <c r="Q187" s="128"/>
      <c r="R187" s="27"/>
      <c r="S187" s="28"/>
      <c r="T187" s="132"/>
      <c r="U187" s="133" t="s">
        <v>644</v>
      </c>
      <c r="W187" s="134">
        <f>$V$187*$K$187</f>
        <v>0</v>
      </c>
      <c r="X187" s="134">
        <v>0.00017</v>
      </c>
      <c r="Y187" s="134">
        <f>$X$187*$K$187</f>
        <v>0.003519</v>
      </c>
      <c r="Z187" s="134">
        <v>0.512</v>
      </c>
      <c r="AA187" s="135">
        <f>$Z$187*$K$187</f>
        <v>10.5984</v>
      </c>
      <c r="AR187" s="12" t="s">
        <v>857</v>
      </c>
      <c r="AT187" s="12" t="s">
        <v>893</v>
      </c>
      <c r="AU187" s="12" t="s">
        <v>668</v>
      </c>
      <c r="AY187" s="12" t="s">
        <v>892</v>
      </c>
      <c r="BE187" s="136">
        <f>IF($U$187="základní",$N$187,0)</f>
        <v>0</v>
      </c>
      <c r="BF187" s="136">
        <f>IF($U$187="snížená",$N$187,0)</f>
        <v>0</v>
      </c>
      <c r="BG187" s="136">
        <f>IF($U$187="zákl. přenesená",$N$187,0)</f>
        <v>0</v>
      </c>
      <c r="BH187" s="136">
        <f>IF($U$187="sníž. přenesená",$N$187,0)</f>
        <v>0</v>
      </c>
      <c r="BI187" s="136">
        <f>IF($U$187="nulová",$N$187,0)</f>
        <v>0</v>
      </c>
      <c r="BJ187" s="12" t="s">
        <v>619</v>
      </c>
      <c r="BK187" s="136">
        <f>ROUND($L$187*$K$187,2)</f>
        <v>0</v>
      </c>
      <c r="BL187" s="12" t="s">
        <v>857</v>
      </c>
      <c r="BM187" s="12" t="s">
        <v>971</v>
      </c>
    </row>
    <row r="188" spans="2:51" s="12" customFormat="1" ht="18.75" customHeight="1">
      <c r="B188" s="137"/>
      <c r="E188" s="138" t="s">
        <v>772</v>
      </c>
      <c r="F188" s="139" t="s">
        <v>944</v>
      </c>
      <c r="G188" s="140"/>
      <c r="H188" s="140"/>
      <c r="I188" s="140"/>
      <c r="K188" s="141">
        <v>20.7</v>
      </c>
      <c r="L188" s="188"/>
      <c r="M188" s="188"/>
      <c r="R188" s="142"/>
      <c r="S188" s="28"/>
      <c r="T188" s="143"/>
      <c r="AA188" s="144"/>
      <c r="AT188" s="138" t="s">
        <v>899</v>
      </c>
      <c r="AU188" s="138" t="s">
        <v>668</v>
      </c>
      <c r="AV188" s="138" t="s">
        <v>668</v>
      </c>
      <c r="AW188" s="138" t="s">
        <v>832</v>
      </c>
      <c r="AX188" s="138" t="s">
        <v>619</v>
      </c>
      <c r="AY188" s="138" t="s">
        <v>892</v>
      </c>
    </row>
    <row r="189" spans="2:65" s="12" customFormat="1" ht="15.75" customHeight="1">
      <c r="B189" s="23"/>
      <c r="C189" s="125" t="s">
        <v>972</v>
      </c>
      <c r="D189" s="125" t="s">
        <v>893</v>
      </c>
      <c r="E189" s="126" t="s">
        <v>973</v>
      </c>
      <c r="F189" s="127" t="s">
        <v>974</v>
      </c>
      <c r="G189" s="128"/>
      <c r="H189" s="128"/>
      <c r="I189" s="128"/>
      <c r="J189" s="129" t="s">
        <v>975</v>
      </c>
      <c r="K189" s="130">
        <v>12</v>
      </c>
      <c r="L189" s="186">
        <v>0</v>
      </c>
      <c r="M189" s="187"/>
      <c r="N189" s="131">
        <f>ROUND($L$189*$K$189,2)</f>
        <v>0</v>
      </c>
      <c r="O189" s="128"/>
      <c r="P189" s="128"/>
      <c r="Q189" s="128"/>
      <c r="R189" s="27"/>
      <c r="S189" s="28"/>
      <c r="T189" s="132"/>
      <c r="U189" s="133" t="s">
        <v>644</v>
      </c>
      <c r="W189" s="134">
        <f>$V$189*$K$189</f>
        <v>0</v>
      </c>
      <c r="X189" s="134">
        <v>0</v>
      </c>
      <c r="Y189" s="134">
        <f>$X$189*$K$189</f>
        <v>0</v>
      </c>
      <c r="Z189" s="134">
        <v>0.205</v>
      </c>
      <c r="AA189" s="135">
        <f>$Z$189*$K$189</f>
        <v>2.46</v>
      </c>
      <c r="AR189" s="12" t="s">
        <v>857</v>
      </c>
      <c r="AT189" s="12" t="s">
        <v>893</v>
      </c>
      <c r="AU189" s="12" t="s">
        <v>668</v>
      </c>
      <c r="AY189" s="12" t="s">
        <v>892</v>
      </c>
      <c r="BE189" s="136">
        <f>IF($U$189="základní",$N$189,0)</f>
        <v>0</v>
      </c>
      <c r="BF189" s="136">
        <f>IF($U$189="snížená",$N$189,0)</f>
        <v>0</v>
      </c>
      <c r="BG189" s="136">
        <f>IF($U$189="zákl. přenesená",$N$189,0)</f>
        <v>0</v>
      </c>
      <c r="BH189" s="136">
        <f>IF($U$189="sníž. přenesená",$N$189,0)</f>
        <v>0</v>
      </c>
      <c r="BI189" s="136">
        <f>IF($U$189="nulová",$N$189,0)</f>
        <v>0</v>
      </c>
      <c r="BJ189" s="12" t="s">
        <v>619</v>
      </c>
      <c r="BK189" s="136">
        <f>ROUND($L$189*$K$189,2)</f>
        <v>0</v>
      </c>
      <c r="BL189" s="12" t="s">
        <v>857</v>
      </c>
      <c r="BM189" s="12" t="s">
        <v>976</v>
      </c>
    </row>
    <row r="190" spans="2:51" s="12" customFormat="1" ht="18.75" customHeight="1">
      <c r="B190" s="137"/>
      <c r="E190" s="138" t="s">
        <v>755</v>
      </c>
      <c r="F190" s="139" t="s">
        <v>977</v>
      </c>
      <c r="G190" s="140"/>
      <c r="H190" s="140"/>
      <c r="I190" s="140"/>
      <c r="K190" s="141">
        <v>12</v>
      </c>
      <c r="L190" s="188"/>
      <c r="M190" s="188"/>
      <c r="R190" s="142"/>
      <c r="S190" s="28"/>
      <c r="T190" s="143"/>
      <c r="AA190" s="144"/>
      <c r="AT190" s="138" t="s">
        <v>899</v>
      </c>
      <c r="AU190" s="138" t="s">
        <v>668</v>
      </c>
      <c r="AV190" s="138" t="s">
        <v>668</v>
      </c>
      <c r="AW190" s="138" t="s">
        <v>832</v>
      </c>
      <c r="AX190" s="138" t="s">
        <v>619</v>
      </c>
      <c r="AY190" s="138" t="s">
        <v>892</v>
      </c>
    </row>
    <row r="191" spans="2:65" s="12" customFormat="1" ht="27" customHeight="1">
      <c r="B191" s="23"/>
      <c r="C191" s="125" t="s">
        <v>756</v>
      </c>
      <c r="D191" s="125" t="s">
        <v>893</v>
      </c>
      <c r="E191" s="126" t="s">
        <v>978</v>
      </c>
      <c r="F191" s="127" t="s">
        <v>979</v>
      </c>
      <c r="G191" s="128"/>
      <c r="H191" s="128"/>
      <c r="I191" s="128"/>
      <c r="J191" s="129" t="s">
        <v>980</v>
      </c>
      <c r="K191" s="130">
        <v>1077.467</v>
      </c>
      <c r="L191" s="186">
        <v>0</v>
      </c>
      <c r="M191" s="187"/>
      <c r="N191" s="131">
        <f>ROUND($L$191*$K$191,2)</f>
        <v>0</v>
      </c>
      <c r="O191" s="128"/>
      <c r="P191" s="128"/>
      <c r="Q191" s="128"/>
      <c r="R191" s="27"/>
      <c r="S191" s="28"/>
      <c r="T191" s="132"/>
      <c r="U191" s="133" t="s">
        <v>644</v>
      </c>
      <c r="W191" s="134">
        <f>$V$191*$K$191</f>
        <v>0</v>
      </c>
      <c r="X191" s="134">
        <v>0</v>
      </c>
      <c r="Y191" s="134">
        <f>$X$191*$K$191</f>
        <v>0</v>
      </c>
      <c r="Z191" s="134">
        <v>0</v>
      </c>
      <c r="AA191" s="135">
        <f>$Z$191*$K$191</f>
        <v>0</v>
      </c>
      <c r="AR191" s="12" t="s">
        <v>857</v>
      </c>
      <c r="AT191" s="12" t="s">
        <v>893</v>
      </c>
      <c r="AU191" s="12" t="s">
        <v>668</v>
      </c>
      <c r="AY191" s="12" t="s">
        <v>892</v>
      </c>
      <c r="BE191" s="136">
        <f>IF($U$191="základní",$N$191,0)</f>
        <v>0</v>
      </c>
      <c r="BF191" s="136">
        <f>IF($U$191="snížená",$N$191,0)</f>
        <v>0</v>
      </c>
      <c r="BG191" s="136">
        <f>IF($U$191="zákl. přenesená",$N$191,0)</f>
        <v>0</v>
      </c>
      <c r="BH191" s="136">
        <f>IF($U$191="sníž. přenesená",$N$191,0)</f>
        <v>0</v>
      </c>
      <c r="BI191" s="136">
        <f>IF($U$191="nulová",$N$191,0)</f>
        <v>0</v>
      </c>
      <c r="BJ191" s="12" t="s">
        <v>619</v>
      </c>
      <c r="BK191" s="136">
        <f>ROUND($L$191*$K$191,2)</f>
        <v>0</v>
      </c>
      <c r="BL191" s="12" t="s">
        <v>857</v>
      </c>
      <c r="BM191" s="12" t="s">
        <v>981</v>
      </c>
    </row>
    <row r="192" spans="2:51" s="12" customFormat="1" ht="46.5" customHeight="1">
      <c r="B192" s="137"/>
      <c r="E192" s="138"/>
      <c r="F192" s="139" t="s">
        <v>982</v>
      </c>
      <c r="G192" s="140"/>
      <c r="H192" s="140"/>
      <c r="I192" s="140"/>
      <c r="K192" s="141">
        <v>1077.467</v>
      </c>
      <c r="L192" s="188"/>
      <c r="M192" s="188"/>
      <c r="R192" s="142"/>
      <c r="S192" s="28"/>
      <c r="T192" s="143"/>
      <c r="AA192" s="144"/>
      <c r="AT192" s="138" t="s">
        <v>899</v>
      </c>
      <c r="AU192" s="138" t="s">
        <v>668</v>
      </c>
      <c r="AV192" s="138" t="s">
        <v>668</v>
      </c>
      <c r="AW192" s="138" t="s">
        <v>832</v>
      </c>
      <c r="AX192" s="138" t="s">
        <v>619</v>
      </c>
      <c r="AY192" s="138" t="s">
        <v>892</v>
      </c>
    </row>
    <row r="193" spans="2:65" s="12" customFormat="1" ht="27" customHeight="1">
      <c r="B193" s="23"/>
      <c r="C193" s="125" t="s">
        <v>983</v>
      </c>
      <c r="D193" s="125" t="s">
        <v>893</v>
      </c>
      <c r="E193" s="126" t="s">
        <v>984</v>
      </c>
      <c r="F193" s="127" t="s">
        <v>985</v>
      </c>
      <c r="G193" s="128"/>
      <c r="H193" s="128"/>
      <c r="I193" s="128"/>
      <c r="J193" s="129" t="s">
        <v>986</v>
      </c>
      <c r="K193" s="130">
        <v>134.683</v>
      </c>
      <c r="L193" s="186">
        <v>0</v>
      </c>
      <c r="M193" s="187"/>
      <c r="N193" s="131">
        <f>ROUND($L$193*$K$193,2)</f>
        <v>0</v>
      </c>
      <c r="O193" s="128"/>
      <c r="P193" s="128"/>
      <c r="Q193" s="128"/>
      <c r="R193" s="27"/>
      <c r="S193" s="28"/>
      <c r="T193" s="132"/>
      <c r="U193" s="133" t="s">
        <v>644</v>
      </c>
      <c r="W193" s="134">
        <f>$V$193*$K$193</f>
        <v>0</v>
      </c>
      <c r="X193" s="134">
        <v>0</v>
      </c>
      <c r="Y193" s="134">
        <f>$X$193*$K$193</f>
        <v>0</v>
      </c>
      <c r="Z193" s="134">
        <v>0</v>
      </c>
      <c r="AA193" s="135">
        <f>$Z$193*$K$193</f>
        <v>0</v>
      </c>
      <c r="AR193" s="12" t="s">
        <v>857</v>
      </c>
      <c r="AT193" s="12" t="s">
        <v>893</v>
      </c>
      <c r="AU193" s="12" t="s">
        <v>668</v>
      </c>
      <c r="AY193" s="12" t="s">
        <v>892</v>
      </c>
      <c r="BE193" s="136">
        <f>IF($U$193="základní",$N$193,0)</f>
        <v>0</v>
      </c>
      <c r="BF193" s="136">
        <f>IF($U$193="snížená",$N$193,0)</f>
        <v>0</v>
      </c>
      <c r="BG193" s="136">
        <f>IF($U$193="zákl. přenesená",$N$193,0)</f>
        <v>0</v>
      </c>
      <c r="BH193" s="136">
        <f>IF($U$193="sníž. přenesená",$N$193,0)</f>
        <v>0</v>
      </c>
      <c r="BI193" s="136">
        <f>IF($U$193="nulová",$N$193,0)</f>
        <v>0</v>
      </c>
      <c r="BJ193" s="12" t="s">
        <v>619</v>
      </c>
      <c r="BK193" s="136">
        <f>ROUND($L$193*$K$193,2)</f>
        <v>0</v>
      </c>
      <c r="BL193" s="12" t="s">
        <v>857</v>
      </c>
      <c r="BM193" s="12" t="s">
        <v>987</v>
      </c>
    </row>
    <row r="194" spans="2:51" s="12" customFormat="1" ht="46.5" customHeight="1">
      <c r="B194" s="137"/>
      <c r="E194" s="138"/>
      <c r="F194" s="139" t="s">
        <v>988</v>
      </c>
      <c r="G194" s="140"/>
      <c r="H194" s="140"/>
      <c r="I194" s="140"/>
      <c r="K194" s="141">
        <v>134.683</v>
      </c>
      <c r="L194" s="188"/>
      <c r="M194" s="188"/>
      <c r="R194" s="142"/>
      <c r="S194" s="28"/>
      <c r="T194" s="143"/>
      <c r="AA194" s="144"/>
      <c r="AT194" s="138" t="s">
        <v>899</v>
      </c>
      <c r="AU194" s="138" t="s">
        <v>668</v>
      </c>
      <c r="AV194" s="138" t="s">
        <v>668</v>
      </c>
      <c r="AW194" s="138" t="s">
        <v>832</v>
      </c>
      <c r="AX194" s="138" t="s">
        <v>619</v>
      </c>
      <c r="AY194" s="138" t="s">
        <v>892</v>
      </c>
    </row>
    <row r="195" spans="2:65" s="12" customFormat="1" ht="27" customHeight="1">
      <c r="B195" s="23"/>
      <c r="C195" s="125" t="s">
        <v>989</v>
      </c>
      <c r="D195" s="125" t="s">
        <v>893</v>
      </c>
      <c r="E195" s="126" t="s">
        <v>990</v>
      </c>
      <c r="F195" s="127" t="s">
        <v>991</v>
      </c>
      <c r="G195" s="128"/>
      <c r="H195" s="128"/>
      <c r="I195" s="128"/>
      <c r="J195" s="129" t="s">
        <v>975</v>
      </c>
      <c r="K195" s="130">
        <v>5</v>
      </c>
      <c r="L195" s="186">
        <v>0</v>
      </c>
      <c r="M195" s="187"/>
      <c r="N195" s="131">
        <f>ROUND($L$195*$K$195,2)</f>
        <v>0</v>
      </c>
      <c r="O195" s="128"/>
      <c r="P195" s="128"/>
      <c r="Q195" s="128"/>
      <c r="R195" s="27"/>
      <c r="S195" s="28"/>
      <c r="T195" s="132"/>
      <c r="U195" s="133" t="s">
        <v>644</v>
      </c>
      <c r="W195" s="134">
        <f>$V$195*$K$195</f>
        <v>0</v>
      </c>
      <c r="X195" s="134">
        <v>0.00868</v>
      </c>
      <c r="Y195" s="134">
        <f>$X$195*$K$195</f>
        <v>0.0434</v>
      </c>
      <c r="Z195" s="134">
        <v>0</v>
      </c>
      <c r="AA195" s="135">
        <f>$Z$195*$K$195</f>
        <v>0</v>
      </c>
      <c r="AR195" s="12" t="s">
        <v>857</v>
      </c>
      <c r="AT195" s="12" t="s">
        <v>893</v>
      </c>
      <c r="AU195" s="12" t="s">
        <v>668</v>
      </c>
      <c r="AY195" s="12" t="s">
        <v>892</v>
      </c>
      <c r="BE195" s="136">
        <f>IF($U$195="základní",$N$195,0)</f>
        <v>0</v>
      </c>
      <c r="BF195" s="136">
        <f>IF($U$195="snížená",$N$195,0)</f>
        <v>0</v>
      </c>
      <c r="BG195" s="136">
        <f>IF($U$195="zákl. přenesená",$N$195,0)</f>
        <v>0</v>
      </c>
      <c r="BH195" s="136">
        <f>IF($U$195="sníž. přenesená",$N$195,0)</f>
        <v>0</v>
      </c>
      <c r="BI195" s="136">
        <f>IF($U$195="nulová",$N$195,0)</f>
        <v>0</v>
      </c>
      <c r="BJ195" s="12" t="s">
        <v>619</v>
      </c>
      <c r="BK195" s="136">
        <f>ROUND($L$195*$K$195,2)</f>
        <v>0</v>
      </c>
      <c r="BL195" s="12" t="s">
        <v>857</v>
      </c>
      <c r="BM195" s="12" t="s">
        <v>992</v>
      </c>
    </row>
    <row r="196" spans="2:51" s="12" customFormat="1" ht="18.75" customHeight="1">
      <c r="B196" s="137"/>
      <c r="E196" s="138" t="s">
        <v>859</v>
      </c>
      <c r="F196" s="139" t="s">
        <v>993</v>
      </c>
      <c r="G196" s="140"/>
      <c r="H196" s="140"/>
      <c r="I196" s="140"/>
      <c r="K196" s="141">
        <v>5</v>
      </c>
      <c r="L196" s="188"/>
      <c r="M196" s="188"/>
      <c r="R196" s="142"/>
      <c r="S196" s="28"/>
      <c r="T196" s="143"/>
      <c r="AA196" s="144"/>
      <c r="AT196" s="138" t="s">
        <v>899</v>
      </c>
      <c r="AU196" s="138" t="s">
        <v>668</v>
      </c>
      <c r="AV196" s="138" t="s">
        <v>668</v>
      </c>
      <c r="AW196" s="138" t="s">
        <v>832</v>
      </c>
      <c r="AX196" s="138" t="s">
        <v>619</v>
      </c>
      <c r="AY196" s="138" t="s">
        <v>892</v>
      </c>
    </row>
    <row r="197" spans="2:65" s="12" customFormat="1" ht="27" customHeight="1">
      <c r="B197" s="23"/>
      <c r="C197" s="125" t="s">
        <v>612</v>
      </c>
      <c r="D197" s="125" t="s">
        <v>893</v>
      </c>
      <c r="E197" s="126" t="s">
        <v>994</v>
      </c>
      <c r="F197" s="127" t="s">
        <v>995</v>
      </c>
      <c r="G197" s="128"/>
      <c r="H197" s="128"/>
      <c r="I197" s="128"/>
      <c r="J197" s="129" t="s">
        <v>975</v>
      </c>
      <c r="K197" s="130">
        <v>8</v>
      </c>
      <c r="L197" s="186">
        <v>0</v>
      </c>
      <c r="M197" s="187"/>
      <c r="N197" s="131">
        <f>ROUND($L$197*$K$197,2)</f>
        <v>0</v>
      </c>
      <c r="O197" s="128"/>
      <c r="P197" s="128"/>
      <c r="Q197" s="128"/>
      <c r="R197" s="27"/>
      <c r="S197" s="28"/>
      <c r="T197" s="132"/>
      <c r="U197" s="133" t="s">
        <v>644</v>
      </c>
      <c r="W197" s="134">
        <f>$V$197*$K$197</f>
        <v>0</v>
      </c>
      <c r="X197" s="134">
        <v>0.01269</v>
      </c>
      <c r="Y197" s="134">
        <f>$X$197*$K$197</f>
        <v>0.10152</v>
      </c>
      <c r="Z197" s="134">
        <v>0</v>
      </c>
      <c r="AA197" s="135">
        <f>$Z$197*$K$197</f>
        <v>0</v>
      </c>
      <c r="AR197" s="12" t="s">
        <v>857</v>
      </c>
      <c r="AT197" s="12" t="s">
        <v>893</v>
      </c>
      <c r="AU197" s="12" t="s">
        <v>668</v>
      </c>
      <c r="AY197" s="12" t="s">
        <v>892</v>
      </c>
      <c r="BE197" s="136">
        <f>IF($U$197="základní",$N$197,0)</f>
        <v>0</v>
      </c>
      <c r="BF197" s="136">
        <f>IF($U$197="snížená",$N$197,0)</f>
        <v>0</v>
      </c>
      <c r="BG197" s="136">
        <f>IF($U$197="zákl. přenesená",$N$197,0)</f>
        <v>0</v>
      </c>
      <c r="BH197" s="136">
        <f>IF($U$197="sníž. přenesená",$N$197,0)</f>
        <v>0</v>
      </c>
      <c r="BI197" s="136">
        <f>IF($U$197="nulová",$N$197,0)</f>
        <v>0</v>
      </c>
      <c r="BJ197" s="12" t="s">
        <v>619</v>
      </c>
      <c r="BK197" s="136">
        <f>ROUND($L$197*$K$197,2)</f>
        <v>0</v>
      </c>
      <c r="BL197" s="12" t="s">
        <v>857</v>
      </c>
      <c r="BM197" s="12" t="s">
        <v>996</v>
      </c>
    </row>
    <row r="198" spans="2:51" s="12" customFormat="1" ht="18.75" customHeight="1">
      <c r="B198" s="137"/>
      <c r="E198" s="138" t="s">
        <v>862</v>
      </c>
      <c r="F198" s="139" t="s">
        <v>997</v>
      </c>
      <c r="G198" s="140"/>
      <c r="H198" s="140"/>
      <c r="I198" s="140"/>
      <c r="K198" s="141">
        <v>8</v>
      </c>
      <c r="L198" s="188"/>
      <c r="M198" s="188"/>
      <c r="R198" s="142"/>
      <c r="S198" s="28"/>
      <c r="T198" s="143"/>
      <c r="AA198" s="144"/>
      <c r="AT198" s="138" t="s">
        <v>899</v>
      </c>
      <c r="AU198" s="138" t="s">
        <v>668</v>
      </c>
      <c r="AV198" s="138" t="s">
        <v>668</v>
      </c>
      <c r="AW198" s="138" t="s">
        <v>832</v>
      </c>
      <c r="AX198" s="138" t="s">
        <v>619</v>
      </c>
      <c r="AY198" s="138" t="s">
        <v>892</v>
      </c>
    </row>
    <row r="199" spans="2:65" s="12" customFormat="1" ht="27" customHeight="1">
      <c r="B199" s="23"/>
      <c r="C199" s="125" t="s">
        <v>998</v>
      </c>
      <c r="D199" s="125" t="s">
        <v>893</v>
      </c>
      <c r="E199" s="126" t="s">
        <v>999</v>
      </c>
      <c r="F199" s="127" t="s">
        <v>1000</v>
      </c>
      <c r="G199" s="128"/>
      <c r="H199" s="128"/>
      <c r="I199" s="128"/>
      <c r="J199" s="129" t="s">
        <v>975</v>
      </c>
      <c r="K199" s="130">
        <v>4</v>
      </c>
      <c r="L199" s="186">
        <v>0</v>
      </c>
      <c r="M199" s="187"/>
      <c r="N199" s="131">
        <f>ROUND($L$199*$K$199,2)</f>
        <v>0</v>
      </c>
      <c r="O199" s="128"/>
      <c r="P199" s="128"/>
      <c r="Q199" s="128"/>
      <c r="R199" s="27"/>
      <c r="S199" s="28"/>
      <c r="T199" s="132"/>
      <c r="U199" s="133" t="s">
        <v>644</v>
      </c>
      <c r="W199" s="134">
        <f>$V$199*$K$199</f>
        <v>0</v>
      </c>
      <c r="X199" s="134">
        <v>0.0369</v>
      </c>
      <c r="Y199" s="134">
        <f>$X$199*$K$199</f>
        <v>0.1476</v>
      </c>
      <c r="Z199" s="134">
        <v>0</v>
      </c>
      <c r="AA199" s="135">
        <f>$Z$199*$K$199</f>
        <v>0</v>
      </c>
      <c r="AR199" s="12" t="s">
        <v>857</v>
      </c>
      <c r="AT199" s="12" t="s">
        <v>893</v>
      </c>
      <c r="AU199" s="12" t="s">
        <v>668</v>
      </c>
      <c r="AY199" s="12" t="s">
        <v>892</v>
      </c>
      <c r="BE199" s="136">
        <f>IF($U$199="základní",$N$199,0)</f>
        <v>0</v>
      </c>
      <c r="BF199" s="136">
        <f>IF($U$199="snížená",$N$199,0)</f>
        <v>0</v>
      </c>
      <c r="BG199" s="136">
        <f>IF($U$199="zákl. přenesená",$N$199,0)</f>
        <v>0</v>
      </c>
      <c r="BH199" s="136">
        <f>IF($U$199="sníž. přenesená",$N$199,0)</f>
        <v>0</v>
      </c>
      <c r="BI199" s="136">
        <f>IF($U$199="nulová",$N$199,0)</f>
        <v>0</v>
      </c>
      <c r="BJ199" s="12" t="s">
        <v>619</v>
      </c>
      <c r="BK199" s="136">
        <f>ROUND($L$199*$K$199,2)</f>
        <v>0</v>
      </c>
      <c r="BL199" s="12" t="s">
        <v>857</v>
      </c>
      <c r="BM199" s="12" t="s">
        <v>1001</v>
      </c>
    </row>
    <row r="200" spans="2:51" s="12" customFormat="1" ht="18.75" customHeight="1">
      <c r="B200" s="137"/>
      <c r="E200" s="138" t="s">
        <v>856</v>
      </c>
      <c r="F200" s="139" t="s">
        <v>1002</v>
      </c>
      <c r="G200" s="140"/>
      <c r="H200" s="140"/>
      <c r="I200" s="140"/>
      <c r="K200" s="141">
        <v>4</v>
      </c>
      <c r="L200" s="188"/>
      <c r="M200" s="188"/>
      <c r="R200" s="142"/>
      <c r="S200" s="28"/>
      <c r="T200" s="143"/>
      <c r="AA200" s="144"/>
      <c r="AT200" s="138" t="s">
        <v>899</v>
      </c>
      <c r="AU200" s="138" t="s">
        <v>668</v>
      </c>
      <c r="AV200" s="138" t="s">
        <v>668</v>
      </c>
      <c r="AW200" s="138" t="s">
        <v>832</v>
      </c>
      <c r="AX200" s="138" t="s">
        <v>619</v>
      </c>
      <c r="AY200" s="138" t="s">
        <v>892</v>
      </c>
    </row>
    <row r="201" spans="2:65" s="12" customFormat="1" ht="27" customHeight="1">
      <c r="B201" s="23"/>
      <c r="C201" s="125" t="s">
        <v>1003</v>
      </c>
      <c r="D201" s="125" t="s">
        <v>893</v>
      </c>
      <c r="E201" s="126" t="s">
        <v>1004</v>
      </c>
      <c r="F201" s="127" t="s">
        <v>1005</v>
      </c>
      <c r="G201" s="128"/>
      <c r="H201" s="128"/>
      <c r="I201" s="128"/>
      <c r="J201" s="129" t="s">
        <v>1006</v>
      </c>
      <c r="K201" s="130">
        <v>563.176</v>
      </c>
      <c r="L201" s="186">
        <v>0</v>
      </c>
      <c r="M201" s="187"/>
      <c r="N201" s="131">
        <f>ROUND($L$201*$K$201,2)</f>
        <v>0</v>
      </c>
      <c r="O201" s="128"/>
      <c r="P201" s="128"/>
      <c r="Q201" s="128"/>
      <c r="R201" s="27"/>
      <c r="S201" s="28"/>
      <c r="T201" s="132"/>
      <c r="U201" s="133" t="s">
        <v>644</v>
      </c>
      <c r="W201" s="134">
        <f>$V$201*$K$201</f>
        <v>0</v>
      </c>
      <c r="X201" s="134">
        <v>0</v>
      </c>
      <c r="Y201" s="134">
        <f>$X$201*$K$201</f>
        <v>0</v>
      </c>
      <c r="Z201" s="134">
        <v>0</v>
      </c>
      <c r="AA201" s="135">
        <f>$Z$201*$K$201</f>
        <v>0</v>
      </c>
      <c r="AR201" s="12" t="s">
        <v>857</v>
      </c>
      <c r="AT201" s="12" t="s">
        <v>893</v>
      </c>
      <c r="AU201" s="12" t="s">
        <v>668</v>
      </c>
      <c r="AY201" s="12" t="s">
        <v>892</v>
      </c>
      <c r="BE201" s="136">
        <f>IF($U$201="základní",$N$201,0)</f>
        <v>0</v>
      </c>
      <c r="BF201" s="136">
        <f>IF($U$201="snížená",$N$201,0)</f>
        <v>0</v>
      </c>
      <c r="BG201" s="136">
        <f>IF($U$201="zákl. přenesená",$N$201,0)</f>
        <v>0</v>
      </c>
      <c r="BH201" s="136">
        <f>IF($U$201="sníž. přenesená",$N$201,0)</f>
        <v>0</v>
      </c>
      <c r="BI201" s="136">
        <f>IF($U$201="nulová",$N$201,0)</f>
        <v>0</v>
      </c>
      <c r="BJ201" s="12" t="s">
        <v>619</v>
      </c>
      <c r="BK201" s="136">
        <f>ROUND($L$201*$K$201,2)</f>
        <v>0</v>
      </c>
      <c r="BL201" s="12" t="s">
        <v>857</v>
      </c>
      <c r="BM201" s="12" t="s">
        <v>1007</v>
      </c>
    </row>
    <row r="202" spans="2:51" s="12" customFormat="1" ht="18.75" customHeight="1">
      <c r="B202" s="137"/>
      <c r="E202" s="138" t="s">
        <v>783</v>
      </c>
      <c r="F202" s="139" t="s">
        <v>1008</v>
      </c>
      <c r="G202" s="140"/>
      <c r="H202" s="140"/>
      <c r="I202" s="140"/>
      <c r="K202" s="141">
        <v>20.2</v>
      </c>
      <c r="L202" s="188"/>
      <c r="M202" s="188"/>
      <c r="R202" s="142"/>
      <c r="S202" s="28"/>
      <c r="T202" s="143"/>
      <c r="AA202" s="144"/>
      <c r="AT202" s="138" t="s">
        <v>899</v>
      </c>
      <c r="AU202" s="138" t="s">
        <v>668</v>
      </c>
      <c r="AV202" s="138" t="s">
        <v>668</v>
      </c>
      <c r="AW202" s="138" t="s">
        <v>832</v>
      </c>
      <c r="AX202" s="138" t="s">
        <v>661</v>
      </c>
      <c r="AY202" s="138" t="s">
        <v>892</v>
      </c>
    </row>
    <row r="203" spans="2:51" s="12" customFormat="1" ht="32.25" customHeight="1">
      <c r="B203" s="137"/>
      <c r="E203" s="138" t="s">
        <v>781</v>
      </c>
      <c r="F203" s="139" t="s">
        <v>1009</v>
      </c>
      <c r="G203" s="140"/>
      <c r="H203" s="140"/>
      <c r="I203" s="140"/>
      <c r="K203" s="141">
        <v>59.36</v>
      </c>
      <c r="L203" s="188"/>
      <c r="M203" s="188"/>
      <c r="R203" s="142"/>
      <c r="S203" s="28"/>
      <c r="T203" s="143"/>
      <c r="AA203" s="144"/>
      <c r="AT203" s="138" t="s">
        <v>899</v>
      </c>
      <c r="AU203" s="138" t="s">
        <v>668</v>
      </c>
      <c r="AV203" s="138" t="s">
        <v>668</v>
      </c>
      <c r="AW203" s="138" t="s">
        <v>832</v>
      </c>
      <c r="AX203" s="138" t="s">
        <v>661</v>
      </c>
      <c r="AY203" s="138" t="s">
        <v>892</v>
      </c>
    </row>
    <row r="204" spans="2:51" s="12" customFormat="1" ht="46.5" customHeight="1">
      <c r="B204" s="137"/>
      <c r="E204" s="138" t="s">
        <v>785</v>
      </c>
      <c r="F204" s="139" t="s">
        <v>1010</v>
      </c>
      <c r="G204" s="140"/>
      <c r="H204" s="140"/>
      <c r="I204" s="140"/>
      <c r="K204" s="141">
        <v>121.2</v>
      </c>
      <c r="L204" s="188"/>
      <c r="M204" s="188"/>
      <c r="R204" s="142"/>
      <c r="S204" s="28"/>
      <c r="T204" s="143"/>
      <c r="AA204" s="144"/>
      <c r="AT204" s="138" t="s">
        <v>899</v>
      </c>
      <c r="AU204" s="138" t="s">
        <v>668</v>
      </c>
      <c r="AV204" s="138" t="s">
        <v>668</v>
      </c>
      <c r="AW204" s="138" t="s">
        <v>832</v>
      </c>
      <c r="AX204" s="138" t="s">
        <v>661</v>
      </c>
      <c r="AY204" s="138" t="s">
        <v>892</v>
      </c>
    </row>
    <row r="205" spans="2:51" s="12" customFormat="1" ht="46.5" customHeight="1">
      <c r="B205" s="137"/>
      <c r="E205" s="138" t="s">
        <v>1011</v>
      </c>
      <c r="F205" s="139" t="s">
        <v>1012</v>
      </c>
      <c r="G205" s="140"/>
      <c r="H205" s="140"/>
      <c r="I205" s="140"/>
      <c r="K205" s="141">
        <v>362.416</v>
      </c>
      <c r="L205" s="188"/>
      <c r="M205" s="188"/>
      <c r="R205" s="142"/>
      <c r="S205" s="28"/>
      <c r="T205" s="143"/>
      <c r="AA205" s="144"/>
      <c r="AT205" s="138" t="s">
        <v>899</v>
      </c>
      <c r="AU205" s="138" t="s">
        <v>668</v>
      </c>
      <c r="AV205" s="138" t="s">
        <v>668</v>
      </c>
      <c r="AW205" s="138" t="s">
        <v>832</v>
      </c>
      <c r="AX205" s="138" t="s">
        <v>661</v>
      </c>
      <c r="AY205" s="138" t="s">
        <v>892</v>
      </c>
    </row>
    <row r="206" spans="2:51" s="12" customFormat="1" ht="18.75" customHeight="1">
      <c r="B206" s="153"/>
      <c r="E206" s="154" t="s">
        <v>779</v>
      </c>
      <c r="F206" s="155" t="s">
        <v>1013</v>
      </c>
      <c r="G206" s="156"/>
      <c r="H206" s="156"/>
      <c r="I206" s="156"/>
      <c r="K206" s="157">
        <v>563.176</v>
      </c>
      <c r="L206" s="188"/>
      <c r="M206" s="188"/>
      <c r="R206" s="158"/>
      <c r="S206" s="28"/>
      <c r="T206" s="159"/>
      <c r="AA206" s="160"/>
      <c r="AT206" s="154" t="s">
        <v>899</v>
      </c>
      <c r="AU206" s="154" t="s">
        <v>668</v>
      </c>
      <c r="AV206" s="154" t="s">
        <v>857</v>
      </c>
      <c r="AW206" s="154" t="s">
        <v>832</v>
      </c>
      <c r="AX206" s="154" t="s">
        <v>619</v>
      </c>
      <c r="AY206" s="154" t="s">
        <v>892</v>
      </c>
    </row>
    <row r="207" spans="2:65" s="12" customFormat="1" ht="15.75" customHeight="1">
      <c r="B207" s="23"/>
      <c r="C207" s="125" t="s">
        <v>1014</v>
      </c>
      <c r="D207" s="125" t="s">
        <v>893</v>
      </c>
      <c r="E207" s="126" t="s">
        <v>1015</v>
      </c>
      <c r="F207" s="127" t="s">
        <v>1016</v>
      </c>
      <c r="G207" s="128"/>
      <c r="H207" s="128"/>
      <c r="I207" s="128"/>
      <c r="J207" s="129" t="s">
        <v>896</v>
      </c>
      <c r="K207" s="130">
        <v>4810</v>
      </c>
      <c r="L207" s="186">
        <v>0</v>
      </c>
      <c r="M207" s="187"/>
      <c r="N207" s="131">
        <f>ROUND($L$207*$K$207,2)</f>
        <v>0</v>
      </c>
      <c r="O207" s="128"/>
      <c r="P207" s="128"/>
      <c r="Q207" s="128"/>
      <c r="R207" s="27"/>
      <c r="S207" s="28"/>
      <c r="T207" s="132"/>
      <c r="U207" s="133" t="s">
        <v>644</v>
      </c>
      <c r="W207" s="134">
        <f>$V$207*$K$207</f>
        <v>0</v>
      </c>
      <c r="X207" s="134">
        <v>0</v>
      </c>
      <c r="Y207" s="134">
        <f>$X$207*$K$207</f>
        <v>0</v>
      </c>
      <c r="Z207" s="134">
        <v>0</v>
      </c>
      <c r="AA207" s="135">
        <f>$Z$207*$K$207</f>
        <v>0</v>
      </c>
      <c r="AR207" s="12" t="s">
        <v>857</v>
      </c>
      <c r="AT207" s="12" t="s">
        <v>893</v>
      </c>
      <c r="AU207" s="12" t="s">
        <v>668</v>
      </c>
      <c r="AY207" s="12" t="s">
        <v>892</v>
      </c>
      <c r="BE207" s="136">
        <f>IF($U$207="základní",$N$207,0)</f>
        <v>0</v>
      </c>
      <c r="BF207" s="136">
        <f>IF($U$207="snížená",$N$207,0)</f>
        <v>0</v>
      </c>
      <c r="BG207" s="136">
        <f>IF($U$207="zákl. přenesená",$N$207,0)</f>
        <v>0</v>
      </c>
      <c r="BH207" s="136">
        <f>IF($U$207="sníž. přenesená",$N$207,0)</f>
        <v>0</v>
      </c>
      <c r="BI207" s="136">
        <f>IF($U$207="nulová",$N$207,0)</f>
        <v>0</v>
      </c>
      <c r="BJ207" s="12" t="s">
        <v>619</v>
      </c>
      <c r="BK207" s="136">
        <f>ROUND($L$207*$K$207,2)</f>
        <v>0</v>
      </c>
      <c r="BL207" s="12" t="s">
        <v>857</v>
      </c>
      <c r="BM207" s="12" t="s">
        <v>1017</v>
      </c>
    </row>
    <row r="208" spans="2:51" s="12" customFormat="1" ht="32.25" customHeight="1">
      <c r="B208" s="137"/>
      <c r="E208" s="138"/>
      <c r="F208" s="139" t="s">
        <v>1018</v>
      </c>
      <c r="G208" s="140"/>
      <c r="H208" s="140"/>
      <c r="I208" s="140"/>
      <c r="K208" s="141">
        <v>4810</v>
      </c>
      <c r="L208" s="188"/>
      <c r="M208" s="188"/>
      <c r="R208" s="142"/>
      <c r="S208" s="28"/>
      <c r="T208" s="143"/>
      <c r="AA208" s="144"/>
      <c r="AT208" s="138" t="s">
        <v>899</v>
      </c>
      <c r="AU208" s="138" t="s">
        <v>668</v>
      </c>
      <c r="AV208" s="138" t="s">
        <v>668</v>
      </c>
      <c r="AW208" s="138" t="s">
        <v>832</v>
      </c>
      <c r="AX208" s="138" t="s">
        <v>619</v>
      </c>
      <c r="AY208" s="138" t="s">
        <v>892</v>
      </c>
    </row>
    <row r="209" spans="2:65" s="12" customFormat="1" ht="27" customHeight="1">
      <c r="B209" s="23"/>
      <c r="C209" s="125" t="s">
        <v>1019</v>
      </c>
      <c r="D209" s="125" t="s">
        <v>893</v>
      </c>
      <c r="E209" s="126" t="s">
        <v>1020</v>
      </c>
      <c r="F209" s="127" t="s">
        <v>1021</v>
      </c>
      <c r="G209" s="128"/>
      <c r="H209" s="128"/>
      <c r="I209" s="128"/>
      <c r="J209" s="129" t="s">
        <v>1006</v>
      </c>
      <c r="K209" s="130">
        <v>508.05</v>
      </c>
      <c r="L209" s="186">
        <v>0</v>
      </c>
      <c r="M209" s="187"/>
      <c r="N209" s="131">
        <f>ROUND($L$209*$K$209,2)</f>
        <v>0</v>
      </c>
      <c r="O209" s="128"/>
      <c r="P209" s="128"/>
      <c r="Q209" s="128"/>
      <c r="R209" s="27"/>
      <c r="S209" s="28"/>
      <c r="T209" s="132"/>
      <c r="U209" s="133" t="s">
        <v>644</v>
      </c>
      <c r="W209" s="134">
        <f>$V$209*$K$209</f>
        <v>0</v>
      </c>
      <c r="X209" s="134">
        <v>0</v>
      </c>
      <c r="Y209" s="134">
        <f>$X$209*$K$209</f>
        <v>0</v>
      </c>
      <c r="Z209" s="134">
        <v>0</v>
      </c>
      <c r="AA209" s="135">
        <f>$Z$209*$K$209</f>
        <v>0</v>
      </c>
      <c r="AR209" s="12" t="s">
        <v>857</v>
      </c>
      <c r="AT209" s="12" t="s">
        <v>893</v>
      </c>
      <c r="AU209" s="12" t="s">
        <v>668</v>
      </c>
      <c r="AY209" s="12" t="s">
        <v>892</v>
      </c>
      <c r="BE209" s="136">
        <f>IF($U$209="základní",$N$209,0)</f>
        <v>0</v>
      </c>
      <c r="BF209" s="136">
        <f>IF($U$209="snížená",$N$209,0)</f>
        <v>0</v>
      </c>
      <c r="BG209" s="136">
        <f>IF($U$209="zákl. přenesená",$N$209,0)</f>
        <v>0</v>
      </c>
      <c r="BH209" s="136">
        <f>IF($U$209="sníž. přenesená",$N$209,0)</f>
        <v>0</v>
      </c>
      <c r="BI209" s="136">
        <f>IF($U$209="nulová",$N$209,0)</f>
        <v>0</v>
      </c>
      <c r="BJ209" s="12" t="s">
        <v>619</v>
      </c>
      <c r="BK209" s="136">
        <f>ROUND($L$209*$K$209,2)</f>
        <v>0</v>
      </c>
      <c r="BL209" s="12" t="s">
        <v>857</v>
      </c>
      <c r="BM209" s="12" t="s">
        <v>1022</v>
      </c>
    </row>
    <row r="210" spans="2:51" s="12" customFormat="1" ht="46.5" customHeight="1">
      <c r="B210" s="137"/>
      <c r="E210" s="138" t="s">
        <v>757</v>
      </c>
      <c r="F210" s="139" t="s">
        <v>1023</v>
      </c>
      <c r="G210" s="140"/>
      <c r="H210" s="140"/>
      <c r="I210" s="140"/>
      <c r="K210" s="141">
        <v>508.05</v>
      </c>
      <c r="L210" s="188"/>
      <c r="M210" s="188"/>
      <c r="R210" s="142"/>
      <c r="S210" s="28"/>
      <c r="T210" s="143"/>
      <c r="AA210" s="144"/>
      <c r="AT210" s="138" t="s">
        <v>899</v>
      </c>
      <c r="AU210" s="138" t="s">
        <v>668</v>
      </c>
      <c r="AV210" s="138" t="s">
        <v>668</v>
      </c>
      <c r="AW210" s="138" t="s">
        <v>832</v>
      </c>
      <c r="AX210" s="138" t="s">
        <v>619</v>
      </c>
      <c r="AY210" s="138" t="s">
        <v>892</v>
      </c>
    </row>
    <row r="211" spans="2:65" s="12" customFormat="1" ht="27" customHeight="1">
      <c r="B211" s="23"/>
      <c r="C211" s="125" t="s">
        <v>1024</v>
      </c>
      <c r="D211" s="125" t="s">
        <v>893</v>
      </c>
      <c r="E211" s="126" t="s">
        <v>1025</v>
      </c>
      <c r="F211" s="127" t="s">
        <v>1026</v>
      </c>
      <c r="G211" s="128"/>
      <c r="H211" s="128"/>
      <c r="I211" s="128"/>
      <c r="J211" s="129" t="s">
        <v>1006</v>
      </c>
      <c r="K211" s="130">
        <v>37.968</v>
      </c>
      <c r="L211" s="186">
        <v>0</v>
      </c>
      <c r="M211" s="187"/>
      <c r="N211" s="131">
        <f>ROUND($L$211*$K$211,2)</f>
        <v>0</v>
      </c>
      <c r="O211" s="128"/>
      <c r="P211" s="128"/>
      <c r="Q211" s="128"/>
      <c r="R211" s="27"/>
      <c r="S211" s="28"/>
      <c r="T211" s="132"/>
      <c r="U211" s="133" t="s">
        <v>644</v>
      </c>
      <c r="W211" s="134">
        <f>$V$211*$K$211</f>
        <v>0</v>
      </c>
      <c r="X211" s="134">
        <v>0</v>
      </c>
      <c r="Y211" s="134">
        <f>$X$211*$K$211</f>
        <v>0</v>
      </c>
      <c r="Z211" s="134">
        <v>0</v>
      </c>
      <c r="AA211" s="135">
        <f>$Z$211*$K$211</f>
        <v>0</v>
      </c>
      <c r="AR211" s="12" t="s">
        <v>857</v>
      </c>
      <c r="AT211" s="12" t="s">
        <v>893</v>
      </c>
      <c r="AU211" s="12" t="s">
        <v>668</v>
      </c>
      <c r="AY211" s="12" t="s">
        <v>892</v>
      </c>
      <c r="BE211" s="136">
        <f>IF($U$211="základní",$N$211,0)</f>
        <v>0</v>
      </c>
      <c r="BF211" s="136">
        <f>IF($U$211="snížená",$N$211,0)</f>
        <v>0</v>
      </c>
      <c r="BG211" s="136">
        <f>IF($U$211="zákl. přenesená",$N$211,0)</f>
        <v>0</v>
      </c>
      <c r="BH211" s="136">
        <f>IF($U$211="sníž. přenesená",$N$211,0)</f>
        <v>0</v>
      </c>
      <c r="BI211" s="136">
        <f>IF($U$211="nulová",$N$211,0)</f>
        <v>0</v>
      </c>
      <c r="BJ211" s="12" t="s">
        <v>619</v>
      </c>
      <c r="BK211" s="136">
        <f>ROUND($L$211*$K$211,2)</f>
        <v>0</v>
      </c>
      <c r="BL211" s="12" t="s">
        <v>857</v>
      </c>
      <c r="BM211" s="12" t="s">
        <v>1027</v>
      </c>
    </row>
    <row r="212" spans="2:51" s="12" customFormat="1" ht="32.25" customHeight="1">
      <c r="B212" s="137"/>
      <c r="E212" s="138"/>
      <c r="F212" s="139" t="s">
        <v>1028</v>
      </c>
      <c r="G212" s="140"/>
      <c r="H212" s="140"/>
      <c r="I212" s="140"/>
      <c r="K212" s="141">
        <v>6</v>
      </c>
      <c r="L212" s="188"/>
      <c r="M212" s="188"/>
      <c r="R212" s="142"/>
      <c r="S212" s="28"/>
      <c r="T212" s="143"/>
      <c r="AA212" s="144"/>
      <c r="AT212" s="138" t="s">
        <v>899</v>
      </c>
      <c r="AU212" s="138" t="s">
        <v>668</v>
      </c>
      <c r="AV212" s="138" t="s">
        <v>668</v>
      </c>
      <c r="AW212" s="138" t="s">
        <v>832</v>
      </c>
      <c r="AX212" s="138" t="s">
        <v>661</v>
      </c>
      <c r="AY212" s="138" t="s">
        <v>892</v>
      </c>
    </row>
    <row r="213" spans="2:51" s="12" customFormat="1" ht="32.25" customHeight="1">
      <c r="B213" s="137"/>
      <c r="E213" s="138"/>
      <c r="F213" s="139" t="s">
        <v>1029</v>
      </c>
      <c r="G213" s="140"/>
      <c r="H213" s="140"/>
      <c r="I213" s="140"/>
      <c r="K213" s="141">
        <v>15.6</v>
      </c>
      <c r="L213" s="188"/>
      <c r="M213" s="188"/>
      <c r="R213" s="142"/>
      <c r="S213" s="28"/>
      <c r="T213" s="143"/>
      <c r="AA213" s="144"/>
      <c r="AT213" s="138" t="s">
        <v>899</v>
      </c>
      <c r="AU213" s="138" t="s">
        <v>668</v>
      </c>
      <c r="AV213" s="138" t="s">
        <v>668</v>
      </c>
      <c r="AW213" s="138" t="s">
        <v>832</v>
      </c>
      <c r="AX213" s="138" t="s">
        <v>661</v>
      </c>
      <c r="AY213" s="138" t="s">
        <v>892</v>
      </c>
    </row>
    <row r="214" spans="2:51" s="12" customFormat="1" ht="18.75" customHeight="1">
      <c r="B214" s="137"/>
      <c r="E214" s="138"/>
      <c r="F214" s="139" t="s">
        <v>1030</v>
      </c>
      <c r="G214" s="140"/>
      <c r="H214" s="140"/>
      <c r="I214" s="140"/>
      <c r="K214" s="141">
        <v>16.368</v>
      </c>
      <c r="L214" s="188"/>
      <c r="M214" s="188"/>
      <c r="R214" s="142"/>
      <c r="S214" s="28"/>
      <c r="T214" s="143"/>
      <c r="AA214" s="144"/>
      <c r="AT214" s="138" t="s">
        <v>899</v>
      </c>
      <c r="AU214" s="138" t="s">
        <v>668</v>
      </c>
      <c r="AV214" s="138" t="s">
        <v>668</v>
      </c>
      <c r="AW214" s="138" t="s">
        <v>832</v>
      </c>
      <c r="AX214" s="138" t="s">
        <v>661</v>
      </c>
      <c r="AY214" s="138" t="s">
        <v>892</v>
      </c>
    </row>
    <row r="215" spans="2:51" s="12" customFormat="1" ht="18.75" customHeight="1">
      <c r="B215" s="153"/>
      <c r="E215" s="154"/>
      <c r="F215" s="155" t="s">
        <v>1013</v>
      </c>
      <c r="G215" s="156"/>
      <c r="H215" s="156"/>
      <c r="I215" s="156"/>
      <c r="K215" s="157">
        <v>37.968</v>
      </c>
      <c r="L215" s="188"/>
      <c r="M215" s="188"/>
      <c r="R215" s="158"/>
      <c r="S215" s="28"/>
      <c r="T215" s="159"/>
      <c r="AA215" s="160"/>
      <c r="AT215" s="154" t="s">
        <v>899</v>
      </c>
      <c r="AU215" s="154" t="s">
        <v>668</v>
      </c>
      <c r="AV215" s="154" t="s">
        <v>857</v>
      </c>
      <c r="AW215" s="154" t="s">
        <v>832</v>
      </c>
      <c r="AX215" s="154" t="s">
        <v>619</v>
      </c>
      <c r="AY215" s="154" t="s">
        <v>892</v>
      </c>
    </row>
    <row r="216" spans="2:65" s="12" customFormat="1" ht="27" customHeight="1">
      <c r="B216" s="23"/>
      <c r="C216" s="125" t="s">
        <v>611</v>
      </c>
      <c r="D216" s="125" t="s">
        <v>893</v>
      </c>
      <c r="E216" s="126" t="s">
        <v>1031</v>
      </c>
      <c r="F216" s="127" t="s">
        <v>1032</v>
      </c>
      <c r="G216" s="128"/>
      <c r="H216" s="128"/>
      <c r="I216" s="128"/>
      <c r="J216" s="129" t="s">
        <v>1006</v>
      </c>
      <c r="K216" s="130">
        <v>6.336</v>
      </c>
      <c r="L216" s="186">
        <v>0</v>
      </c>
      <c r="M216" s="187"/>
      <c r="N216" s="131">
        <f>ROUND($L$216*$K$216,2)</f>
        <v>0</v>
      </c>
      <c r="O216" s="128"/>
      <c r="P216" s="128"/>
      <c r="Q216" s="128"/>
      <c r="R216" s="27"/>
      <c r="S216" s="28"/>
      <c r="T216" s="132"/>
      <c r="U216" s="133" t="s">
        <v>644</v>
      </c>
      <c r="W216" s="134">
        <f>$V$216*$K$216</f>
        <v>0</v>
      </c>
      <c r="X216" s="134">
        <v>0</v>
      </c>
      <c r="Y216" s="134">
        <f>$X$216*$K$216</f>
        <v>0</v>
      </c>
      <c r="Z216" s="134">
        <v>0</v>
      </c>
      <c r="AA216" s="135">
        <f>$Z$216*$K$216</f>
        <v>0</v>
      </c>
      <c r="AR216" s="12" t="s">
        <v>857</v>
      </c>
      <c r="AT216" s="12" t="s">
        <v>893</v>
      </c>
      <c r="AU216" s="12" t="s">
        <v>668</v>
      </c>
      <c r="AY216" s="12" t="s">
        <v>892</v>
      </c>
      <c r="BE216" s="136">
        <f>IF($U$216="základní",$N$216,0)</f>
        <v>0</v>
      </c>
      <c r="BF216" s="136">
        <f>IF($U$216="snížená",$N$216,0)</f>
        <v>0</v>
      </c>
      <c r="BG216" s="136">
        <f>IF($U$216="zákl. přenesená",$N$216,0)</f>
        <v>0</v>
      </c>
      <c r="BH216" s="136">
        <f>IF($U$216="sníž. přenesená",$N$216,0)</f>
        <v>0</v>
      </c>
      <c r="BI216" s="136">
        <f>IF($U$216="nulová",$N$216,0)</f>
        <v>0</v>
      </c>
      <c r="BJ216" s="12" t="s">
        <v>619</v>
      </c>
      <c r="BK216" s="136">
        <f>ROUND($L$216*$K$216,2)</f>
        <v>0</v>
      </c>
      <c r="BL216" s="12" t="s">
        <v>857</v>
      </c>
      <c r="BM216" s="12" t="s">
        <v>1033</v>
      </c>
    </row>
    <row r="217" spans="2:51" s="12" customFormat="1" ht="32.25" customHeight="1">
      <c r="B217" s="137"/>
      <c r="E217" s="138" t="s">
        <v>669</v>
      </c>
      <c r="F217" s="139" t="s">
        <v>1034</v>
      </c>
      <c r="G217" s="140"/>
      <c r="H217" s="140"/>
      <c r="I217" s="140"/>
      <c r="K217" s="141">
        <v>5.328</v>
      </c>
      <c r="L217" s="188"/>
      <c r="M217" s="188"/>
      <c r="R217" s="142"/>
      <c r="S217" s="28"/>
      <c r="T217" s="143"/>
      <c r="AA217" s="144"/>
      <c r="AT217" s="138" t="s">
        <v>899</v>
      </c>
      <c r="AU217" s="138" t="s">
        <v>668</v>
      </c>
      <c r="AV217" s="138" t="s">
        <v>668</v>
      </c>
      <c r="AW217" s="138" t="s">
        <v>832</v>
      </c>
      <c r="AX217" s="138" t="s">
        <v>661</v>
      </c>
      <c r="AY217" s="138" t="s">
        <v>892</v>
      </c>
    </row>
    <row r="218" spans="2:51" s="12" customFormat="1" ht="32.25" customHeight="1">
      <c r="B218" s="137"/>
      <c r="E218" s="138" t="s">
        <v>665</v>
      </c>
      <c r="F218" s="139" t="s">
        <v>1035</v>
      </c>
      <c r="G218" s="140"/>
      <c r="H218" s="140"/>
      <c r="I218" s="140"/>
      <c r="K218" s="141">
        <v>1.008</v>
      </c>
      <c r="L218" s="188"/>
      <c r="M218" s="188"/>
      <c r="R218" s="142"/>
      <c r="S218" s="28"/>
      <c r="T218" s="143"/>
      <c r="AA218" s="144"/>
      <c r="AT218" s="138" t="s">
        <v>899</v>
      </c>
      <c r="AU218" s="138" t="s">
        <v>668</v>
      </c>
      <c r="AV218" s="138" t="s">
        <v>668</v>
      </c>
      <c r="AW218" s="138" t="s">
        <v>832</v>
      </c>
      <c r="AX218" s="138" t="s">
        <v>661</v>
      </c>
      <c r="AY218" s="138" t="s">
        <v>892</v>
      </c>
    </row>
    <row r="219" spans="2:51" s="12" customFormat="1" ht="18.75" customHeight="1">
      <c r="B219" s="153"/>
      <c r="E219" s="154"/>
      <c r="F219" s="155" t="s">
        <v>1013</v>
      </c>
      <c r="G219" s="156"/>
      <c r="H219" s="156"/>
      <c r="I219" s="156"/>
      <c r="K219" s="157">
        <v>6.336</v>
      </c>
      <c r="L219" s="188"/>
      <c r="M219" s="188"/>
      <c r="R219" s="158"/>
      <c r="S219" s="28"/>
      <c r="T219" s="159"/>
      <c r="AA219" s="160"/>
      <c r="AT219" s="154" t="s">
        <v>899</v>
      </c>
      <c r="AU219" s="154" t="s">
        <v>668</v>
      </c>
      <c r="AV219" s="154" t="s">
        <v>857</v>
      </c>
      <c r="AW219" s="154" t="s">
        <v>832</v>
      </c>
      <c r="AX219" s="154" t="s">
        <v>619</v>
      </c>
      <c r="AY219" s="154" t="s">
        <v>892</v>
      </c>
    </row>
    <row r="220" spans="2:65" s="12" customFormat="1" ht="27" customHeight="1">
      <c r="B220" s="23"/>
      <c r="C220" s="125" t="s">
        <v>1036</v>
      </c>
      <c r="D220" s="125" t="s">
        <v>893</v>
      </c>
      <c r="E220" s="126" t="s">
        <v>1037</v>
      </c>
      <c r="F220" s="127" t="s">
        <v>1038</v>
      </c>
      <c r="G220" s="128"/>
      <c r="H220" s="128"/>
      <c r="I220" s="128"/>
      <c r="J220" s="129" t="s">
        <v>1006</v>
      </c>
      <c r="K220" s="130">
        <v>0.814</v>
      </c>
      <c r="L220" s="186">
        <v>0</v>
      </c>
      <c r="M220" s="187"/>
      <c r="N220" s="131">
        <f>ROUND($L$220*$K$220,2)</f>
        <v>0</v>
      </c>
      <c r="O220" s="128"/>
      <c r="P220" s="128"/>
      <c r="Q220" s="128"/>
      <c r="R220" s="27"/>
      <c r="S220" s="28"/>
      <c r="T220" s="132"/>
      <c r="U220" s="133" t="s">
        <v>644</v>
      </c>
      <c r="W220" s="134">
        <f>$V$220*$K$220</f>
        <v>0</v>
      </c>
      <c r="X220" s="134">
        <v>0</v>
      </c>
      <c r="Y220" s="134">
        <f>$X$220*$K$220</f>
        <v>0</v>
      </c>
      <c r="Z220" s="134">
        <v>0</v>
      </c>
      <c r="AA220" s="135">
        <f>$Z$220*$K$220</f>
        <v>0</v>
      </c>
      <c r="AR220" s="12" t="s">
        <v>857</v>
      </c>
      <c r="AT220" s="12" t="s">
        <v>893</v>
      </c>
      <c r="AU220" s="12" t="s">
        <v>668</v>
      </c>
      <c r="AY220" s="12" t="s">
        <v>892</v>
      </c>
      <c r="BE220" s="136">
        <f>IF($U$220="základní",$N$220,0)</f>
        <v>0</v>
      </c>
      <c r="BF220" s="136">
        <f>IF($U$220="snížená",$N$220,0)</f>
        <v>0</v>
      </c>
      <c r="BG220" s="136">
        <f>IF($U$220="zákl. přenesená",$N$220,0)</f>
        <v>0</v>
      </c>
      <c r="BH220" s="136">
        <f>IF($U$220="sníž. přenesená",$N$220,0)</f>
        <v>0</v>
      </c>
      <c r="BI220" s="136">
        <f>IF($U$220="nulová",$N$220,0)</f>
        <v>0</v>
      </c>
      <c r="BJ220" s="12" t="s">
        <v>619</v>
      </c>
      <c r="BK220" s="136">
        <f>ROUND($L$220*$K$220,2)</f>
        <v>0</v>
      </c>
      <c r="BL220" s="12" t="s">
        <v>857</v>
      </c>
      <c r="BM220" s="12" t="s">
        <v>1039</v>
      </c>
    </row>
    <row r="221" spans="2:51" s="12" customFormat="1" ht="32.25" customHeight="1">
      <c r="B221" s="137"/>
      <c r="E221" s="138" t="s">
        <v>672</v>
      </c>
      <c r="F221" s="139" t="s">
        <v>1040</v>
      </c>
      <c r="G221" s="140"/>
      <c r="H221" s="140"/>
      <c r="I221" s="140"/>
      <c r="K221" s="141">
        <v>0.814</v>
      </c>
      <c r="L221" s="188"/>
      <c r="M221" s="188"/>
      <c r="R221" s="142"/>
      <c r="S221" s="28"/>
      <c r="T221" s="143"/>
      <c r="AA221" s="144"/>
      <c r="AT221" s="138" t="s">
        <v>899</v>
      </c>
      <c r="AU221" s="138" t="s">
        <v>668</v>
      </c>
      <c r="AV221" s="138" t="s">
        <v>668</v>
      </c>
      <c r="AW221" s="138" t="s">
        <v>832</v>
      </c>
      <c r="AX221" s="138" t="s">
        <v>619</v>
      </c>
      <c r="AY221" s="138" t="s">
        <v>892</v>
      </c>
    </row>
    <row r="222" spans="2:65" s="12" customFormat="1" ht="27" customHeight="1">
      <c r="B222" s="23"/>
      <c r="C222" s="125" t="s">
        <v>1041</v>
      </c>
      <c r="D222" s="125" t="s">
        <v>893</v>
      </c>
      <c r="E222" s="126" t="s">
        <v>1042</v>
      </c>
      <c r="F222" s="127" t="s">
        <v>1043</v>
      </c>
      <c r="G222" s="128"/>
      <c r="H222" s="128"/>
      <c r="I222" s="128"/>
      <c r="J222" s="129" t="s">
        <v>1006</v>
      </c>
      <c r="K222" s="130">
        <v>17.468</v>
      </c>
      <c r="L222" s="186">
        <v>0</v>
      </c>
      <c r="M222" s="187"/>
      <c r="N222" s="131">
        <f>ROUND($L$222*$K$222,2)</f>
        <v>0</v>
      </c>
      <c r="O222" s="128"/>
      <c r="P222" s="128"/>
      <c r="Q222" s="128"/>
      <c r="R222" s="27"/>
      <c r="S222" s="28"/>
      <c r="T222" s="132"/>
      <c r="U222" s="133" t="s">
        <v>644</v>
      </c>
      <c r="W222" s="134">
        <f>$V$222*$K$222</f>
        <v>0</v>
      </c>
      <c r="X222" s="134">
        <v>0</v>
      </c>
      <c r="Y222" s="134">
        <f>$X$222*$K$222</f>
        <v>0</v>
      </c>
      <c r="Z222" s="134">
        <v>0</v>
      </c>
      <c r="AA222" s="135">
        <f>$Z$222*$K$222</f>
        <v>0</v>
      </c>
      <c r="AR222" s="12" t="s">
        <v>857</v>
      </c>
      <c r="AT222" s="12" t="s">
        <v>893</v>
      </c>
      <c r="AU222" s="12" t="s">
        <v>668</v>
      </c>
      <c r="AY222" s="12" t="s">
        <v>892</v>
      </c>
      <c r="BE222" s="136">
        <f>IF($U$222="základní",$N$222,0)</f>
        <v>0</v>
      </c>
      <c r="BF222" s="136">
        <f>IF($U$222="snížená",$N$222,0)</f>
        <v>0</v>
      </c>
      <c r="BG222" s="136">
        <f>IF($U$222="zákl. přenesená",$N$222,0)</f>
        <v>0</v>
      </c>
      <c r="BH222" s="136">
        <f>IF($U$222="sníž. přenesená",$N$222,0)</f>
        <v>0</v>
      </c>
      <c r="BI222" s="136">
        <f>IF($U$222="nulová",$N$222,0)</f>
        <v>0</v>
      </c>
      <c r="BJ222" s="12" t="s">
        <v>619</v>
      </c>
      <c r="BK222" s="136">
        <f>ROUND($L$222*$K$222,2)</f>
        <v>0</v>
      </c>
      <c r="BL222" s="12" t="s">
        <v>857</v>
      </c>
      <c r="BM222" s="12" t="s">
        <v>1044</v>
      </c>
    </row>
    <row r="223" spans="2:51" s="12" customFormat="1" ht="18.75" customHeight="1">
      <c r="B223" s="137"/>
      <c r="E223" s="138" t="s">
        <v>711</v>
      </c>
      <c r="F223" s="139" t="s">
        <v>1045</v>
      </c>
      <c r="G223" s="140"/>
      <c r="H223" s="140"/>
      <c r="I223" s="140"/>
      <c r="K223" s="141">
        <v>34.936</v>
      </c>
      <c r="L223" s="188"/>
      <c r="M223" s="188"/>
      <c r="R223" s="142"/>
      <c r="S223" s="28"/>
      <c r="T223" s="143"/>
      <c r="AA223" s="144"/>
      <c r="AT223" s="138" t="s">
        <v>899</v>
      </c>
      <c r="AU223" s="138" t="s">
        <v>668</v>
      </c>
      <c r="AV223" s="138" t="s">
        <v>668</v>
      </c>
      <c r="AW223" s="138" t="s">
        <v>832</v>
      </c>
      <c r="AX223" s="138" t="s">
        <v>661</v>
      </c>
      <c r="AY223" s="138" t="s">
        <v>892</v>
      </c>
    </row>
    <row r="224" spans="2:51" s="12" customFormat="1" ht="18.75" customHeight="1">
      <c r="B224" s="137"/>
      <c r="E224" s="138" t="s">
        <v>713</v>
      </c>
      <c r="F224" s="139" t="s">
        <v>1046</v>
      </c>
      <c r="G224" s="140"/>
      <c r="H224" s="140"/>
      <c r="I224" s="140"/>
      <c r="K224" s="141">
        <v>17.468</v>
      </c>
      <c r="L224" s="188"/>
      <c r="M224" s="188"/>
      <c r="R224" s="142"/>
      <c r="S224" s="28"/>
      <c r="T224" s="143"/>
      <c r="AA224" s="144"/>
      <c r="AT224" s="138" t="s">
        <v>899</v>
      </c>
      <c r="AU224" s="138" t="s">
        <v>668</v>
      </c>
      <c r="AV224" s="138" t="s">
        <v>668</v>
      </c>
      <c r="AW224" s="138" t="s">
        <v>832</v>
      </c>
      <c r="AX224" s="138" t="s">
        <v>619</v>
      </c>
      <c r="AY224" s="138" t="s">
        <v>892</v>
      </c>
    </row>
    <row r="225" spans="2:65" s="12" customFormat="1" ht="27" customHeight="1">
      <c r="B225" s="23"/>
      <c r="C225" s="125" t="s">
        <v>1047</v>
      </c>
      <c r="D225" s="125" t="s">
        <v>893</v>
      </c>
      <c r="E225" s="126" t="s">
        <v>1048</v>
      </c>
      <c r="F225" s="127" t="s">
        <v>1049</v>
      </c>
      <c r="G225" s="128"/>
      <c r="H225" s="128"/>
      <c r="I225" s="128"/>
      <c r="J225" s="129" t="s">
        <v>1006</v>
      </c>
      <c r="K225" s="130">
        <v>5.24</v>
      </c>
      <c r="L225" s="186">
        <v>0</v>
      </c>
      <c r="M225" s="187"/>
      <c r="N225" s="131">
        <f>ROUND($L$225*$K$225,2)</f>
        <v>0</v>
      </c>
      <c r="O225" s="128"/>
      <c r="P225" s="128"/>
      <c r="Q225" s="128"/>
      <c r="R225" s="27"/>
      <c r="S225" s="28"/>
      <c r="T225" s="132"/>
      <c r="U225" s="133" t="s">
        <v>644</v>
      </c>
      <c r="W225" s="134">
        <f>$V$225*$K$225</f>
        <v>0</v>
      </c>
      <c r="X225" s="134">
        <v>0</v>
      </c>
      <c r="Y225" s="134">
        <f>$X$225*$K$225</f>
        <v>0</v>
      </c>
      <c r="Z225" s="134">
        <v>0</v>
      </c>
      <c r="AA225" s="135">
        <f>$Z$225*$K$225</f>
        <v>0</v>
      </c>
      <c r="AR225" s="12" t="s">
        <v>857</v>
      </c>
      <c r="AT225" s="12" t="s">
        <v>893</v>
      </c>
      <c r="AU225" s="12" t="s">
        <v>668</v>
      </c>
      <c r="AY225" s="12" t="s">
        <v>892</v>
      </c>
      <c r="BE225" s="136">
        <f>IF($U$225="základní",$N$225,0)</f>
        <v>0</v>
      </c>
      <c r="BF225" s="136">
        <f>IF($U$225="snížená",$N$225,0)</f>
        <v>0</v>
      </c>
      <c r="BG225" s="136">
        <f>IF($U$225="zákl. přenesená",$N$225,0)</f>
        <v>0</v>
      </c>
      <c r="BH225" s="136">
        <f>IF($U$225="sníž. přenesená",$N$225,0)</f>
        <v>0</v>
      </c>
      <c r="BI225" s="136">
        <f>IF($U$225="nulová",$N$225,0)</f>
        <v>0</v>
      </c>
      <c r="BJ225" s="12" t="s">
        <v>619</v>
      </c>
      <c r="BK225" s="136">
        <f>ROUND($L$225*$K$225,2)</f>
        <v>0</v>
      </c>
      <c r="BL225" s="12" t="s">
        <v>857</v>
      </c>
      <c r="BM225" s="12" t="s">
        <v>1050</v>
      </c>
    </row>
    <row r="226" spans="2:51" s="12" customFormat="1" ht="18.75" customHeight="1">
      <c r="B226" s="137"/>
      <c r="E226" s="138"/>
      <c r="F226" s="139" t="s">
        <v>1051</v>
      </c>
      <c r="G226" s="140"/>
      <c r="H226" s="140"/>
      <c r="I226" s="140"/>
      <c r="K226" s="141">
        <v>5.24</v>
      </c>
      <c r="L226" s="188"/>
      <c r="M226" s="188"/>
      <c r="R226" s="142"/>
      <c r="S226" s="28"/>
      <c r="T226" s="143"/>
      <c r="AA226" s="144"/>
      <c r="AT226" s="138" t="s">
        <v>899</v>
      </c>
      <c r="AU226" s="138" t="s">
        <v>668</v>
      </c>
      <c r="AV226" s="138" t="s">
        <v>668</v>
      </c>
      <c r="AW226" s="138" t="s">
        <v>832</v>
      </c>
      <c r="AX226" s="138" t="s">
        <v>619</v>
      </c>
      <c r="AY226" s="138" t="s">
        <v>892</v>
      </c>
    </row>
    <row r="227" spans="2:65" s="12" customFormat="1" ht="27" customHeight="1">
      <c r="B227" s="23"/>
      <c r="C227" s="125" t="s">
        <v>1052</v>
      </c>
      <c r="D227" s="125" t="s">
        <v>893</v>
      </c>
      <c r="E227" s="126" t="s">
        <v>1053</v>
      </c>
      <c r="F227" s="127" t="s">
        <v>1054</v>
      </c>
      <c r="G227" s="128"/>
      <c r="H227" s="128"/>
      <c r="I227" s="128"/>
      <c r="J227" s="129" t="s">
        <v>1006</v>
      </c>
      <c r="K227" s="130">
        <v>17.468</v>
      </c>
      <c r="L227" s="186">
        <v>0</v>
      </c>
      <c r="M227" s="187"/>
      <c r="N227" s="131">
        <f>ROUND($L$227*$K$227,2)</f>
        <v>0</v>
      </c>
      <c r="O227" s="128"/>
      <c r="P227" s="128"/>
      <c r="Q227" s="128"/>
      <c r="R227" s="27"/>
      <c r="S227" s="28"/>
      <c r="T227" s="132"/>
      <c r="U227" s="133" t="s">
        <v>644</v>
      </c>
      <c r="W227" s="134">
        <f>$V$227*$K$227</f>
        <v>0</v>
      </c>
      <c r="X227" s="134">
        <v>0</v>
      </c>
      <c r="Y227" s="134">
        <f>$X$227*$K$227</f>
        <v>0</v>
      </c>
      <c r="Z227" s="134">
        <v>0</v>
      </c>
      <c r="AA227" s="135">
        <f>$Z$227*$K$227</f>
        <v>0</v>
      </c>
      <c r="AR227" s="12" t="s">
        <v>857</v>
      </c>
      <c r="AT227" s="12" t="s">
        <v>893</v>
      </c>
      <c r="AU227" s="12" t="s">
        <v>668</v>
      </c>
      <c r="AY227" s="12" t="s">
        <v>892</v>
      </c>
      <c r="BE227" s="136">
        <f>IF($U$227="základní",$N$227,0)</f>
        <v>0</v>
      </c>
      <c r="BF227" s="136">
        <f>IF($U$227="snížená",$N$227,0)</f>
        <v>0</v>
      </c>
      <c r="BG227" s="136">
        <f>IF($U$227="zákl. přenesená",$N$227,0)</f>
        <v>0</v>
      </c>
      <c r="BH227" s="136">
        <f>IF($U$227="sníž. přenesená",$N$227,0)</f>
        <v>0</v>
      </c>
      <c r="BI227" s="136">
        <f>IF($U$227="nulová",$N$227,0)</f>
        <v>0</v>
      </c>
      <c r="BJ227" s="12" t="s">
        <v>619</v>
      </c>
      <c r="BK227" s="136">
        <f>ROUND($L$227*$K$227,2)</f>
        <v>0</v>
      </c>
      <c r="BL227" s="12" t="s">
        <v>857</v>
      </c>
      <c r="BM227" s="12" t="s">
        <v>1055</v>
      </c>
    </row>
    <row r="228" spans="2:51" s="12" customFormat="1" ht="18.75" customHeight="1">
      <c r="B228" s="137"/>
      <c r="E228" s="138" t="s">
        <v>716</v>
      </c>
      <c r="F228" s="139" t="s">
        <v>1046</v>
      </c>
      <c r="G228" s="140"/>
      <c r="H228" s="140"/>
      <c r="I228" s="140"/>
      <c r="K228" s="141">
        <v>17.468</v>
      </c>
      <c r="L228" s="188"/>
      <c r="M228" s="188"/>
      <c r="R228" s="142"/>
      <c r="S228" s="28"/>
      <c r="T228" s="143"/>
      <c r="AA228" s="144"/>
      <c r="AT228" s="138" t="s">
        <v>899</v>
      </c>
      <c r="AU228" s="138" t="s">
        <v>668</v>
      </c>
      <c r="AV228" s="138" t="s">
        <v>668</v>
      </c>
      <c r="AW228" s="138" t="s">
        <v>832</v>
      </c>
      <c r="AX228" s="138" t="s">
        <v>619</v>
      </c>
      <c r="AY228" s="138" t="s">
        <v>892</v>
      </c>
    </row>
    <row r="229" spans="2:65" s="12" customFormat="1" ht="27" customHeight="1">
      <c r="B229" s="23"/>
      <c r="C229" s="125" t="s">
        <v>1056</v>
      </c>
      <c r="D229" s="125" t="s">
        <v>893</v>
      </c>
      <c r="E229" s="126" t="s">
        <v>1057</v>
      </c>
      <c r="F229" s="127" t="s">
        <v>1058</v>
      </c>
      <c r="G229" s="128"/>
      <c r="H229" s="128"/>
      <c r="I229" s="128"/>
      <c r="J229" s="129" t="s">
        <v>1006</v>
      </c>
      <c r="K229" s="130">
        <v>5.24</v>
      </c>
      <c r="L229" s="186">
        <v>0</v>
      </c>
      <c r="M229" s="187"/>
      <c r="N229" s="131">
        <f>ROUND($L$229*$K$229,2)</f>
        <v>0</v>
      </c>
      <c r="O229" s="128"/>
      <c r="P229" s="128"/>
      <c r="Q229" s="128"/>
      <c r="R229" s="27"/>
      <c r="S229" s="28"/>
      <c r="T229" s="132"/>
      <c r="U229" s="133" t="s">
        <v>644</v>
      </c>
      <c r="W229" s="134">
        <f>$V$229*$K$229</f>
        <v>0</v>
      </c>
      <c r="X229" s="134">
        <v>0</v>
      </c>
      <c r="Y229" s="134">
        <f>$X$229*$K$229</f>
        <v>0</v>
      </c>
      <c r="Z229" s="134">
        <v>0</v>
      </c>
      <c r="AA229" s="135">
        <f>$Z$229*$K$229</f>
        <v>0</v>
      </c>
      <c r="AR229" s="12" t="s">
        <v>857</v>
      </c>
      <c r="AT229" s="12" t="s">
        <v>893</v>
      </c>
      <c r="AU229" s="12" t="s">
        <v>668</v>
      </c>
      <c r="AY229" s="12" t="s">
        <v>892</v>
      </c>
      <c r="BE229" s="136">
        <f>IF($U$229="základní",$N$229,0)</f>
        <v>0</v>
      </c>
      <c r="BF229" s="136">
        <f>IF($U$229="snížená",$N$229,0)</f>
        <v>0</v>
      </c>
      <c r="BG229" s="136">
        <f>IF($U$229="zákl. přenesená",$N$229,0)</f>
        <v>0</v>
      </c>
      <c r="BH229" s="136">
        <f>IF($U$229="sníž. přenesená",$N$229,0)</f>
        <v>0</v>
      </c>
      <c r="BI229" s="136">
        <f>IF($U$229="nulová",$N$229,0)</f>
        <v>0</v>
      </c>
      <c r="BJ229" s="12" t="s">
        <v>619</v>
      </c>
      <c r="BK229" s="136">
        <f>ROUND($L$229*$K$229,2)</f>
        <v>0</v>
      </c>
      <c r="BL229" s="12" t="s">
        <v>857</v>
      </c>
      <c r="BM229" s="12" t="s">
        <v>1059</v>
      </c>
    </row>
    <row r="230" spans="2:51" s="12" customFormat="1" ht="18.75" customHeight="1">
      <c r="B230" s="137"/>
      <c r="E230" s="138"/>
      <c r="F230" s="139" t="s">
        <v>1060</v>
      </c>
      <c r="G230" s="140"/>
      <c r="H230" s="140"/>
      <c r="I230" s="140"/>
      <c r="K230" s="141">
        <v>5.24</v>
      </c>
      <c r="L230" s="188"/>
      <c r="M230" s="188"/>
      <c r="R230" s="142"/>
      <c r="S230" s="28"/>
      <c r="T230" s="143"/>
      <c r="AA230" s="144"/>
      <c r="AT230" s="138" t="s">
        <v>899</v>
      </c>
      <c r="AU230" s="138" t="s">
        <v>668</v>
      </c>
      <c r="AV230" s="138" t="s">
        <v>668</v>
      </c>
      <c r="AW230" s="138" t="s">
        <v>832</v>
      </c>
      <c r="AX230" s="138" t="s">
        <v>619</v>
      </c>
      <c r="AY230" s="138" t="s">
        <v>892</v>
      </c>
    </row>
    <row r="231" spans="2:65" s="12" customFormat="1" ht="27" customHeight="1">
      <c r="B231" s="23"/>
      <c r="C231" s="125" t="s">
        <v>1061</v>
      </c>
      <c r="D231" s="125" t="s">
        <v>893</v>
      </c>
      <c r="E231" s="126" t="s">
        <v>1062</v>
      </c>
      <c r="F231" s="127" t="s">
        <v>1063</v>
      </c>
      <c r="G231" s="128"/>
      <c r="H231" s="128"/>
      <c r="I231" s="128"/>
      <c r="J231" s="129" t="s">
        <v>1006</v>
      </c>
      <c r="K231" s="130">
        <v>1445.862</v>
      </c>
      <c r="L231" s="186">
        <v>0</v>
      </c>
      <c r="M231" s="187"/>
      <c r="N231" s="131">
        <f>ROUND($L$231*$K$231,2)</f>
        <v>0</v>
      </c>
      <c r="O231" s="128"/>
      <c r="P231" s="128"/>
      <c r="Q231" s="128"/>
      <c r="R231" s="27"/>
      <c r="S231" s="28"/>
      <c r="T231" s="132"/>
      <c r="U231" s="133" t="s">
        <v>644</v>
      </c>
      <c r="W231" s="134">
        <f>$V$231*$K$231</f>
        <v>0</v>
      </c>
      <c r="X231" s="134">
        <v>0</v>
      </c>
      <c r="Y231" s="134">
        <f>$X$231*$K$231</f>
        <v>0</v>
      </c>
      <c r="Z231" s="134">
        <v>0</v>
      </c>
      <c r="AA231" s="135">
        <f>$Z$231*$K$231</f>
        <v>0</v>
      </c>
      <c r="AR231" s="12" t="s">
        <v>857</v>
      </c>
      <c r="AT231" s="12" t="s">
        <v>893</v>
      </c>
      <c r="AU231" s="12" t="s">
        <v>668</v>
      </c>
      <c r="AY231" s="12" t="s">
        <v>892</v>
      </c>
      <c r="BE231" s="136">
        <f>IF($U$231="základní",$N$231,0)</f>
        <v>0</v>
      </c>
      <c r="BF231" s="136">
        <f>IF($U$231="snížená",$N$231,0)</f>
        <v>0</v>
      </c>
      <c r="BG231" s="136">
        <f>IF($U$231="zákl. přenesená",$N$231,0)</f>
        <v>0</v>
      </c>
      <c r="BH231" s="136">
        <f>IF($U$231="sníž. přenesená",$N$231,0)</f>
        <v>0</v>
      </c>
      <c r="BI231" s="136">
        <f>IF($U$231="nulová",$N$231,0)</f>
        <v>0</v>
      </c>
      <c r="BJ231" s="12" t="s">
        <v>619</v>
      </c>
      <c r="BK231" s="136">
        <f>ROUND($L$231*$K$231,2)</f>
        <v>0</v>
      </c>
      <c r="BL231" s="12" t="s">
        <v>857</v>
      </c>
      <c r="BM231" s="12" t="s">
        <v>1064</v>
      </c>
    </row>
    <row r="232" spans="2:51" s="12" customFormat="1" ht="32.25" customHeight="1">
      <c r="B232" s="137"/>
      <c r="E232" s="138" t="s">
        <v>1065</v>
      </c>
      <c r="F232" s="139" t="s">
        <v>1066</v>
      </c>
      <c r="G232" s="140"/>
      <c r="H232" s="140"/>
      <c r="I232" s="140"/>
      <c r="K232" s="141">
        <v>277.722</v>
      </c>
      <c r="L232" s="188"/>
      <c r="M232" s="188"/>
      <c r="R232" s="142"/>
      <c r="S232" s="28"/>
      <c r="T232" s="143"/>
      <c r="AA232" s="144"/>
      <c r="AT232" s="138" t="s">
        <v>899</v>
      </c>
      <c r="AU232" s="138" t="s">
        <v>668</v>
      </c>
      <c r="AV232" s="138" t="s">
        <v>668</v>
      </c>
      <c r="AW232" s="138" t="s">
        <v>832</v>
      </c>
      <c r="AX232" s="138" t="s">
        <v>661</v>
      </c>
      <c r="AY232" s="138" t="s">
        <v>892</v>
      </c>
    </row>
    <row r="233" spans="2:51" s="12" customFormat="1" ht="46.5" customHeight="1">
      <c r="B233" s="137"/>
      <c r="E233" s="138" t="s">
        <v>1067</v>
      </c>
      <c r="F233" s="139" t="s">
        <v>1068</v>
      </c>
      <c r="G233" s="140"/>
      <c r="H233" s="140"/>
      <c r="I233" s="140"/>
      <c r="K233" s="141">
        <v>23.495</v>
      </c>
      <c r="L233" s="188"/>
      <c r="M233" s="188"/>
      <c r="R233" s="142"/>
      <c r="S233" s="28"/>
      <c r="T233" s="143"/>
      <c r="AA233" s="144"/>
      <c r="AT233" s="138" t="s">
        <v>899</v>
      </c>
      <c r="AU233" s="138" t="s">
        <v>668</v>
      </c>
      <c r="AV233" s="138" t="s">
        <v>668</v>
      </c>
      <c r="AW233" s="138" t="s">
        <v>832</v>
      </c>
      <c r="AX233" s="138" t="s">
        <v>661</v>
      </c>
      <c r="AY233" s="138" t="s">
        <v>892</v>
      </c>
    </row>
    <row r="234" spans="2:51" s="12" customFormat="1" ht="46.5" customHeight="1">
      <c r="B234" s="137"/>
      <c r="E234" s="138" t="s">
        <v>1069</v>
      </c>
      <c r="F234" s="139" t="s">
        <v>1070</v>
      </c>
      <c r="G234" s="140"/>
      <c r="H234" s="140"/>
      <c r="I234" s="140"/>
      <c r="K234" s="141">
        <v>178.578</v>
      </c>
      <c r="L234" s="188"/>
      <c r="M234" s="188"/>
      <c r="R234" s="142"/>
      <c r="S234" s="28"/>
      <c r="T234" s="143"/>
      <c r="AA234" s="144"/>
      <c r="AT234" s="138" t="s">
        <v>899</v>
      </c>
      <c r="AU234" s="138" t="s">
        <v>668</v>
      </c>
      <c r="AV234" s="138" t="s">
        <v>668</v>
      </c>
      <c r="AW234" s="138" t="s">
        <v>832</v>
      </c>
      <c r="AX234" s="138" t="s">
        <v>661</v>
      </c>
      <c r="AY234" s="138" t="s">
        <v>892</v>
      </c>
    </row>
    <row r="235" spans="2:51" s="12" customFormat="1" ht="32.25" customHeight="1">
      <c r="B235" s="137"/>
      <c r="E235" s="138" t="s">
        <v>1071</v>
      </c>
      <c r="F235" s="139" t="s">
        <v>1072</v>
      </c>
      <c r="G235" s="140"/>
      <c r="H235" s="140"/>
      <c r="I235" s="140"/>
      <c r="K235" s="141">
        <v>125.89</v>
      </c>
      <c r="L235" s="188"/>
      <c r="M235" s="188"/>
      <c r="R235" s="142"/>
      <c r="S235" s="28"/>
      <c r="T235" s="143"/>
      <c r="AA235" s="144"/>
      <c r="AT235" s="138" t="s">
        <v>899</v>
      </c>
      <c r="AU235" s="138" t="s">
        <v>668</v>
      </c>
      <c r="AV235" s="138" t="s">
        <v>668</v>
      </c>
      <c r="AW235" s="138" t="s">
        <v>832</v>
      </c>
      <c r="AX235" s="138" t="s">
        <v>661</v>
      </c>
      <c r="AY235" s="138" t="s">
        <v>892</v>
      </c>
    </row>
    <row r="236" spans="2:51" s="12" customFormat="1" ht="18.75" customHeight="1">
      <c r="B236" s="145"/>
      <c r="E236" s="146" t="s">
        <v>839</v>
      </c>
      <c r="F236" s="147" t="s">
        <v>919</v>
      </c>
      <c r="G236" s="148"/>
      <c r="H236" s="148"/>
      <c r="I236" s="148"/>
      <c r="K236" s="149">
        <v>605.685</v>
      </c>
      <c r="L236" s="188"/>
      <c r="M236" s="188"/>
      <c r="R236" s="150"/>
      <c r="S236" s="28"/>
      <c r="T236" s="151"/>
      <c r="AA236" s="152"/>
      <c r="AT236" s="146" t="s">
        <v>899</v>
      </c>
      <c r="AU236" s="146" t="s">
        <v>668</v>
      </c>
      <c r="AV236" s="146" t="s">
        <v>903</v>
      </c>
      <c r="AW236" s="146" t="s">
        <v>832</v>
      </c>
      <c r="AX236" s="146" t="s">
        <v>661</v>
      </c>
      <c r="AY236" s="146" t="s">
        <v>892</v>
      </c>
    </row>
    <row r="237" spans="2:51" s="12" customFormat="1" ht="32.25" customHeight="1">
      <c r="B237" s="137"/>
      <c r="E237" s="138" t="s">
        <v>829</v>
      </c>
      <c r="F237" s="139" t="s">
        <v>1073</v>
      </c>
      <c r="G237" s="140"/>
      <c r="H237" s="140"/>
      <c r="I237" s="140"/>
      <c r="K237" s="141">
        <v>1713.61</v>
      </c>
      <c r="L237" s="188"/>
      <c r="M237" s="188"/>
      <c r="R237" s="142"/>
      <c r="S237" s="28"/>
      <c r="T237" s="143"/>
      <c r="AA237" s="144"/>
      <c r="AT237" s="138" t="s">
        <v>899</v>
      </c>
      <c r="AU237" s="138" t="s">
        <v>668</v>
      </c>
      <c r="AV237" s="138" t="s">
        <v>668</v>
      </c>
      <c r="AW237" s="138" t="s">
        <v>832</v>
      </c>
      <c r="AX237" s="138" t="s">
        <v>661</v>
      </c>
      <c r="AY237" s="138" t="s">
        <v>892</v>
      </c>
    </row>
    <row r="238" spans="2:51" s="12" customFormat="1" ht="46.5" customHeight="1">
      <c r="B238" s="137"/>
      <c r="E238" s="138"/>
      <c r="F238" s="139" t="s">
        <v>1074</v>
      </c>
      <c r="G238" s="140"/>
      <c r="H238" s="140"/>
      <c r="I238" s="140"/>
      <c r="K238" s="141">
        <v>572.428</v>
      </c>
      <c r="L238" s="188"/>
      <c r="M238" s="188"/>
      <c r="R238" s="142"/>
      <c r="S238" s="28"/>
      <c r="T238" s="143"/>
      <c r="AA238" s="144"/>
      <c r="AT238" s="138" t="s">
        <v>899</v>
      </c>
      <c r="AU238" s="138" t="s">
        <v>668</v>
      </c>
      <c r="AV238" s="138" t="s">
        <v>668</v>
      </c>
      <c r="AW238" s="138" t="s">
        <v>832</v>
      </c>
      <c r="AX238" s="138" t="s">
        <v>661</v>
      </c>
      <c r="AY238" s="138" t="s">
        <v>892</v>
      </c>
    </row>
    <row r="239" spans="2:51" s="12" customFormat="1" ht="18.75" customHeight="1">
      <c r="B239" s="145"/>
      <c r="E239" s="146" t="s">
        <v>836</v>
      </c>
      <c r="F239" s="147" t="s">
        <v>919</v>
      </c>
      <c r="G239" s="148"/>
      <c r="H239" s="148"/>
      <c r="I239" s="148"/>
      <c r="K239" s="149">
        <v>2286.038</v>
      </c>
      <c r="L239" s="188"/>
      <c r="M239" s="188"/>
      <c r="R239" s="150"/>
      <c r="S239" s="28"/>
      <c r="T239" s="151"/>
      <c r="AA239" s="152"/>
      <c r="AT239" s="146" t="s">
        <v>899</v>
      </c>
      <c r="AU239" s="146" t="s">
        <v>668</v>
      </c>
      <c r="AV239" s="146" t="s">
        <v>903</v>
      </c>
      <c r="AW239" s="146" t="s">
        <v>832</v>
      </c>
      <c r="AX239" s="146" t="s">
        <v>661</v>
      </c>
      <c r="AY239" s="146" t="s">
        <v>892</v>
      </c>
    </row>
    <row r="240" spans="2:51" s="12" customFormat="1" ht="18.75" customHeight="1">
      <c r="B240" s="137"/>
      <c r="E240" s="138" t="s">
        <v>833</v>
      </c>
      <c r="F240" s="139" t="s">
        <v>1075</v>
      </c>
      <c r="G240" s="140"/>
      <c r="H240" s="140"/>
      <c r="I240" s="140"/>
      <c r="K240" s="141">
        <v>2891.723</v>
      </c>
      <c r="L240" s="188"/>
      <c r="M240" s="188"/>
      <c r="R240" s="142"/>
      <c r="S240" s="28"/>
      <c r="T240" s="143"/>
      <c r="AA240" s="144"/>
      <c r="AT240" s="138" t="s">
        <v>899</v>
      </c>
      <c r="AU240" s="138" t="s">
        <v>668</v>
      </c>
      <c r="AV240" s="138" t="s">
        <v>668</v>
      </c>
      <c r="AW240" s="138" t="s">
        <v>832</v>
      </c>
      <c r="AX240" s="138" t="s">
        <v>661</v>
      </c>
      <c r="AY240" s="138" t="s">
        <v>892</v>
      </c>
    </row>
    <row r="241" spans="2:51" s="12" customFormat="1" ht="18.75" customHeight="1">
      <c r="B241" s="137"/>
      <c r="E241" s="138" t="s">
        <v>842</v>
      </c>
      <c r="F241" s="139" t="s">
        <v>1076</v>
      </c>
      <c r="G241" s="140"/>
      <c r="H241" s="140"/>
      <c r="I241" s="140"/>
      <c r="K241" s="141">
        <v>1445.862</v>
      </c>
      <c r="L241" s="188"/>
      <c r="M241" s="188"/>
      <c r="R241" s="142"/>
      <c r="S241" s="28"/>
      <c r="T241" s="143"/>
      <c r="AA241" s="144"/>
      <c r="AT241" s="138" t="s">
        <v>899</v>
      </c>
      <c r="AU241" s="138" t="s">
        <v>668</v>
      </c>
      <c r="AV241" s="138" t="s">
        <v>668</v>
      </c>
      <c r="AW241" s="138" t="s">
        <v>832</v>
      </c>
      <c r="AX241" s="138" t="s">
        <v>619</v>
      </c>
      <c r="AY241" s="138" t="s">
        <v>892</v>
      </c>
    </row>
    <row r="242" spans="2:65" s="12" customFormat="1" ht="27" customHeight="1">
      <c r="B242" s="23"/>
      <c r="C242" s="125" t="s">
        <v>1077</v>
      </c>
      <c r="D242" s="125" t="s">
        <v>893</v>
      </c>
      <c r="E242" s="126" t="s">
        <v>1078</v>
      </c>
      <c r="F242" s="127" t="s">
        <v>1079</v>
      </c>
      <c r="G242" s="128"/>
      <c r="H242" s="128"/>
      <c r="I242" s="128"/>
      <c r="J242" s="129" t="s">
        <v>1006</v>
      </c>
      <c r="K242" s="130">
        <v>433.759</v>
      </c>
      <c r="L242" s="186">
        <v>0</v>
      </c>
      <c r="M242" s="187"/>
      <c r="N242" s="131">
        <f>ROUND($L$242*$K$242,2)</f>
        <v>0</v>
      </c>
      <c r="O242" s="128"/>
      <c r="P242" s="128"/>
      <c r="Q242" s="128"/>
      <c r="R242" s="27"/>
      <c r="S242" s="28"/>
      <c r="T242" s="132"/>
      <c r="U242" s="133" t="s">
        <v>644</v>
      </c>
      <c r="W242" s="134">
        <f>$V$242*$K$242</f>
        <v>0</v>
      </c>
      <c r="X242" s="134">
        <v>0</v>
      </c>
      <c r="Y242" s="134">
        <f>$X$242*$K$242</f>
        <v>0</v>
      </c>
      <c r="Z242" s="134">
        <v>0</v>
      </c>
      <c r="AA242" s="135">
        <f>$Z$242*$K$242</f>
        <v>0</v>
      </c>
      <c r="AR242" s="12" t="s">
        <v>857</v>
      </c>
      <c r="AT242" s="12" t="s">
        <v>893</v>
      </c>
      <c r="AU242" s="12" t="s">
        <v>668</v>
      </c>
      <c r="AY242" s="12" t="s">
        <v>892</v>
      </c>
      <c r="BE242" s="136">
        <f>IF($U$242="základní",$N$242,0)</f>
        <v>0</v>
      </c>
      <c r="BF242" s="136">
        <f>IF($U$242="snížená",$N$242,0)</f>
        <v>0</v>
      </c>
      <c r="BG242" s="136">
        <f>IF($U$242="zákl. přenesená",$N$242,0)</f>
        <v>0</v>
      </c>
      <c r="BH242" s="136">
        <f>IF($U$242="sníž. přenesená",$N$242,0)</f>
        <v>0</v>
      </c>
      <c r="BI242" s="136">
        <f>IF($U$242="nulová",$N$242,0)</f>
        <v>0</v>
      </c>
      <c r="BJ242" s="12" t="s">
        <v>619</v>
      </c>
      <c r="BK242" s="136">
        <f>ROUND($L$242*$K$242,2)</f>
        <v>0</v>
      </c>
      <c r="BL242" s="12" t="s">
        <v>857</v>
      </c>
      <c r="BM242" s="12" t="s">
        <v>1080</v>
      </c>
    </row>
    <row r="243" spans="2:51" s="12" customFormat="1" ht="18.75" customHeight="1">
      <c r="B243" s="137"/>
      <c r="E243" s="138"/>
      <c r="F243" s="139" t="s">
        <v>1081</v>
      </c>
      <c r="G243" s="140"/>
      <c r="H243" s="140"/>
      <c r="I243" s="140"/>
      <c r="K243" s="141">
        <v>433.759</v>
      </c>
      <c r="L243" s="188"/>
      <c r="M243" s="188"/>
      <c r="R243" s="142"/>
      <c r="S243" s="28"/>
      <c r="T243" s="143"/>
      <c r="AA243" s="144"/>
      <c r="AT243" s="138" t="s">
        <v>899</v>
      </c>
      <c r="AU243" s="138" t="s">
        <v>668</v>
      </c>
      <c r="AV243" s="138" t="s">
        <v>668</v>
      </c>
      <c r="AW243" s="138" t="s">
        <v>832</v>
      </c>
      <c r="AX243" s="138" t="s">
        <v>619</v>
      </c>
      <c r="AY243" s="138" t="s">
        <v>892</v>
      </c>
    </row>
    <row r="244" spans="2:65" s="12" customFormat="1" ht="27" customHeight="1">
      <c r="B244" s="23"/>
      <c r="C244" s="125" t="s">
        <v>1082</v>
      </c>
      <c r="D244" s="125" t="s">
        <v>893</v>
      </c>
      <c r="E244" s="126" t="s">
        <v>1083</v>
      </c>
      <c r="F244" s="127" t="s">
        <v>1084</v>
      </c>
      <c r="G244" s="128"/>
      <c r="H244" s="128"/>
      <c r="I244" s="128"/>
      <c r="J244" s="129" t="s">
        <v>1006</v>
      </c>
      <c r="K244" s="130">
        <v>1445.862</v>
      </c>
      <c r="L244" s="186">
        <v>0</v>
      </c>
      <c r="M244" s="187"/>
      <c r="N244" s="131">
        <f>ROUND($L$244*$K$244,2)</f>
        <v>0</v>
      </c>
      <c r="O244" s="128"/>
      <c r="P244" s="128"/>
      <c r="Q244" s="128"/>
      <c r="R244" s="27"/>
      <c r="S244" s="28"/>
      <c r="T244" s="132"/>
      <c r="U244" s="133" t="s">
        <v>644</v>
      </c>
      <c r="W244" s="134">
        <f>$V$244*$K$244</f>
        <v>0</v>
      </c>
      <c r="X244" s="134">
        <v>0</v>
      </c>
      <c r="Y244" s="134">
        <f>$X$244*$K$244</f>
        <v>0</v>
      </c>
      <c r="Z244" s="134">
        <v>0</v>
      </c>
      <c r="AA244" s="135">
        <f>$Z$244*$K$244</f>
        <v>0</v>
      </c>
      <c r="AR244" s="12" t="s">
        <v>857</v>
      </c>
      <c r="AT244" s="12" t="s">
        <v>893</v>
      </c>
      <c r="AU244" s="12" t="s">
        <v>668</v>
      </c>
      <c r="AY244" s="12" t="s">
        <v>892</v>
      </c>
      <c r="BE244" s="136">
        <f>IF($U$244="základní",$N$244,0)</f>
        <v>0</v>
      </c>
      <c r="BF244" s="136">
        <f>IF($U$244="snížená",$N$244,0)</f>
        <v>0</v>
      </c>
      <c r="BG244" s="136">
        <f>IF($U$244="zákl. přenesená",$N$244,0)</f>
        <v>0</v>
      </c>
      <c r="BH244" s="136">
        <f>IF($U$244="sníž. přenesená",$N$244,0)</f>
        <v>0</v>
      </c>
      <c r="BI244" s="136">
        <f>IF($U$244="nulová",$N$244,0)</f>
        <v>0</v>
      </c>
      <c r="BJ244" s="12" t="s">
        <v>619</v>
      </c>
      <c r="BK244" s="136">
        <f>ROUND($L$244*$K$244,2)</f>
        <v>0</v>
      </c>
      <c r="BL244" s="12" t="s">
        <v>857</v>
      </c>
      <c r="BM244" s="12" t="s">
        <v>1085</v>
      </c>
    </row>
    <row r="245" spans="2:51" s="12" customFormat="1" ht="18.75" customHeight="1">
      <c r="B245" s="137"/>
      <c r="E245" s="138" t="s">
        <v>845</v>
      </c>
      <c r="F245" s="139" t="s">
        <v>1076</v>
      </c>
      <c r="G245" s="140"/>
      <c r="H245" s="140"/>
      <c r="I245" s="140"/>
      <c r="K245" s="141">
        <v>1445.862</v>
      </c>
      <c r="L245" s="188"/>
      <c r="M245" s="188"/>
      <c r="R245" s="142"/>
      <c r="S245" s="28"/>
      <c r="T245" s="143"/>
      <c r="AA245" s="144"/>
      <c r="AT245" s="138" t="s">
        <v>899</v>
      </c>
      <c r="AU245" s="138" t="s">
        <v>668</v>
      </c>
      <c r="AV245" s="138" t="s">
        <v>668</v>
      </c>
      <c r="AW245" s="138" t="s">
        <v>832</v>
      </c>
      <c r="AX245" s="138" t="s">
        <v>619</v>
      </c>
      <c r="AY245" s="138" t="s">
        <v>892</v>
      </c>
    </row>
    <row r="246" spans="2:65" s="12" customFormat="1" ht="27" customHeight="1">
      <c r="B246" s="23"/>
      <c r="C246" s="125" t="s">
        <v>1086</v>
      </c>
      <c r="D246" s="125" t="s">
        <v>893</v>
      </c>
      <c r="E246" s="126" t="s">
        <v>1087</v>
      </c>
      <c r="F246" s="127" t="s">
        <v>1088</v>
      </c>
      <c r="G246" s="128"/>
      <c r="H246" s="128"/>
      <c r="I246" s="128"/>
      <c r="J246" s="129" t="s">
        <v>1006</v>
      </c>
      <c r="K246" s="130">
        <v>433.759</v>
      </c>
      <c r="L246" s="186">
        <v>0</v>
      </c>
      <c r="M246" s="187"/>
      <c r="N246" s="131">
        <f>ROUND($L$246*$K$246,2)</f>
        <v>0</v>
      </c>
      <c r="O246" s="128"/>
      <c r="P246" s="128"/>
      <c r="Q246" s="128"/>
      <c r="R246" s="27"/>
      <c r="S246" s="28"/>
      <c r="T246" s="132"/>
      <c r="U246" s="133" t="s">
        <v>644</v>
      </c>
      <c r="W246" s="134">
        <f>$V$246*$K$246</f>
        <v>0</v>
      </c>
      <c r="X246" s="134">
        <v>0</v>
      </c>
      <c r="Y246" s="134">
        <f>$X$246*$K$246</f>
        <v>0</v>
      </c>
      <c r="Z246" s="134">
        <v>0</v>
      </c>
      <c r="AA246" s="135">
        <f>$Z$246*$K$246</f>
        <v>0</v>
      </c>
      <c r="AR246" s="12" t="s">
        <v>857</v>
      </c>
      <c r="AT246" s="12" t="s">
        <v>893</v>
      </c>
      <c r="AU246" s="12" t="s">
        <v>668</v>
      </c>
      <c r="AY246" s="12" t="s">
        <v>892</v>
      </c>
      <c r="BE246" s="136">
        <f>IF($U$246="základní",$N$246,0)</f>
        <v>0</v>
      </c>
      <c r="BF246" s="136">
        <f>IF($U$246="snížená",$N$246,0)</f>
        <v>0</v>
      </c>
      <c r="BG246" s="136">
        <f>IF($U$246="zákl. přenesená",$N$246,0)</f>
        <v>0</v>
      </c>
      <c r="BH246" s="136">
        <f>IF($U$246="sníž. přenesená",$N$246,0)</f>
        <v>0</v>
      </c>
      <c r="BI246" s="136">
        <f>IF($U$246="nulová",$N$246,0)</f>
        <v>0</v>
      </c>
      <c r="BJ246" s="12" t="s">
        <v>619</v>
      </c>
      <c r="BK246" s="136">
        <f>ROUND($L$246*$K$246,2)</f>
        <v>0</v>
      </c>
      <c r="BL246" s="12" t="s">
        <v>857</v>
      </c>
      <c r="BM246" s="12" t="s">
        <v>1089</v>
      </c>
    </row>
    <row r="247" spans="2:51" s="12" customFormat="1" ht="18.75" customHeight="1">
      <c r="B247" s="137"/>
      <c r="E247" s="138"/>
      <c r="F247" s="139" t="s">
        <v>1090</v>
      </c>
      <c r="G247" s="140"/>
      <c r="H247" s="140"/>
      <c r="I247" s="140"/>
      <c r="K247" s="141">
        <v>433.759</v>
      </c>
      <c r="L247" s="188"/>
      <c r="M247" s="188"/>
      <c r="R247" s="142"/>
      <c r="S247" s="28"/>
      <c r="T247" s="143"/>
      <c r="AA247" s="144"/>
      <c r="AT247" s="138" t="s">
        <v>899</v>
      </c>
      <c r="AU247" s="138" t="s">
        <v>668</v>
      </c>
      <c r="AV247" s="138" t="s">
        <v>668</v>
      </c>
      <c r="AW247" s="138" t="s">
        <v>832</v>
      </c>
      <c r="AX247" s="138" t="s">
        <v>619</v>
      </c>
      <c r="AY247" s="138" t="s">
        <v>892</v>
      </c>
    </row>
    <row r="248" spans="2:65" s="12" customFormat="1" ht="27" customHeight="1">
      <c r="B248" s="23"/>
      <c r="C248" s="125" t="s">
        <v>1091</v>
      </c>
      <c r="D248" s="125" t="s">
        <v>893</v>
      </c>
      <c r="E248" s="126" t="s">
        <v>1092</v>
      </c>
      <c r="F248" s="127" t="s">
        <v>1093</v>
      </c>
      <c r="G248" s="128"/>
      <c r="H248" s="128"/>
      <c r="I248" s="128"/>
      <c r="J248" s="129" t="s">
        <v>896</v>
      </c>
      <c r="K248" s="130">
        <v>1196.028</v>
      </c>
      <c r="L248" s="186">
        <v>0</v>
      </c>
      <c r="M248" s="187"/>
      <c r="N248" s="131">
        <f>ROUND($L$248*$K$248,2)</f>
        <v>0</v>
      </c>
      <c r="O248" s="128"/>
      <c r="P248" s="128"/>
      <c r="Q248" s="128"/>
      <c r="R248" s="27"/>
      <c r="S248" s="28"/>
      <c r="T248" s="132"/>
      <c r="U248" s="133" t="s">
        <v>644</v>
      </c>
      <c r="W248" s="134">
        <f>$V$248*$K$248</f>
        <v>0</v>
      </c>
      <c r="X248" s="134">
        <v>0.00084</v>
      </c>
      <c r="Y248" s="134">
        <f>$X$248*$K$248</f>
        <v>1.00466352</v>
      </c>
      <c r="Z248" s="134">
        <v>0</v>
      </c>
      <c r="AA248" s="135">
        <f>$Z$248*$K$248</f>
        <v>0</v>
      </c>
      <c r="AR248" s="12" t="s">
        <v>857</v>
      </c>
      <c r="AT248" s="12" t="s">
        <v>893</v>
      </c>
      <c r="AU248" s="12" t="s">
        <v>668</v>
      </c>
      <c r="AY248" s="12" t="s">
        <v>892</v>
      </c>
      <c r="BE248" s="136">
        <f>IF($U$248="základní",$N$248,0)</f>
        <v>0</v>
      </c>
      <c r="BF248" s="136">
        <f>IF($U$248="snížená",$N$248,0)</f>
        <v>0</v>
      </c>
      <c r="BG248" s="136">
        <f>IF($U$248="zákl. přenesená",$N$248,0)</f>
        <v>0</v>
      </c>
      <c r="BH248" s="136">
        <f>IF($U$248="sníž. přenesená",$N$248,0)</f>
        <v>0</v>
      </c>
      <c r="BI248" s="136">
        <f>IF($U$248="nulová",$N$248,0)</f>
        <v>0</v>
      </c>
      <c r="BJ248" s="12" t="s">
        <v>619</v>
      </c>
      <c r="BK248" s="136">
        <f>ROUND($L$248*$K$248,2)</f>
        <v>0</v>
      </c>
      <c r="BL248" s="12" t="s">
        <v>857</v>
      </c>
      <c r="BM248" s="12" t="s">
        <v>1094</v>
      </c>
    </row>
    <row r="249" spans="2:51" s="12" customFormat="1" ht="60.75" customHeight="1">
      <c r="B249" s="137"/>
      <c r="E249" s="138" t="s">
        <v>789</v>
      </c>
      <c r="F249" s="139" t="s">
        <v>1095</v>
      </c>
      <c r="G249" s="140"/>
      <c r="H249" s="140"/>
      <c r="I249" s="140"/>
      <c r="K249" s="141">
        <v>1495.035</v>
      </c>
      <c r="L249" s="188"/>
      <c r="M249" s="188"/>
      <c r="R249" s="142"/>
      <c r="S249" s="28"/>
      <c r="T249" s="143"/>
      <c r="AA249" s="144"/>
      <c r="AT249" s="138" t="s">
        <v>899</v>
      </c>
      <c r="AU249" s="138" t="s">
        <v>668</v>
      </c>
      <c r="AV249" s="138" t="s">
        <v>668</v>
      </c>
      <c r="AW249" s="138" t="s">
        <v>832</v>
      </c>
      <c r="AX249" s="138" t="s">
        <v>661</v>
      </c>
      <c r="AY249" s="138" t="s">
        <v>892</v>
      </c>
    </row>
    <row r="250" spans="2:51" s="12" customFormat="1" ht="18.75" customHeight="1">
      <c r="B250" s="137"/>
      <c r="E250" s="138" t="s">
        <v>793</v>
      </c>
      <c r="F250" s="139" t="s">
        <v>1096</v>
      </c>
      <c r="G250" s="140"/>
      <c r="H250" s="140"/>
      <c r="I250" s="140"/>
      <c r="K250" s="141">
        <v>1196.028</v>
      </c>
      <c r="L250" s="188"/>
      <c r="M250" s="188"/>
      <c r="R250" s="142"/>
      <c r="S250" s="28"/>
      <c r="T250" s="143"/>
      <c r="AA250" s="144"/>
      <c r="AT250" s="138" t="s">
        <v>899</v>
      </c>
      <c r="AU250" s="138" t="s">
        <v>668</v>
      </c>
      <c r="AV250" s="138" t="s">
        <v>668</v>
      </c>
      <c r="AW250" s="138" t="s">
        <v>832</v>
      </c>
      <c r="AX250" s="138" t="s">
        <v>619</v>
      </c>
      <c r="AY250" s="138" t="s">
        <v>892</v>
      </c>
    </row>
    <row r="251" spans="2:65" s="12" customFormat="1" ht="27" customHeight="1">
      <c r="B251" s="23"/>
      <c r="C251" s="125" t="s">
        <v>1097</v>
      </c>
      <c r="D251" s="125" t="s">
        <v>893</v>
      </c>
      <c r="E251" s="126" t="s">
        <v>1098</v>
      </c>
      <c r="F251" s="127" t="s">
        <v>1099</v>
      </c>
      <c r="G251" s="128"/>
      <c r="H251" s="128"/>
      <c r="I251" s="128"/>
      <c r="J251" s="129" t="s">
        <v>896</v>
      </c>
      <c r="K251" s="130">
        <v>821.019</v>
      </c>
      <c r="L251" s="186">
        <v>0</v>
      </c>
      <c r="M251" s="187"/>
      <c r="N251" s="131">
        <f>ROUND($L$251*$K$251,2)</f>
        <v>0</v>
      </c>
      <c r="O251" s="128"/>
      <c r="P251" s="128"/>
      <c r="Q251" s="128"/>
      <c r="R251" s="27"/>
      <c r="S251" s="28"/>
      <c r="T251" s="132"/>
      <c r="U251" s="133" t="s">
        <v>644</v>
      </c>
      <c r="W251" s="134">
        <f>$V$251*$K$251</f>
        <v>0</v>
      </c>
      <c r="X251" s="134">
        <v>0.00085</v>
      </c>
      <c r="Y251" s="134">
        <f>$X$251*$K$251</f>
        <v>0.69786615</v>
      </c>
      <c r="Z251" s="134">
        <v>0</v>
      </c>
      <c r="AA251" s="135">
        <f>$Z$251*$K$251</f>
        <v>0</v>
      </c>
      <c r="AR251" s="12" t="s">
        <v>857</v>
      </c>
      <c r="AT251" s="12" t="s">
        <v>893</v>
      </c>
      <c r="AU251" s="12" t="s">
        <v>668</v>
      </c>
      <c r="AY251" s="12" t="s">
        <v>892</v>
      </c>
      <c r="BE251" s="136">
        <f>IF($U$251="základní",$N$251,0)</f>
        <v>0</v>
      </c>
      <c r="BF251" s="136">
        <f>IF($U$251="snížená",$N$251,0)</f>
        <v>0</v>
      </c>
      <c r="BG251" s="136">
        <f>IF($U$251="zákl. přenesená",$N$251,0)</f>
        <v>0</v>
      </c>
      <c r="BH251" s="136">
        <f>IF($U$251="sníž. přenesená",$N$251,0)</f>
        <v>0</v>
      </c>
      <c r="BI251" s="136">
        <f>IF($U$251="nulová",$N$251,0)</f>
        <v>0</v>
      </c>
      <c r="BJ251" s="12" t="s">
        <v>619</v>
      </c>
      <c r="BK251" s="136">
        <f>ROUND($L$251*$K$251,2)</f>
        <v>0</v>
      </c>
      <c r="BL251" s="12" t="s">
        <v>857</v>
      </c>
      <c r="BM251" s="12" t="s">
        <v>1100</v>
      </c>
    </row>
    <row r="252" spans="2:51" s="12" customFormat="1" ht="32.25" customHeight="1">
      <c r="B252" s="137"/>
      <c r="E252" s="138" t="s">
        <v>791</v>
      </c>
      <c r="F252" s="139" t="s">
        <v>1101</v>
      </c>
      <c r="G252" s="140"/>
      <c r="H252" s="140"/>
      <c r="I252" s="140"/>
      <c r="K252" s="141">
        <v>1026.274</v>
      </c>
      <c r="L252" s="188"/>
      <c r="M252" s="188"/>
      <c r="R252" s="142"/>
      <c r="S252" s="28"/>
      <c r="T252" s="143"/>
      <c r="AA252" s="144"/>
      <c r="AT252" s="138" t="s">
        <v>899</v>
      </c>
      <c r="AU252" s="138" t="s">
        <v>668</v>
      </c>
      <c r="AV252" s="138" t="s">
        <v>668</v>
      </c>
      <c r="AW252" s="138" t="s">
        <v>832</v>
      </c>
      <c r="AX252" s="138" t="s">
        <v>661</v>
      </c>
      <c r="AY252" s="138" t="s">
        <v>892</v>
      </c>
    </row>
    <row r="253" spans="2:51" s="12" customFormat="1" ht="18.75" customHeight="1">
      <c r="B253" s="137"/>
      <c r="E253" s="138" t="s">
        <v>795</v>
      </c>
      <c r="F253" s="139" t="s">
        <v>1102</v>
      </c>
      <c r="G253" s="140"/>
      <c r="H253" s="140"/>
      <c r="I253" s="140"/>
      <c r="K253" s="141">
        <v>821.019</v>
      </c>
      <c r="L253" s="188"/>
      <c r="M253" s="188"/>
      <c r="R253" s="142"/>
      <c r="S253" s="28"/>
      <c r="T253" s="143"/>
      <c r="AA253" s="144"/>
      <c r="AT253" s="138" t="s">
        <v>899</v>
      </c>
      <c r="AU253" s="138" t="s">
        <v>668</v>
      </c>
      <c r="AV253" s="138" t="s">
        <v>668</v>
      </c>
      <c r="AW253" s="138" t="s">
        <v>832</v>
      </c>
      <c r="AX253" s="138" t="s">
        <v>619</v>
      </c>
      <c r="AY253" s="138" t="s">
        <v>892</v>
      </c>
    </row>
    <row r="254" spans="2:65" s="12" customFormat="1" ht="27" customHeight="1">
      <c r="B254" s="23"/>
      <c r="C254" s="125" t="s">
        <v>1103</v>
      </c>
      <c r="D254" s="125" t="s">
        <v>893</v>
      </c>
      <c r="E254" s="126" t="s">
        <v>1104</v>
      </c>
      <c r="F254" s="127" t="s">
        <v>1105</v>
      </c>
      <c r="G254" s="128"/>
      <c r="H254" s="128"/>
      <c r="I254" s="128"/>
      <c r="J254" s="129" t="s">
        <v>896</v>
      </c>
      <c r="K254" s="130">
        <v>1196.028</v>
      </c>
      <c r="L254" s="186">
        <v>0</v>
      </c>
      <c r="M254" s="187"/>
      <c r="N254" s="131">
        <f>ROUND($L$254*$K$254,2)</f>
        <v>0</v>
      </c>
      <c r="O254" s="128"/>
      <c r="P254" s="128"/>
      <c r="Q254" s="128"/>
      <c r="R254" s="27"/>
      <c r="S254" s="28"/>
      <c r="T254" s="132"/>
      <c r="U254" s="133" t="s">
        <v>644</v>
      </c>
      <c r="W254" s="134">
        <f>$V$254*$K$254</f>
        <v>0</v>
      </c>
      <c r="X254" s="134">
        <v>0</v>
      </c>
      <c r="Y254" s="134">
        <f>$X$254*$K$254</f>
        <v>0</v>
      </c>
      <c r="Z254" s="134">
        <v>0</v>
      </c>
      <c r="AA254" s="135">
        <f>$Z$254*$K$254</f>
        <v>0</v>
      </c>
      <c r="AR254" s="12" t="s">
        <v>857</v>
      </c>
      <c r="AT254" s="12" t="s">
        <v>893</v>
      </c>
      <c r="AU254" s="12" t="s">
        <v>668</v>
      </c>
      <c r="AY254" s="12" t="s">
        <v>892</v>
      </c>
      <c r="BE254" s="136">
        <f>IF($U$254="základní",$N$254,0)</f>
        <v>0</v>
      </c>
      <c r="BF254" s="136">
        <f>IF($U$254="snížená",$N$254,0)</f>
        <v>0</v>
      </c>
      <c r="BG254" s="136">
        <f>IF($U$254="zákl. přenesená",$N$254,0)</f>
        <v>0</v>
      </c>
      <c r="BH254" s="136">
        <f>IF($U$254="sníž. přenesená",$N$254,0)</f>
        <v>0</v>
      </c>
      <c r="BI254" s="136">
        <f>IF($U$254="nulová",$N$254,0)</f>
        <v>0</v>
      </c>
      <c r="BJ254" s="12" t="s">
        <v>619</v>
      </c>
      <c r="BK254" s="136">
        <f>ROUND($L$254*$K$254,2)</f>
        <v>0</v>
      </c>
      <c r="BL254" s="12" t="s">
        <v>857</v>
      </c>
      <c r="BM254" s="12" t="s">
        <v>1106</v>
      </c>
    </row>
    <row r="255" spans="2:51" s="12" customFormat="1" ht="18.75" customHeight="1">
      <c r="B255" s="137"/>
      <c r="E255" s="138"/>
      <c r="F255" s="139" t="s">
        <v>793</v>
      </c>
      <c r="G255" s="140"/>
      <c r="H255" s="140"/>
      <c r="I255" s="140"/>
      <c r="K255" s="141">
        <v>1196.028</v>
      </c>
      <c r="L255" s="188"/>
      <c r="M255" s="188"/>
      <c r="R255" s="142"/>
      <c r="S255" s="28"/>
      <c r="T255" s="143"/>
      <c r="AA255" s="144"/>
      <c r="AT255" s="138" t="s">
        <v>899</v>
      </c>
      <c r="AU255" s="138" t="s">
        <v>668</v>
      </c>
      <c r="AV255" s="138" t="s">
        <v>668</v>
      </c>
      <c r="AW255" s="138" t="s">
        <v>832</v>
      </c>
      <c r="AX255" s="138" t="s">
        <v>619</v>
      </c>
      <c r="AY255" s="138" t="s">
        <v>892</v>
      </c>
    </row>
    <row r="256" spans="2:65" s="12" customFormat="1" ht="27" customHeight="1">
      <c r="B256" s="23"/>
      <c r="C256" s="125" t="s">
        <v>1107</v>
      </c>
      <c r="D256" s="125" t="s">
        <v>893</v>
      </c>
      <c r="E256" s="126" t="s">
        <v>1108</v>
      </c>
      <c r="F256" s="127" t="s">
        <v>1109</v>
      </c>
      <c r="G256" s="128"/>
      <c r="H256" s="128"/>
      <c r="I256" s="128"/>
      <c r="J256" s="129" t="s">
        <v>896</v>
      </c>
      <c r="K256" s="130">
        <v>821.019</v>
      </c>
      <c r="L256" s="186">
        <v>0</v>
      </c>
      <c r="M256" s="187"/>
      <c r="N256" s="131">
        <f>ROUND($L$256*$K$256,2)</f>
        <v>0</v>
      </c>
      <c r="O256" s="128"/>
      <c r="P256" s="128"/>
      <c r="Q256" s="128"/>
      <c r="R256" s="27"/>
      <c r="S256" s="28"/>
      <c r="T256" s="132"/>
      <c r="U256" s="133" t="s">
        <v>644</v>
      </c>
      <c r="W256" s="134">
        <f>$V$256*$K$256</f>
        <v>0</v>
      </c>
      <c r="X256" s="134">
        <v>0</v>
      </c>
      <c r="Y256" s="134">
        <f>$X$256*$K$256</f>
        <v>0</v>
      </c>
      <c r="Z256" s="134">
        <v>0</v>
      </c>
      <c r="AA256" s="135">
        <f>$Z$256*$K$256</f>
        <v>0</v>
      </c>
      <c r="AR256" s="12" t="s">
        <v>857</v>
      </c>
      <c r="AT256" s="12" t="s">
        <v>893</v>
      </c>
      <c r="AU256" s="12" t="s">
        <v>668</v>
      </c>
      <c r="AY256" s="12" t="s">
        <v>892</v>
      </c>
      <c r="BE256" s="136">
        <f>IF($U$256="základní",$N$256,0)</f>
        <v>0</v>
      </c>
      <c r="BF256" s="136">
        <f>IF($U$256="snížená",$N$256,0)</f>
        <v>0</v>
      </c>
      <c r="BG256" s="136">
        <f>IF($U$256="zákl. přenesená",$N$256,0)</f>
        <v>0</v>
      </c>
      <c r="BH256" s="136">
        <f>IF($U$256="sníž. přenesená",$N$256,0)</f>
        <v>0</v>
      </c>
      <c r="BI256" s="136">
        <f>IF($U$256="nulová",$N$256,0)</f>
        <v>0</v>
      </c>
      <c r="BJ256" s="12" t="s">
        <v>619</v>
      </c>
      <c r="BK256" s="136">
        <f>ROUND($L$256*$K$256,2)</f>
        <v>0</v>
      </c>
      <c r="BL256" s="12" t="s">
        <v>857</v>
      </c>
      <c r="BM256" s="12" t="s">
        <v>1110</v>
      </c>
    </row>
    <row r="257" spans="2:51" s="12" customFormat="1" ht="18.75" customHeight="1">
      <c r="B257" s="137"/>
      <c r="E257" s="138"/>
      <c r="F257" s="139" t="s">
        <v>795</v>
      </c>
      <c r="G257" s="140"/>
      <c r="H257" s="140"/>
      <c r="I257" s="140"/>
      <c r="K257" s="141">
        <v>821.019</v>
      </c>
      <c r="L257" s="188"/>
      <c r="M257" s="188"/>
      <c r="R257" s="142"/>
      <c r="S257" s="28"/>
      <c r="T257" s="143"/>
      <c r="AA257" s="144"/>
      <c r="AT257" s="138" t="s">
        <v>899</v>
      </c>
      <c r="AU257" s="138" t="s">
        <v>668</v>
      </c>
      <c r="AV257" s="138" t="s">
        <v>668</v>
      </c>
      <c r="AW257" s="138" t="s">
        <v>832</v>
      </c>
      <c r="AX257" s="138" t="s">
        <v>619</v>
      </c>
      <c r="AY257" s="138" t="s">
        <v>892</v>
      </c>
    </row>
    <row r="258" spans="2:65" s="12" customFormat="1" ht="27" customHeight="1">
      <c r="B258" s="23"/>
      <c r="C258" s="125" t="s">
        <v>1111</v>
      </c>
      <c r="D258" s="125" t="s">
        <v>893</v>
      </c>
      <c r="E258" s="126" t="s">
        <v>1112</v>
      </c>
      <c r="F258" s="127" t="s">
        <v>1113</v>
      </c>
      <c r="G258" s="128"/>
      <c r="H258" s="128"/>
      <c r="I258" s="128"/>
      <c r="J258" s="129" t="s">
        <v>896</v>
      </c>
      <c r="K258" s="130">
        <v>299.007</v>
      </c>
      <c r="L258" s="186">
        <v>0</v>
      </c>
      <c r="M258" s="187"/>
      <c r="N258" s="131">
        <f>ROUND($L$258*$K$258,2)</f>
        <v>0</v>
      </c>
      <c r="O258" s="128"/>
      <c r="P258" s="128"/>
      <c r="Q258" s="128"/>
      <c r="R258" s="27"/>
      <c r="S258" s="28"/>
      <c r="T258" s="132"/>
      <c r="U258" s="133" t="s">
        <v>644</v>
      </c>
      <c r="W258" s="134">
        <f>$V$258*$K$258</f>
        <v>0</v>
      </c>
      <c r="X258" s="134">
        <v>0.00199</v>
      </c>
      <c r="Y258" s="134">
        <f>$X$258*$K$258</f>
        <v>0.59502393</v>
      </c>
      <c r="Z258" s="134">
        <v>0</v>
      </c>
      <c r="AA258" s="135">
        <f>$Z$258*$K$258</f>
        <v>0</v>
      </c>
      <c r="AR258" s="12" t="s">
        <v>857</v>
      </c>
      <c r="AT258" s="12" t="s">
        <v>893</v>
      </c>
      <c r="AU258" s="12" t="s">
        <v>668</v>
      </c>
      <c r="AY258" s="12" t="s">
        <v>892</v>
      </c>
      <c r="BE258" s="136">
        <f>IF($U$258="základní",$N$258,0)</f>
        <v>0</v>
      </c>
      <c r="BF258" s="136">
        <f>IF($U$258="snížená",$N$258,0)</f>
        <v>0</v>
      </c>
      <c r="BG258" s="136">
        <f>IF($U$258="zákl. přenesená",$N$258,0)</f>
        <v>0</v>
      </c>
      <c r="BH258" s="136">
        <f>IF($U$258="sníž. přenesená",$N$258,0)</f>
        <v>0</v>
      </c>
      <c r="BI258" s="136">
        <f>IF($U$258="nulová",$N$258,0)</f>
        <v>0</v>
      </c>
      <c r="BJ258" s="12" t="s">
        <v>619</v>
      </c>
      <c r="BK258" s="136">
        <f>ROUND($L$258*$K$258,2)</f>
        <v>0</v>
      </c>
      <c r="BL258" s="12" t="s">
        <v>857</v>
      </c>
      <c r="BM258" s="12" t="s">
        <v>1114</v>
      </c>
    </row>
    <row r="259" spans="2:51" s="12" customFormat="1" ht="18.75" customHeight="1">
      <c r="B259" s="137"/>
      <c r="E259" s="138" t="s">
        <v>797</v>
      </c>
      <c r="F259" s="139" t="s">
        <v>1115</v>
      </c>
      <c r="G259" s="140"/>
      <c r="H259" s="140"/>
      <c r="I259" s="140"/>
      <c r="K259" s="161">
        <v>299.007</v>
      </c>
      <c r="L259" s="188"/>
      <c r="M259" s="188"/>
      <c r="R259" s="142"/>
      <c r="S259" s="28"/>
      <c r="T259" s="143"/>
      <c r="AA259" s="144"/>
      <c r="AT259" s="138" t="s">
        <v>899</v>
      </c>
      <c r="AU259" s="138" t="s">
        <v>668</v>
      </c>
      <c r="AV259" s="138" t="s">
        <v>668</v>
      </c>
      <c r="AW259" s="138" t="s">
        <v>832</v>
      </c>
      <c r="AX259" s="138" t="s">
        <v>619</v>
      </c>
      <c r="AY259" s="138" t="s">
        <v>892</v>
      </c>
    </row>
    <row r="260" spans="2:65" s="12" customFormat="1" ht="27" customHeight="1">
      <c r="B260" s="23"/>
      <c r="C260" s="125" t="s">
        <v>1116</v>
      </c>
      <c r="D260" s="125" t="s">
        <v>893</v>
      </c>
      <c r="E260" s="126" t="s">
        <v>1117</v>
      </c>
      <c r="F260" s="127" t="s">
        <v>1118</v>
      </c>
      <c r="G260" s="128"/>
      <c r="H260" s="128"/>
      <c r="I260" s="128"/>
      <c r="J260" s="129" t="s">
        <v>896</v>
      </c>
      <c r="K260" s="162">
        <v>205.255</v>
      </c>
      <c r="L260" s="186">
        <v>0</v>
      </c>
      <c r="M260" s="187"/>
      <c r="N260" s="131">
        <f>ROUND($L$260*$K$260,2)</f>
        <v>0</v>
      </c>
      <c r="O260" s="128"/>
      <c r="P260" s="128"/>
      <c r="Q260" s="128"/>
      <c r="R260" s="27"/>
      <c r="S260" s="28"/>
      <c r="T260" s="132"/>
      <c r="U260" s="133" t="s">
        <v>644</v>
      </c>
      <c r="W260" s="134">
        <f>$V$260*$K$260</f>
        <v>0</v>
      </c>
      <c r="X260" s="134">
        <v>0.00201</v>
      </c>
      <c r="Y260" s="134">
        <f>$X$260*$K$260</f>
        <v>0.41256255000000003</v>
      </c>
      <c r="Z260" s="134">
        <v>0</v>
      </c>
      <c r="AA260" s="135">
        <f>$Z$260*$K$260</f>
        <v>0</v>
      </c>
      <c r="AR260" s="12" t="s">
        <v>857</v>
      </c>
      <c r="AT260" s="12" t="s">
        <v>893</v>
      </c>
      <c r="AU260" s="12" t="s">
        <v>668</v>
      </c>
      <c r="AY260" s="12" t="s">
        <v>892</v>
      </c>
      <c r="BE260" s="136">
        <f>IF($U$260="základní",$N$260,0)</f>
        <v>0</v>
      </c>
      <c r="BF260" s="136">
        <f>IF($U$260="snížená",$N$260,0)</f>
        <v>0</v>
      </c>
      <c r="BG260" s="136">
        <f>IF($U$260="zákl. přenesená",$N$260,0)</f>
        <v>0</v>
      </c>
      <c r="BH260" s="136">
        <f>IF($U$260="sníž. přenesená",$N$260,0)</f>
        <v>0</v>
      </c>
      <c r="BI260" s="136">
        <f>IF($U$260="nulová",$N$260,0)</f>
        <v>0</v>
      </c>
      <c r="BJ260" s="12" t="s">
        <v>619</v>
      </c>
      <c r="BK260" s="136">
        <f>ROUND($L$260*$K$260,2)</f>
        <v>0</v>
      </c>
      <c r="BL260" s="12" t="s">
        <v>857</v>
      </c>
      <c r="BM260" s="12" t="s">
        <v>1119</v>
      </c>
    </row>
    <row r="261" spans="2:51" s="12" customFormat="1" ht="18.75" customHeight="1">
      <c r="B261" s="137"/>
      <c r="E261" s="138" t="s">
        <v>799</v>
      </c>
      <c r="F261" s="139" t="s">
        <v>1120</v>
      </c>
      <c r="G261" s="140"/>
      <c r="H261" s="140"/>
      <c r="I261" s="140"/>
      <c r="K261" s="161">
        <v>205.255</v>
      </c>
      <c r="L261" s="188"/>
      <c r="M261" s="188"/>
      <c r="R261" s="142"/>
      <c r="S261" s="28"/>
      <c r="T261" s="143"/>
      <c r="AA261" s="144"/>
      <c r="AT261" s="138" t="s">
        <v>899</v>
      </c>
      <c r="AU261" s="138" t="s">
        <v>668</v>
      </c>
      <c r="AV261" s="138" t="s">
        <v>668</v>
      </c>
      <c r="AW261" s="138" t="s">
        <v>832</v>
      </c>
      <c r="AX261" s="138" t="s">
        <v>619</v>
      </c>
      <c r="AY261" s="138" t="s">
        <v>892</v>
      </c>
    </row>
    <row r="262" spans="2:65" s="12" customFormat="1" ht="27" customHeight="1">
      <c r="B262" s="23"/>
      <c r="C262" s="125" t="s">
        <v>1121</v>
      </c>
      <c r="D262" s="125" t="s">
        <v>893</v>
      </c>
      <c r="E262" s="126" t="s">
        <v>1122</v>
      </c>
      <c r="F262" s="127" t="s">
        <v>1123</v>
      </c>
      <c r="G262" s="128"/>
      <c r="H262" s="128"/>
      <c r="I262" s="128"/>
      <c r="J262" s="129" t="s">
        <v>896</v>
      </c>
      <c r="K262" s="162">
        <v>299.007</v>
      </c>
      <c r="L262" s="186">
        <v>0</v>
      </c>
      <c r="M262" s="187"/>
      <c r="N262" s="131">
        <f>ROUND($L$262*$K$262,2)</f>
        <v>0</v>
      </c>
      <c r="O262" s="128"/>
      <c r="P262" s="128"/>
      <c r="Q262" s="128"/>
      <c r="R262" s="27"/>
      <c r="S262" s="28"/>
      <c r="T262" s="132"/>
      <c r="U262" s="133" t="s">
        <v>644</v>
      </c>
      <c r="W262" s="134">
        <f>$V$262*$K$262</f>
        <v>0</v>
      </c>
      <c r="X262" s="134">
        <v>0</v>
      </c>
      <c r="Y262" s="134">
        <f>$X$262*$K$262</f>
        <v>0</v>
      </c>
      <c r="Z262" s="134">
        <v>0</v>
      </c>
      <c r="AA262" s="135">
        <f>$Z$262*$K$262</f>
        <v>0</v>
      </c>
      <c r="AR262" s="12" t="s">
        <v>857</v>
      </c>
      <c r="AT262" s="12" t="s">
        <v>893</v>
      </c>
      <c r="AU262" s="12" t="s">
        <v>668</v>
      </c>
      <c r="AY262" s="12" t="s">
        <v>892</v>
      </c>
      <c r="BE262" s="136">
        <f>IF($U$262="základní",$N$262,0)</f>
        <v>0</v>
      </c>
      <c r="BF262" s="136">
        <f>IF($U$262="snížená",$N$262,0)</f>
        <v>0</v>
      </c>
      <c r="BG262" s="136">
        <f>IF($U$262="zákl. přenesená",$N$262,0)</f>
        <v>0</v>
      </c>
      <c r="BH262" s="136">
        <f>IF($U$262="sníž. přenesená",$N$262,0)</f>
        <v>0</v>
      </c>
      <c r="BI262" s="136">
        <f>IF($U$262="nulová",$N$262,0)</f>
        <v>0</v>
      </c>
      <c r="BJ262" s="12" t="s">
        <v>619</v>
      </c>
      <c r="BK262" s="136">
        <f>ROUND($L$262*$K$262,2)</f>
        <v>0</v>
      </c>
      <c r="BL262" s="12" t="s">
        <v>857</v>
      </c>
      <c r="BM262" s="12" t="s">
        <v>1124</v>
      </c>
    </row>
    <row r="263" spans="2:51" s="12" customFormat="1" ht="18.75" customHeight="1">
      <c r="B263" s="137"/>
      <c r="E263" s="138"/>
      <c r="F263" s="139" t="s">
        <v>797</v>
      </c>
      <c r="G263" s="140"/>
      <c r="H263" s="140"/>
      <c r="I263" s="140"/>
      <c r="K263" s="161">
        <v>299.007</v>
      </c>
      <c r="L263" s="188"/>
      <c r="M263" s="188"/>
      <c r="R263" s="142"/>
      <c r="S263" s="28"/>
      <c r="T263" s="143"/>
      <c r="AA263" s="144"/>
      <c r="AT263" s="138" t="s">
        <v>899</v>
      </c>
      <c r="AU263" s="138" t="s">
        <v>668</v>
      </c>
      <c r="AV263" s="138" t="s">
        <v>668</v>
      </c>
      <c r="AW263" s="138" t="s">
        <v>832</v>
      </c>
      <c r="AX263" s="138" t="s">
        <v>619</v>
      </c>
      <c r="AY263" s="138" t="s">
        <v>892</v>
      </c>
    </row>
    <row r="264" spans="2:65" s="12" customFormat="1" ht="27" customHeight="1">
      <c r="B264" s="23"/>
      <c r="C264" s="125" t="s">
        <v>1125</v>
      </c>
      <c r="D264" s="125" t="s">
        <v>893</v>
      </c>
      <c r="E264" s="126" t="s">
        <v>1126</v>
      </c>
      <c r="F264" s="127" t="s">
        <v>1127</v>
      </c>
      <c r="G264" s="128"/>
      <c r="H264" s="128"/>
      <c r="I264" s="128"/>
      <c r="J264" s="129" t="s">
        <v>896</v>
      </c>
      <c r="K264" s="162">
        <v>205.255</v>
      </c>
      <c r="L264" s="186">
        <v>0</v>
      </c>
      <c r="M264" s="187"/>
      <c r="N264" s="131">
        <f>ROUND($L$264*$K$264,2)</f>
        <v>0</v>
      </c>
      <c r="O264" s="128"/>
      <c r="P264" s="128"/>
      <c r="Q264" s="128"/>
      <c r="R264" s="27"/>
      <c r="S264" s="28"/>
      <c r="T264" s="132"/>
      <c r="U264" s="133" t="s">
        <v>644</v>
      </c>
      <c r="W264" s="134">
        <f>$V$264*$K$264</f>
        <v>0</v>
      </c>
      <c r="X264" s="134">
        <v>0</v>
      </c>
      <c r="Y264" s="134">
        <f>$X$264*$K$264</f>
        <v>0</v>
      </c>
      <c r="Z264" s="134">
        <v>0</v>
      </c>
      <c r="AA264" s="135">
        <f>$Z$264*$K$264</f>
        <v>0</v>
      </c>
      <c r="AR264" s="12" t="s">
        <v>857</v>
      </c>
      <c r="AT264" s="12" t="s">
        <v>893</v>
      </c>
      <c r="AU264" s="12" t="s">
        <v>668</v>
      </c>
      <c r="AY264" s="12" t="s">
        <v>892</v>
      </c>
      <c r="BE264" s="136">
        <f>IF($U$264="základní",$N$264,0)</f>
        <v>0</v>
      </c>
      <c r="BF264" s="136">
        <f>IF($U$264="snížená",$N$264,0)</f>
        <v>0</v>
      </c>
      <c r="BG264" s="136">
        <f>IF($U$264="zákl. přenesená",$N$264,0)</f>
        <v>0</v>
      </c>
      <c r="BH264" s="136">
        <f>IF($U$264="sníž. přenesená",$N$264,0)</f>
        <v>0</v>
      </c>
      <c r="BI264" s="136">
        <f>IF($U$264="nulová",$N$264,0)</f>
        <v>0</v>
      </c>
      <c r="BJ264" s="12" t="s">
        <v>619</v>
      </c>
      <c r="BK264" s="136">
        <f>ROUND($L$264*$K$264,2)</f>
        <v>0</v>
      </c>
      <c r="BL264" s="12" t="s">
        <v>857</v>
      </c>
      <c r="BM264" s="12" t="s">
        <v>1128</v>
      </c>
    </row>
    <row r="265" spans="2:51" s="12" customFormat="1" ht="18.75" customHeight="1">
      <c r="B265" s="137"/>
      <c r="E265" s="138"/>
      <c r="F265" s="139" t="s">
        <v>799</v>
      </c>
      <c r="G265" s="140"/>
      <c r="H265" s="140"/>
      <c r="I265" s="140"/>
      <c r="K265" s="161">
        <v>205.255</v>
      </c>
      <c r="L265" s="188"/>
      <c r="M265" s="188"/>
      <c r="R265" s="142"/>
      <c r="S265" s="28"/>
      <c r="T265" s="143"/>
      <c r="AA265" s="144"/>
      <c r="AT265" s="138" t="s">
        <v>899</v>
      </c>
      <c r="AU265" s="138" t="s">
        <v>668</v>
      </c>
      <c r="AV265" s="138" t="s">
        <v>668</v>
      </c>
      <c r="AW265" s="138" t="s">
        <v>832</v>
      </c>
      <c r="AX265" s="138" t="s">
        <v>619</v>
      </c>
      <c r="AY265" s="138" t="s">
        <v>892</v>
      </c>
    </row>
    <row r="266" spans="2:65" s="12" customFormat="1" ht="27" customHeight="1">
      <c r="B266" s="23"/>
      <c r="C266" s="125" t="s">
        <v>1129</v>
      </c>
      <c r="D266" s="125" t="s">
        <v>893</v>
      </c>
      <c r="E266" s="126" t="s">
        <v>1130</v>
      </c>
      <c r="F266" s="127" t="s">
        <v>1131</v>
      </c>
      <c r="G266" s="128"/>
      <c r="H266" s="128"/>
      <c r="I266" s="128"/>
      <c r="J266" s="129" t="s">
        <v>1132</v>
      </c>
      <c r="K266" s="130">
        <v>1</v>
      </c>
      <c r="L266" s="186">
        <v>0</v>
      </c>
      <c r="M266" s="187"/>
      <c r="N266" s="131">
        <f>ROUND($L$266*$K$266,2)</f>
        <v>0</v>
      </c>
      <c r="O266" s="128"/>
      <c r="P266" s="128"/>
      <c r="Q266" s="128"/>
      <c r="R266" s="27"/>
      <c r="S266" s="28"/>
      <c r="T266" s="132"/>
      <c r="U266" s="133" t="s">
        <v>644</v>
      </c>
      <c r="W266" s="134">
        <f>$V$266*$K$266</f>
        <v>0</v>
      </c>
      <c r="X266" s="134">
        <v>0</v>
      </c>
      <c r="Y266" s="134">
        <f>$X$266*$K$266</f>
        <v>0</v>
      </c>
      <c r="Z266" s="134">
        <v>0</v>
      </c>
      <c r="AA266" s="135">
        <f>$Z$266*$K$266</f>
        <v>0</v>
      </c>
      <c r="AR266" s="12" t="s">
        <v>857</v>
      </c>
      <c r="AT266" s="12" t="s">
        <v>893</v>
      </c>
      <c r="AU266" s="12" t="s">
        <v>668</v>
      </c>
      <c r="AY266" s="12" t="s">
        <v>892</v>
      </c>
      <c r="BE266" s="136">
        <f>IF($U$266="základní",$N$266,0)</f>
        <v>0</v>
      </c>
      <c r="BF266" s="136">
        <f>IF($U$266="snížená",$N$266,0)</f>
        <v>0</v>
      </c>
      <c r="BG266" s="136">
        <f>IF($U$266="zákl. přenesená",$N$266,0)</f>
        <v>0</v>
      </c>
      <c r="BH266" s="136">
        <f>IF($U$266="sníž. přenesená",$N$266,0)</f>
        <v>0</v>
      </c>
      <c r="BI266" s="136">
        <f>IF($U$266="nulová",$N$266,0)</f>
        <v>0</v>
      </c>
      <c r="BJ266" s="12" t="s">
        <v>619</v>
      </c>
      <c r="BK266" s="136">
        <f>ROUND($L$266*$K$266,2)</f>
        <v>0</v>
      </c>
      <c r="BL266" s="12" t="s">
        <v>857</v>
      </c>
      <c r="BM266" s="12" t="s">
        <v>1133</v>
      </c>
    </row>
    <row r="267" spans="2:65" s="12" customFormat="1" ht="27" customHeight="1">
      <c r="B267" s="23"/>
      <c r="C267" s="125" t="s">
        <v>1134</v>
      </c>
      <c r="D267" s="125" t="s">
        <v>893</v>
      </c>
      <c r="E267" s="126" t="s">
        <v>1135</v>
      </c>
      <c r="F267" s="127" t="s">
        <v>1136</v>
      </c>
      <c r="G267" s="128"/>
      <c r="H267" s="128"/>
      <c r="I267" s="128"/>
      <c r="J267" s="129" t="s">
        <v>1006</v>
      </c>
      <c r="K267" s="130">
        <v>1445.862</v>
      </c>
      <c r="L267" s="186">
        <v>0</v>
      </c>
      <c r="M267" s="187"/>
      <c r="N267" s="131">
        <f>ROUND($L$267*$K$267,2)</f>
        <v>0</v>
      </c>
      <c r="O267" s="128"/>
      <c r="P267" s="128"/>
      <c r="Q267" s="128"/>
      <c r="R267" s="27"/>
      <c r="S267" s="28"/>
      <c r="T267" s="132"/>
      <c r="U267" s="133" t="s">
        <v>644</v>
      </c>
      <c r="W267" s="134">
        <f>$V$267*$K$267</f>
        <v>0</v>
      </c>
      <c r="X267" s="134">
        <v>0</v>
      </c>
      <c r="Y267" s="134">
        <f>$X$267*$K$267</f>
        <v>0</v>
      </c>
      <c r="Z267" s="134">
        <v>0</v>
      </c>
      <c r="AA267" s="135">
        <f>$Z$267*$K$267</f>
        <v>0</v>
      </c>
      <c r="AR267" s="12" t="s">
        <v>857</v>
      </c>
      <c r="AT267" s="12" t="s">
        <v>893</v>
      </c>
      <c r="AU267" s="12" t="s">
        <v>668</v>
      </c>
      <c r="AY267" s="12" t="s">
        <v>892</v>
      </c>
      <c r="BE267" s="136">
        <f>IF($U$267="základní",$N$267,0)</f>
        <v>0</v>
      </c>
      <c r="BF267" s="136">
        <f>IF($U$267="snížená",$N$267,0)</f>
        <v>0</v>
      </c>
      <c r="BG267" s="136">
        <f>IF($U$267="zákl. přenesená",$N$267,0)</f>
        <v>0</v>
      </c>
      <c r="BH267" s="136">
        <f>IF($U$267="sníž. přenesená",$N$267,0)</f>
        <v>0</v>
      </c>
      <c r="BI267" s="136">
        <f>IF($U$267="nulová",$N$267,0)</f>
        <v>0</v>
      </c>
      <c r="BJ267" s="12" t="s">
        <v>619</v>
      </c>
      <c r="BK267" s="136">
        <f>ROUND($L$267*$K$267,2)</f>
        <v>0</v>
      </c>
      <c r="BL267" s="12" t="s">
        <v>857</v>
      </c>
      <c r="BM267" s="12" t="s">
        <v>1137</v>
      </c>
    </row>
    <row r="268" spans="2:51" s="12" customFormat="1" ht="18.75" customHeight="1">
      <c r="B268" s="137"/>
      <c r="E268" s="138"/>
      <c r="F268" s="139" t="s">
        <v>1138</v>
      </c>
      <c r="G268" s="140"/>
      <c r="H268" s="140"/>
      <c r="I268" s="140"/>
      <c r="K268" s="141">
        <v>1445.862</v>
      </c>
      <c r="L268" s="188"/>
      <c r="M268" s="188"/>
      <c r="R268" s="142"/>
      <c r="S268" s="28"/>
      <c r="T268" s="143"/>
      <c r="AA268" s="144"/>
      <c r="AT268" s="138" t="s">
        <v>899</v>
      </c>
      <c r="AU268" s="138" t="s">
        <v>668</v>
      </c>
      <c r="AV268" s="138" t="s">
        <v>668</v>
      </c>
      <c r="AW268" s="138" t="s">
        <v>832</v>
      </c>
      <c r="AX268" s="138" t="s">
        <v>619</v>
      </c>
      <c r="AY268" s="138" t="s">
        <v>892</v>
      </c>
    </row>
    <row r="269" spans="2:65" s="12" customFormat="1" ht="27" customHeight="1">
      <c r="B269" s="23"/>
      <c r="C269" s="125" t="s">
        <v>1139</v>
      </c>
      <c r="D269" s="125" t="s">
        <v>893</v>
      </c>
      <c r="E269" s="126" t="s">
        <v>1140</v>
      </c>
      <c r="F269" s="127" t="s">
        <v>1141</v>
      </c>
      <c r="G269" s="128"/>
      <c r="H269" s="128"/>
      <c r="I269" s="128"/>
      <c r="J269" s="129" t="s">
        <v>1006</v>
      </c>
      <c r="K269" s="130">
        <v>4286.148</v>
      </c>
      <c r="L269" s="186">
        <v>0</v>
      </c>
      <c r="M269" s="187"/>
      <c r="N269" s="131">
        <f>ROUND($L$269*$K$269,2)</f>
        <v>0</v>
      </c>
      <c r="O269" s="128"/>
      <c r="P269" s="128"/>
      <c r="Q269" s="128"/>
      <c r="R269" s="27"/>
      <c r="S269" s="28"/>
      <c r="T269" s="132"/>
      <c r="U269" s="133" t="s">
        <v>644</v>
      </c>
      <c r="W269" s="134">
        <f>$V$269*$K$269</f>
        <v>0</v>
      </c>
      <c r="X269" s="134">
        <v>0</v>
      </c>
      <c r="Y269" s="134">
        <f>$X$269*$K$269</f>
        <v>0</v>
      </c>
      <c r="Z269" s="134">
        <v>0</v>
      </c>
      <c r="AA269" s="135">
        <f>$Z$269*$K$269</f>
        <v>0</v>
      </c>
      <c r="AR269" s="12" t="s">
        <v>857</v>
      </c>
      <c r="AT269" s="12" t="s">
        <v>893</v>
      </c>
      <c r="AU269" s="12" t="s">
        <v>668</v>
      </c>
      <c r="AY269" s="12" t="s">
        <v>892</v>
      </c>
      <c r="BE269" s="136">
        <f>IF($U$269="základní",$N$269,0)</f>
        <v>0</v>
      </c>
      <c r="BF269" s="136">
        <f>IF($U$269="snížená",$N$269,0)</f>
        <v>0</v>
      </c>
      <c r="BG269" s="136">
        <f>IF($U$269="zákl. přenesená",$N$269,0)</f>
        <v>0</v>
      </c>
      <c r="BH269" s="136">
        <f>IF($U$269="sníž. přenesená",$N$269,0)</f>
        <v>0</v>
      </c>
      <c r="BI269" s="136">
        <f>IF($U$269="nulová",$N$269,0)</f>
        <v>0</v>
      </c>
      <c r="BJ269" s="12" t="s">
        <v>619</v>
      </c>
      <c r="BK269" s="136">
        <f>ROUND($L$269*$K$269,2)</f>
        <v>0</v>
      </c>
      <c r="BL269" s="12" t="s">
        <v>857</v>
      </c>
      <c r="BM269" s="12" t="s">
        <v>1142</v>
      </c>
    </row>
    <row r="270" spans="2:51" s="12" customFormat="1" ht="32.25" customHeight="1">
      <c r="B270" s="137"/>
      <c r="E270" s="138" t="s">
        <v>1143</v>
      </c>
      <c r="F270" s="139" t="s">
        <v>1144</v>
      </c>
      <c r="G270" s="140"/>
      <c r="H270" s="140"/>
      <c r="I270" s="140"/>
      <c r="K270" s="141">
        <v>3093.384</v>
      </c>
      <c r="L270" s="188"/>
      <c r="M270" s="188"/>
      <c r="R270" s="142"/>
      <c r="S270" s="28"/>
      <c r="T270" s="143"/>
      <c r="AA270" s="144"/>
      <c r="AT270" s="138" t="s">
        <v>899</v>
      </c>
      <c r="AU270" s="138" t="s">
        <v>668</v>
      </c>
      <c r="AV270" s="138" t="s">
        <v>668</v>
      </c>
      <c r="AW270" s="138" t="s">
        <v>832</v>
      </c>
      <c r="AX270" s="138" t="s">
        <v>661</v>
      </c>
      <c r="AY270" s="138" t="s">
        <v>892</v>
      </c>
    </row>
    <row r="271" spans="2:51" s="12" customFormat="1" ht="32.25" customHeight="1">
      <c r="B271" s="137"/>
      <c r="E271" s="138"/>
      <c r="F271" s="139" t="s">
        <v>1145</v>
      </c>
      <c r="G271" s="140"/>
      <c r="H271" s="140"/>
      <c r="I271" s="140"/>
      <c r="K271" s="141">
        <v>1192.764</v>
      </c>
      <c r="L271" s="188"/>
      <c r="M271" s="188"/>
      <c r="R271" s="142"/>
      <c r="S271" s="28"/>
      <c r="T271" s="143"/>
      <c r="AA271" s="144"/>
      <c r="AT271" s="138" t="s">
        <v>899</v>
      </c>
      <c r="AU271" s="138" t="s">
        <v>668</v>
      </c>
      <c r="AV271" s="138" t="s">
        <v>668</v>
      </c>
      <c r="AW271" s="138" t="s">
        <v>832</v>
      </c>
      <c r="AX271" s="138" t="s">
        <v>661</v>
      </c>
      <c r="AY271" s="138" t="s">
        <v>892</v>
      </c>
    </row>
    <row r="272" spans="2:51" s="12" customFormat="1" ht="18.75" customHeight="1">
      <c r="B272" s="145"/>
      <c r="E272" s="146"/>
      <c r="F272" s="147" t="s">
        <v>919</v>
      </c>
      <c r="G272" s="148"/>
      <c r="H272" s="148"/>
      <c r="I272" s="148"/>
      <c r="K272" s="149">
        <v>4286.148</v>
      </c>
      <c r="L272" s="188"/>
      <c r="M272" s="188"/>
      <c r="R272" s="150"/>
      <c r="S272" s="28"/>
      <c r="T272" s="151"/>
      <c r="AA272" s="152"/>
      <c r="AT272" s="146" t="s">
        <v>899</v>
      </c>
      <c r="AU272" s="146" t="s">
        <v>668</v>
      </c>
      <c r="AV272" s="146" t="s">
        <v>903</v>
      </c>
      <c r="AW272" s="146" t="s">
        <v>832</v>
      </c>
      <c r="AX272" s="146" t="s">
        <v>619</v>
      </c>
      <c r="AY272" s="146" t="s">
        <v>892</v>
      </c>
    </row>
    <row r="273" spans="2:65" s="12" customFormat="1" ht="27" customHeight="1">
      <c r="B273" s="23"/>
      <c r="C273" s="125" t="s">
        <v>1146</v>
      </c>
      <c r="D273" s="125" t="s">
        <v>893</v>
      </c>
      <c r="E273" s="126" t="s">
        <v>1147</v>
      </c>
      <c r="F273" s="127" t="s">
        <v>1148</v>
      </c>
      <c r="G273" s="128"/>
      <c r="H273" s="128"/>
      <c r="I273" s="128"/>
      <c r="J273" s="129" t="s">
        <v>1006</v>
      </c>
      <c r="K273" s="130">
        <v>1331.065</v>
      </c>
      <c r="L273" s="186">
        <v>0</v>
      </c>
      <c r="M273" s="187"/>
      <c r="N273" s="131">
        <f>ROUND($L$273*$K$273,2)</f>
        <v>0</v>
      </c>
      <c r="O273" s="128"/>
      <c r="P273" s="128"/>
      <c r="Q273" s="128"/>
      <c r="R273" s="27"/>
      <c r="S273" s="28"/>
      <c r="T273" s="132"/>
      <c r="U273" s="133" t="s">
        <v>644</v>
      </c>
      <c r="W273" s="134">
        <f>$V$273*$K$273</f>
        <v>0</v>
      </c>
      <c r="X273" s="134">
        <v>0</v>
      </c>
      <c r="Y273" s="134">
        <f>$X$273*$K$273</f>
        <v>0</v>
      </c>
      <c r="Z273" s="134">
        <v>0</v>
      </c>
      <c r="AA273" s="135">
        <f>$Z$273*$K$273</f>
        <v>0</v>
      </c>
      <c r="AR273" s="12" t="s">
        <v>857</v>
      </c>
      <c r="AT273" s="12" t="s">
        <v>893</v>
      </c>
      <c r="AU273" s="12" t="s">
        <v>668</v>
      </c>
      <c r="AY273" s="12" t="s">
        <v>892</v>
      </c>
      <c r="BE273" s="136">
        <f>IF($U$273="základní",$N$273,0)</f>
        <v>0</v>
      </c>
      <c r="BF273" s="136">
        <f>IF($U$273="snížená",$N$273,0)</f>
        <v>0</v>
      </c>
      <c r="BG273" s="136">
        <f>IF($U$273="zákl. přenesená",$N$273,0)</f>
        <v>0</v>
      </c>
      <c r="BH273" s="136">
        <f>IF($U$273="sníž. přenesená",$N$273,0)</f>
        <v>0</v>
      </c>
      <c r="BI273" s="136">
        <f>IF($U$273="nulová",$N$273,0)</f>
        <v>0</v>
      </c>
      <c r="BJ273" s="12" t="s">
        <v>619</v>
      </c>
      <c r="BK273" s="136">
        <f>ROUND($L$273*$K$273,2)</f>
        <v>0</v>
      </c>
      <c r="BL273" s="12" t="s">
        <v>857</v>
      </c>
      <c r="BM273" s="12" t="s">
        <v>1149</v>
      </c>
    </row>
    <row r="274" spans="2:51" s="12" customFormat="1" ht="46.5" customHeight="1">
      <c r="B274" s="137"/>
      <c r="E274" s="138"/>
      <c r="F274" s="139" t="s">
        <v>1150</v>
      </c>
      <c r="G274" s="140"/>
      <c r="H274" s="140"/>
      <c r="I274" s="140"/>
      <c r="K274" s="141">
        <v>42.994</v>
      </c>
      <c r="L274" s="188"/>
      <c r="M274" s="188"/>
      <c r="R274" s="142"/>
      <c r="S274" s="28"/>
      <c r="T274" s="143"/>
      <c r="AA274" s="144"/>
      <c r="AT274" s="138" t="s">
        <v>899</v>
      </c>
      <c r="AU274" s="138" t="s">
        <v>668</v>
      </c>
      <c r="AV274" s="138" t="s">
        <v>668</v>
      </c>
      <c r="AW274" s="138" t="s">
        <v>832</v>
      </c>
      <c r="AX274" s="138" t="s">
        <v>661</v>
      </c>
      <c r="AY274" s="138" t="s">
        <v>892</v>
      </c>
    </row>
    <row r="275" spans="2:51" s="12" customFormat="1" ht="32.25" customHeight="1">
      <c r="B275" s="137"/>
      <c r="E275" s="138"/>
      <c r="F275" s="139" t="s">
        <v>1151</v>
      </c>
      <c r="G275" s="140"/>
      <c r="H275" s="140"/>
      <c r="I275" s="140"/>
      <c r="K275" s="141">
        <v>13.577</v>
      </c>
      <c r="L275" s="188"/>
      <c r="M275" s="188"/>
      <c r="R275" s="142"/>
      <c r="S275" s="28"/>
      <c r="T275" s="143"/>
      <c r="AA275" s="144"/>
      <c r="AT275" s="138" t="s">
        <v>899</v>
      </c>
      <c r="AU275" s="138" t="s">
        <v>668</v>
      </c>
      <c r="AV275" s="138" t="s">
        <v>668</v>
      </c>
      <c r="AW275" s="138" t="s">
        <v>832</v>
      </c>
      <c r="AX275" s="138" t="s">
        <v>661</v>
      </c>
      <c r="AY275" s="138" t="s">
        <v>892</v>
      </c>
    </row>
    <row r="276" spans="2:51" s="12" customFormat="1" ht="18.75" customHeight="1">
      <c r="B276" s="145"/>
      <c r="E276" s="146" t="s">
        <v>853</v>
      </c>
      <c r="F276" s="147" t="s">
        <v>919</v>
      </c>
      <c r="G276" s="148"/>
      <c r="H276" s="148"/>
      <c r="I276" s="148"/>
      <c r="K276" s="149">
        <v>56.571</v>
      </c>
      <c r="L276" s="188"/>
      <c r="M276" s="188"/>
      <c r="R276" s="150"/>
      <c r="S276" s="28"/>
      <c r="T276" s="151"/>
      <c r="AA276" s="152"/>
      <c r="AT276" s="146" t="s">
        <v>899</v>
      </c>
      <c r="AU276" s="146" t="s">
        <v>668</v>
      </c>
      <c r="AV276" s="146" t="s">
        <v>903</v>
      </c>
      <c r="AW276" s="146" t="s">
        <v>832</v>
      </c>
      <c r="AX276" s="146" t="s">
        <v>661</v>
      </c>
      <c r="AY276" s="146" t="s">
        <v>892</v>
      </c>
    </row>
    <row r="277" spans="2:51" s="12" customFormat="1" ht="32.25" customHeight="1">
      <c r="B277" s="137"/>
      <c r="E277" s="138" t="s">
        <v>847</v>
      </c>
      <c r="F277" s="139" t="s">
        <v>1152</v>
      </c>
      <c r="G277" s="140"/>
      <c r="H277" s="140"/>
      <c r="I277" s="140"/>
      <c r="K277" s="141">
        <v>166.918</v>
      </c>
      <c r="L277" s="188"/>
      <c r="M277" s="188"/>
      <c r="R277" s="142"/>
      <c r="S277" s="28"/>
      <c r="T277" s="143"/>
      <c r="AA277" s="144"/>
      <c r="AT277" s="138" t="s">
        <v>899</v>
      </c>
      <c r="AU277" s="138" t="s">
        <v>668</v>
      </c>
      <c r="AV277" s="138" t="s">
        <v>668</v>
      </c>
      <c r="AW277" s="138" t="s">
        <v>832</v>
      </c>
      <c r="AX277" s="138" t="s">
        <v>661</v>
      </c>
      <c r="AY277" s="138" t="s">
        <v>892</v>
      </c>
    </row>
    <row r="278" spans="2:51" s="12" customFormat="1" ht="46.5" customHeight="1">
      <c r="B278" s="137"/>
      <c r="E278" s="138"/>
      <c r="F278" s="139" t="s">
        <v>1153</v>
      </c>
      <c r="G278" s="140"/>
      <c r="H278" s="140"/>
      <c r="I278" s="140"/>
      <c r="K278" s="141">
        <v>50.412</v>
      </c>
      <c r="L278" s="188"/>
      <c r="M278" s="188"/>
      <c r="R278" s="142"/>
      <c r="S278" s="28"/>
      <c r="T278" s="143"/>
      <c r="AA278" s="144"/>
      <c r="AT278" s="138" t="s">
        <v>899</v>
      </c>
      <c r="AU278" s="138" t="s">
        <v>668</v>
      </c>
      <c r="AV278" s="138" t="s">
        <v>668</v>
      </c>
      <c r="AW278" s="138" t="s">
        <v>832</v>
      </c>
      <c r="AX278" s="138" t="s">
        <v>661</v>
      </c>
      <c r="AY278" s="138" t="s">
        <v>892</v>
      </c>
    </row>
    <row r="279" spans="2:51" s="12" customFormat="1" ht="18.75" customHeight="1">
      <c r="B279" s="145"/>
      <c r="E279" s="146" t="s">
        <v>850</v>
      </c>
      <c r="F279" s="147" t="s">
        <v>919</v>
      </c>
      <c r="G279" s="148"/>
      <c r="H279" s="148"/>
      <c r="I279" s="148"/>
      <c r="K279" s="149">
        <v>217.33</v>
      </c>
      <c r="L279" s="188"/>
      <c r="M279" s="188"/>
      <c r="R279" s="150"/>
      <c r="S279" s="28"/>
      <c r="T279" s="151"/>
      <c r="AA279" s="152"/>
      <c r="AT279" s="146" t="s">
        <v>899</v>
      </c>
      <c r="AU279" s="146" t="s">
        <v>668</v>
      </c>
      <c r="AV279" s="146" t="s">
        <v>903</v>
      </c>
      <c r="AW279" s="146" t="s">
        <v>832</v>
      </c>
      <c r="AX279" s="146" t="s">
        <v>661</v>
      </c>
      <c r="AY279" s="146" t="s">
        <v>892</v>
      </c>
    </row>
    <row r="280" spans="2:51" s="12" customFormat="1" ht="18.75" customHeight="1">
      <c r="B280" s="137"/>
      <c r="E280" s="138" t="s">
        <v>778</v>
      </c>
      <c r="F280" s="139" t="s">
        <v>1154</v>
      </c>
      <c r="G280" s="140"/>
      <c r="H280" s="140"/>
      <c r="I280" s="140"/>
      <c r="K280" s="141">
        <v>1331.065</v>
      </c>
      <c r="L280" s="188"/>
      <c r="M280" s="188"/>
      <c r="R280" s="142"/>
      <c r="S280" s="28"/>
      <c r="T280" s="143"/>
      <c r="AA280" s="144"/>
      <c r="AT280" s="138" t="s">
        <v>899</v>
      </c>
      <c r="AU280" s="138" t="s">
        <v>668</v>
      </c>
      <c r="AV280" s="138" t="s">
        <v>668</v>
      </c>
      <c r="AW280" s="138" t="s">
        <v>832</v>
      </c>
      <c r="AX280" s="138" t="s">
        <v>619</v>
      </c>
      <c r="AY280" s="138" t="s">
        <v>892</v>
      </c>
    </row>
    <row r="281" spans="2:65" s="12" customFormat="1" ht="27" customHeight="1">
      <c r="B281" s="23"/>
      <c r="C281" s="125" t="s">
        <v>1155</v>
      </c>
      <c r="D281" s="125" t="s">
        <v>893</v>
      </c>
      <c r="E281" s="126" t="s">
        <v>1156</v>
      </c>
      <c r="F281" s="127" t="s">
        <v>1157</v>
      </c>
      <c r="G281" s="128"/>
      <c r="H281" s="128"/>
      <c r="I281" s="128"/>
      <c r="J281" s="129" t="s">
        <v>1006</v>
      </c>
      <c r="K281" s="130">
        <v>696.382</v>
      </c>
      <c r="L281" s="186">
        <v>0</v>
      </c>
      <c r="M281" s="187"/>
      <c r="N281" s="131">
        <f>ROUND($L$281*$K$281,2)</f>
        <v>0</v>
      </c>
      <c r="O281" s="128"/>
      <c r="P281" s="128"/>
      <c r="Q281" s="128"/>
      <c r="R281" s="27"/>
      <c r="S281" s="28"/>
      <c r="T281" s="132"/>
      <c r="U281" s="133" t="s">
        <v>644</v>
      </c>
      <c r="W281" s="134">
        <f>$V$281*$K$281</f>
        <v>0</v>
      </c>
      <c r="X281" s="134">
        <v>0</v>
      </c>
      <c r="Y281" s="134">
        <f>$X$281*$K$281</f>
        <v>0</v>
      </c>
      <c r="Z281" s="134">
        <v>0</v>
      </c>
      <c r="AA281" s="135">
        <f>$Z$281*$K$281</f>
        <v>0</v>
      </c>
      <c r="AR281" s="12" t="s">
        <v>857</v>
      </c>
      <c r="AT281" s="12" t="s">
        <v>893</v>
      </c>
      <c r="AU281" s="12" t="s">
        <v>668</v>
      </c>
      <c r="AY281" s="12" t="s">
        <v>892</v>
      </c>
      <c r="BE281" s="136">
        <f>IF($U$281="základní",$N$281,0)</f>
        <v>0</v>
      </c>
      <c r="BF281" s="136">
        <f>IF($U$281="snížená",$N$281,0)</f>
        <v>0</v>
      </c>
      <c r="BG281" s="136">
        <f>IF($U$281="zákl. přenesená",$N$281,0)</f>
        <v>0</v>
      </c>
      <c r="BH281" s="136">
        <f>IF($U$281="sníž. přenesená",$N$281,0)</f>
        <v>0</v>
      </c>
      <c r="BI281" s="136">
        <f>IF($U$281="nulová",$N$281,0)</f>
        <v>0</v>
      </c>
      <c r="BJ281" s="12" t="s">
        <v>619</v>
      </c>
      <c r="BK281" s="136">
        <f>ROUND($L$281*$K$281,2)</f>
        <v>0</v>
      </c>
      <c r="BL281" s="12" t="s">
        <v>857</v>
      </c>
      <c r="BM281" s="12" t="s">
        <v>1158</v>
      </c>
    </row>
    <row r="282" spans="2:51" s="12" customFormat="1" ht="32.25" customHeight="1">
      <c r="B282" s="137"/>
      <c r="E282" s="138" t="s">
        <v>748</v>
      </c>
      <c r="F282" s="139" t="s">
        <v>1159</v>
      </c>
      <c r="G282" s="140"/>
      <c r="H282" s="140"/>
      <c r="I282" s="140"/>
      <c r="K282" s="141">
        <v>100</v>
      </c>
      <c r="L282" s="188"/>
      <c r="M282" s="188"/>
      <c r="R282" s="142"/>
      <c r="S282" s="28"/>
      <c r="T282" s="143"/>
      <c r="AA282" s="144"/>
      <c r="AT282" s="138" t="s">
        <v>899</v>
      </c>
      <c r="AU282" s="138" t="s">
        <v>668</v>
      </c>
      <c r="AV282" s="138" t="s">
        <v>668</v>
      </c>
      <c r="AW282" s="138" t="s">
        <v>832</v>
      </c>
      <c r="AX282" s="138" t="s">
        <v>661</v>
      </c>
      <c r="AY282" s="138" t="s">
        <v>892</v>
      </c>
    </row>
    <row r="283" spans="2:51" s="12" customFormat="1" ht="46.5" customHeight="1">
      <c r="B283" s="137"/>
      <c r="E283" s="138" t="s">
        <v>746</v>
      </c>
      <c r="F283" s="139" t="s">
        <v>1160</v>
      </c>
      <c r="G283" s="140"/>
      <c r="H283" s="140"/>
      <c r="I283" s="140"/>
      <c r="K283" s="141">
        <v>596.382</v>
      </c>
      <c r="L283" s="188"/>
      <c r="M283" s="188"/>
      <c r="R283" s="142"/>
      <c r="S283" s="28"/>
      <c r="T283" s="143"/>
      <c r="AA283" s="144"/>
      <c r="AT283" s="138" t="s">
        <v>899</v>
      </c>
      <c r="AU283" s="138" t="s">
        <v>668</v>
      </c>
      <c r="AV283" s="138" t="s">
        <v>668</v>
      </c>
      <c r="AW283" s="138" t="s">
        <v>832</v>
      </c>
      <c r="AX283" s="138" t="s">
        <v>661</v>
      </c>
      <c r="AY283" s="138" t="s">
        <v>892</v>
      </c>
    </row>
    <row r="284" spans="2:51" s="12" customFormat="1" ht="18.75" customHeight="1">
      <c r="B284" s="153"/>
      <c r="E284" s="154"/>
      <c r="F284" s="155" t="s">
        <v>1013</v>
      </c>
      <c r="G284" s="156"/>
      <c r="H284" s="156"/>
      <c r="I284" s="156"/>
      <c r="K284" s="157">
        <v>696.382</v>
      </c>
      <c r="L284" s="188"/>
      <c r="M284" s="188"/>
      <c r="R284" s="158"/>
      <c r="S284" s="28"/>
      <c r="T284" s="159"/>
      <c r="AA284" s="160"/>
      <c r="AT284" s="154" t="s">
        <v>899</v>
      </c>
      <c r="AU284" s="154" t="s">
        <v>668</v>
      </c>
      <c r="AV284" s="154" t="s">
        <v>857</v>
      </c>
      <c r="AW284" s="154" t="s">
        <v>832</v>
      </c>
      <c r="AX284" s="154" t="s">
        <v>619</v>
      </c>
      <c r="AY284" s="154" t="s">
        <v>892</v>
      </c>
    </row>
    <row r="285" spans="2:65" s="12" customFormat="1" ht="27" customHeight="1">
      <c r="B285" s="23"/>
      <c r="C285" s="125" t="s">
        <v>1161</v>
      </c>
      <c r="D285" s="125" t="s">
        <v>893</v>
      </c>
      <c r="E285" s="126" t="s">
        <v>1162</v>
      </c>
      <c r="F285" s="127" t="s">
        <v>1163</v>
      </c>
      <c r="G285" s="128"/>
      <c r="H285" s="128"/>
      <c r="I285" s="128"/>
      <c r="J285" s="129" t="s">
        <v>1006</v>
      </c>
      <c r="K285" s="130">
        <v>711.2</v>
      </c>
      <c r="L285" s="186">
        <v>0</v>
      </c>
      <c r="M285" s="187"/>
      <c r="N285" s="131">
        <f>ROUND($L$285*$K$285,2)</f>
        <v>0</v>
      </c>
      <c r="O285" s="128"/>
      <c r="P285" s="128"/>
      <c r="Q285" s="128"/>
      <c r="R285" s="27"/>
      <c r="S285" s="28"/>
      <c r="T285" s="132"/>
      <c r="U285" s="133" t="s">
        <v>644</v>
      </c>
      <c r="W285" s="134">
        <f>$V$285*$K$285</f>
        <v>0</v>
      </c>
      <c r="X285" s="134">
        <v>0</v>
      </c>
      <c r="Y285" s="134">
        <f>$X$285*$K$285</f>
        <v>0</v>
      </c>
      <c r="Z285" s="134">
        <v>0</v>
      </c>
      <c r="AA285" s="135">
        <f>$Z$285*$K$285</f>
        <v>0</v>
      </c>
      <c r="AR285" s="12" t="s">
        <v>857</v>
      </c>
      <c r="AT285" s="12" t="s">
        <v>893</v>
      </c>
      <c r="AU285" s="12" t="s">
        <v>668</v>
      </c>
      <c r="AY285" s="12" t="s">
        <v>892</v>
      </c>
      <c r="BE285" s="136">
        <f>IF($U$285="základní",$N$285,0)</f>
        <v>0</v>
      </c>
      <c r="BF285" s="136">
        <f>IF($U$285="snížená",$N$285,0)</f>
        <v>0</v>
      </c>
      <c r="BG285" s="136">
        <f>IF($U$285="zákl. přenesená",$N$285,0)</f>
        <v>0</v>
      </c>
      <c r="BH285" s="136">
        <f>IF($U$285="sníž. přenesená",$N$285,0)</f>
        <v>0</v>
      </c>
      <c r="BI285" s="136">
        <f>IF($U$285="nulová",$N$285,0)</f>
        <v>0</v>
      </c>
      <c r="BJ285" s="12" t="s">
        <v>619</v>
      </c>
      <c r="BK285" s="136">
        <f>ROUND($L$285*$K$285,2)</f>
        <v>0</v>
      </c>
      <c r="BL285" s="12" t="s">
        <v>857</v>
      </c>
      <c r="BM285" s="12" t="s">
        <v>1164</v>
      </c>
    </row>
    <row r="286" spans="2:51" s="12" customFormat="1" ht="32.25" customHeight="1">
      <c r="B286" s="137"/>
      <c r="E286" s="138"/>
      <c r="F286" s="139" t="s">
        <v>1165</v>
      </c>
      <c r="G286" s="140"/>
      <c r="H286" s="140"/>
      <c r="I286" s="140"/>
      <c r="K286" s="141">
        <v>696.382</v>
      </c>
      <c r="L286" s="188"/>
      <c r="M286" s="188"/>
      <c r="R286" s="142"/>
      <c r="S286" s="28"/>
      <c r="T286" s="143"/>
      <c r="AA286" s="144"/>
      <c r="AT286" s="138" t="s">
        <v>899</v>
      </c>
      <c r="AU286" s="138" t="s">
        <v>668</v>
      </c>
      <c r="AV286" s="138" t="s">
        <v>668</v>
      </c>
      <c r="AW286" s="138" t="s">
        <v>832</v>
      </c>
      <c r="AX286" s="138" t="s">
        <v>661</v>
      </c>
      <c r="AY286" s="138" t="s">
        <v>892</v>
      </c>
    </row>
    <row r="287" spans="2:51" s="12" customFormat="1" ht="60.75" customHeight="1">
      <c r="B287" s="137"/>
      <c r="E287" s="138"/>
      <c r="F287" s="139" t="s">
        <v>1166</v>
      </c>
      <c r="G287" s="140"/>
      <c r="H287" s="140"/>
      <c r="I287" s="140"/>
      <c r="K287" s="141">
        <v>20.613</v>
      </c>
      <c r="L287" s="188"/>
      <c r="M287" s="188"/>
      <c r="R287" s="142"/>
      <c r="S287" s="28"/>
      <c r="T287" s="143"/>
      <c r="AA287" s="144"/>
      <c r="AT287" s="138" t="s">
        <v>899</v>
      </c>
      <c r="AU287" s="138" t="s">
        <v>668</v>
      </c>
      <c r="AV287" s="138" t="s">
        <v>668</v>
      </c>
      <c r="AW287" s="138" t="s">
        <v>832</v>
      </c>
      <c r="AX287" s="138" t="s">
        <v>661</v>
      </c>
      <c r="AY287" s="138" t="s">
        <v>892</v>
      </c>
    </row>
    <row r="288" spans="2:51" s="12" customFormat="1" ht="32.25" customHeight="1">
      <c r="B288" s="137"/>
      <c r="E288" s="138"/>
      <c r="F288" s="139" t="s">
        <v>1167</v>
      </c>
      <c r="G288" s="140"/>
      <c r="H288" s="140"/>
      <c r="I288" s="140"/>
      <c r="K288" s="141">
        <v>-5.795</v>
      </c>
      <c r="L288" s="188"/>
      <c r="M288" s="188"/>
      <c r="R288" s="142"/>
      <c r="S288" s="28"/>
      <c r="T288" s="143"/>
      <c r="AA288" s="144"/>
      <c r="AT288" s="138" t="s">
        <v>899</v>
      </c>
      <c r="AU288" s="138" t="s">
        <v>668</v>
      </c>
      <c r="AV288" s="138" t="s">
        <v>668</v>
      </c>
      <c r="AW288" s="138" t="s">
        <v>832</v>
      </c>
      <c r="AX288" s="138" t="s">
        <v>661</v>
      </c>
      <c r="AY288" s="138" t="s">
        <v>892</v>
      </c>
    </row>
    <row r="289" spans="2:51" s="12" customFormat="1" ht="18.75" customHeight="1">
      <c r="B289" s="145"/>
      <c r="E289" s="146"/>
      <c r="F289" s="147" t="s">
        <v>919</v>
      </c>
      <c r="G289" s="148"/>
      <c r="H289" s="148"/>
      <c r="I289" s="148"/>
      <c r="K289" s="149">
        <v>711.2</v>
      </c>
      <c r="L289" s="188"/>
      <c r="M289" s="188"/>
      <c r="R289" s="150"/>
      <c r="S289" s="28"/>
      <c r="T289" s="151"/>
      <c r="AA289" s="152"/>
      <c r="AT289" s="146" t="s">
        <v>899</v>
      </c>
      <c r="AU289" s="146" t="s">
        <v>668</v>
      </c>
      <c r="AV289" s="146" t="s">
        <v>903</v>
      </c>
      <c r="AW289" s="146" t="s">
        <v>832</v>
      </c>
      <c r="AX289" s="146" t="s">
        <v>619</v>
      </c>
      <c r="AY289" s="146" t="s">
        <v>892</v>
      </c>
    </row>
    <row r="290" spans="2:65" s="12" customFormat="1" ht="15.75" customHeight="1">
      <c r="B290" s="23"/>
      <c r="C290" s="125" t="s">
        <v>1168</v>
      </c>
      <c r="D290" s="125" t="s">
        <v>893</v>
      </c>
      <c r="E290" s="126" t="s">
        <v>1169</v>
      </c>
      <c r="F290" s="127" t="s">
        <v>1170</v>
      </c>
      <c r="G290" s="128"/>
      <c r="H290" s="128"/>
      <c r="I290" s="128"/>
      <c r="J290" s="129" t="s">
        <v>1006</v>
      </c>
      <c r="K290" s="130">
        <v>1331.065</v>
      </c>
      <c r="L290" s="186">
        <v>0</v>
      </c>
      <c r="M290" s="187"/>
      <c r="N290" s="131">
        <f>ROUND($L$290*$K$290,2)</f>
        <v>0</v>
      </c>
      <c r="O290" s="128"/>
      <c r="P290" s="128"/>
      <c r="Q290" s="128"/>
      <c r="R290" s="27"/>
      <c r="S290" s="28"/>
      <c r="T290" s="132"/>
      <c r="U290" s="133" t="s">
        <v>644</v>
      </c>
      <c r="W290" s="134">
        <f>$V$290*$K$290</f>
        <v>0</v>
      </c>
      <c r="X290" s="134">
        <v>0</v>
      </c>
      <c r="Y290" s="134">
        <f>$X$290*$K$290</f>
        <v>0</v>
      </c>
      <c r="Z290" s="134">
        <v>0</v>
      </c>
      <c r="AA290" s="135">
        <f>$Z$290*$K$290</f>
        <v>0</v>
      </c>
      <c r="AR290" s="12" t="s">
        <v>857</v>
      </c>
      <c r="AT290" s="12" t="s">
        <v>893</v>
      </c>
      <c r="AU290" s="12" t="s">
        <v>668</v>
      </c>
      <c r="AY290" s="12" t="s">
        <v>892</v>
      </c>
      <c r="BE290" s="136">
        <f>IF($U$290="základní",$N$290,0)</f>
        <v>0</v>
      </c>
      <c r="BF290" s="136">
        <f>IF($U$290="snížená",$N$290,0)</f>
        <v>0</v>
      </c>
      <c r="BG290" s="136">
        <f>IF($U$290="zákl. přenesená",$N$290,0)</f>
        <v>0</v>
      </c>
      <c r="BH290" s="136">
        <f>IF($U$290="sníž. přenesená",$N$290,0)</f>
        <v>0</v>
      </c>
      <c r="BI290" s="136">
        <f>IF($U$290="nulová",$N$290,0)</f>
        <v>0</v>
      </c>
      <c r="BJ290" s="12" t="s">
        <v>619</v>
      </c>
      <c r="BK290" s="136">
        <f>ROUND($L$290*$K$290,2)</f>
        <v>0</v>
      </c>
      <c r="BL290" s="12" t="s">
        <v>857</v>
      </c>
      <c r="BM290" s="12" t="s">
        <v>1171</v>
      </c>
    </row>
    <row r="291" spans="2:51" s="12" customFormat="1" ht="18.75" customHeight="1">
      <c r="B291" s="137"/>
      <c r="E291" s="138" t="s">
        <v>776</v>
      </c>
      <c r="F291" s="139" t="s">
        <v>778</v>
      </c>
      <c r="G291" s="140"/>
      <c r="H291" s="140"/>
      <c r="I291" s="140"/>
      <c r="K291" s="141">
        <v>1331.065</v>
      </c>
      <c r="L291" s="188"/>
      <c r="M291" s="188"/>
      <c r="R291" s="142"/>
      <c r="S291" s="28"/>
      <c r="T291" s="143"/>
      <c r="AA291" s="144"/>
      <c r="AT291" s="138" t="s">
        <v>899</v>
      </c>
      <c r="AU291" s="138" t="s">
        <v>668</v>
      </c>
      <c r="AV291" s="138" t="s">
        <v>668</v>
      </c>
      <c r="AW291" s="138" t="s">
        <v>832</v>
      </c>
      <c r="AX291" s="138" t="s">
        <v>619</v>
      </c>
      <c r="AY291" s="138" t="s">
        <v>892</v>
      </c>
    </row>
    <row r="292" spans="2:65" s="12" customFormat="1" ht="27" customHeight="1">
      <c r="B292" s="23"/>
      <c r="C292" s="125" t="s">
        <v>1172</v>
      </c>
      <c r="D292" s="125" t="s">
        <v>893</v>
      </c>
      <c r="E292" s="126" t="s">
        <v>1173</v>
      </c>
      <c r="F292" s="127" t="s">
        <v>1174</v>
      </c>
      <c r="G292" s="128"/>
      <c r="H292" s="128"/>
      <c r="I292" s="128"/>
      <c r="J292" s="129" t="s">
        <v>1175</v>
      </c>
      <c r="K292" s="130">
        <v>2662.13</v>
      </c>
      <c r="L292" s="186">
        <v>0</v>
      </c>
      <c r="M292" s="187"/>
      <c r="N292" s="131">
        <f>ROUND($L$292*$K$292,2)</f>
        <v>0</v>
      </c>
      <c r="O292" s="128"/>
      <c r="P292" s="128"/>
      <c r="Q292" s="128"/>
      <c r="R292" s="27"/>
      <c r="S292" s="28"/>
      <c r="T292" s="132"/>
      <c r="U292" s="133" t="s">
        <v>644</v>
      </c>
      <c r="W292" s="134">
        <f>$V$292*$K$292</f>
        <v>0</v>
      </c>
      <c r="X292" s="134">
        <v>0</v>
      </c>
      <c r="Y292" s="134">
        <f>$X$292*$K$292</f>
        <v>0</v>
      </c>
      <c r="Z292" s="134">
        <v>0</v>
      </c>
      <c r="AA292" s="135">
        <f>$Z$292*$K$292</f>
        <v>0</v>
      </c>
      <c r="AR292" s="12" t="s">
        <v>857</v>
      </c>
      <c r="AT292" s="12" t="s">
        <v>893</v>
      </c>
      <c r="AU292" s="12" t="s">
        <v>668</v>
      </c>
      <c r="AY292" s="12" t="s">
        <v>892</v>
      </c>
      <c r="BE292" s="136">
        <f>IF($U$292="základní",$N$292,0)</f>
        <v>0</v>
      </c>
      <c r="BF292" s="136">
        <f>IF($U$292="snížená",$N$292,0)</f>
        <v>0</v>
      </c>
      <c r="BG292" s="136">
        <f>IF($U$292="zákl. přenesená",$N$292,0)</f>
        <v>0</v>
      </c>
      <c r="BH292" s="136">
        <f>IF($U$292="sníž. přenesená",$N$292,0)</f>
        <v>0</v>
      </c>
      <c r="BI292" s="136">
        <f>IF($U$292="nulová",$N$292,0)</f>
        <v>0</v>
      </c>
      <c r="BJ292" s="12" t="s">
        <v>619</v>
      </c>
      <c r="BK292" s="136">
        <f>ROUND($L$292*$K$292,2)</f>
        <v>0</v>
      </c>
      <c r="BL292" s="12" t="s">
        <v>857</v>
      </c>
      <c r="BM292" s="12" t="s">
        <v>1176</v>
      </c>
    </row>
    <row r="293" spans="2:51" s="12" customFormat="1" ht="18.75" customHeight="1">
      <c r="B293" s="137"/>
      <c r="E293" s="138"/>
      <c r="F293" s="139" t="s">
        <v>1177</v>
      </c>
      <c r="G293" s="140"/>
      <c r="H293" s="140"/>
      <c r="I293" s="140"/>
      <c r="K293" s="141">
        <v>2662.13</v>
      </c>
      <c r="L293" s="188"/>
      <c r="M293" s="188"/>
      <c r="R293" s="142"/>
      <c r="S293" s="28"/>
      <c r="T293" s="143"/>
      <c r="AA293" s="144"/>
      <c r="AT293" s="138" t="s">
        <v>899</v>
      </c>
      <c r="AU293" s="138" t="s">
        <v>668</v>
      </c>
      <c r="AV293" s="138" t="s">
        <v>668</v>
      </c>
      <c r="AW293" s="138" t="s">
        <v>832</v>
      </c>
      <c r="AX293" s="138" t="s">
        <v>619</v>
      </c>
      <c r="AY293" s="138" t="s">
        <v>892</v>
      </c>
    </row>
    <row r="294" spans="2:65" s="12" customFormat="1" ht="27" customHeight="1">
      <c r="B294" s="23"/>
      <c r="C294" s="125" t="s">
        <v>1178</v>
      </c>
      <c r="D294" s="125" t="s">
        <v>893</v>
      </c>
      <c r="E294" s="126" t="s">
        <v>1179</v>
      </c>
      <c r="F294" s="127" t="s">
        <v>1180</v>
      </c>
      <c r="G294" s="128"/>
      <c r="H294" s="128"/>
      <c r="I294" s="128"/>
      <c r="J294" s="129" t="s">
        <v>1006</v>
      </c>
      <c r="K294" s="130">
        <v>2631.984</v>
      </c>
      <c r="L294" s="186">
        <v>0</v>
      </c>
      <c r="M294" s="187"/>
      <c r="N294" s="131">
        <f>ROUND($L$294*$K$294,2)</f>
        <v>0</v>
      </c>
      <c r="O294" s="128"/>
      <c r="P294" s="128"/>
      <c r="Q294" s="128"/>
      <c r="R294" s="27"/>
      <c r="S294" s="28"/>
      <c r="T294" s="132"/>
      <c r="U294" s="133" t="s">
        <v>644</v>
      </c>
      <c r="W294" s="134">
        <f>$V$294*$K$294</f>
        <v>0</v>
      </c>
      <c r="X294" s="134">
        <v>0</v>
      </c>
      <c r="Y294" s="134">
        <f>$X$294*$K$294</f>
        <v>0</v>
      </c>
      <c r="Z294" s="134">
        <v>0</v>
      </c>
      <c r="AA294" s="135">
        <f>$Z$294*$K$294</f>
        <v>0</v>
      </c>
      <c r="AR294" s="12" t="s">
        <v>857</v>
      </c>
      <c r="AT294" s="12" t="s">
        <v>893</v>
      </c>
      <c r="AU294" s="12" t="s">
        <v>668</v>
      </c>
      <c r="AY294" s="12" t="s">
        <v>892</v>
      </c>
      <c r="BE294" s="136">
        <f>IF($U$294="základní",$N$294,0)</f>
        <v>0</v>
      </c>
      <c r="BF294" s="136">
        <f>IF($U$294="snížená",$N$294,0)</f>
        <v>0</v>
      </c>
      <c r="BG294" s="136">
        <f>IF($U$294="zákl. přenesená",$N$294,0)</f>
        <v>0</v>
      </c>
      <c r="BH294" s="136">
        <f>IF($U$294="sníž. přenesená",$N$294,0)</f>
        <v>0</v>
      </c>
      <c r="BI294" s="136">
        <f>IF($U$294="nulová",$N$294,0)</f>
        <v>0</v>
      </c>
      <c r="BJ294" s="12" t="s">
        <v>619</v>
      </c>
      <c r="BK294" s="136">
        <f>ROUND($L$294*$K$294,2)</f>
        <v>0</v>
      </c>
      <c r="BL294" s="12" t="s">
        <v>857</v>
      </c>
      <c r="BM294" s="12" t="s">
        <v>1181</v>
      </c>
    </row>
    <row r="295" spans="2:51" s="12" customFormat="1" ht="18.75" customHeight="1">
      <c r="B295" s="137"/>
      <c r="E295" s="138" t="s">
        <v>868</v>
      </c>
      <c r="F295" s="139" t="s">
        <v>1182</v>
      </c>
      <c r="G295" s="140"/>
      <c r="H295" s="140"/>
      <c r="I295" s="140"/>
      <c r="K295" s="141">
        <v>549.114</v>
      </c>
      <c r="L295" s="188"/>
      <c r="M295" s="188"/>
      <c r="R295" s="142"/>
      <c r="S295" s="28"/>
      <c r="T295" s="143"/>
      <c r="AA295" s="144"/>
      <c r="AT295" s="138" t="s">
        <v>899</v>
      </c>
      <c r="AU295" s="138" t="s">
        <v>668</v>
      </c>
      <c r="AV295" s="138" t="s">
        <v>668</v>
      </c>
      <c r="AW295" s="138" t="s">
        <v>832</v>
      </c>
      <c r="AX295" s="138" t="s">
        <v>661</v>
      </c>
      <c r="AY295" s="138" t="s">
        <v>892</v>
      </c>
    </row>
    <row r="296" spans="2:51" s="12" customFormat="1" ht="18.75" customHeight="1">
      <c r="B296" s="137"/>
      <c r="E296" s="138" t="s">
        <v>1183</v>
      </c>
      <c r="F296" s="139" t="s">
        <v>1184</v>
      </c>
      <c r="G296" s="140"/>
      <c r="H296" s="140"/>
      <c r="I296" s="140"/>
      <c r="K296" s="141">
        <v>2068.708</v>
      </c>
      <c r="L296" s="188"/>
      <c r="M296" s="188"/>
      <c r="R296" s="142"/>
      <c r="S296" s="28"/>
      <c r="T296" s="143"/>
      <c r="AA296" s="144"/>
      <c r="AT296" s="138" t="s">
        <v>899</v>
      </c>
      <c r="AU296" s="138" t="s">
        <v>668</v>
      </c>
      <c r="AV296" s="138" t="s">
        <v>668</v>
      </c>
      <c r="AW296" s="138" t="s">
        <v>832</v>
      </c>
      <c r="AX296" s="138" t="s">
        <v>661</v>
      </c>
      <c r="AY296" s="138" t="s">
        <v>892</v>
      </c>
    </row>
    <row r="297" spans="2:51" s="12" customFormat="1" ht="18.75" customHeight="1">
      <c r="B297" s="145"/>
      <c r="E297" s="146" t="s">
        <v>1185</v>
      </c>
      <c r="F297" s="147" t="s">
        <v>919</v>
      </c>
      <c r="G297" s="148"/>
      <c r="H297" s="148"/>
      <c r="I297" s="148"/>
      <c r="K297" s="149">
        <v>2617.822</v>
      </c>
      <c r="L297" s="188"/>
      <c r="M297" s="188"/>
      <c r="R297" s="150"/>
      <c r="S297" s="28"/>
      <c r="T297" s="151"/>
      <c r="AA297" s="152"/>
      <c r="AT297" s="146" t="s">
        <v>899</v>
      </c>
      <c r="AU297" s="146" t="s">
        <v>668</v>
      </c>
      <c r="AV297" s="146" t="s">
        <v>903</v>
      </c>
      <c r="AW297" s="146" t="s">
        <v>832</v>
      </c>
      <c r="AX297" s="146" t="s">
        <v>661</v>
      </c>
      <c r="AY297" s="146" t="s">
        <v>892</v>
      </c>
    </row>
    <row r="298" spans="2:51" s="12" customFormat="1" ht="18.75" customHeight="1">
      <c r="B298" s="137"/>
      <c r="E298" s="138" t="s">
        <v>1186</v>
      </c>
      <c r="F298" s="139" t="s">
        <v>1187</v>
      </c>
      <c r="G298" s="140"/>
      <c r="H298" s="140"/>
      <c r="I298" s="140"/>
      <c r="K298" s="141">
        <v>14.162</v>
      </c>
      <c r="L298" s="188"/>
      <c r="M298" s="188"/>
      <c r="R298" s="142"/>
      <c r="S298" s="28"/>
      <c r="T298" s="143"/>
      <c r="AA298" s="144"/>
      <c r="AT298" s="138" t="s">
        <v>899</v>
      </c>
      <c r="AU298" s="138" t="s">
        <v>668</v>
      </c>
      <c r="AV298" s="138" t="s">
        <v>668</v>
      </c>
      <c r="AW298" s="138" t="s">
        <v>832</v>
      </c>
      <c r="AX298" s="138" t="s">
        <v>661</v>
      </c>
      <c r="AY298" s="138" t="s">
        <v>892</v>
      </c>
    </row>
    <row r="299" spans="2:51" s="12" customFormat="1" ht="18.75" customHeight="1">
      <c r="B299" s="153"/>
      <c r="E299" s="154" t="s">
        <v>1188</v>
      </c>
      <c r="F299" s="155" t="s">
        <v>1013</v>
      </c>
      <c r="G299" s="156"/>
      <c r="H299" s="156"/>
      <c r="I299" s="156"/>
      <c r="K299" s="157">
        <v>2631.984</v>
      </c>
      <c r="L299" s="188"/>
      <c r="M299" s="188"/>
      <c r="R299" s="158"/>
      <c r="S299" s="28"/>
      <c r="T299" s="159"/>
      <c r="AA299" s="160"/>
      <c r="AT299" s="154" t="s">
        <v>899</v>
      </c>
      <c r="AU299" s="154" t="s">
        <v>668</v>
      </c>
      <c r="AV299" s="154" t="s">
        <v>857</v>
      </c>
      <c r="AW299" s="154" t="s">
        <v>832</v>
      </c>
      <c r="AX299" s="154" t="s">
        <v>619</v>
      </c>
      <c r="AY299" s="154" t="s">
        <v>892</v>
      </c>
    </row>
    <row r="300" spans="2:65" s="12" customFormat="1" ht="15.75" customHeight="1">
      <c r="B300" s="23"/>
      <c r="C300" s="163" t="s">
        <v>1189</v>
      </c>
      <c r="D300" s="163" t="s">
        <v>1190</v>
      </c>
      <c r="E300" s="164" t="s">
        <v>1191</v>
      </c>
      <c r="F300" s="165" t="s">
        <v>1192</v>
      </c>
      <c r="G300" s="166"/>
      <c r="H300" s="166"/>
      <c r="I300" s="166"/>
      <c r="J300" s="167" t="s">
        <v>1175</v>
      </c>
      <c r="K300" s="168">
        <v>184.507</v>
      </c>
      <c r="L300" s="189">
        <v>0</v>
      </c>
      <c r="M300" s="190"/>
      <c r="N300" s="169">
        <f>ROUND($L$300*$K$300,2)</f>
        <v>0</v>
      </c>
      <c r="O300" s="128"/>
      <c r="P300" s="128"/>
      <c r="Q300" s="128"/>
      <c r="R300" s="27"/>
      <c r="S300" s="28"/>
      <c r="T300" s="132"/>
      <c r="U300" s="133" t="s">
        <v>644</v>
      </c>
      <c r="W300" s="134">
        <f>$V$300*$K$300</f>
        <v>0</v>
      </c>
      <c r="X300" s="134">
        <v>1</v>
      </c>
      <c r="Y300" s="134">
        <f>$X$300*$K$300</f>
        <v>184.507</v>
      </c>
      <c r="Z300" s="134">
        <v>0</v>
      </c>
      <c r="AA300" s="135">
        <f>$Z$300*$K$300</f>
        <v>0</v>
      </c>
      <c r="AR300" s="12" t="s">
        <v>863</v>
      </c>
      <c r="AT300" s="12" t="s">
        <v>1190</v>
      </c>
      <c r="AU300" s="12" t="s">
        <v>668</v>
      </c>
      <c r="AY300" s="12" t="s">
        <v>892</v>
      </c>
      <c r="BE300" s="136">
        <f>IF($U$300="základní",$N$300,0)</f>
        <v>0</v>
      </c>
      <c r="BF300" s="136">
        <f>IF($U$300="snížená",$N$300,0)</f>
        <v>0</v>
      </c>
      <c r="BG300" s="136">
        <f>IF($U$300="zákl. přenesená",$N$300,0)</f>
        <v>0</v>
      </c>
      <c r="BH300" s="136">
        <f>IF($U$300="sníž. přenesená",$N$300,0)</f>
        <v>0</v>
      </c>
      <c r="BI300" s="136">
        <f>IF($U$300="nulová",$N$300,0)</f>
        <v>0</v>
      </c>
      <c r="BJ300" s="12" t="s">
        <v>619</v>
      </c>
      <c r="BK300" s="136">
        <f>ROUND($L$300*$K$300,2)</f>
        <v>0</v>
      </c>
      <c r="BL300" s="12" t="s">
        <v>857</v>
      </c>
      <c r="BM300" s="12" t="s">
        <v>1193</v>
      </c>
    </row>
    <row r="301" spans="2:51" s="12" customFormat="1" ht="60.75" customHeight="1">
      <c r="B301" s="137"/>
      <c r="E301" s="138"/>
      <c r="F301" s="139" t="s">
        <v>1194</v>
      </c>
      <c r="G301" s="140"/>
      <c r="H301" s="140"/>
      <c r="I301" s="140"/>
      <c r="K301" s="141">
        <v>184.507</v>
      </c>
      <c r="L301" s="188"/>
      <c r="M301" s="188"/>
      <c r="R301" s="142"/>
      <c r="S301" s="28"/>
      <c r="T301" s="143"/>
      <c r="AA301" s="144"/>
      <c r="AT301" s="138" t="s">
        <v>899</v>
      </c>
      <c r="AU301" s="138" t="s">
        <v>668</v>
      </c>
      <c r="AV301" s="138" t="s">
        <v>668</v>
      </c>
      <c r="AW301" s="138" t="s">
        <v>832</v>
      </c>
      <c r="AX301" s="138" t="s">
        <v>619</v>
      </c>
      <c r="AY301" s="138" t="s">
        <v>892</v>
      </c>
    </row>
    <row r="302" spans="2:65" s="12" customFormat="1" ht="27" customHeight="1">
      <c r="B302" s="23"/>
      <c r="C302" s="125" t="s">
        <v>1195</v>
      </c>
      <c r="D302" s="125" t="s">
        <v>893</v>
      </c>
      <c r="E302" s="126" t="s">
        <v>1196</v>
      </c>
      <c r="F302" s="127" t="s">
        <v>1197</v>
      </c>
      <c r="G302" s="128"/>
      <c r="H302" s="128"/>
      <c r="I302" s="128"/>
      <c r="J302" s="129" t="s">
        <v>1006</v>
      </c>
      <c r="K302" s="130">
        <v>837.258</v>
      </c>
      <c r="L302" s="186">
        <v>0</v>
      </c>
      <c r="M302" s="187"/>
      <c r="N302" s="131">
        <f>ROUND($L$302*$K$302,2)</f>
        <v>0</v>
      </c>
      <c r="O302" s="128"/>
      <c r="P302" s="128"/>
      <c r="Q302" s="128"/>
      <c r="R302" s="27"/>
      <c r="S302" s="28"/>
      <c r="T302" s="132"/>
      <c r="U302" s="133" t="s">
        <v>644</v>
      </c>
      <c r="W302" s="134">
        <f>$V$302*$K$302</f>
        <v>0</v>
      </c>
      <c r="X302" s="134">
        <v>0</v>
      </c>
      <c r="Y302" s="134">
        <f>$X$302*$K$302</f>
        <v>0</v>
      </c>
      <c r="Z302" s="134">
        <v>0</v>
      </c>
      <c r="AA302" s="135">
        <f>$Z$302*$K$302</f>
        <v>0</v>
      </c>
      <c r="AR302" s="12" t="s">
        <v>857</v>
      </c>
      <c r="AT302" s="12" t="s">
        <v>893</v>
      </c>
      <c r="AU302" s="12" t="s">
        <v>668</v>
      </c>
      <c r="AY302" s="12" t="s">
        <v>892</v>
      </c>
      <c r="BE302" s="136">
        <f>IF($U$302="základní",$N$302,0)</f>
        <v>0</v>
      </c>
      <c r="BF302" s="136">
        <f>IF($U$302="snížená",$N$302,0)</f>
        <v>0</v>
      </c>
      <c r="BG302" s="136">
        <f>IF($U$302="zákl. přenesená",$N$302,0)</f>
        <v>0</v>
      </c>
      <c r="BH302" s="136">
        <f>IF($U$302="sníž. přenesená",$N$302,0)</f>
        <v>0</v>
      </c>
      <c r="BI302" s="136">
        <f>IF($U$302="nulová",$N$302,0)</f>
        <v>0</v>
      </c>
      <c r="BJ302" s="12" t="s">
        <v>619</v>
      </c>
      <c r="BK302" s="136">
        <f>ROUND($L$302*$K$302,2)</f>
        <v>0</v>
      </c>
      <c r="BL302" s="12" t="s">
        <v>857</v>
      </c>
      <c r="BM302" s="12" t="s">
        <v>1198</v>
      </c>
    </row>
    <row r="303" spans="2:51" s="12" customFormat="1" ht="46.5" customHeight="1">
      <c r="B303" s="137"/>
      <c r="E303" s="138" t="s">
        <v>1199</v>
      </c>
      <c r="F303" s="139" t="s">
        <v>1200</v>
      </c>
      <c r="G303" s="140"/>
      <c r="H303" s="140"/>
      <c r="I303" s="140"/>
      <c r="K303" s="141">
        <v>837.258</v>
      </c>
      <c r="L303" s="188"/>
      <c r="M303" s="188"/>
      <c r="R303" s="142"/>
      <c r="S303" s="28"/>
      <c r="T303" s="143"/>
      <c r="AA303" s="144"/>
      <c r="AT303" s="138" t="s">
        <v>899</v>
      </c>
      <c r="AU303" s="138" t="s">
        <v>668</v>
      </c>
      <c r="AV303" s="138" t="s">
        <v>668</v>
      </c>
      <c r="AW303" s="138" t="s">
        <v>832</v>
      </c>
      <c r="AX303" s="138" t="s">
        <v>619</v>
      </c>
      <c r="AY303" s="138" t="s">
        <v>892</v>
      </c>
    </row>
    <row r="304" spans="2:65" s="12" customFormat="1" ht="15.75" customHeight="1">
      <c r="B304" s="23"/>
      <c r="C304" s="163" t="s">
        <v>813</v>
      </c>
      <c r="D304" s="163" t="s">
        <v>1190</v>
      </c>
      <c r="E304" s="164" t="s">
        <v>1201</v>
      </c>
      <c r="F304" s="165" t="s">
        <v>1202</v>
      </c>
      <c r="G304" s="166"/>
      <c r="H304" s="166"/>
      <c r="I304" s="166"/>
      <c r="J304" s="167" t="s">
        <v>1175</v>
      </c>
      <c r="K304" s="168">
        <v>29.503</v>
      </c>
      <c r="L304" s="189">
        <v>0</v>
      </c>
      <c r="M304" s="190"/>
      <c r="N304" s="169">
        <f>ROUND($L$304*$K$304,2)</f>
        <v>0</v>
      </c>
      <c r="O304" s="128"/>
      <c r="P304" s="128"/>
      <c r="Q304" s="128"/>
      <c r="R304" s="27"/>
      <c r="S304" s="28"/>
      <c r="T304" s="132"/>
      <c r="U304" s="133" t="s">
        <v>644</v>
      </c>
      <c r="W304" s="134">
        <f>$V$304*$K$304</f>
        <v>0</v>
      </c>
      <c r="X304" s="134">
        <v>1</v>
      </c>
      <c r="Y304" s="134">
        <f>$X$304*$K$304</f>
        <v>29.503</v>
      </c>
      <c r="Z304" s="134">
        <v>0</v>
      </c>
      <c r="AA304" s="135">
        <f>$Z$304*$K$304</f>
        <v>0</v>
      </c>
      <c r="AR304" s="12" t="s">
        <v>863</v>
      </c>
      <c r="AT304" s="12" t="s">
        <v>1190</v>
      </c>
      <c r="AU304" s="12" t="s">
        <v>668</v>
      </c>
      <c r="AY304" s="12" t="s">
        <v>892</v>
      </c>
      <c r="BE304" s="136">
        <f>IF($U$304="základní",$N$304,0)</f>
        <v>0</v>
      </c>
      <c r="BF304" s="136">
        <f>IF($U$304="snížená",$N$304,0)</f>
        <v>0</v>
      </c>
      <c r="BG304" s="136">
        <f>IF($U$304="zákl. přenesená",$N$304,0)</f>
        <v>0</v>
      </c>
      <c r="BH304" s="136">
        <f>IF($U$304="sníž. přenesená",$N$304,0)</f>
        <v>0</v>
      </c>
      <c r="BI304" s="136">
        <f>IF($U$304="nulová",$N$304,0)</f>
        <v>0</v>
      </c>
      <c r="BJ304" s="12" t="s">
        <v>619</v>
      </c>
      <c r="BK304" s="136">
        <f>ROUND($L$304*$K$304,2)</f>
        <v>0</v>
      </c>
      <c r="BL304" s="12" t="s">
        <v>857</v>
      </c>
      <c r="BM304" s="12" t="s">
        <v>1203</v>
      </c>
    </row>
    <row r="305" spans="2:51" s="12" customFormat="1" ht="32.25" customHeight="1">
      <c r="B305" s="137"/>
      <c r="E305" s="138" t="s">
        <v>1204</v>
      </c>
      <c r="F305" s="139" t="s">
        <v>1205</v>
      </c>
      <c r="G305" s="140"/>
      <c r="H305" s="140"/>
      <c r="I305" s="140"/>
      <c r="K305" s="141">
        <v>29.503</v>
      </c>
      <c r="L305" s="188"/>
      <c r="M305" s="188"/>
      <c r="R305" s="142"/>
      <c r="S305" s="28"/>
      <c r="T305" s="143"/>
      <c r="AA305" s="144"/>
      <c r="AT305" s="138" t="s">
        <v>899</v>
      </c>
      <c r="AU305" s="138" t="s">
        <v>668</v>
      </c>
      <c r="AV305" s="138" t="s">
        <v>668</v>
      </c>
      <c r="AW305" s="138" t="s">
        <v>832</v>
      </c>
      <c r="AX305" s="138" t="s">
        <v>619</v>
      </c>
      <c r="AY305" s="138" t="s">
        <v>892</v>
      </c>
    </row>
    <row r="306" spans="2:65" s="12" customFormat="1" ht="27" customHeight="1">
      <c r="B306" s="23"/>
      <c r="C306" s="125" t="s">
        <v>1206</v>
      </c>
      <c r="D306" s="125" t="s">
        <v>893</v>
      </c>
      <c r="E306" s="126" t="s">
        <v>1207</v>
      </c>
      <c r="F306" s="127" t="s">
        <v>1208</v>
      </c>
      <c r="G306" s="128"/>
      <c r="H306" s="128"/>
      <c r="I306" s="128"/>
      <c r="J306" s="129" t="s">
        <v>1006</v>
      </c>
      <c r="K306" s="130">
        <v>331.2</v>
      </c>
      <c r="L306" s="186">
        <v>0</v>
      </c>
      <c r="M306" s="187"/>
      <c r="N306" s="131">
        <f>ROUND($L$306*$K$306,2)</f>
        <v>0</v>
      </c>
      <c r="O306" s="128"/>
      <c r="P306" s="128"/>
      <c r="Q306" s="128"/>
      <c r="R306" s="27"/>
      <c r="S306" s="28"/>
      <c r="T306" s="132"/>
      <c r="U306" s="133" t="s">
        <v>644</v>
      </c>
      <c r="W306" s="134">
        <f>$V$306*$K$306</f>
        <v>0</v>
      </c>
      <c r="X306" s="134">
        <v>0</v>
      </c>
      <c r="Y306" s="134">
        <f>$X$306*$K$306</f>
        <v>0</v>
      </c>
      <c r="Z306" s="134">
        <v>0</v>
      </c>
      <c r="AA306" s="135">
        <f>$Z$306*$K$306</f>
        <v>0</v>
      </c>
      <c r="AR306" s="12" t="s">
        <v>857</v>
      </c>
      <c r="AT306" s="12" t="s">
        <v>893</v>
      </c>
      <c r="AU306" s="12" t="s">
        <v>668</v>
      </c>
      <c r="AY306" s="12" t="s">
        <v>892</v>
      </c>
      <c r="BE306" s="136">
        <f>IF($U$306="základní",$N$306,0)</f>
        <v>0</v>
      </c>
      <c r="BF306" s="136">
        <f>IF($U$306="snížená",$N$306,0)</f>
        <v>0</v>
      </c>
      <c r="BG306" s="136">
        <f>IF($U$306="zákl. přenesená",$N$306,0)</f>
        <v>0</v>
      </c>
      <c r="BH306" s="136">
        <f>IF($U$306="sníž. přenesená",$N$306,0)</f>
        <v>0</v>
      </c>
      <c r="BI306" s="136">
        <f>IF($U$306="nulová",$N$306,0)</f>
        <v>0</v>
      </c>
      <c r="BJ306" s="12" t="s">
        <v>619</v>
      </c>
      <c r="BK306" s="136">
        <f>ROUND($L$306*$K$306,2)</f>
        <v>0</v>
      </c>
      <c r="BL306" s="12" t="s">
        <v>857</v>
      </c>
      <c r="BM306" s="12" t="s">
        <v>1209</v>
      </c>
    </row>
    <row r="307" spans="2:51" s="12" customFormat="1" ht="32.25" customHeight="1">
      <c r="B307" s="137"/>
      <c r="E307" s="138"/>
      <c r="F307" s="139" t="s">
        <v>1210</v>
      </c>
      <c r="G307" s="140"/>
      <c r="H307" s="140"/>
      <c r="I307" s="140"/>
      <c r="K307" s="141">
        <v>331.2</v>
      </c>
      <c r="L307" s="188"/>
      <c r="M307" s="188"/>
      <c r="R307" s="142"/>
      <c r="S307" s="28"/>
      <c r="T307" s="143"/>
      <c r="AA307" s="144"/>
      <c r="AT307" s="138" t="s">
        <v>899</v>
      </c>
      <c r="AU307" s="138" t="s">
        <v>668</v>
      </c>
      <c r="AV307" s="138" t="s">
        <v>668</v>
      </c>
      <c r="AW307" s="138" t="s">
        <v>832</v>
      </c>
      <c r="AX307" s="138" t="s">
        <v>619</v>
      </c>
      <c r="AY307" s="138" t="s">
        <v>892</v>
      </c>
    </row>
    <row r="308" spans="2:65" s="12" customFormat="1" ht="27" customHeight="1">
      <c r="B308" s="23"/>
      <c r="C308" s="125" t="s">
        <v>1211</v>
      </c>
      <c r="D308" s="125" t="s">
        <v>893</v>
      </c>
      <c r="E308" s="126" t="s">
        <v>1212</v>
      </c>
      <c r="F308" s="127" t="s">
        <v>1213</v>
      </c>
      <c r="G308" s="128"/>
      <c r="H308" s="128"/>
      <c r="I308" s="128"/>
      <c r="J308" s="129" t="s">
        <v>896</v>
      </c>
      <c r="K308" s="130">
        <v>2815.88</v>
      </c>
      <c r="L308" s="186">
        <v>0</v>
      </c>
      <c r="M308" s="187"/>
      <c r="N308" s="131">
        <f>ROUND($L$308*$K$308,2)</f>
        <v>0</v>
      </c>
      <c r="O308" s="128"/>
      <c r="P308" s="128"/>
      <c r="Q308" s="128"/>
      <c r="R308" s="27"/>
      <c r="S308" s="28"/>
      <c r="T308" s="132"/>
      <c r="U308" s="133" t="s">
        <v>644</v>
      </c>
      <c r="W308" s="134">
        <f>$V$308*$K$308</f>
        <v>0</v>
      </c>
      <c r="X308" s="134">
        <v>0</v>
      </c>
      <c r="Y308" s="134">
        <f>$X$308*$K$308</f>
        <v>0</v>
      </c>
      <c r="Z308" s="134">
        <v>0</v>
      </c>
      <c r="AA308" s="135">
        <f>$Z$308*$K$308</f>
        <v>0</v>
      </c>
      <c r="AR308" s="12" t="s">
        <v>857</v>
      </c>
      <c r="AT308" s="12" t="s">
        <v>893</v>
      </c>
      <c r="AU308" s="12" t="s">
        <v>668</v>
      </c>
      <c r="AY308" s="12" t="s">
        <v>892</v>
      </c>
      <c r="BE308" s="136">
        <f>IF($U$308="základní",$N$308,0)</f>
        <v>0</v>
      </c>
      <c r="BF308" s="136">
        <f>IF($U$308="snížená",$N$308,0)</f>
        <v>0</v>
      </c>
      <c r="BG308" s="136">
        <f>IF($U$308="zákl. přenesená",$N$308,0)</f>
        <v>0</v>
      </c>
      <c r="BH308" s="136">
        <f>IF($U$308="sníž. přenesená",$N$308,0)</f>
        <v>0</v>
      </c>
      <c r="BI308" s="136">
        <f>IF($U$308="nulová",$N$308,0)</f>
        <v>0</v>
      </c>
      <c r="BJ308" s="12" t="s">
        <v>619</v>
      </c>
      <c r="BK308" s="136">
        <f>ROUND($L$308*$K$308,2)</f>
        <v>0</v>
      </c>
      <c r="BL308" s="12" t="s">
        <v>857</v>
      </c>
      <c r="BM308" s="12" t="s">
        <v>1214</v>
      </c>
    </row>
    <row r="309" spans="2:51" s="12" customFormat="1" ht="18.75" customHeight="1">
      <c r="B309" s="137"/>
      <c r="E309" s="138"/>
      <c r="F309" s="139" t="s">
        <v>1215</v>
      </c>
      <c r="G309" s="140"/>
      <c r="H309" s="140"/>
      <c r="I309" s="140"/>
      <c r="K309" s="141">
        <v>2815.88</v>
      </c>
      <c r="L309" s="188"/>
      <c r="M309" s="188"/>
      <c r="R309" s="142"/>
      <c r="S309" s="28"/>
      <c r="T309" s="143"/>
      <c r="AA309" s="144"/>
      <c r="AT309" s="138" t="s">
        <v>899</v>
      </c>
      <c r="AU309" s="138" t="s">
        <v>668</v>
      </c>
      <c r="AV309" s="138" t="s">
        <v>668</v>
      </c>
      <c r="AW309" s="138" t="s">
        <v>832</v>
      </c>
      <c r="AX309" s="138" t="s">
        <v>619</v>
      </c>
      <c r="AY309" s="138" t="s">
        <v>892</v>
      </c>
    </row>
    <row r="310" spans="2:65" s="12" customFormat="1" ht="27" customHeight="1">
      <c r="B310" s="23"/>
      <c r="C310" s="125" t="s">
        <v>1216</v>
      </c>
      <c r="D310" s="125" t="s">
        <v>893</v>
      </c>
      <c r="E310" s="126" t="s">
        <v>1217</v>
      </c>
      <c r="F310" s="127" t="s">
        <v>1218</v>
      </c>
      <c r="G310" s="128"/>
      <c r="H310" s="128"/>
      <c r="I310" s="128"/>
      <c r="J310" s="129" t="s">
        <v>896</v>
      </c>
      <c r="K310" s="130">
        <v>707</v>
      </c>
      <c r="L310" s="186">
        <v>0</v>
      </c>
      <c r="M310" s="187"/>
      <c r="N310" s="131">
        <f>ROUND($L$310*$K$310,2)</f>
        <v>0</v>
      </c>
      <c r="O310" s="128"/>
      <c r="P310" s="128"/>
      <c r="Q310" s="128"/>
      <c r="R310" s="27"/>
      <c r="S310" s="28"/>
      <c r="T310" s="132"/>
      <c r="U310" s="133" t="s">
        <v>644</v>
      </c>
      <c r="W310" s="134">
        <f>$V$310*$K$310</f>
        <v>0</v>
      </c>
      <c r="X310" s="134">
        <v>0</v>
      </c>
      <c r="Y310" s="134">
        <f>$X$310*$K$310</f>
        <v>0</v>
      </c>
      <c r="Z310" s="134">
        <v>0</v>
      </c>
      <c r="AA310" s="135">
        <f>$Z$310*$K$310</f>
        <v>0</v>
      </c>
      <c r="AR310" s="12" t="s">
        <v>857</v>
      </c>
      <c r="AT310" s="12" t="s">
        <v>893</v>
      </c>
      <c r="AU310" s="12" t="s">
        <v>668</v>
      </c>
      <c r="AY310" s="12" t="s">
        <v>892</v>
      </c>
      <c r="BE310" s="136">
        <f>IF($U$310="základní",$N$310,0)</f>
        <v>0</v>
      </c>
      <c r="BF310" s="136">
        <f>IF($U$310="snížená",$N$310,0)</f>
        <v>0</v>
      </c>
      <c r="BG310" s="136">
        <f>IF($U$310="zákl. přenesená",$N$310,0)</f>
        <v>0</v>
      </c>
      <c r="BH310" s="136">
        <f>IF($U$310="sníž. přenesená",$N$310,0)</f>
        <v>0</v>
      </c>
      <c r="BI310" s="136">
        <f>IF($U$310="nulová",$N$310,0)</f>
        <v>0</v>
      </c>
      <c r="BJ310" s="12" t="s">
        <v>619</v>
      </c>
      <c r="BK310" s="136">
        <f>ROUND($L$310*$K$310,2)</f>
        <v>0</v>
      </c>
      <c r="BL310" s="12" t="s">
        <v>857</v>
      </c>
      <c r="BM310" s="12" t="s">
        <v>1219</v>
      </c>
    </row>
    <row r="311" spans="2:51" s="12" customFormat="1" ht="18.75" customHeight="1">
      <c r="B311" s="137"/>
      <c r="E311" s="138" t="s">
        <v>865</v>
      </c>
      <c r="F311" s="139" t="s">
        <v>1220</v>
      </c>
      <c r="G311" s="140"/>
      <c r="H311" s="140"/>
      <c r="I311" s="140"/>
      <c r="K311" s="141">
        <v>707</v>
      </c>
      <c r="L311" s="188"/>
      <c r="M311" s="188"/>
      <c r="R311" s="142"/>
      <c r="S311" s="28"/>
      <c r="T311" s="143"/>
      <c r="AA311" s="144"/>
      <c r="AT311" s="138" t="s">
        <v>899</v>
      </c>
      <c r="AU311" s="138" t="s">
        <v>668</v>
      </c>
      <c r="AV311" s="138" t="s">
        <v>668</v>
      </c>
      <c r="AW311" s="138" t="s">
        <v>832</v>
      </c>
      <c r="AX311" s="138" t="s">
        <v>619</v>
      </c>
      <c r="AY311" s="138" t="s">
        <v>892</v>
      </c>
    </row>
    <row r="312" spans="2:65" s="12" customFormat="1" ht="15.75" customHeight="1">
      <c r="B312" s="23"/>
      <c r="C312" s="163" t="s">
        <v>1221</v>
      </c>
      <c r="D312" s="163" t="s">
        <v>1190</v>
      </c>
      <c r="E312" s="164" t="s">
        <v>1222</v>
      </c>
      <c r="F312" s="165" t="s">
        <v>1223</v>
      </c>
      <c r="G312" s="166"/>
      <c r="H312" s="166"/>
      <c r="I312" s="166"/>
      <c r="J312" s="167" t="s">
        <v>1224</v>
      </c>
      <c r="K312" s="168">
        <v>10.605</v>
      </c>
      <c r="L312" s="189">
        <v>0</v>
      </c>
      <c r="M312" s="190"/>
      <c r="N312" s="169">
        <f>ROUND($L$312*$K$312,2)</f>
        <v>0</v>
      </c>
      <c r="O312" s="128"/>
      <c r="P312" s="128"/>
      <c r="Q312" s="128"/>
      <c r="R312" s="27"/>
      <c r="S312" s="28"/>
      <c r="T312" s="132"/>
      <c r="U312" s="133" t="s">
        <v>644</v>
      </c>
      <c r="W312" s="134">
        <f>$V$312*$K$312</f>
        <v>0</v>
      </c>
      <c r="X312" s="134">
        <v>0.001</v>
      </c>
      <c r="Y312" s="134">
        <f>$X$312*$K$312</f>
        <v>0.010605</v>
      </c>
      <c r="Z312" s="134">
        <v>0</v>
      </c>
      <c r="AA312" s="135">
        <f>$Z$312*$K$312</f>
        <v>0</v>
      </c>
      <c r="AR312" s="12" t="s">
        <v>863</v>
      </c>
      <c r="AT312" s="12" t="s">
        <v>1190</v>
      </c>
      <c r="AU312" s="12" t="s">
        <v>668</v>
      </c>
      <c r="AY312" s="12" t="s">
        <v>892</v>
      </c>
      <c r="BE312" s="136">
        <f>IF($U$312="základní",$N$312,0)</f>
        <v>0</v>
      </c>
      <c r="BF312" s="136">
        <f>IF($U$312="snížená",$N$312,0)</f>
        <v>0</v>
      </c>
      <c r="BG312" s="136">
        <f>IF($U$312="zákl. přenesená",$N$312,0)</f>
        <v>0</v>
      </c>
      <c r="BH312" s="136">
        <f>IF($U$312="sníž. přenesená",$N$312,0)</f>
        <v>0</v>
      </c>
      <c r="BI312" s="136">
        <f>IF($U$312="nulová",$N$312,0)</f>
        <v>0</v>
      </c>
      <c r="BJ312" s="12" t="s">
        <v>619</v>
      </c>
      <c r="BK312" s="136">
        <f>ROUND($L$312*$K$312,2)</f>
        <v>0</v>
      </c>
      <c r="BL312" s="12" t="s">
        <v>857</v>
      </c>
      <c r="BM312" s="12" t="s">
        <v>1225</v>
      </c>
    </row>
    <row r="313" spans="2:51" s="12" customFormat="1" ht="18.75" customHeight="1">
      <c r="B313" s="137"/>
      <c r="E313" s="138"/>
      <c r="F313" s="139" t="s">
        <v>1226</v>
      </c>
      <c r="G313" s="140"/>
      <c r="H313" s="140"/>
      <c r="I313" s="140"/>
      <c r="K313" s="141">
        <v>10.605</v>
      </c>
      <c r="L313" s="188"/>
      <c r="M313" s="188"/>
      <c r="R313" s="142"/>
      <c r="S313" s="28"/>
      <c r="T313" s="143"/>
      <c r="AA313" s="144"/>
      <c r="AT313" s="138" t="s">
        <v>899</v>
      </c>
      <c r="AU313" s="138" t="s">
        <v>668</v>
      </c>
      <c r="AV313" s="138" t="s">
        <v>668</v>
      </c>
      <c r="AW313" s="138" t="s">
        <v>832</v>
      </c>
      <c r="AX313" s="138" t="s">
        <v>619</v>
      </c>
      <c r="AY313" s="138" t="s">
        <v>892</v>
      </c>
    </row>
    <row r="314" spans="2:65" s="12" customFormat="1" ht="15.75" customHeight="1">
      <c r="B314" s="23"/>
      <c r="C314" s="125" t="s">
        <v>1227</v>
      </c>
      <c r="D314" s="125" t="s">
        <v>893</v>
      </c>
      <c r="E314" s="126" t="s">
        <v>1228</v>
      </c>
      <c r="F314" s="127" t="s">
        <v>1229</v>
      </c>
      <c r="G314" s="128"/>
      <c r="H314" s="128"/>
      <c r="I314" s="128"/>
      <c r="J314" s="129" t="s">
        <v>896</v>
      </c>
      <c r="K314" s="130">
        <v>50</v>
      </c>
      <c r="L314" s="186">
        <v>0</v>
      </c>
      <c r="M314" s="187"/>
      <c r="N314" s="131">
        <f>ROUND($L$314*$K$314,2)</f>
        <v>0</v>
      </c>
      <c r="O314" s="128"/>
      <c r="P314" s="128"/>
      <c r="Q314" s="128"/>
      <c r="R314" s="27"/>
      <c r="S314" s="28"/>
      <c r="T314" s="132"/>
      <c r="U314" s="133" t="s">
        <v>644</v>
      </c>
      <c r="W314" s="134">
        <f>$V$314*$K$314</f>
        <v>0</v>
      </c>
      <c r="X314" s="134">
        <v>0.0094</v>
      </c>
      <c r="Y314" s="134">
        <f>$X$314*$K$314</f>
        <v>0.47000000000000003</v>
      </c>
      <c r="Z314" s="134">
        <v>0</v>
      </c>
      <c r="AA314" s="135">
        <f>$Z$314*$K$314</f>
        <v>0</v>
      </c>
      <c r="AR314" s="12" t="s">
        <v>857</v>
      </c>
      <c r="AT314" s="12" t="s">
        <v>893</v>
      </c>
      <c r="AU314" s="12" t="s">
        <v>668</v>
      </c>
      <c r="AY314" s="12" t="s">
        <v>892</v>
      </c>
      <c r="BE314" s="136">
        <f>IF($U$314="základní",$N$314,0)</f>
        <v>0</v>
      </c>
      <c r="BF314" s="136">
        <f>IF($U$314="snížená",$N$314,0)</f>
        <v>0</v>
      </c>
      <c r="BG314" s="136">
        <f>IF($U$314="zákl. přenesená",$N$314,0)</f>
        <v>0</v>
      </c>
      <c r="BH314" s="136">
        <f>IF($U$314="sníž. přenesená",$N$314,0)</f>
        <v>0</v>
      </c>
      <c r="BI314" s="136">
        <f>IF($U$314="nulová",$N$314,0)</f>
        <v>0</v>
      </c>
      <c r="BJ314" s="12" t="s">
        <v>619</v>
      </c>
      <c r="BK314" s="136">
        <f>ROUND($L$314*$K$314,2)</f>
        <v>0</v>
      </c>
      <c r="BL314" s="12" t="s">
        <v>857</v>
      </c>
      <c r="BM314" s="12" t="s">
        <v>1230</v>
      </c>
    </row>
    <row r="315" spans="2:51" s="12" customFormat="1" ht="32.25" customHeight="1">
      <c r="B315" s="137"/>
      <c r="E315" s="138" t="s">
        <v>812</v>
      </c>
      <c r="F315" s="139" t="s">
        <v>1231</v>
      </c>
      <c r="G315" s="140"/>
      <c r="H315" s="140"/>
      <c r="I315" s="140"/>
      <c r="K315" s="141">
        <v>50</v>
      </c>
      <c r="L315" s="188"/>
      <c r="M315" s="188"/>
      <c r="R315" s="142"/>
      <c r="S315" s="28"/>
      <c r="T315" s="143"/>
      <c r="AA315" s="144"/>
      <c r="AT315" s="138" t="s">
        <v>899</v>
      </c>
      <c r="AU315" s="138" t="s">
        <v>668</v>
      </c>
      <c r="AV315" s="138" t="s">
        <v>668</v>
      </c>
      <c r="AW315" s="138" t="s">
        <v>832</v>
      </c>
      <c r="AX315" s="138" t="s">
        <v>619</v>
      </c>
      <c r="AY315" s="138" t="s">
        <v>892</v>
      </c>
    </row>
    <row r="316" spans="2:65" s="12" customFormat="1" ht="15.75" customHeight="1">
      <c r="B316" s="23"/>
      <c r="C316" s="125" t="s">
        <v>1232</v>
      </c>
      <c r="D316" s="125" t="s">
        <v>893</v>
      </c>
      <c r="E316" s="126" t="s">
        <v>1233</v>
      </c>
      <c r="F316" s="127" t="s">
        <v>1234</v>
      </c>
      <c r="G316" s="128"/>
      <c r="H316" s="128"/>
      <c r="I316" s="128"/>
      <c r="J316" s="129" t="s">
        <v>896</v>
      </c>
      <c r="K316" s="130">
        <v>50</v>
      </c>
      <c r="L316" s="186">
        <v>0</v>
      </c>
      <c r="M316" s="187"/>
      <c r="N316" s="131">
        <f>ROUND($L$316*$K$316,2)</f>
        <v>0</v>
      </c>
      <c r="O316" s="128"/>
      <c r="P316" s="128"/>
      <c r="Q316" s="128"/>
      <c r="R316" s="27"/>
      <c r="S316" s="28"/>
      <c r="T316" s="132"/>
      <c r="U316" s="133" t="s">
        <v>644</v>
      </c>
      <c r="W316" s="134">
        <f>$V$316*$K$316</f>
        <v>0</v>
      </c>
      <c r="X316" s="134">
        <v>0</v>
      </c>
      <c r="Y316" s="134">
        <f>$X$316*$K$316</f>
        <v>0</v>
      </c>
      <c r="Z316" s="134">
        <v>0</v>
      </c>
      <c r="AA316" s="135">
        <f>$Z$316*$K$316</f>
        <v>0</v>
      </c>
      <c r="AR316" s="12" t="s">
        <v>857</v>
      </c>
      <c r="AT316" s="12" t="s">
        <v>893</v>
      </c>
      <c r="AU316" s="12" t="s">
        <v>668</v>
      </c>
      <c r="AY316" s="12" t="s">
        <v>892</v>
      </c>
      <c r="BE316" s="136">
        <f>IF($U$316="základní",$N$316,0)</f>
        <v>0</v>
      </c>
      <c r="BF316" s="136">
        <f>IF($U$316="snížená",$N$316,0)</f>
        <v>0</v>
      </c>
      <c r="BG316" s="136">
        <f>IF($U$316="zákl. přenesená",$N$316,0)</f>
        <v>0</v>
      </c>
      <c r="BH316" s="136">
        <f>IF($U$316="sníž. přenesená",$N$316,0)</f>
        <v>0</v>
      </c>
      <c r="BI316" s="136">
        <f>IF($U$316="nulová",$N$316,0)</f>
        <v>0</v>
      </c>
      <c r="BJ316" s="12" t="s">
        <v>619</v>
      </c>
      <c r="BK316" s="136">
        <f>ROUND($L$316*$K$316,2)</f>
        <v>0</v>
      </c>
      <c r="BL316" s="12" t="s">
        <v>857</v>
      </c>
      <c r="BM316" s="12" t="s">
        <v>1235</v>
      </c>
    </row>
    <row r="317" spans="2:51" s="12" customFormat="1" ht="18.75" customHeight="1">
      <c r="B317" s="137"/>
      <c r="E317" s="138"/>
      <c r="F317" s="139" t="s">
        <v>812</v>
      </c>
      <c r="G317" s="140"/>
      <c r="H317" s="140"/>
      <c r="I317" s="140"/>
      <c r="K317" s="141">
        <v>50</v>
      </c>
      <c r="L317" s="188"/>
      <c r="M317" s="188"/>
      <c r="R317" s="142"/>
      <c r="S317" s="28"/>
      <c r="T317" s="143"/>
      <c r="AA317" s="144"/>
      <c r="AT317" s="138" t="s">
        <v>899</v>
      </c>
      <c r="AU317" s="138" t="s">
        <v>668</v>
      </c>
      <c r="AV317" s="138" t="s">
        <v>668</v>
      </c>
      <c r="AW317" s="138" t="s">
        <v>832</v>
      </c>
      <c r="AX317" s="138" t="s">
        <v>619</v>
      </c>
      <c r="AY317" s="138" t="s">
        <v>892</v>
      </c>
    </row>
    <row r="318" spans="2:65" s="12" customFormat="1" ht="27" customHeight="1">
      <c r="B318" s="23"/>
      <c r="C318" s="125" t="s">
        <v>1236</v>
      </c>
      <c r="D318" s="125" t="s">
        <v>893</v>
      </c>
      <c r="E318" s="126" t="s">
        <v>1237</v>
      </c>
      <c r="F318" s="127" t="s">
        <v>1238</v>
      </c>
      <c r="G318" s="128"/>
      <c r="H318" s="128"/>
      <c r="I318" s="128"/>
      <c r="J318" s="129" t="s">
        <v>1132</v>
      </c>
      <c r="K318" s="130">
        <v>1</v>
      </c>
      <c r="L318" s="186">
        <v>0</v>
      </c>
      <c r="M318" s="187"/>
      <c r="N318" s="131">
        <f>ROUND($L$318*$K$318,2)</f>
        <v>0</v>
      </c>
      <c r="O318" s="128"/>
      <c r="P318" s="128"/>
      <c r="Q318" s="128"/>
      <c r="R318" s="27"/>
      <c r="S318" s="28"/>
      <c r="T318" s="132"/>
      <c r="U318" s="133" t="s">
        <v>644</v>
      </c>
      <c r="W318" s="134">
        <f>$V$318*$K$318</f>
        <v>0</v>
      </c>
      <c r="X318" s="134">
        <v>0</v>
      </c>
      <c r="Y318" s="134">
        <f>$X$318*$K$318</f>
        <v>0</v>
      </c>
      <c r="Z318" s="134">
        <v>0</v>
      </c>
      <c r="AA318" s="135">
        <f>$Z$318*$K$318</f>
        <v>0</v>
      </c>
      <c r="AR318" s="12" t="s">
        <v>857</v>
      </c>
      <c r="AT318" s="12" t="s">
        <v>893</v>
      </c>
      <c r="AU318" s="12" t="s">
        <v>668</v>
      </c>
      <c r="AY318" s="12" t="s">
        <v>892</v>
      </c>
      <c r="BE318" s="136">
        <f>IF($U$318="základní",$N$318,0)</f>
        <v>0</v>
      </c>
      <c r="BF318" s="136">
        <f>IF($U$318="snížená",$N$318,0)</f>
        <v>0</v>
      </c>
      <c r="BG318" s="136">
        <f>IF($U$318="zákl. přenesená",$N$318,0)</f>
        <v>0</v>
      </c>
      <c r="BH318" s="136">
        <f>IF($U$318="sníž. přenesená",$N$318,0)</f>
        <v>0</v>
      </c>
      <c r="BI318" s="136">
        <f>IF($U$318="nulová",$N$318,0)</f>
        <v>0</v>
      </c>
      <c r="BJ318" s="12" t="s">
        <v>619</v>
      </c>
      <c r="BK318" s="136">
        <f>ROUND($L$318*$K$318,2)</f>
        <v>0</v>
      </c>
      <c r="BL318" s="12" t="s">
        <v>857</v>
      </c>
      <c r="BM318" s="12" t="s">
        <v>1239</v>
      </c>
    </row>
    <row r="319" spans="2:65" s="12" customFormat="1" ht="27" customHeight="1">
      <c r="B319" s="23"/>
      <c r="C319" s="125" t="s">
        <v>1240</v>
      </c>
      <c r="D319" s="125" t="s">
        <v>893</v>
      </c>
      <c r="E319" s="126" t="s">
        <v>1241</v>
      </c>
      <c r="F319" s="127" t="s">
        <v>1242</v>
      </c>
      <c r="G319" s="128"/>
      <c r="H319" s="128"/>
      <c r="I319" s="128"/>
      <c r="J319" s="129" t="s">
        <v>1132</v>
      </c>
      <c r="K319" s="130">
        <v>1</v>
      </c>
      <c r="L319" s="186">
        <v>0</v>
      </c>
      <c r="M319" s="187"/>
      <c r="N319" s="131">
        <f>ROUND($L$319*$K$319,2)</f>
        <v>0</v>
      </c>
      <c r="O319" s="128"/>
      <c r="P319" s="128"/>
      <c r="Q319" s="128"/>
      <c r="R319" s="27"/>
      <c r="S319" s="28"/>
      <c r="T319" s="132"/>
      <c r="U319" s="133" t="s">
        <v>644</v>
      </c>
      <c r="W319" s="134">
        <f>$V$319*$K$319</f>
        <v>0</v>
      </c>
      <c r="X319" s="134">
        <v>0</v>
      </c>
      <c r="Y319" s="134">
        <f>$X$319*$K$319</f>
        <v>0</v>
      </c>
      <c r="Z319" s="134">
        <v>0</v>
      </c>
      <c r="AA319" s="135">
        <f>$Z$319*$K$319</f>
        <v>0</v>
      </c>
      <c r="AR319" s="12" t="s">
        <v>857</v>
      </c>
      <c r="AT319" s="12" t="s">
        <v>893</v>
      </c>
      <c r="AU319" s="12" t="s">
        <v>668</v>
      </c>
      <c r="AY319" s="12" t="s">
        <v>892</v>
      </c>
      <c r="BE319" s="136">
        <f>IF($U$319="základní",$N$319,0)</f>
        <v>0</v>
      </c>
      <c r="BF319" s="136">
        <f>IF($U$319="snížená",$N$319,0)</f>
        <v>0</v>
      </c>
      <c r="BG319" s="136">
        <f>IF($U$319="zákl. přenesená",$N$319,0)</f>
        <v>0</v>
      </c>
      <c r="BH319" s="136">
        <f>IF($U$319="sníž. přenesená",$N$319,0)</f>
        <v>0</v>
      </c>
      <c r="BI319" s="136">
        <f>IF($U$319="nulová",$N$319,0)</f>
        <v>0</v>
      </c>
      <c r="BJ319" s="12" t="s">
        <v>619</v>
      </c>
      <c r="BK319" s="136">
        <f>ROUND($L$319*$K$319,2)</f>
        <v>0</v>
      </c>
      <c r="BL319" s="12" t="s">
        <v>857</v>
      </c>
      <c r="BM319" s="12" t="s">
        <v>1243</v>
      </c>
    </row>
    <row r="320" spans="2:63" s="111" customFormat="1" ht="30.75" customHeight="1">
      <c r="B320" s="112"/>
      <c r="D320" s="123" t="s">
        <v>841</v>
      </c>
      <c r="E320" s="123"/>
      <c r="F320" s="123"/>
      <c r="G320" s="123"/>
      <c r="H320" s="123"/>
      <c r="I320" s="123"/>
      <c r="J320" s="123"/>
      <c r="K320" s="123"/>
      <c r="L320" s="191"/>
      <c r="M320" s="191"/>
      <c r="N320" s="124">
        <f>SUM(N321:N325)</f>
        <v>0</v>
      </c>
      <c r="O320" s="115"/>
      <c r="P320" s="115"/>
      <c r="Q320" s="115"/>
      <c r="R320" s="116"/>
      <c r="S320" s="117"/>
      <c r="T320" s="118"/>
      <c r="W320" s="119">
        <f>SUM($W$321:$W$326)</f>
        <v>0</v>
      </c>
      <c r="Y320" s="119">
        <f>SUM($Y$321:$Y$326)</f>
        <v>822.4455149999999</v>
      </c>
      <c r="AA320" s="120">
        <f>SUM($AA$321:$AA$326)</f>
        <v>0</v>
      </c>
      <c r="AR320" s="121" t="s">
        <v>619</v>
      </c>
      <c r="AT320" s="121" t="s">
        <v>660</v>
      </c>
      <c r="AU320" s="121" t="s">
        <v>619</v>
      </c>
      <c r="AY320" s="121" t="s">
        <v>892</v>
      </c>
      <c r="BK320" s="122">
        <f>SUM($BK$321:$BK$326)</f>
        <v>0</v>
      </c>
    </row>
    <row r="321" spans="2:65" s="12" customFormat="1" ht="39" customHeight="1">
      <c r="B321" s="23"/>
      <c r="C321" s="125" t="s">
        <v>1244</v>
      </c>
      <c r="D321" s="125" t="s">
        <v>893</v>
      </c>
      <c r="E321" s="126" t="s">
        <v>1245</v>
      </c>
      <c r="F321" s="127" t="s">
        <v>1246</v>
      </c>
      <c r="G321" s="128"/>
      <c r="H321" s="128"/>
      <c r="I321" s="128"/>
      <c r="J321" s="129" t="s">
        <v>975</v>
      </c>
      <c r="K321" s="130">
        <v>1639.5</v>
      </c>
      <c r="L321" s="186">
        <v>0</v>
      </c>
      <c r="M321" s="187"/>
      <c r="N321" s="131">
        <f>ROUND($L$321*$K$321,2)</f>
        <v>0</v>
      </c>
      <c r="O321" s="128"/>
      <c r="P321" s="128"/>
      <c r="Q321" s="128"/>
      <c r="R321" s="27"/>
      <c r="S321" s="28"/>
      <c r="T321" s="132"/>
      <c r="U321" s="133" t="s">
        <v>644</v>
      </c>
      <c r="W321" s="134">
        <f>$V$321*$K$321</f>
        <v>0</v>
      </c>
      <c r="X321" s="134">
        <v>0.22657</v>
      </c>
      <c r="Y321" s="134">
        <f>$X$321*$K$321</f>
        <v>371.46151499999996</v>
      </c>
      <c r="Z321" s="134">
        <v>0</v>
      </c>
      <c r="AA321" s="135">
        <f>$Z$321*$K$321</f>
        <v>0</v>
      </c>
      <c r="AR321" s="12" t="s">
        <v>857</v>
      </c>
      <c r="AT321" s="12" t="s">
        <v>893</v>
      </c>
      <c r="AU321" s="12" t="s">
        <v>668</v>
      </c>
      <c r="AY321" s="12" t="s">
        <v>892</v>
      </c>
      <c r="BE321" s="136">
        <f>IF($U$321="základní",$N$321,0)</f>
        <v>0</v>
      </c>
      <c r="BF321" s="136">
        <f>IF($U$321="snížená",$N$321,0)</f>
        <v>0</v>
      </c>
      <c r="BG321" s="136">
        <f>IF($U$321="zákl. přenesená",$N$321,0)</f>
        <v>0</v>
      </c>
      <c r="BH321" s="136">
        <f>IF($U$321="sníž. přenesená",$N$321,0)</f>
        <v>0</v>
      </c>
      <c r="BI321" s="136">
        <f>IF($U$321="nulová",$N$321,0)</f>
        <v>0</v>
      </c>
      <c r="BJ321" s="12" t="s">
        <v>619</v>
      </c>
      <c r="BK321" s="136">
        <f>ROUND($L$321*$K$321,2)</f>
        <v>0</v>
      </c>
      <c r="BL321" s="12" t="s">
        <v>857</v>
      </c>
      <c r="BM321" s="12" t="s">
        <v>1247</v>
      </c>
    </row>
    <row r="322" spans="2:51" s="12" customFormat="1" ht="32.25" customHeight="1">
      <c r="B322" s="137"/>
      <c r="E322" s="138"/>
      <c r="F322" s="139" t="s">
        <v>1248</v>
      </c>
      <c r="G322" s="140"/>
      <c r="H322" s="140"/>
      <c r="I322" s="140"/>
      <c r="K322" s="141">
        <v>1639.5</v>
      </c>
      <c r="L322" s="188"/>
      <c r="M322" s="188"/>
      <c r="R322" s="142"/>
      <c r="S322" s="28"/>
      <c r="T322" s="143"/>
      <c r="AA322" s="144"/>
      <c r="AT322" s="138" t="s">
        <v>899</v>
      </c>
      <c r="AU322" s="138" t="s">
        <v>668</v>
      </c>
      <c r="AV322" s="138" t="s">
        <v>668</v>
      </c>
      <c r="AW322" s="138" t="s">
        <v>832</v>
      </c>
      <c r="AX322" s="138" t="s">
        <v>619</v>
      </c>
      <c r="AY322" s="138" t="s">
        <v>892</v>
      </c>
    </row>
    <row r="323" spans="2:65" s="12" customFormat="1" ht="27" customHeight="1">
      <c r="B323" s="23"/>
      <c r="C323" s="125" t="s">
        <v>1249</v>
      </c>
      <c r="D323" s="125" t="s">
        <v>893</v>
      </c>
      <c r="E323" s="126" t="s">
        <v>1250</v>
      </c>
      <c r="F323" s="127" t="s">
        <v>1251</v>
      </c>
      <c r="G323" s="128"/>
      <c r="H323" s="128"/>
      <c r="I323" s="128"/>
      <c r="J323" s="129" t="s">
        <v>896</v>
      </c>
      <c r="K323" s="130">
        <v>828</v>
      </c>
      <c r="L323" s="186">
        <v>0</v>
      </c>
      <c r="M323" s="187"/>
      <c r="N323" s="131">
        <f>ROUND($L$323*$K$323,2)</f>
        <v>0</v>
      </c>
      <c r="O323" s="128"/>
      <c r="P323" s="128"/>
      <c r="Q323" s="128"/>
      <c r="R323" s="27"/>
      <c r="S323" s="28"/>
      <c r="T323" s="132"/>
      <c r="U323" s="133" t="s">
        <v>644</v>
      </c>
      <c r="W323" s="134">
        <f>$V$323*$K$323</f>
        <v>0</v>
      </c>
      <c r="X323" s="134">
        <v>0.108</v>
      </c>
      <c r="Y323" s="134">
        <f>$X$323*$K$323</f>
        <v>89.42399999999999</v>
      </c>
      <c r="Z323" s="134">
        <v>0</v>
      </c>
      <c r="AA323" s="135">
        <f>$Z$323*$K$323</f>
        <v>0</v>
      </c>
      <c r="AR323" s="12" t="s">
        <v>857</v>
      </c>
      <c r="AT323" s="12" t="s">
        <v>893</v>
      </c>
      <c r="AU323" s="12" t="s">
        <v>668</v>
      </c>
      <c r="AY323" s="12" t="s">
        <v>892</v>
      </c>
      <c r="BE323" s="136">
        <f>IF($U$323="základní",$N$323,0)</f>
        <v>0</v>
      </c>
      <c r="BF323" s="136">
        <f>IF($U$323="snížená",$N$323,0)</f>
        <v>0</v>
      </c>
      <c r="BG323" s="136">
        <f>IF($U$323="zákl. přenesená",$N$323,0)</f>
        <v>0</v>
      </c>
      <c r="BH323" s="136">
        <f>IF($U$323="sníž. přenesená",$N$323,0)</f>
        <v>0</v>
      </c>
      <c r="BI323" s="136">
        <f>IF($U$323="nulová",$N$323,0)</f>
        <v>0</v>
      </c>
      <c r="BJ323" s="12" t="s">
        <v>619</v>
      </c>
      <c r="BK323" s="136">
        <f>ROUND($L$323*$K$323,2)</f>
        <v>0</v>
      </c>
      <c r="BL323" s="12" t="s">
        <v>857</v>
      </c>
      <c r="BM323" s="12" t="s">
        <v>1252</v>
      </c>
    </row>
    <row r="324" spans="2:51" s="12" customFormat="1" ht="32.25" customHeight="1">
      <c r="B324" s="137"/>
      <c r="E324" s="138" t="s">
        <v>787</v>
      </c>
      <c r="F324" s="139" t="s">
        <v>1253</v>
      </c>
      <c r="G324" s="140"/>
      <c r="H324" s="140"/>
      <c r="I324" s="140"/>
      <c r="K324" s="141">
        <v>828</v>
      </c>
      <c r="L324" s="188"/>
      <c r="M324" s="188"/>
      <c r="R324" s="142"/>
      <c r="S324" s="28"/>
      <c r="T324" s="143"/>
      <c r="AA324" s="144"/>
      <c r="AT324" s="138" t="s">
        <v>899</v>
      </c>
      <c r="AU324" s="138" t="s">
        <v>668</v>
      </c>
      <c r="AV324" s="138" t="s">
        <v>668</v>
      </c>
      <c r="AW324" s="138" t="s">
        <v>832</v>
      </c>
      <c r="AX324" s="138" t="s">
        <v>619</v>
      </c>
      <c r="AY324" s="138" t="s">
        <v>892</v>
      </c>
    </row>
    <row r="325" spans="2:65" s="12" customFormat="1" ht="27" customHeight="1">
      <c r="B325" s="23"/>
      <c r="C325" s="163" t="s">
        <v>1254</v>
      </c>
      <c r="D325" s="163" t="s">
        <v>1190</v>
      </c>
      <c r="E325" s="164" t="s">
        <v>1255</v>
      </c>
      <c r="F325" s="165" t="s">
        <v>1256</v>
      </c>
      <c r="G325" s="166"/>
      <c r="H325" s="166"/>
      <c r="I325" s="166"/>
      <c r="J325" s="167" t="s">
        <v>1257</v>
      </c>
      <c r="K325" s="168">
        <v>276</v>
      </c>
      <c r="L325" s="189">
        <v>0</v>
      </c>
      <c r="M325" s="190"/>
      <c r="N325" s="169">
        <f>ROUND($L$325*$K$325,2)</f>
        <v>0</v>
      </c>
      <c r="O325" s="128"/>
      <c r="P325" s="128"/>
      <c r="Q325" s="128"/>
      <c r="R325" s="27"/>
      <c r="S325" s="28"/>
      <c r="T325" s="132"/>
      <c r="U325" s="133" t="s">
        <v>644</v>
      </c>
      <c r="W325" s="134">
        <f>$V$325*$K$325</f>
        <v>0</v>
      </c>
      <c r="X325" s="134">
        <v>1.31</v>
      </c>
      <c r="Y325" s="134">
        <f>$X$325*$K$325</f>
        <v>361.56</v>
      </c>
      <c r="Z325" s="134">
        <v>0</v>
      </c>
      <c r="AA325" s="135">
        <f>$Z$325*$K$325</f>
        <v>0</v>
      </c>
      <c r="AR325" s="12" t="s">
        <v>863</v>
      </c>
      <c r="AT325" s="12" t="s">
        <v>1190</v>
      </c>
      <c r="AU325" s="12" t="s">
        <v>668</v>
      </c>
      <c r="AY325" s="12" t="s">
        <v>892</v>
      </c>
      <c r="BE325" s="136">
        <f>IF($U$325="základní",$N$325,0)</f>
        <v>0</v>
      </c>
      <c r="BF325" s="136">
        <f>IF($U$325="snížená",$N$325,0)</f>
        <v>0</v>
      </c>
      <c r="BG325" s="136">
        <f>IF($U$325="zákl. přenesená",$N$325,0)</f>
        <v>0</v>
      </c>
      <c r="BH325" s="136">
        <f>IF($U$325="sníž. přenesená",$N$325,0)</f>
        <v>0</v>
      </c>
      <c r="BI325" s="136">
        <f>IF($U$325="nulová",$N$325,0)</f>
        <v>0</v>
      </c>
      <c r="BJ325" s="12" t="s">
        <v>619</v>
      </c>
      <c r="BK325" s="136">
        <f>ROUND($L$325*$K$325,2)</f>
        <v>0</v>
      </c>
      <c r="BL325" s="12" t="s">
        <v>857</v>
      </c>
      <c r="BM325" s="12" t="s">
        <v>1258</v>
      </c>
    </row>
    <row r="326" spans="2:51" s="12" customFormat="1" ht="18.75" customHeight="1">
      <c r="B326" s="137"/>
      <c r="E326" s="138"/>
      <c r="F326" s="139" t="s">
        <v>1259</v>
      </c>
      <c r="G326" s="140"/>
      <c r="H326" s="140"/>
      <c r="I326" s="140"/>
      <c r="K326" s="141">
        <v>276</v>
      </c>
      <c r="L326" s="188"/>
      <c r="M326" s="188"/>
      <c r="R326" s="142"/>
      <c r="S326" s="28"/>
      <c r="T326" s="143"/>
      <c r="AA326" s="144"/>
      <c r="AT326" s="138" t="s">
        <v>899</v>
      </c>
      <c r="AU326" s="138" t="s">
        <v>668</v>
      </c>
      <c r="AV326" s="138" t="s">
        <v>668</v>
      </c>
      <c r="AW326" s="138" t="s">
        <v>832</v>
      </c>
      <c r="AX326" s="138" t="s">
        <v>619</v>
      </c>
      <c r="AY326" s="138" t="s">
        <v>892</v>
      </c>
    </row>
    <row r="327" spans="2:63" s="111" customFormat="1" ht="30.75" customHeight="1">
      <c r="B327" s="112"/>
      <c r="D327" s="123" t="s">
        <v>844</v>
      </c>
      <c r="E327" s="123"/>
      <c r="F327" s="123"/>
      <c r="G327" s="123"/>
      <c r="H327" s="123"/>
      <c r="I327" s="123"/>
      <c r="J327" s="123"/>
      <c r="K327" s="123"/>
      <c r="L327" s="191"/>
      <c r="M327" s="191"/>
      <c r="N327" s="124">
        <f>SUM(N328:N335)</f>
        <v>0</v>
      </c>
      <c r="O327" s="115"/>
      <c r="P327" s="115"/>
      <c r="Q327" s="115"/>
      <c r="R327" s="116"/>
      <c r="S327" s="117"/>
      <c r="T327" s="118"/>
      <c r="W327" s="119">
        <f>SUM($W$328:$W$345)</f>
        <v>0</v>
      </c>
      <c r="Y327" s="119">
        <f>SUM($Y$328:$Y$345)</f>
        <v>0.8219187099999999</v>
      </c>
      <c r="AA327" s="120">
        <f>SUM($AA$328:$AA$345)</f>
        <v>0</v>
      </c>
      <c r="AR327" s="121" t="s">
        <v>619</v>
      </c>
      <c r="AT327" s="121" t="s">
        <v>660</v>
      </c>
      <c r="AU327" s="121" t="s">
        <v>619</v>
      </c>
      <c r="AY327" s="121" t="s">
        <v>892</v>
      </c>
      <c r="BK327" s="122">
        <f>SUM($BK$328:$BK$345)</f>
        <v>0</v>
      </c>
    </row>
    <row r="328" spans="2:65" s="12" customFormat="1" ht="27" customHeight="1">
      <c r="B328" s="23"/>
      <c r="C328" s="125" t="s">
        <v>1260</v>
      </c>
      <c r="D328" s="125" t="s">
        <v>893</v>
      </c>
      <c r="E328" s="126" t="s">
        <v>1261</v>
      </c>
      <c r="F328" s="127" t="s">
        <v>1262</v>
      </c>
      <c r="G328" s="128"/>
      <c r="H328" s="128"/>
      <c r="I328" s="128"/>
      <c r="J328" s="129" t="s">
        <v>1006</v>
      </c>
      <c r="K328" s="130">
        <v>165.26</v>
      </c>
      <c r="L328" s="186">
        <v>0</v>
      </c>
      <c r="M328" s="187"/>
      <c r="N328" s="131">
        <f>ROUND($L$328*$K$328,2)</f>
        <v>0</v>
      </c>
      <c r="O328" s="128"/>
      <c r="P328" s="128"/>
      <c r="Q328" s="128"/>
      <c r="R328" s="27"/>
      <c r="S328" s="28"/>
      <c r="T328" s="132"/>
      <c r="U328" s="133" t="s">
        <v>644</v>
      </c>
      <c r="W328" s="134">
        <f>$V$328*$K$328</f>
        <v>0</v>
      </c>
      <c r="X328" s="134">
        <v>0</v>
      </c>
      <c r="Y328" s="134">
        <f>$X$328*$K$328</f>
        <v>0</v>
      </c>
      <c r="Z328" s="134">
        <v>0</v>
      </c>
      <c r="AA328" s="135">
        <f>$Z$328*$K$328</f>
        <v>0</v>
      </c>
      <c r="AR328" s="12" t="s">
        <v>857</v>
      </c>
      <c r="AT328" s="12" t="s">
        <v>893</v>
      </c>
      <c r="AU328" s="12" t="s">
        <v>668</v>
      </c>
      <c r="AY328" s="12" t="s">
        <v>892</v>
      </c>
      <c r="BE328" s="136">
        <f>IF($U$328="základní",$N$328,0)</f>
        <v>0</v>
      </c>
      <c r="BF328" s="136">
        <f>IF($U$328="snížená",$N$328,0)</f>
        <v>0</v>
      </c>
      <c r="BG328" s="136">
        <f>IF($U$328="zákl. přenesená",$N$328,0)</f>
        <v>0</v>
      </c>
      <c r="BH328" s="136">
        <f>IF($U$328="sníž. přenesená",$N$328,0)</f>
        <v>0</v>
      </c>
      <c r="BI328" s="136">
        <f>IF($U$328="nulová",$N$328,0)</f>
        <v>0</v>
      </c>
      <c r="BJ328" s="12" t="s">
        <v>619</v>
      </c>
      <c r="BK328" s="136">
        <f>ROUND($L$328*$K$328,2)</f>
        <v>0</v>
      </c>
      <c r="BL328" s="12" t="s">
        <v>857</v>
      </c>
      <c r="BM328" s="12" t="s">
        <v>1263</v>
      </c>
    </row>
    <row r="329" spans="2:51" s="12" customFormat="1" ht="46.5" customHeight="1">
      <c r="B329" s="137"/>
      <c r="E329" s="138" t="s">
        <v>1264</v>
      </c>
      <c r="F329" s="139" t="s">
        <v>1265</v>
      </c>
      <c r="G329" s="140"/>
      <c r="H329" s="140"/>
      <c r="I329" s="140"/>
      <c r="K329" s="141">
        <v>165.26</v>
      </c>
      <c r="L329" s="188"/>
      <c r="M329" s="188"/>
      <c r="R329" s="142"/>
      <c r="S329" s="28"/>
      <c r="T329" s="143"/>
      <c r="AA329" s="144"/>
      <c r="AT329" s="138" t="s">
        <v>899</v>
      </c>
      <c r="AU329" s="138" t="s">
        <v>668</v>
      </c>
      <c r="AV329" s="138" t="s">
        <v>668</v>
      </c>
      <c r="AW329" s="138" t="s">
        <v>832</v>
      </c>
      <c r="AX329" s="138" t="s">
        <v>619</v>
      </c>
      <c r="AY329" s="138" t="s">
        <v>892</v>
      </c>
    </row>
    <row r="330" spans="2:65" s="12" customFormat="1" ht="27" customHeight="1">
      <c r="B330" s="23"/>
      <c r="C330" s="125" t="s">
        <v>1266</v>
      </c>
      <c r="D330" s="125" t="s">
        <v>893</v>
      </c>
      <c r="E330" s="126" t="s">
        <v>1267</v>
      </c>
      <c r="F330" s="127" t="s">
        <v>1268</v>
      </c>
      <c r="G330" s="128"/>
      <c r="H330" s="128"/>
      <c r="I330" s="128"/>
      <c r="J330" s="129" t="s">
        <v>1257</v>
      </c>
      <c r="K330" s="130">
        <v>10</v>
      </c>
      <c r="L330" s="186">
        <v>0</v>
      </c>
      <c r="M330" s="187"/>
      <c r="N330" s="131">
        <f>ROUND($L$330*$K$330,2)</f>
        <v>0</v>
      </c>
      <c r="O330" s="128"/>
      <c r="P330" s="128"/>
      <c r="Q330" s="128"/>
      <c r="R330" s="27"/>
      <c r="S330" s="28"/>
      <c r="T330" s="132"/>
      <c r="U330" s="133" t="s">
        <v>644</v>
      </c>
      <c r="W330" s="134">
        <f>$V$330*$K$330</f>
        <v>0</v>
      </c>
      <c r="X330" s="134">
        <v>0.00165</v>
      </c>
      <c r="Y330" s="134">
        <f>$X$330*$K$330</f>
        <v>0.0165</v>
      </c>
      <c r="Z330" s="134">
        <v>0</v>
      </c>
      <c r="AA330" s="135">
        <f>$Z$330*$K$330</f>
        <v>0</v>
      </c>
      <c r="AR330" s="12" t="s">
        <v>857</v>
      </c>
      <c r="AT330" s="12" t="s">
        <v>893</v>
      </c>
      <c r="AU330" s="12" t="s">
        <v>668</v>
      </c>
      <c r="AY330" s="12" t="s">
        <v>892</v>
      </c>
      <c r="BE330" s="136">
        <f>IF($U$330="základní",$N$330,0)</f>
        <v>0</v>
      </c>
      <c r="BF330" s="136">
        <f>IF($U$330="snížená",$N$330,0)</f>
        <v>0</v>
      </c>
      <c r="BG330" s="136">
        <f>IF($U$330="zákl. přenesená",$N$330,0)</f>
        <v>0</v>
      </c>
      <c r="BH330" s="136">
        <f>IF($U$330="sníž. přenesená",$N$330,0)</f>
        <v>0</v>
      </c>
      <c r="BI330" s="136">
        <f>IF($U$330="nulová",$N$330,0)</f>
        <v>0</v>
      </c>
      <c r="BJ330" s="12" t="s">
        <v>619</v>
      </c>
      <c r="BK330" s="136">
        <f>ROUND($L$330*$K$330,2)</f>
        <v>0</v>
      </c>
      <c r="BL330" s="12" t="s">
        <v>857</v>
      </c>
      <c r="BM330" s="12" t="s">
        <v>1269</v>
      </c>
    </row>
    <row r="331" spans="2:51" s="12" customFormat="1" ht="32.25" customHeight="1">
      <c r="B331" s="137"/>
      <c r="E331" s="138"/>
      <c r="F331" s="139" t="s">
        <v>1270</v>
      </c>
      <c r="G331" s="140"/>
      <c r="H331" s="140"/>
      <c r="I331" s="140"/>
      <c r="K331" s="141">
        <v>10</v>
      </c>
      <c r="L331" s="188"/>
      <c r="M331" s="188"/>
      <c r="R331" s="142"/>
      <c r="S331" s="28"/>
      <c r="T331" s="143"/>
      <c r="AA331" s="144"/>
      <c r="AT331" s="138" t="s">
        <v>899</v>
      </c>
      <c r="AU331" s="138" t="s">
        <v>668</v>
      </c>
      <c r="AV331" s="138" t="s">
        <v>668</v>
      </c>
      <c r="AW331" s="138" t="s">
        <v>832</v>
      </c>
      <c r="AX331" s="138" t="s">
        <v>619</v>
      </c>
      <c r="AY331" s="138" t="s">
        <v>892</v>
      </c>
    </row>
    <row r="332" spans="2:65" s="12" customFormat="1" ht="15.75" customHeight="1">
      <c r="B332" s="23"/>
      <c r="C332" s="163" t="s">
        <v>1271</v>
      </c>
      <c r="D332" s="163" t="s">
        <v>1190</v>
      </c>
      <c r="E332" s="164" t="s">
        <v>1272</v>
      </c>
      <c r="F332" s="165" t="s">
        <v>1273</v>
      </c>
      <c r="G332" s="166"/>
      <c r="H332" s="166"/>
      <c r="I332" s="166"/>
      <c r="J332" s="167" t="s">
        <v>1257</v>
      </c>
      <c r="K332" s="168">
        <v>10</v>
      </c>
      <c r="L332" s="189">
        <v>0</v>
      </c>
      <c r="M332" s="190"/>
      <c r="N332" s="169">
        <f>ROUND($L$332*$K$332,2)</f>
        <v>0</v>
      </c>
      <c r="O332" s="128"/>
      <c r="P332" s="128"/>
      <c r="Q332" s="128"/>
      <c r="R332" s="27"/>
      <c r="S332" s="28"/>
      <c r="T332" s="132"/>
      <c r="U332" s="133" t="s">
        <v>644</v>
      </c>
      <c r="W332" s="134">
        <f>$V$332*$K$332</f>
        <v>0</v>
      </c>
      <c r="X332" s="134">
        <v>0.007</v>
      </c>
      <c r="Y332" s="134">
        <f>$X$332*$K$332</f>
        <v>0.07</v>
      </c>
      <c r="Z332" s="134">
        <v>0</v>
      </c>
      <c r="AA332" s="135">
        <f>$Z$332*$K$332</f>
        <v>0</v>
      </c>
      <c r="AR332" s="12" t="s">
        <v>863</v>
      </c>
      <c r="AT332" s="12" t="s">
        <v>1190</v>
      </c>
      <c r="AU332" s="12" t="s">
        <v>668</v>
      </c>
      <c r="AY332" s="12" t="s">
        <v>892</v>
      </c>
      <c r="BE332" s="136">
        <f>IF($U$332="základní",$N$332,0)</f>
        <v>0</v>
      </c>
      <c r="BF332" s="136">
        <f>IF($U$332="snížená",$N$332,0)</f>
        <v>0</v>
      </c>
      <c r="BG332" s="136">
        <f>IF($U$332="zákl. přenesená",$N$332,0)</f>
        <v>0</v>
      </c>
      <c r="BH332" s="136">
        <f>IF($U$332="sníž. přenesená",$N$332,0)</f>
        <v>0</v>
      </c>
      <c r="BI332" s="136">
        <f>IF($U$332="nulová",$N$332,0)</f>
        <v>0</v>
      </c>
      <c r="BJ332" s="12" t="s">
        <v>619</v>
      </c>
      <c r="BK332" s="136">
        <f>ROUND($L$332*$K$332,2)</f>
        <v>0</v>
      </c>
      <c r="BL332" s="12" t="s">
        <v>857</v>
      </c>
      <c r="BM332" s="12" t="s">
        <v>1274</v>
      </c>
    </row>
    <row r="333" spans="2:65" s="12" customFormat="1" ht="27" customHeight="1">
      <c r="B333" s="23"/>
      <c r="C333" s="125" t="s">
        <v>1275</v>
      </c>
      <c r="D333" s="125" t="s">
        <v>893</v>
      </c>
      <c r="E333" s="126" t="s">
        <v>1276</v>
      </c>
      <c r="F333" s="127" t="s">
        <v>1277</v>
      </c>
      <c r="G333" s="128"/>
      <c r="H333" s="128"/>
      <c r="I333" s="128"/>
      <c r="J333" s="129" t="s">
        <v>1006</v>
      </c>
      <c r="K333" s="130">
        <v>34.79</v>
      </c>
      <c r="L333" s="186">
        <v>0</v>
      </c>
      <c r="M333" s="187"/>
      <c r="N333" s="131">
        <f>ROUND($L$333*$K$333,2)</f>
        <v>0</v>
      </c>
      <c r="O333" s="128"/>
      <c r="P333" s="128"/>
      <c r="Q333" s="128"/>
      <c r="R333" s="27"/>
      <c r="S333" s="28"/>
      <c r="T333" s="132"/>
      <c r="U333" s="133" t="s">
        <v>644</v>
      </c>
      <c r="W333" s="134">
        <f>$V$333*$K$333</f>
        <v>0</v>
      </c>
      <c r="X333" s="134">
        <v>0</v>
      </c>
      <c r="Y333" s="134">
        <f>$X$333*$K$333</f>
        <v>0</v>
      </c>
      <c r="Z333" s="134">
        <v>0</v>
      </c>
      <c r="AA333" s="135">
        <f>$Z$333*$K$333</f>
        <v>0</v>
      </c>
      <c r="AR333" s="12" t="s">
        <v>857</v>
      </c>
      <c r="AT333" s="12" t="s">
        <v>893</v>
      </c>
      <c r="AU333" s="12" t="s">
        <v>668</v>
      </c>
      <c r="AY333" s="12" t="s">
        <v>892</v>
      </c>
      <c r="BE333" s="136">
        <f>IF($U$333="základní",$N$333,0)</f>
        <v>0</v>
      </c>
      <c r="BF333" s="136">
        <f>IF($U$333="snížená",$N$333,0)</f>
        <v>0</v>
      </c>
      <c r="BG333" s="136">
        <f>IF($U$333="zákl. přenesená",$N$333,0)</f>
        <v>0</v>
      </c>
      <c r="BH333" s="136">
        <f>IF($U$333="sníž. přenesená",$N$333,0)</f>
        <v>0</v>
      </c>
      <c r="BI333" s="136">
        <f>IF($U$333="nulová",$N$333,0)</f>
        <v>0</v>
      </c>
      <c r="BJ333" s="12" t="s">
        <v>619</v>
      </c>
      <c r="BK333" s="136">
        <f>ROUND($L$333*$K$333,2)</f>
        <v>0</v>
      </c>
      <c r="BL333" s="12" t="s">
        <v>857</v>
      </c>
      <c r="BM333" s="12" t="s">
        <v>1278</v>
      </c>
    </row>
    <row r="334" spans="2:51" s="12" customFormat="1" ht="18.75" customHeight="1">
      <c r="B334" s="137"/>
      <c r="E334" s="138"/>
      <c r="F334" s="139" t="s">
        <v>1279</v>
      </c>
      <c r="G334" s="140"/>
      <c r="H334" s="140"/>
      <c r="I334" s="140"/>
      <c r="K334" s="141">
        <v>34.79</v>
      </c>
      <c r="L334" s="188"/>
      <c r="M334" s="188"/>
      <c r="R334" s="142"/>
      <c r="S334" s="28"/>
      <c r="T334" s="143"/>
      <c r="AA334" s="144"/>
      <c r="AT334" s="138" t="s">
        <v>899</v>
      </c>
      <c r="AU334" s="138" t="s">
        <v>668</v>
      </c>
      <c r="AV334" s="138" t="s">
        <v>668</v>
      </c>
      <c r="AW334" s="138" t="s">
        <v>832</v>
      </c>
      <c r="AX334" s="138" t="s">
        <v>619</v>
      </c>
      <c r="AY334" s="138" t="s">
        <v>892</v>
      </c>
    </row>
    <row r="335" spans="2:65" s="12" customFormat="1" ht="15.75" customHeight="1">
      <c r="B335" s="23"/>
      <c r="C335" s="125" t="s">
        <v>1280</v>
      </c>
      <c r="D335" s="125" t="s">
        <v>893</v>
      </c>
      <c r="E335" s="126" t="s">
        <v>1281</v>
      </c>
      <c r="F335" s="127" t="s">
        <v>1282</v>
      </c>
      <c r="G335" s="128"/>
      <c r="H335" s="128"/>
      <c r="I335" s="128"/>
      <c r="J335" s="129" t="s">
        <v>896</v>
      </c>
      <c r="K335" s="130">
        <v>115.089</v>
      </c>
      <c r="L335" s="186">
        <v>0</v>
      </c>
      <c r="M335" s="187"/>
      <c r="N335" s="131">
        <f>ROUND($L$335*$K$335,2)</f>
        <v>0</v>
      </c>
      <c r="O335" s="128"/>
      <c r="P335" s="128"/>
      <c r="Q335" s="128"/>
      <c r="R335" s="27"/>
      <c r="S335" s="28"/>
      <c r="T335" s="132"/>
      <c r="U335" s="133" t="s">
        <v>644</v>
      </c>
      <c r="W335" s="134">
        <f>$V$335*$K$335</f>
        <v>0</v>
      </c>
      <c r="X335" s="134">
        <v>0.00639</v>
      </c>
      <c r="Y335" s="134">
        <f>$X$335*$K$335</f>
        <v>0.7354187099999999</v>
      </c>
      <c r="Z335" s="134">
        <v>0</v>
      </c>
      <c r="AA335" s="135">
        <f>$Z$335*$K$335</f>
        <v>0</v>
      </c>
      <c r="AR335" s="12" t="s">
        <v>857</v>
      </c>
      <c r="AT335" s="12" t="s">
        <v>893</v>
      </c>
      <c r="AU335" s="12" t="s">
        <v>668</v>
      </c>
      <c r="AY335" s="12" t="s">
        <v>892</v>
      </c>
      <c r="BE335" s="136">
        <f>IF($U$335="základní",$N$335,0)</f>
        <v>0</v>
      </c>
      <c r="BF335" s="136">
        <f>IF($U$335="snížená",$N$335,0)</f>
        <v>0</v>
      </c>
      <c r="BG335" s="136">
        <f>IF($U$335="zákl. přenesená",$N$335,0)</f>
        <v>0</v>
      </c>
      <c r="BH335" s="136">
        <f>IF($U$335="sníž. přenesená",$N$335,0)</f>
        <v>0</v>
      </c>
      <c r="BI335" s="136">
        <f>IF($U$335="nulová",$N$335,0)</f>
        <v>0</v>
      </c>
      <c r="BJ335" s="12" t="s">
        <v>619</v>
      </c>
      <c r="BK335" s="136">
        <f>ROUND($L$335*$K$335,2)</f>
        <v>0</v>
      </c>
      <c r="BL335" s="12" t="s">
        <v>857</v>
      </c>
      <c r="BM335" s="12" t="s">
        <v>1283</v>
      </c>
    </row>
    <row r="336" spans="2:51" s="12" customFormat="1" ht="32.25" customHeight="1">
      <c r="B336" s="137"/>
      <c r="E336" s="138"/>
      <c r="F336" s="139" t="s">
        <v>1284</v>
      </c>
      <c r="G336" s="140"/>
      <c r="H336" s="140"/>
      <c r="I336" s="140"/>
      <c r="K336" s="141">
        <v>18.19</v>
      </c>
      <c r="L336" s="188"/>
      <c r="M336" s="188"/>
      <c r="R336" s="142"/>
      <c r="S336" s="28"/>
      <c r="T336" s="143"/>
      <c r="AA336" s="144"/>
      <c r="AT336" s="138" t="s">
        <v>899</v>
      </c>
      <c r="AU336" s="138" t="s">
        <v>668</v>
      </c>
      <c r="AV336" s="138" t="s">
        <v>668</v>
      </c>
      <c r="AW336" s="138" t="s">
        <v>832</v>
      </c>
      <c r="AX336" s="138" t="s">
        <v>661</v>
      </c>
      <c r="AY336" s="138" t="s">
        <v>892</v>
      </c>
    </row>
    <row r="337" spans="2:51" s="12" customFormat="1" ht="32.25" customHeight="1">
      <c r="B337" s="137"/>
      <c r="E337" s="138"/>
      <c r="F337" s="139" t="s">
        <v>1285</v>
      </c>
      <c r="G337" s="140"/>
      <c r="H337" s="140"/>
      <c r="I337" s="140"/>
      <c r="K337" s="141">
        <v>5.546</v>
      </c>
      <c r="L337" s="188"/>
      <c r="M337" s="188"/>
      <c r="R337" s="142"/>
      <c r="S337" s="28"/>
      <c r="T337" s="143"/>
      <c r="AA337" s="144"/>
      <c r="AT337" s="138" t="s">
        <v>899</v>
      </c>
      <c r="AU337" s="138" t="s">
        <v>668</v>
      </c>
      <c r="AV337" s="138" t="s">
        <v>668</v>
      </c>
      <c r="AW337" s="138" t="s">
        <v>832</v>
      </c>
      <c r="AX337" s="138" t="s">
        <v>661</v>
      </c>
      <c r="AY337" s="138" t="s">
        <v>892</v>
      </c>
    </row>
    <row r="338" spans="2:51" s="12" customFormat="1" ht="32.25" customHeight="1">
      <c r="B338" s="137"/>
      <c r="E338" s="138"/>
      <c r="F338" s="139" t="s">
        <v>1286</v>
      </c>
      <c r="G338" s="140"/>
      <c r="H338" s="140"/>
      <c r="I338" s="140"/>
      <c r="K338" s="141">
        <v>12.064</v>
      </c>
      <c r="L338" s="188"/>
      <c r="M338" s="188"/>
      <c r="R338" s="142"/>
      <c r="S338" s="28"/>
      <c r="T338" s="143"/>
      <c r="AA338" s="144"/>
      <c r="AT338" s="138" t="s">
        <v>899</v>
      </c>
      <c r="AU338" s="138" t="s">
        <v>668</v>
      </c>
      <c r="AV338" s="138" t="s">
        <v>668</v>
      </c>
      <c r="AW338" s="138" t="s">
        <v>832</v>
      </c>
      <c r="AX338" s="138" t="s">
        <v>661</v>
      </c>
      <c r="AY338" s="138" t="s">
        <v>892</v>
      </c>
    </row>
    <row r="339" spans="2:51" s="12" customFormat="1" ht="32.25" customHeight="1">
      <c r="B339" s="137"/>
      <c r="E339" s="138"/>
      <c r="F339" s="139" t="s">
        <v>1287</v>
      </c>
      <c r="G339" s="140"/>
      <c r="H339" s="140"/>
      <c r="I339" s="140"/>
      <c r="K339" s="141">
        <v>9.4</v>
      </c>
      <c r="L339" s="188"/>
      <c r="M339" s="188"/>
      <c r="R339" s="142"/>
      <c r="S339" s="28"/>
      <c r="T339" s="143"/>
      <c r="AA339" s="144"/>
      <c r="AT339" s="138" t="s">
        <v>899</v>
      </c>
      <c r="AU339" s="138" t="s">
        <v>668</v>
      </c>
      <c r="AV339" s="138" t="s">
        <v>668</v>
      </c>
      <c r="AW339" s="138" t="s">
        <v>832</v>
      </c>
      <c r="AX339" s="138" t="s">
        <v>661</v>
      </c>
      <c r="AY339" s="138" t="s">
        <v>892</v>
      </c>
    </row>
    <row r="340" spans="2:51" s="12" customFormat="1" ht="32.25" customHeight="1">
      <c r="B340" s="137"/>
      <c r="E340" s="138"/>
      <c r="F340" s="139" t="s">
        <v>1288</v>
      </c>
      <c r="G340" s="140"/>
      <c r="H340" s="140"/>
      <c r="I340" s="140"/>
      <c r="K340" s="141">
        <v>4.464</v>
      </c>
      <c r="L340" s="188"/>
      <c r="M340" s="188"/>
      <c r="R340" s="142"/>
      <c r="S340" s="28"/>
      <c r="T340" s="143"/>
      <c r="AA340" s="144"/>
      <c r="AT340" s="138" t="s">
        <v>899</v>
      </c>
      <c r="AU340" s="138" t="s">
        <v>668</v>
      </c>
      <c r="AV340" s="138" t="s">
        <v>668</v>
      </c>
      <c r="AW340" s="138" t="s">
        <v>832</v>
      </c>
      <c r="AX340" s="138" t="s">
        <v>661</v>
      </c>
      <c r="AY340" s="138" t="s">
        <v>892</v>
      </c>
    </row>
    <row r="341" spans="2:51" s="12" customFormat="1" ht="32.25" customHeight="1">
      <c r="B341" s="137"/>
      <c r="E341" s="138"/>
      <c r="F341" s="139" t="s">
        <v>1289</v>
      </c>
      <c r="G341" s="140"/>
      <c r="H341" s="140"/>
      <c r="I341" s="140"/>
      <c r="K341" s="141">
        <v>11.408</v>
      </c>
      <c r="L341" s="188"/>
      <c r="M341" s="188"/>
      <c r="R341" s="142"/>
      <c r="S341" s="28"/>
      <c r="T341" s="143"/>
      <c r="AA341" s="144"/>
      <c r="AT341" s="138" t="s">
        <v>899</v>
      </c>
      <c r="AU341" s="138" t="s">
        <v>668</v>
      </c>
      <c r="AV341" s="138" t="s">
        <v>668</v>
      </c>
      <c r="AW341" s="138" t="s">
        <v>832</v>
      </c>
      <c r="AX341" s="138" t="s">
        <v>661</v>
      </c>
      <c r="AY341" s="138" t="s">
        <v>892</v>
      </c>
    </row>
    <row r="342" spans="2:51" s="12" customFormat="1" ht="32.25" customHeight="1">
      <c r="B342" s="137"/>
      <c r="E342" s="138"/>
      <c r="F342" s="139" t="s">
        <v>1290</v>
      </c>
      <c r="G342" s="140"/>
      <c r="H342" s="140"/>
      <c r="I342" s="140"/>
      <c r="K342" s="141">
        <v>2.651</v>
      </c>
      <c r="L342" s="188"/>
      <c r="M342" s="188"/>
      <c r="R342" s="142"/>
      <c r="S342" s="28"/>
      <c r="T342" s="143"/>
      <c r="AA342" s="144"/>
      <c r="AT342" s="138" t="s">
        <v>899</v>
      </c>
      <c r="AU342" s="138" t="s">
        <v>668</v>
      </c>
      <c r="AV342" s="138" t="s">
        <v>668</v>
      </c>
      <c r="AW342" s="138" t="s">
        <v>832</v>
      </c>
      <c r="AX342" s="138" t="s">
        <v>661</v>
      </c>
      <c r="AY342" s="138" t="s">
        <v>892</v>
      </c>
    </row>
    <row r="343" spans="2:51" s="12" customFormat="1" ht="32.25" customHeight="1">
      <c r="B343" s="137"/>
      <c r="E343" s="138"/>
      <c r="F343" s="139" t="s">
        <v>1284</v>
      </c>
      <c r="G343" s="140"/>
      <c r="H343" s="140"/>
      <c r="I343" s="140"/>
      <c r="K343" s="141">
        <v>18.19</v>
      </c>
      <c r="L343" s="188"/>
      <c r="M343" s="188"/>
      <c r="R343" s="142"/>
      <c r="S343" s="28"/>
      <c r="T343" s="143"/>
      <c r="AA343" s="144"/>
      <c r="AT343" s="138" t="s">
        <v>899</v>
      </c>
      <c r="AU343" s="138" t="s">
        <v>668</v>
      </c>
      <c r="AV343" s="138" t="s">
        <v>668</v>
      </c>
      <c r="AW343" s="138" t="s">
        <v>832</v>
      </c>
      <c r="AX343" s="138" t="s">
        <v>661</v>
      </c>
      <c r="AY343" s="138" t="s">
        <v>892</v>
      </c>
    </row>
    <row r="344" spans="2:51" s="12" customFormat="1" ht="32.25" customHeight="1">
      <c r="B344" s="137"/>
      <c r="E344" s="138"/>
      <c r="F344" s="139" t="s">
        <v>1291</v>
      </c>
      <c r="G344" s="140"/>
      <c r="H344" s="140"/>
      <c r="I344" s="140"/>
      <c r="K344" s="141">
        <v>33.176</v>
      </c>
      <c r="L344" s="188"/>
      <c r="M344" s="188"/>
      <c r="R344" s="142"/>
      <c r="S344" s="28"/>
      <c r="T344" s="143"/>
      <c r="AA344" s="144"/>
      <c r="AT344" s="138" t="s">
        <v>899</v>
      </c>
      <c r="AU344" s="138" t="s">
        <v>668</v>
      </c>
      <c r="AV344" s="138" t="s">
        <v>668</v>
      </c>
      <c r="AW344" s="138" t="s">
        <v>832</v>
      </c>
      <c r="AX344" s="138" t="s">
        <v>661</v>
      </c>
      <c r="AY344" s="138" t="s">
        <v>892</v>
      </c>
    </row>
    <row r="345" spans="2:51" s="12" customFormat="1" ht="18.75" customHeight="1">
      <c r="B345" s="153"/>
      <c r="E345" s="154"/>
      <c r="F345" s="155" t="s">
        <v>1013</v>
      </c>
      <c r="G345" s="156"/>
      <c r="H345" s="156"/>
      <c r="I345" s="156"/>
      <c r="K345" s="157">
        <v>115.089</v>
      </c>
      <c r="L345" s="188"/>
      <c r="M345" s="188"/>
      <c r="R345" s="158"/>
      <c r="S345" s="28"/>
      <c r="T345" s="159"/>
      <c r="AA345" s="160"/>
      <c r="AT345" s="154" t="s">
        <v>899</v>
      </c>
      <c r="AU345" s="154" t="s">
        <v>668</v>
      </c>
      <c r="AV345" s="154" t="s">
        <v>857</v>
      </c>
      <c r="AW345" s="154" t="s">
        <v>832</v>
      </c>
      <c r="AX345" s="154" t="s">
        <v>619</v>
      </c>
      <c r="AY345" s="154" t="s">
        <v>892</v>
      </c>
    </row>
    <row r="346" spans="2:63" s="111" customFormat="1" ht="30.75" customHeight="1">
      <c r="B346" s="112"/>
      <c r="D346" s="123" t="s">
        <v>846</v>
      </c>
      <c r="E346" s="123"/>
      <c r="F346" s="123"/>
      <c r="G346" s="123"/>
      <c r="H346" s="123"/>
      <c r="I346" s="123"/>
      <c r="J346" s="123"/>
      <c r="K346" s="123"/>
      <c r="L346" s="191"/>
      <c r="M346" s="191"/>
      <c r="N346" s="124">
        <f>SUM(N347:N374)</f>
        <v>0</v>
      </c>
      <c r="O346" s="115"/>
      <c r="P346" s="115"/>
      <c r="Q346" s="115"/>
      <c r="R346" s="116"/>
      <c r="S346" s="117"/>
      <c r="T346" s="118"/>
      <c r="W346" s="119">
        <f>SUM($W$347:$W$375)</f>
        <v>0</v>
      </c>
      <c r="Y346" s="119">
        <f>SUM($Y$347:$Y$375)</f>
        <v>42.91733150000001</v>
      </c>
      <c r="AA346" s="120">
        <f>SUM($AA$347:$AA$375)</f>
        <v>0</v>
      </c>
      <c r="AR346" s="121" t="s">
        <v>619</v>
      </c>
      <c r="AT346" s="121" t="s">
        <v>660</v>
      </c>
      <c r="AU346" s="121" t="s">
        <v>619</v>
      </c>
      <c r="AY346" s="121" t="s">
        <v>892</v>
      </c>
      <c r="BK346" s="122">
        <f>SUM($BK$347:$BK$375)</f>
        <v>0</v>
      </c>
    </row>
    <row r="347" spans="2:65" s="12" customFormat="1" ht="50.25" customHeight="1">
      <c r="B347" s="23"/>
      <c r="C347" s="125" t="s">
        <v>1292</v>
      </c>
      <c r="D347" s="125" t="s">
        <v>893</v>
      </c>
      <c r="E347" s="126"/>
      <c r="F347" s="127" t="s">
        <v>1734</v>
      </c>
      <c r="G347" s="128"/>
      <c r="H347" s="128"/>
      <c r="I347" s="128"/>
      <c r="J347" s="129" t="s">
        <v>896</v>
      </c>
      <c r="K347" s="130">
        <v>3387</v>
      </c>
      <c r="L347" s="186">
        <v>0</v>
      </c>
      <c r="M347" s="187"/>
      <c r="N347" s="131">
        <f>ROUND($L$347*$K$347,2)</f>
        <v>0</v>
      </c>
      <c r="O347" s="128"/>
      <c r="P347" s="128"/>
      <c r="Q347" s="128"/>
      <c r="R347" s="27"/>
      <c r="S347" s="28"/>
      <c r="T347" s="132"/>
      <c r="U347" s="133" t="s">
        <v>644</v>
      </c>
      <c r="W347" s="134">
        <f>$V$347*$K$347</f>
        <v>0</v>
      </c>
      <c r="X347" s="134">
        <v>0</v>
      </c>
      <c r="Y347" s="134">
        <f>$X$347*$K$347</f>
        <v>0</v>
      </c>
      <c r="Z347" s="134">
        <v>0</v>
      </c>
      <c r="AA347" s="135">
        <f>$Z$347*$K$347</f>
        <v>0</v>
      </c>
      <c r="AR347" s="12" t="s">
        <v>857</v>
      </c>
      <c r="AT347" s="12" t="s">
        <v>893</v>
      </c>
      <c r="AU347" s="12" t="s">
        <v>668</v>
      </c>
      <c r="AY347" s="12" t="s">
        <v>892</v>
      </c>
      <c r="BE347" s="136">
        <f>IF($U$347="základní",$N$347,0)</f>
        <v>0</v>
      </c>
      <c r="BF347" s="136">
        <f>IF($U$347="snížená",$N$347,0)</f>
        <v>0</v>
      </c>
      <c r="BG347" s="136">
        <f>IF($U$347="zákl. přenesená",$N$347,0)</f>
        <v>0</v>
      </c>
      <c r="BH347" s="136">
        <f>IF($U$347="sníž. přenesená",$N$347,0)</f>
        <v>0</v>
      </c>
      <c r="BI347" s="136">
        <f>IF($U$347="nulová",$N$347,0)</f>
        <v>0</v>
      </c>
      <c r="BJ347" s="12" t="s">
        <v>619</v>
      </c>
      <c r="BK347" s="136">
        <f>ROUND($L$347*$K$347,2)</f>
        <v>0</v>
      </c>
      <c r="BL347" s="12" t="s">
        <v>857</v>
      </c>
      <c r="BM347" s="12" t="s">
        <v>1293</v>
      </c>
    </row>
    <row r="348" spans="2:51" s="12" customFormat="1" ht="18.75" customHeight="1">
      <c r="B348" s="137"/>
      <c r="E348" s="138"/>
      <c r="F348" s="139" t="s">
        <v>1294</v>
      </c>
      <c r="G348" s="140"/>
      <c r="H348" s="140"/>
      <c r="I348" s="140"/>
      <c r="K348" s="141">
        <v>3387</v>
      </c>
      <c r="L348" s="188"/>
      <c r="M348" s="188"/>
      <c r="R348" s="142"/>
      <c r="S348" s="28"/>
      <c r="T348" s="143"/>
      <c r="AA348" s="144"/>
      <c r="AT348" s="138" t="s">
        <v>899</v>
      </c>
      <c r="AU348" s="138" t="s">
        <v>668</v>
      </c>
      <c r="AV348" s="138" t="s">
        <v>668</v>
      </c>
      <c r="AW348" s="138" t="s">
        <v>832</v>
      </c>
      <c r="AX348" s="138" t="s">
        <v>619</v>
      </c>
      <c r="AY348" s="138" t="s">
        <v>892</v>
      </c>
    </row>
    <row r="349" spans="2:51" s="12" customFormat="1" ht="42.75" customHeight="1">
      <c r="B349" s="137"/>
      <c r="E349" s="138"/>
      <c r="F349" s="170" t="s">
        <v>1733</v>
      </c>
      <c r="G349" s="170"/>
      <c r="H349" s="170"/>
      <c r="I349" s="170"/>
      <c r="K349" s="141"/>
      <c r="L349" s="188"/>
      <c r="M349" s="188"/>
      <c r="R349" s="142"/>
      <c r="S349" s="28"/>
      <c r="T349" s="143"/>
      <c r="AA349" s="144"/>
      <c r="AT349" s="138"/>
      <c r="AU349" s="138"/>
      <c r="AV349" s="138"/>
      <c r="AW349" s="138"/>
      <c r="AX349" s="138"/>
      <c r="AY349" s="138"/>
    </row>
    <row r="350" spans="2:65" s="12" customFormat="1" ht="15.75" customHeight="1">
      <c r="B350" s="23"/>
      <c r="C350" s="125" t="s">
        <v>1295</v>
      </c>
      <c r="D350" s="125" t="s">
        <v>893</v>
      </c>
      <c r="E350" s="126" t="s">
        <v>1296</v>
      </c>
      <c r="F350" s="127" t="s">
        <v>1297</v>
      </c>
      <c r="G350" s="128"/>
      <c r="H350" s="128"/>
      <c r="I350" s="128"/>
      <c r="J350" s="129" t="s">
        <v>896</v>
      </c>
      <c r="K350" s="130">
        <v>608.12</v>
      </c>
      <c r="L350" s="186">
        <v>0</v>
      </c>
      <c r="M350" s="187"/>
      <c r="N350" s="131">
        <f>ROUND($L$350*$K$350,2)</f>
        <v>0</v>
      </c>
      <c r="O350" s="128"/>
      <c r="P350" s="128"/>
      <c r="Q350" s="128"/>
      <c r="R350" s="27"/>
      <c r="S350" s="28"/>
      <c r="T350" s="132"/>
      <c r="U350" s="133" t="s">
        <v>644</v>
      </c>
      <c r="W350" s="134">
        <f>$V$350*$K$350</f>
        <v>0</v>
      </c>
      <c r="X350" s="134">
        <v>0</v>
      </c>
      <c r="Y350" s="134">
        <f>$X$350*$K$350</f>
        <v>0</v>
      </c>
      <c r="Z350" s="134">
        <v>0</v>
      </c>
      <c r="AA350" s="135">
        <f>$Z$350*$K$350</f>
        <v>0</v>
      </c>
      <c r="AR350" s="12" t="s">
        <v>857</v>
      </c>
      <c r="AT350" s="12" t="s">
        <v>893</v>
      </c>
      <c r="AU350" s="12" t="s">
        <v>668</v>
      </c>
      <c r="AY350" s="12" t="s">
        <v>892</v>
      </c>
      <c r="BE350" s="136">
        <f>IF($U$350="základní",$N$350,0)</f>
        <v>0</v>
      </c>
      <c r="BF350" s="136">
        <f>IF($U$350="snížená",$N$350,0)</f>
        <v>0</v>
      </c>
      <c r="BG350" s="136">
        <f>IF($U$350="zákl. přenesená",$N$350,0)</f>
        <v>0</v>
      </c>
      <c r="BH350" s="136">
        <f>IF($U$350="sníž. přenesená",$N$350,0)</f>
        <v>0</v>
      </c>
      <c r="BI350" s="136">
        <f>IF($U$350="nulová",$N$350,0)</f>
        <v>0</v>
      </c>
      <c r="BJ350" s="12" t="s">
        <v>619</v>
      </c>
      <c r="BK350" s="136">
        <f>ROUND($L$350*$K$350,2)</f>
        <v>0</v>
      </c>
      <c r="BL350" s="12" t="s">
        <v>857</v>
      </c>
      <c r="BM350" s="12" t="s">
        <v>1298</v>
      </c>
    </row>
    <row r="351" spans="2:51" s="12" customFormat="1" ht="32.25" customHeight="1">
      <c r="B351" s="137"/>
      <c r="E351" s="138"/>
      <c r="F351" s="139" t="s">
        <v>1299</v>
      </c>
      <c r="G351" s="140"/>
      <c r="H351" s="140"/>
      <c r="I351" s="140"/>
      <c r="K351" s="141">
        <v>588.88</v>
      </c>
      <c r="L351" s="188"/>
      <c r="M351" s="188"/>
      <c r="R351" s="142"/>
      <c r="S351" s="28"/>
      <c r="T351" s="143"/>
      <c r="AA351" s="144"/>
      <c r="AT351" s="138" t="s">
        <v>899</v>
      </c>
      <c r="AU351" s="138" t="s">
        <v>668</v>
      </c>
      <c r="AV351" s="138" t="s">
        <v>668</v>
      </c>
      <c r="AW351" s="138" t="s">
        <v>832</v>
      </c>
      <c r="AX351" s="138" t="s">
        <v>661</v>
      </c>
      <c r="AY351" s="138" t="s">
        <v>892</v>
      </c>
    </row>
    <row r="352" spans="2:51" s="12" customFormat="1" ht="18.75" customHeight="1">
      <c r="B352" s="137"/>
      <c r="E352" s="138"/>
      <c r="F352" s="139" t="s">
        <v>1300</v>
      </c>
      <c r="G352" s="140"/>
      <c r="H352" s="140"/>
      <c r="I352" s="140"/>
      <c r="K352" s="141">
        <v>19.24</v>
      </c>
      <c r="L352" s="188"/>
      <c r="M352" s="188"/>
      <c r="R352" s="142"/>
      <c r="S352" s="28"/>
      <c r="T352" s="143"/>
      <c r="AA352" s="144"/>
      <c r="AT352" s="138" t="s">
        <v>899</v>
      </c>
      <c r="AU352" s="138" t="s">
        <v>668</v>
      </c>
      <c r="AV352" s="138" t="s">
        <v>668</v>
      </c>
      <c r="AW352" s="138" t="s">
        <v>832</v>
      </c>
      <c r="AX352" s="138" t="s">
        <v>661</v>
      </c>
      <c r="AY352" s="138" t="s">
        <v>892</v>
      </c>
    </row>
    <row r="353" spans="2:51" s="12" customFormat="1" ht="18.75" customHeight="1">
      <c r="B353" s="145"/>
      <c r="E353" s="146"/>
      <c r="F353" s="147" t="s">
        <v>919</v>
      </c>
      <c r="G353" s="148"/>
      <c r="H353" s="148"/>
      <c r="I353" s="148"/>
      <c r="K353" s="149">
        <v>608.12</v>
      </c>
      <c r="L353" s="188"/>
      <c r="M353" s="188"/>
      <c r="R353" s="150"/>
      <c r="S353" s="28"/>
      <c r="T353" s="151"/>
      <c r="AA353" s="152"/>
      <c r="AT353" s="146" t="s">
        <v>899</v>
      </c>
      <c r="AU353" s="146" t="s">
        <v>668</v>
      </c>
      <c r="AV353" s="146" t="s">
        <v>903</v>
      </c>
      <c r="AW353" s="146" t="s">
        <v>832</v>
      </c>
      <c r="AX353" s="146" t="s">
        <v>619</v>
      </c>
      <c r="AY353" s="146" t="s">
        <v>892</v>
      </c>
    </row>
    <row r="354" spans="2:65" s="12" customFormat="1" ht="15.75" customHeight="1">
      <c r="B354" s="23"/>
      <c r="C354" s="125" t="s">
        <v>1301</v>
      </c>
      <c r="D354" s="125" t="s">
        <v>893</v>
      </c>
      <c r="E354" s="126" t="s">
        <v>1302</v>
      </c>
      <c r="F354" s="127" t="s">
        <v>1303</v>
      </c>
      <c r="G354" s="128"/>
      <c r="H354" s="128"/>
      <c r="I354" s="128"/>
      <c r="J354" s="129" t="s">
        <v>896</v>
      </c>
      <c r="K354" s="130">
        <v>182</v>
      </c>
      <c r="L354" s="186">
        <v>0</v>
      </c>
      <c r="M354" s="187"/>
      <c r="N354" s="131">
        <f>ROUND($L$354*$K$354,2)</f>
        <v>0</v>
      </c>
      <c r="O354" s="128"/>
      <c r="P354" s="128"/>
      <c r="Q354" s="128"/>
      <c r="R354" s="27"/>
      <c r="S354" s="28"/>
      <c r="T354" s="132"/>
      <c r="U354" s="133" t="s">
        <v>644</v>
      </c>
      <c r="W354" s="134">
        <f>$V$354*$K$354</f>
        <v>0</v>
      </c>
      <c r="X354" s="134">
        <v>0</v>
      </c>
      <c r="Y354" s="134">
        <f>$X$354*$K$354</f>
        <v>0</v>
      </c>
      <c r="Z354" s="134">
        <v>0</v>
      </c>
      <c r="AA354" s="135">
        <f>$Z$354*$K$354</f>
        <v>0</v>
      </c>
      <c r="AR354" s="12" t="s">
        <v>857</v>
      </c>
      <c r="AT354" s="12" t="s">
        <v>893</v>
      </c>
      <c r="AU354" s="12" t="s">
        <v>668</v>
      </c>
      <c r="AY354" s="12" t="s">
        <v>892</v>
      </c>
      <c r="BE354" s="136">
        <f>IF($U$354="základní",$N$354,0)</f>
        <v>0</v>
      </c>
      <c r="BF354" s="136">
        <f>IF($U$354="snížená",$N$354,0)</f>
        <v>0</v>
      </c>
      <c r="BG354" s="136">
        <f>IF($U$354="zákl. přenesená",$N$354,0)</f>
        <v>0</v>
      </c>
      <c r="BH354" s="136">
        <f>IF($U$354="sníž. přenesená",$N$354,0)</f>
        <v>0</v>
      </c>
      <c r="BI354" s="136">
        <f>IF($U$354="nulová",$N$354,0)</f>
        <v>0</v>
      </c>
      <c r="BJ354" s="12" t="s">
        <v>619</v>
      </c>
      <c r="BK354" s="136">
        <f>ROUND($L$354*$K$354,2)</f>
        <v>0</v>
      </c>
      <c r="BL354" s="12" t="s">
        <v>857</v>
      </c>
      <c r="BM354" s="12" t="s">
        <v>1304</v>
      </c>
    </row>
    <row r="355" spans="2:51" s="12" customFormat="1" ht="18.75" customHeight="1">
      <c r="B355" s="137"/>
      <c r="E355" s="138"/>
      <c r="F355" s="139" t="s">
        <v>1305</v>
      </c>
      <c r="G355" s="140"/>
      <c r="H355" s="140"/>
      <c r="I355" s="140"/>
      <c r="K355" s="141">
        <v>182</v>
      </c>
      <c r="L355" s="188"/>
      <c r="M355" s="188"/>
      <c r="R355" s="142"/>
      <c r="S355" s="28"/>
      <c r="T355" s="143"/>
      <c r="AA355" s="144"/>
      <c r="AT355" s="138" t="s">
        <v>899</v>
      </c>
      <c r="AU355" s="138" t="s">
        <v>668</v>
      </c>
      <c r="AV355" s="138" t="s">
        <v>668</v>
      </c>
      <c r="AW355" s="138" t="s">
        <v>832</v>
      </c>
      <c r="AX355" s="138" t="s">
        <v>619</v>
      </c>
      <c r="AY355" s="138" t="s">
        <v>892</v>
      </c>
    </row>
    <row r="356" spans="2:65" s="12" customFormat="1" ht="27" customHeight="1">
      <c r="B356" s="23"/>
      <c r="C356" s="125" t="s">
        <v>1306</v>
      </c>
      <c r="D356" s="125" t="s">
        <v>893</v>
      </c>
      <c r="E356" s="126" t="s">
        <v>1307</v>
      </c>
      <c r="F356" s="127" t="s">
        <v>1308</v>
      </c>
      <c r="G356" s="128"/>
      <c r="H356" s="128"/>
      <c r="I356" s="128"/>
      <c r="J356" s="129" t="s">
        <v>896</v>
      </c>
      <c r="K356" s="130">
        <v>142.9</v>
      </c>
      <c r="L356" s="186">
        <v>0</v>
      </c>
      <c r="M356" s="187"/>
      <c r="N356" s="131">
        <f>ROUND($L$356*$K$356,2)</f>
        <v>0</v>
      </c>
      <c r="O356" s="128"/>
      <c r="P356" s="128"/>
      <c r="Q356" s="128"/>
      <c r="R356" s="27"/>
      <c r="S356" s="28"/>
      <c r="T356" s="132"/>
      <c r="U356" s="133" t="s">
        <v>644</v>
      </c>
      <c r="W356" s="134">
        <f>$V$356*$K$356</f>
        <v>0</v>
      </c>
      <c r="X356" s="134">
        <v>0.27994</v>
      </c>
      <c r="Y356" s="134">
        <f>$X$356*$K$356</f>
        <v>40.003426000000005</v>
      </c>
      <c r="Z356" s="134">
        <v>0</v>
      </c>
      <c r="AA356" s="135">
        <f>$Z$356*$K$356</f>
        <v>0</v>
      </c>
      <c r="AR356" s="12" t="s">
        <v>857</v>
      </c>
      <c r="AT356" s="12" t="s">
        <v>893</v>
      </c>
      <c r="AU356" s="12" t="s">
        <v>668</v>
      </c>
      <c r="AY356" s="12" t="s">
        <v>892</v>
      </c>
      <c r="BE356" s="136">
        <f>IF($U$356="základní",$N$356,0)</f>
        <v>0</v>
      </c>
      <c r="BF356" s="136">
        <f>IF($U$356="snížená",$N$356,0)</f>
        <v>0</v>
      </c>
      <c r="BG356" s="136">
        <f>IF($U$356="zákl. přenesená",$N$356,0)</f>
        <v>0</v>
      </c>
      <c r="BH356" s="136">
        <f>IF($U$356="sníž. přenesená",$N$356,0)</f>
        <v>0</v>
      </c>
      <c r="BI356" s="136">
        <f>IF($U$356="nulová",$N$356,0)</f>
        <v>0</v>
      </c>
      <c r="BJ356" s="12" t="s">
        <v>619</v>
      </c>
      <c r="BK356" s="136">
        <f>ROUND($L$356*$K$356,2)</f>
        <v>0</v>
      </c>
      <c r="BL356" s="12" t="s">
        <v>857</v>
      </c>
      <c r="BM356" s="12" t="s">
        <v>1309</v>
      </c>
    </row>
    <row r="357" spans="2:51" s="12" customFormat="1" ht="32.25" customHeight="1">
      <c r="B357" s="137"/>
      <c r="E357" s="138"/>
      <c r="F357" s="139" t="s">
        <v>1310</v>
      </c>
      <c r="G357" s="140"/>
      <c r="H357" s="140"/>
      <c r="I357" s="140"/>
      <c r="K357" s="141">
        <v>142.9</v>
      </c>
      <c r="L357" s="188"/>
      <c r="M357" s="188"/>
      <c r="R357" s="142"/>
      <c r="S357" s="28"/>
      <c r="T357" s="143"/>
      <c r="AA357" s="144"/>
      <c r="AT357" s="138" t="s">
        <v>899</v>
      </c>
      <c r="AU357" s="138" t="s">
        <v>668</v>
      </c>
      <c r="AV357" s="138" t="s">
        <v>668</v>
      </c>
      <c r="AW357" s="138" t="s">
        <v>832</v>
      </c>
      <c r="AX357" s="138" t="s">
        <v>619</v>
      </c>
      <c r="AY357" s="138" t="s">
        <v>892</v>
      </c>
    </row>
    <row r="358" spans="2:65" s="12" customFormat="1" ht="27" customHeight="1">
      <c r="B358" s="23"/>
      <c r="C358" s="125" t="s">
        <v>1311</v>
      </c>
      <c r="D358" s="125" t="s">
        <v>893</v>
      </c>
      <c r="E358" s="126" t="s">
        <v>1312</v>
      </c>
      <c r="F358" s="127" t="s">
        <v>1313</v>
      </c>
      <c r="G358" s="128"/>
      <c r="H358" s="128"/>
      <c r="I358" s="128"/>
      <c r="J358" s="129" t="s">
        <v>896</v>
      </c>
      <c r="K358" s="130">
        <v>142.9</v>
      </c>
      <c r="L358" s="186">
        <v>0</v>
      </c>
      <c r="M358" s="187"/>
      <c r="N358" s="131">
        <f>ROUND($L$358*$K$358,2)</f>
        <v>0</v>
      </c>
      <c r="O358" s="128"/>
      <c r="P358" s="128"/>
      <c r="Q358" s="128"/>
      <c r="R358" s="27"/>
      <c r="S358" s="28"/>
      <c r="T358" s="132"/>
      <c r="U358" s="133" t="s">
        <v>644</v>
      </c>
      <c r="W358" s="134">
        <f>$V$358*$K$358</f>
        <v>0</v>
      </c>
      <c r="X358" s="134">
        <v>0.00601</v>
      </c>
      <c r="Y358" s="134">
        <f>$X$358*$K$358</f>
        <v>0.858829</v>
      </c>
      <c r="Z358" s="134">
        <v>0</v>
      </c>
      <c r="AA358" s="135">
        <f>$Z$358*$K$358</f>
        <v>0</v>
      </c>
      <c r="AR358" s="12" t="s">
        <v>857</v>
      </c>
      <c r="AT358" s="12" t="s">
        <v>893</v>
      </c>
      <c r="AU358" s="12" t="s">
        <v>668</v>
      </c>
      <c r="AY358" s="12" t="s">
        <v>892</v>
      </c>
      <c r="BE358" s="136">
        <f>IF($U$358="základní",$N$358,0)</f>
        <v>0</v>
      </c>
      <c r="BF358" s="136">
        <f>IF($U$358="snížená",$N$358,0)</f>
        <v>0</v>
      </c>
      <c r="BG358" s="136">
        <f>IF($U$358="zákl. přenesená",$N$358,0)</f>
        <v>0</v>
      </c>
      <c r="BH358" s="136">
        <f>IF($U$358="sníž. přenesená",$N$358,0)</f>
        <v>0</v>
      </c>
      <c r="BI358" s="136">
        <f>IF($U$358="nulová",$N$358,0)</f>
        <v>0</v>
      </c>
      <c r="BJ358" s="12" t="s">
        <v>619</v>
      </c>
      <c r="BK358" s="136">
        <f>ROUND($L$358*$K$358,2)</f>
        <v>0</v>
      </c>
      <c r="BL358" s="12" t="s">
        <v>857</v>
      </c>
      <c r="BM358" s="12" t="s">
        <v>1314</v>
      </c>
    </row>
    <row r="359" spans="2:51" s="12" customFormat="1" ht="18.75" customHeight="1">
      <c r="B359" s="137"/>
      <c r="E359" s="138"/>
      <c r="F359" s="139" t="s">
        <v>1315</v>
      </c>
      <c r="G359" s="140"/>
      <c r="H359" s="140"/>
      <c r="I359" s="140"/>
      <c r="K359" s="141">
        <v>142.9</v>
      </c>
      <c r="L359" s="188"/>
      <c r="M359" s="188"/>
      <c r="R359" s="142"/>
      <c r="S359" s="28"/>
      <c r="T359" s="143"/>
      <c r="AA359" s="144"/>
      <c r="AT359" s="138" t="s">
        <v>899</v>
      </c>
      <c r="AU359" s="138" t="s">
        <v>668</v>
      </c>
      <c r="AV359" s="138" t="s">
        <v>668</v>
      </c>
      <c r="AW359" s="138" t="s">
        <v>832</v>
      </c>
      <c r="AX359" s="138" t="s">
        <v>619</v>
      </c>
      <c r="AY359" s="138" t="s">
        <v>892</v>
      </c>
    </row>
    <row r="360" spans="2:65" s="12" customFormat="1" ht="27" customHeight="1">
      <c r="B360" s="23"/>
      <c r="C360" s="125" t="s">
        <v>693</v>
      </c>
      <c r="D360" s="125" t="s">
        <v>893</v>
      </c>
      <c r="E360" s="126" t="s">
        <v>1316</v>
      </c>
      <c r="F360" s="127" t="s">
        <v>1317</v>
      </c>
      <c r="G360" s="128"/>
      <c r="H360" s="128"/>
      <c r="I360" s="128"/>
      <c r="J360" s="129" t="s">
        <v>896</v>
      </c>
      <c r="K360" s="130">
        <v>366</v>
      </c>
      <c r="L360" s="186">
        <v>0</v>
      </c>
      <c r="M360" s="187"/>
      <c r="N360" s="131">
        <f>ROUND($L$360*$K$360,2)</f>
        <v>0</v>
      </c>
      <c r="O360" s="128"/>
      <c r="P360" s="128"/>
      <c r="Q360" s="128"/>
      <c r="R360" s="27"/>
      <c r="S360" s="28"/>
      <c r="T360" s="132"/>
      <c r="U360" s="133" t="s">
        <v>644</v>
      </c>
      <c r="W360" s="134">
        <f>$V$360*$K$360</f>
        <v>0</v>
      </c>
      <c r="X360" s="134">
        <v>0.00071</v>
      </c>
      <c r="Y360" s="134">
        <f>$X$360*$K$360</f>
        <v>0.25986</v>
      </c>
      <c r="Z360" s="134">
        <v>0</v>
      </c>
      <c r="AA360" s="135">
        <f>$Z$360*$K$360</f>
        <v>0</v>
      </c>
      <c r="AR360" s="12" t="s">
        <v>857</v>
      </c>
      <c r="AT360" s="12" t="s">
        <v>893</v>
      </c>
      <c r="AU360" s="12" t="s">
        <v>668</v>
      </c>
      <c r="AY360" s="12" t="s">
        <v>892</v>
      </c>
      <c r="BE360" s="136">
        <f>IF($U$360="základní",$N$360,0)</f>
        <v>0</v>
      </c>
      <c r="BF360" s="136">
        <f>IF($U$360="snížená",$N$360,0)</f>
        <v>0</v>
      </c>
      <c r="BG360" s="136">
        <f>IF($U$360="zákl. přenesená",$N$360,0)</f>
        <v>0</v>
      </c>
      <c r="BH360" s="136">
        <f>IF($U$360="sníž. přenesená",$N$360,0)</f>
        <v>0</v>
      </c>
      <c r="BI360" s="136">
        <f>IF($U$360="nulová",$N$360,0)</f>
        <v>0</v>
      </c>
      <c r="BJ360" s="12" t="s">
        <v>619</v>
      </c>
      <c r="BK360" s="136">
        <f>ROUND($L$360*$K$360,2)</f>
        <v>0</v>
      </c>
      <c r="BL360" s="12" t="s">
        <v>857</v>
      </c>
      <c r="BM360" s="12" t="s">
        <v>1318</v>
      </c>
    </row>
    <row r="361" spans="2:51" s="12" customFormat="1" ht="32.25" customHeight="1">
      <c r="B361" s="137"/>
      <c r="E361" s="138"/>
      <c r="F361" s="139" t="s">
        <v>1319</v>
      </c>
      <c r="G361" s="140"/>
      <c r="H361" s="140"/>
      <c r="I361" s="140"/>
      <c r="K361" s="141">
        <v>366</v>
      </c>
      <c r="L361" s="188"/>
      <c r="M361" s="188"/>
      <c r="R361" s="142"/>
      <c r="S361" s="28"/>
      <c r="T361" s="143"/>
      <c r="AA361" s="144"/>
      <c r="AT361" s="138" t="s">
        <v>899</v>
      </c>
      <c r="AU361" s="138" t="s">
        <v>668</v>
      </c>
      <c r="AV361" s="138" t="s">
        <v>668</v>
      </c>
      <c r="AW361" s="138" t="s">
        <v>832</v>
      </c>
      <c r="AX361" s="138" t="s">
        <v>619</v>
      </c>
      <c r="AY361" s="138" t="s">
        <v>892</v>
      </c>
    </row>
    <row r="362" spans="2:65" s="12" customFormat="1" ht="27" customHeight="1">
      <c r="B362" s="23"/>
      <c r="C362" s="125" t="s">
        <v>1320</v>
      </c>
      <c r="D362" s="125" t="s">
        <v>893</v>
      </c>
      <c r="E362" s="126" t="s">
        <v>1321</v>
      </c>
      <c r="F362" s="127" t="s">
        <v>1322</v>
      </c>
      <c r="G362" s="128"/>
      <c r="H362" s="128"/>
      <c r="I362" s="128"/>
      <c r="J362" s="129" t="s">
        <v>896</v>
      </c>
      <c r="K362" s="130">
        <v>257</v>
      </c>
      <c r="L362" s="186">
        <v>0</v>
      </c>
      <c r="M362" s="187"/>
      <c r="N362" s="131">
        <f>ROUND($L$362*$K$362,2)</f>
        <v>0</v>
      </c>
      <c r="O362" s="128"/>
      <c r="P362" s="128"/>
      <c r="Q362" s="128"/>
      <c r="R362" s="27"/>
      <c r="S362" s="28"/>
      <c r="T362" s="132"/>
      <c r="U362" s="133" t="s">
        <v>644</v>
      </c>
      <c r="W362" s="134">
        <f>$V$362*$K$362</f>
        <v>0</v>
      </c>
      <c r="X362" s="134">
        <v>0</v>
      </c>
      <c r="Y362" s="134">
        <f>$X$362*$K$362</f>
        <v>0</v>
      </c>
      <c r="Z362" s="134">
        <v>0</v>
      </c>
      <c r="AA362" s="135">
        <f>$Z$362*$K$362</f>
        <v>0</v>
      </c>
      <c r="AR362" s="12" t="s">
        <v>857</v>
      </c>
      <c r="AT362" s="12" t="s">
        <v>893</v>
      </c>
      <c r="AU362" s="12" t="s">
        <v>668</v>
      </c>
      <c r="AY362" s="12" t="s">
        <v>892</v>
      </c>
      <c r="BE362" s="136">
        <f>IF($U$362="základní",$N$362,0)</f>
        <v>0</v>
      </c>
      <c r="BF362" s="136">
        <f>IF($U$362="snížená",$N$362,0)</f>
        <v>0</v>
      </c>
      <c r="BG362" s="136">
        <f>IF($U$362="zákl. přenesená",$N$362,0)</f>
        <v>0</v>
      </c>
      <c r="BH362" s="136">
        <f>IF($U$362="sníž. přenesená",$N$362,0)</f>
        <v>0</v>
      </c>
      <c r="BI362" s="136">
        <f>IF($U$362="nulová",$N$362,0)</f>
        <v>0</v>
      </c>
      <c r="BJ362" s="12" t="s">
        <v>619</v>
      </c>
      <c r="BK362" s="136">
        <f>ROUND($L$362*$K$362,2)</f>
        <v>0</v>
      </c>
      <c r="BL362" s="12" t="s">
        <v>857</v>
      </c>
      <c r="BM362" s="12" t="s">
        <v>1323</v>
      </c>
    </row>
    <row r="363" spans="2:51" s="12" customFormat="1" ht="18.75" customHeight="1">
      <c r="B363" s="137"/>
      <c r="E363" s="138" t="s">
        <v>1324</v>
      </c>
      <c r="F363" s="139" t="s">
        <v>1325</v>
      </c>
      <c r="G363" s="140"/>
      <c r="H363" s="140"/>
      <c r="I363" s="140"/>
      <c r="K363" s="141">
        <v>257</v>
      </c>
      <c r="L363" s="188"/>
      <c r="M363" s="188"/>
      <c r="R363" s="142"/>
      <c r="S363" s="28"/>
      <c r="T363" s="143"/>
      <c r="AA363" s="144"/>
      <c r="AT363" s="138" t="s">
        <v>899</v>
      </c>
      <c r="AU363" s="138" t="s">
        <v>668</v>
      </c>
      <c r="AV363" s="138" t="s">
        <v>668</v>
      </c>
      <c r="AW363" s="138" t="s">
        <v>832</v>
      </c>
      <c r="AX363" s="138" t="s">
        <v>619</v>
      </c>
      <c r="AY363" s="138" t="s">
        <v>892</v>
      </c>
    </row>
    <row r="364" spans="2:65" s="12" customFormat="1" ht="27" customHeight="1">
      <c r="B364" s="23"/>
      <c r="C364" s="125" t="s">
        <v>1326</v>
      </c>
      <c r="D364" s="125" t="s">
        <v>893</v>
      </c>
      <c r="E364" s="126" t="s">
        <v>1327</v>
      </c>
      <c r="F364" s="127" t="s">
        <v>1328</v>
      </c>
      <c r="G364" s="128"/>
      <c r="H364" s="128"/>
      <c r="I364" s="128"/>
      <c r="J364" s="129" t="s">
        <v>896</v>
      </c>
      <c r="K364" s="130">
        <v>109</v>
      </c>
      <c r="L364" s="186">
        <v>0</v>
      </c>
      <c r="M364" s="187"/>
      <c r="N364" s="131">
        <f>ROUND($L$364*$K$364,2)</f>
        <v>0</v>
      </c>
      <c r="O364" s="128"/>
      <c r="P364" s="128"/>
      <c r="Q364" s="128"/>
      <c r="R364" s="27"/>
      <c r="S364" s="28"/>
      <c r="T364" s="132"/>
      <c r="U364" s="133" t="s">
        <v>644</v>
      </c>
      <c r="W364" s="134">
        <f>$V$364*$K$364</f>
        <v>0</v>
      </c>
      <c r="X364" s="134">
        <v>0</v>
      </c>
      <c r="Y364" s="134">
        <f>$X$364*$K$364</f>
        <v>0</v>
      </c>
      <c r="Z364" s="134">
        <v>0</v>
      </c>
      <c r="AA364" s="135">
        <f>$Z$364*$K$364</f>
        <v>0</v>
      </c>
      <c r="AR364" s="12" t="s">
        <v>857</v>
      </c>
      <c r="AT364" s="12" t="s">
        <v>893</v>
      </c>
      <c r="AU364" s="12" t="s">
        <v>668</v>
      </c>
      <c r="AY364" s="12" t="s">
        <v>892</v>
      </c>
      <c r="BE364" s="136">
        <f>IF($U$364="základní",$N$364,0)</f>
        <v>0</v>
      </c>
      <c r="BF364" s="136">
        <f>IF($U$364="snížená",$N$364,0)</f>
        <v>0</v>
      </c>
      <c r="BG364" s="136">
        <f>IF($U$364="zákl. přenesená",$N$364,0)</f>
        <v>0</v>
      </c>
      <c r="BH364" s="136">
        <f>IF($U$364="sníž. přenesená",$N$364,0)</f>
        <v>0</v>
      </c>
      <c r="BI364" s="136">
        <f>IF($U$364="nulová",$N$364,0)</f>
        <v>0</v>
      </c>
      <c r="BJ364" s="12" t="s">
        <v>619</v>
      </c>
      <c r="BK364" s="136">
        <f>ROUND($L$364*$K$364,2)</f>
        <v>0</v>
      </c>
      <c r="BL364" s="12" t="s">
        <v>857</v>
      </c>
      <c r="BM364" s="12" t="s">
        <v>1329</v>
      </c>
    </row>
    <row r="365" spans="2:51" s="12" customFormat="1" ht="18.75" customHeight="1">
      <c r="B365" s="137"/>
      <c r="E365" s="138" t="s">
        <v>1330</v>
      </c>
      <c r="F365" s="139" t="s">
        <v>1331</v>
      </c>
      <c r="G365" s="140"/>
      <c r="H365" s="140"/>
      <c r="I365" s="140"/>
      <c r="K365" s="141">
        <v>109</v>
      </c>
      <c r="L365" s="188"/>
      <c r="M365" s="188"/>
      <c r="R365" s="142"/>
      <c r="S365" s="28"/>
      <c r="T365" s="143"/>
      <c r="AA365" s="144"/>
      <c r="AT365" s="138" t="s">
        <v>899</v>
      </c>
      <c r="AU365" s="138" t="s">
        <v>668</v>
      </c>
      <c r="AV365" s="138" t="s">
        <v>668</v>
      </c>
      <c r="AW365" s="138" t="s">
        <v>832</v>
      </c>
      <c r="AX365" s="138" t="s">
        <v>619</v>
      </c>
      <c r="AY365" s="138" t="s">
        <v>892</v>
      </c>
    </row>
    <row r="366" spans="2:65" s="12" customFormat="1" ht="27" customHeight="1">
      <c r="B366" s="23"/>
      <c r="C366" s="125" t="s">
        <v>1332</v>
      </c>
      <c r="D366" s="125" t="s">
        <v>893</v>
      </c>
      <c r="E366" s="126" t="s">
        <v>1333</v>
      </c>
      <c r="F366" s="127" t="s">
        <v>1334</v>
      </c>
      <c r="G366" s="128"/>
      <c r="H366" s="128"/>
      <c r="I366" s="128"/>
      <c r="J366" s="129" t="s">
        <v>896</v>
      </c>
      <c r="K366" s="130">
        <v>205</v>
      </c>
      <c r="L366" s="186">
        <v>0</v>
      </c>
      <c r="M366" s="187"/>
      <c r="N366" s="131">
        <f>ROUND($L$366*$K$366,2)</f>
        <v>0</v>
      </c>
      <c r="O366" s="128"/>
      <c r="P366" s="128"/>
      <c r="Q366" s="128"/>
      <c r="R366" s="27"/>
      <c r="S366" s="28"/>
      <c r="T366" s="132"/>
      <c r="U366" s="133" t="s">
        <v>644</v>
      </c>
      <c r="W366" s="134">
        <f>$V$366*$K$366</f>
        <v>0</v>
      </c>
      <c r="X366" s="134">
        <v>0</v>
      </c>
      <c r="Y366" s="134">
        <f>$X$366*$K$366</f>
        <v>0</v>
      </c>
      <c r="Z366" s="134">
        <v>0</v>
      </c>
      <c r="AA366" s="135">
        <f>$Z$366*$K$366</f>
        <v>0</v>
      </c>
      <c r="AR366" s="12" t="s">
        <v>857</v>
      </c>
      <c r="AT366" s="12" t="s">
        <v>893</v>
      </c>
      <c r="AU366" s="12" t="s">
        <v>668</v>
      </c>
      <c r="AY366" s="12" t="s">
        <v>892</v>
      </c>
      <c r="BE366" s="136">
        <f>IF($U$366="základní",$N$366,0)</f>
        <v>0</v>
      </c>
      <c r="BF366" s="136">
        <f>IF($U$366="snížená",$N$366,0)</f>
        <v>0</v>
      </c>
      <c r="BG366" s="136">
        <f>IF($U$366="zákl. přenesená",$N$366,0)</f>
        <v>0</v>
      </c>
      <c r="BH366" s="136">
        <f>IF($U$366="sníž. přenesená",$N$366,0)</f>
        <v>0</v>
      </c>
      <c r="BI366" s="136">
        <f>IF($U$366="nulová",$N$366,0)</f>
        <v>0</v>
      </c>
      <c r="BJ366" s="12" t="s">
        <v>619</v>
      </c>
      <c r="BK366" s="136">
        <f>ROUND($L$366*$K$366,2)</f>
        <v>0</v>
      </c>
      <c r="BL366" s="12" t="s">
        <v>857</v>
      </c>
      <c r="BM366" s="12" t="s">
        <v>1335</v>
      </c>
    </row>
    <row r="367" spans="2:51" s="12" customFormat="1" ht="18.75" customHeight="1">
      <c r="B367" s="137"/>
      <c r="E367" s="138" t="s">
        <v>1336</v>
      </c>
      <c r="F367" s="139" t="s">
        <v>1337</v>
      </c>
      <c r="G367" s="140"/>
      <c r="H367" s="140"/>
      <c r="I367" s="140"/>
      <c r="K367" s="141">
        <v>163.6</v>
      </c>
      <c r="L367" s="188"/>
      <c r="M367" s="188"/>
      <c r="R367" s="142"/>
      <c r="S367" s="28"/>
      <c r="T367" s="143"/>
      <c r="AA367" s="144"/>
      <c r="AT367" s="138" t="s">
        <v>899</v>
      </c>
      <c r="AU367" s="138" t="s">
        <v>668</v>
      </c>
      <c r="AV367" s="138" t="s">
        <v>668</v>
      </c>
      <c r="AW367" s="138" t="s">
        <v>832</v>
      </c>
      <c r="AX367" s="138" t="s">
        <v>661</v>
      </c>
      <c r="AY367" s="138" t="s">
        <v>892</v>
      </c>
    </row>
    <row r="368" spans="2:51" s="12" customFormat="1" ht="18.75" customHeight="1">
      <c r="B368" s="137"/>
      <c r="E368" s="138" t="s">
        <v>1338</v>
      </c>
      <c r="F368" s="139" t="s">
        <v>1339</v>
      </c>
      <c r="G368" s="140"/>
      <c r="H368" s="140"/>
      <c r="I368" s="140"/>
      <c r="K368" s="141">
        <v>41.4</v>
      </c>
      <c r="L368" s="188"/>
      <c r="M368" s="188"/>
      <c r="R368" s="142"/>
      <c r="S368" s="28"/>
      <c r="T368" s="143"/>
      <c r="AA368" s="144"/>
      <c r="AT368" s="138" t="s">
        <v>899</v>
      </c>
      <c r="AU368" s="138" t="s">
        <v>668</v>
      </c>
      <c r="AV368" s="138" t="s">
        <v>668</v>
      </c>
      <c r="AW368" s="138" t="s">
        <v>832</v>
      </c>
      <c r="AX368" s="138" t="s">
        <v>661</v>
      </c>
      <c r="AY368" s="138" t="s">
        <v>892</v>
      </c>
    </row>
    <row r="369" spans="2:51" s="12" customFormat="1" ht="18.75" customHeight="1">
      <c r="B369" s="153"/>
      <c r="E369" s="154"/>
      <c r="F369" s="155" t="s">
        <v>1013</v>
      </c>
      <c r="G369" s="156"/>
      <c r="H369" s="156"/>
      <c r="I369" s="156"/>
      <c r="K369" s="157">
        <v>205</v>
      </c>
      <c r="L369" s="188"/>
      <c r="M369" s="188"/>
      <c r="R369" s="158"/>
      <c r="S369" s="28"/>
      <c r="T369" s="159"/>
      <c r="AA369" s="160"/>
      <c r="AT369" s="154" t="s">
        <v>899</v>
      </c>
      <c r="AU369" s="154" t="s">
        <v>668</v>
      </c>
      <c r="AV369" s="154" t="s">
        <v>857</v>
      </c>
      <c r="AW369" s="154" t="s">
        <v>832</v>
      </c>
      <c r="AX369" s="154" t="s">
        <v>619</v>
      </c>
      <c r="AY369" s="154" t="s">
        <v>892</v>
      </c>
    </row>
    <row r="370" spans="2:65" s="12" customFormat="1" ht="24" customHeight="1">
      <c r="B370" s="23"/>
      <c r="C370" s="125" t="s">
        <v>1729</v>
      </c>
      <c r="D370" s="125" t="s">
        <v>893</v>
      </c>
      <c r="E370" s="126"/>
      <c r="F370" s="127" t="s">
        <v>1732</v>
      </c>
      <c r="G370" s="128"/>
      <c r="H370" s="128"/>
      <c r="I370" s="128"/>
      <c r="J370" s="129" t="s">
        <v>896</v>
      </c>
      <c r="K370" s="130">
        <v>17.325</v>
      </c>
      <c r="L370" s="186">
        <v>0</v>
      </c>
      <c r="M370" s="187"/>
      <c r="N370" s="131">
        <f>ROUND($L$370*$K$370,2)</f>
        <v>0</v>
      </c>
      <c r="O370" s="128"/>
      <c r="P370" s="128"/>
      <c r="Q370" s="128"/>
      <c r="R370" s="27"/>
      <c r="S370" s="28"/>
      <c r="T370" s="132"/>
      <c r="U370" s="133" t="s">
        <v>644</v>
      </c>
      <c r="W370" s="134">
        <f>$V$350*$K$350</f>
        <v>0</v>
      </c>
      <c r="X370" s="134">
        <v>0</v>
      </c>
      <c r="Y370" s="134">
        <f>$X$350*$K$350</f>
        <v>0</v>
      </c>
      <c r="Z370" s="134">
        <v>0</v>
      </c>
      <c r="AA370" s="135">
        <f>$Z$350*$K$350</f>
        <v>0</v>
      </c>
      <c r="AR370" s="12" t="s">
        <v>857</v>
      </c>
      <c r="AT370" s="12" t="s">
        <v>893</v>
      </c>
      <c r="AU370" s="12" t="s">
        <v>668</v>
      </c>
      <c r="AY370" s="12" t="s">
        <v>892</v>
      </c>
      <c r="BE370" s="136">
        <f>IF($U$350="základní",$N$350,0)</f>
        <v>0</v>
      </c>
      <c r="BF370" s="136">
        <f>IF($U$350="snížená",$N$350,0)</f>
        <v>0</v>
      </c>
      <c r="BG370" s="136">
        <f>IF($U$350="zákl. přenesená",$N$350,0)</f>
        <v>0</v>
      </c>
      <c r="BH370" s="136">
        <f>IF($U$350="sníž. přenesená",$N$350,0)</f>
        <v>0</v>
      </c>
      <c r="BI370" s="136">
        <f>IF($U$350="nulová",$N$350,0)</f>
        <v>0</v>
      </c>
      <c r="BJ370" s="12" t="s">
        <v>619</v>
      </c>
      <c r="BK370" s="136">
        <f>ROUND($L$350*$K$350,2)</f>
        <v>0</v>
      </c>
      <c r="BL370" s="12" t="s">
        <v>857</v>
      </c>
      <c r="BM370" s="12" t="s">
        <v>1298</v>
      </c>
    </row>
    <row r="371" spans="2:51" s="12" customFormat="1" ht="19.5" customHeight="1">
      <c r="B371" s="137"/>
      <c r="E371" s="138"/>
      <c r="F371" s="139" t="s">
        <v>706</v>
      </c>
      <c r="G371" s="140"/>
      <c r="H371" s="140"/>
      <c r="I371" s="140"/>
      <c r="K371" s="141">
        <v>17.325</v>
      </c>
      <c r="L371" s="188"/>
      <c r="M371" s="188"/>
      <c r="R371" s="142"/>
      <c r="S371" s="28"/>
      <c r="T371" s="143"/>
      <c r="AA371" s="144"/>
      <c r="AT371" s="138" t="s">
        <v>899</v>
      </c>
      <c r="AU371" s="138" t="s">
        <v>668</v>
      </c>
      <c r="AV371" s="138" t="s">
        <v>668</v>
      </c>
      <c r="AW371" s="138" t="s">
        <v>832</v>
      </c>
      <c r="AX371" s="138" t="s">
        <v>661</v>
      </c>
      <c r="AY371" s="138" t="s">
        <v>892</v>
      </c>
    </row>
    <row r="372" spans="2:65" s="12" customFormat="1" ht="24" customHeight="1">
      <c r="B372" s="23"/>
      <c r="C372" s="125" t="s">
        <v>1730</v>
      </c>
      <c r="D372" s="125" t="s">
        <v>893</v>
      </c>
      <c r="E372" s="126"/>
      <c r="F372" s="127" t="s">
        <v>1731</v>
      </c>
      <c r="G372" s="128"/>
      <c r="H372" s="128"/>
      <c r="I372" s="128"/>
      <c r="J372" s="129" t="s">
        <v>896</v>
      </c>
      <c r="K372" s="130">
        <v>17.325</v>
      </c>
      <c r="L372" s="186">
        <v>0</v>
      </c>
      <c r="M372" s="187"/>
      <c r="N372" s="131">
        <f>ROUND($L$372*$K$372,2)</f>
        <v>0</v>
      </c>
      <c r="O372" s="128"/>
      <c r="P372" s="128"/>
      <c r="Q372" s="128"/>
      <c r="R372" s="27"/>
      <c r="S372" s="28"/>
      <c r="T372" s="132"/>
      <c r="U372" s="133" t="s">
        <v>644</v>
      </c>
      <c r="W372" s="134">
        <f>$V$350*$K$350</f>
        <v>0</v>
      </c>
      <c r="X372" s="134">
        <v>0</v>
      </c>
      <c r="Y372" s="134">
        <f>$X$350*$K$350</f>
        <v>0</v>
      </c>
      <c r="Z372" s="134">
        <v>0</v>
      </c>
      <c r="AA372" s="135">
        <f>$Z$350*$K$350</f>
        <v>0</v>
      </c>
      <c r="AR372" s="12" t="s">
        <v>857</v>
      </c>
      <c r="AT372" s="12" t="s">
        <v>893</v>
      </c>
      <c r="AU372" s="12" t="s">
        <v>668</v>
      </c>
      <c r="AY372" s="12" t="s">
        <v>892</v>
      </c>
      <c r="BE372" s="136">
        <f>IF($U$350="základní",$N$350,0)</f>
        <v>0</v>
      </c>
      <c r="BF372" s="136">
        <f>IF($U$350="snížená",$N$350,0)</f>
        <v>0</v>
      </c>
      <c r="BG372" s="136">
        <f>IF($U$350="zákl. přenesená",$N$350,0)</f>
        <v>0</v>
      </c>
      <c r="BH372" s="136">
        <f>IF($U$350="sníž. přenesená",$N$350,0)</f>
        <v>0</v>
      </c>
      <c r="BI372" s="136">
        <f>IF($U$350="nulová",$N$350,0)</f>
        <v>0</v>
      </c>
      <c r="BJ372" s="12" t="s">
        <v>619</v>
      </c>
      <c r="BK372" s="136">
        <f>ROUND($L$350*$K$350,2)</f>
        <v>0</v>
      </c>
      <c r="BL372" s="12" t="s">
        <v>857</v>
      </c>
      <c r="BM372" s="12" t="s">
        <v>1298</v>
      </c>
    </row>
    <row r="373" spans="2:51" s="12" customFormat="1" ht="17.25" customHeight="1">
      <c r="B373" s="137"/>
      <c r="E373" s="138"/>
      <c r="F373" s="139" t="s">
        <v>706</v>
      </c>
      <c r="G373" s="140"/>
      <c r="H373" s="140"/>
      <c r="I373" s="140"/>
      <c r="K373" s="141">
        <v>17.325</v>
      </c>
      <c r="L373" s="188"/>
      <c r="M373" s="188"/>
      <c r="R373" s="142"/>
      <c r="S373" s="28"/>
      <c r="T373" s="143"/>
      <c r="AA373" s="144"/>
      <c r="AT373" s="138" t="s">
        <v>899</v>
      </c>
      <c r="AU373" s="138" t="s">
        <v>668</v>
      </c>
      <c r="AV373" s="138" t="s">
        <v>668</v>
      </c>
      <c r="AW373" s="138" t="s">
        <v>832</v>
      </c>
      <c r="AX373" s="138" t="s">
        <v>661</v>
      </c>
      <c r="AY373" s="138" t="s">
        <v>892</v>
      </c>
    </row>
    <row r="374" spans="2:65" s="12" customFormat="1" ht="27" customHeight="1">
      <c r="B374" s="23"/>
      <c r="C374" s="125" t="s">
        <v>1340</v>
      </c>
      <c r="D374" s="125" t="s">
        <v>893</v>
      </c>
      <c r="E374" s="126" t="s">
        <v>1341</v>
      </c>
      <c r="F374" s="127" t="s">
        <v>1342</v>
      </c>
      <c r="G374" s="128"/>
      <c r="H374" s="128"/>
      <c r="I374" s="128"/>
      <c r="J374" s="129" t="s">
        <v>896</v>
      </c>
      <c r="K374" s="130">
        <v>17.325</v>
      </c>
      <c r="L374" s="186">
        <v>0</v>
      </c>
      <c r="M374" s="187"/>
      <c r="N374" s="131">
        <f>ROUND($L$374*$K$374,2)</f>
        <v>0</v>
      </c>
      <c r="O374" s="128"/>
      <c r="P374" s="128"/>
      <c r="Q374" s="128"/>
      <c r="R374" s="27"/>
      <c r="S374" s="28"/>
      <c r="T374" s="132"/>
      <c r="U374" s="133" t="s">
        <v>644</v>
      </c>
      <c r="W374" s="134">
        <f>$V$374*$K$374</f>
        <v>0</v>
      </c>
      <c r="X374" s="134">
        <v>0.10362</v>
      </c>
      <c r="Y374" s="134">
        <f>$X$374*$K$374</f>
        <v>1.7952165</v>
      </c>
      <c r="Z374" s="134">
        <v>0</v>
      </c>
      <c r="AA374" s="135">
        <f>$Z$374*$K$374</f>
        <v>0</v>
      </c>
      <c r="AR374" s="12" t="s">
        <v>857</v>
      </c>
      <c r="AT374" s="12" t="s">
        <v>893</v>
      </c>
      <c r="AU374" s="12" t="s">
        <v>668</v>
      </c>
      <c r="AY374" s="12" t="s">
        <v>892</v>
      </c>
      <c r="BE374" s="136">
        <f>IF($U$374="základní",$N$374,0)</f>
        <v>0</v>
      </c>
      <c r="BF374" s="136">
        <f>IF($U$374="snížená",$N$374,0)</f>
        <v>0</v>
      </c>
      <c r="BG374" s="136">
        <f>IF($U$374="zákl. přenesená",$N$374,0)</f>
        <v>0</v>
      </c>
      <c r="BH374" s="136">
        <f>IF($U$374="sníž. přenesená",$N$374,0)</f>
        <v>0</v>
      </c>
      <c r="BI374" s="136">
        <f>IF($U$374="nulová",$N$374,0)</f>
        <v>0</v>
      </c>
      <c r="BJ374" s="12" t="s">
        <v>619</v>
      </c>
      <c r="BK374" s="136">
        <f>ROUND($L$374*$K$374,2)</f>
        <v>0</v>
      </c>
      <c r="BL374" s="12" t="s">
        <v>857</v>
      </c>
      <c r="BM374" s="12" t="s">
        <v>1343</v>
      </c>
    </row>
    <row r="375" spans="2:51" s="12" customFormat="1" ht="18.75" customHeight="1">
      <c r="B375" s="137"/>
      <c r="E375" s="138"/>
      <c r="F375" s="139" t="s">
        <v>706</v>
      </c>
      <c r="G375" s="140"/>
      <c r="H375" s="140"/>
      <c r="I375" s="140"/>
      <c r="K375" s="141">
        <v>17.325</v>
      </c>
      <c r="L375" s="188"/>
      <c r="M375" s="188"/>
      <c r="R375" s="142"/>
      <c r="S375" s="28"/>
      <c r="T375" s="143"/>
      <c r="AA375" s="144"/>
      <c r="AT375" s="138" t="s">
        <v>899</v>
      </c>
      <c r="AU375" s="138" t="s">
        <v>668</v>
      </c>
      <c r="AV375" s="138" t="s">
        <v>668</v>
      </c>
      <c r="AW375" s="138" t="s">
        <v>832</v>
      </c>
      <c r="AX375" s="138" t="s">
        <v>619</v>
      </c>
      <c r="AY375" s="138" t="s">
        <v>892</v>
      </c>
    </row>
    <row r="376" spans="2:63" s="111" customFormat="1" ht="30.75" customHeight="1">
      <c r="B376" s="112"/>
      <c r="D376" s="123" t="s">
        <v>849</v>
      </c>
      <c r="E376" s="123"/>
      <c r="F376" s="123"/>
      <c r="G376" s="123"/>
      <c r="H376" s="123"/>
      <c r="I376" s="123"/>
      <c r="J376" s="123"/>
      <c r="K376" s="123"/>
      <c r="L376" s="191"/>
      <c r="M376" s="191"/>
      <c r="N376" s="124">
        <f>SUM(N377:N554)</f>
        <v>0</v>
      </c>
      <c r="O376" s="115"/>
      <c r="P376" s="115"/>
      <c r="Q376" s="115"/>
      <c r="R376" s="116"/>
      <c r="S376" s="117"/>
      <c r="T376" s="118"/>
      <c r="W376" s="119">
        <f>SUM($W$377:$W$554)</f>
        <v>0</v>
      </c>
      <c r="Y376" s="119">
        <f>SUM($Y$377:$Y$554)</f>
        <v>128.57103319999996</v>
      </c>
      <c r="AA376" s="120">
        <f>SUM($AA$377:$AA$554)</f>
        <v>0</v>
      </c>
      <c r="AR376" s="121" t="s">
        <v>619</v>
      </c>
      <c r="AT376" s="121" t="s">
        <v>660</v>
      </c>
      <c r="AU376" s="121" t="s">
        <v>619</v>
      </c>
      <c r="AY376" s="121" t="s">
        <v>892</v>
      </c>
      <c r="BK376" s="122">
        <f>SUM($BK$377:$BK$554)</f>
        <v>0</v>
      </c>
    </row>
    <row r="377" spans="2:65" s="12" customFormat="1" ht="15.75" customHeight="1">
      <c r="B377" s="23"/>
      <c r="C377" s="125" t="s">
        <v>1344</v>
      </c>
      <c r="D377" s="125" t="s">
        <v>893</v>
      </c>
      <c r="E377" s="126" t="s">
        <v>1345</v>
      </c>
      <c r="F377" s="127" t="s">
        <v>1346</v>
      </c>
      <c r="G377" s="128"/>
      <c r="H377" s="128"/>
      <c r="I377" s="128"/>
      <c r="J377" s="129" t="s">
        <v>975</v>
      </c>
      <c r="K377" s="130">
        <v>75.5</v>
      </c>
      <c r="L377" s="186">
        <v>0</v>
      </c>
      <c r="M377" s="187"/>
      <c r="N377" s="131">
        <f>ROUND($L$377*$K$377,2)</f>
        <v>0</v>
      </c>
      <c r="O377" s="128"/>
      <c r="P377" s="128"/>
      <c r="Q377" s="128"/>
      <c r="R377" s="27"/>
      <c r="S377" s="28"/>
      <c r="T377" s="132"/>
      <c r="U377" s="133" t="s">
        <v>644</v>
      </c>
      <c r="W377" s="134">
        <f>$V$377*$K$377</f>
        <v>0</v>
      </c>
      <c r="X377" s="134">
        <v>0</v>
      </c>
      <c r="Y377" s="134">
        <f>$X$377*$K$377</f>
        <v>0</v>
      </c>
      <c r="Z377" s="134">
        <v>0</v>
      </c>
      <c r="AA377" s="135">
        <f>$Z$377*$K$377</f>
        <v>0</v>
      </c>
      <c r="AR377" s="12" t="s">
        <v>857</v>
      </c>
      <c r="AT377" s="12" t="s">
        <v>893</v>
      </c>
      <c r="AU377" s="12" t="s">
        <v>668</v>
      </c>
      <c r="AY377" s="12" t="s">
        <v>892</v>
      </c>
      <c r="BE377" s="136">
        <f>IF($U$377="základní",$N$377,0)</f>
        <v>0</v>
      </c>
      <c r="BF377" s="136">
        <f>IF($U$377="snížená",$N$377,0)</f>
        <v>0</v>
      </c>
      <c r="BG377" s="136">
        <f>IF($U$377="zákl. přenesená",$N$377,0)</f>
        <v>0</v>
      </c>
      <c r="BH377" s="136">
        <f>IF($U$377="sníž. přenesená",$N$377,0)</f>
        <v>0</v>
      </c>
      <c r="BI377" s="136">
        <f>IF($U$377="nulová",$N$377,0)</f>
        <v>0</v>
      </c>
      <c r="BJ377" s="12" t="s">
        <v>619</v>
      </c>
      <c r="BK377" s="136">
        <f>ROUND($L$377*$K$377,2)</f>
        <v>0</v>
      </c>
      <c r="BL377" s="12" t="s">
        <v>857</v>
      </c>
      <c r="BM377" s="12" t="s">
        <v>1347</v>
      </c>
    </row>
    <row r="378" spans="2:51" s="12" customFormat="1" ht="18.75" customHeight="1">
      <c r="B378" s="137"/>
      <c r="E378" s="138"/>
      <c r="F378" s="139" t="s">
        <v>1348</v>
      </c>
      <c r="G378" s="140"/>
      <c r="H378" s="140"/>
      <c r="I378" s="140"/>
      <c r="K378" s="141">
        <v>75.5</v>
      </c>
      <c r="L378" s="188"/>
      <c r="M378" s="188"/>
      <c r="R378" s="142"/>
      <c r="S378" s="28"/>
      <c r="T378" s="143"/>
      <c r="AA378" s="144"/>
      <c r="AT378" s="138" t="s">
        <v>899</v>
      </c>
      <c r="AU378" s="138" t="s">
        <v>668</v>
      </c>
      <c r="AV378" s="138" t="s">
        <v>668</v>
      </c>
      <c r="AW378" s="138" t="s">
        <v>832</v>
      </c>
      <c r="AX378" s="138" t="s">
        <v>619</v>
      </c>
      <c r="AY378" s="138" t="s">
        <v>892</v>
      </c>
    </row>
    <row r="379" spans="2:65" s="12" customFormat="1" ht="15.75" customHeight="1">
      <c r="B379" s="23"/>
      <c r="C379" s="125" t="s">
        <v>1349</v>
      </c>
      <c r="D379" s="125" t="s">
        <v>893</v>
      </c>
      <c r="E379" s="126" t="s">
        <v>1350</v>
      </c>
      <c r="F379" s="127" t="s">
        <v>1351</v>
      </c>
      <c r="G379" s="128"/>
      <c r="H379" s="128"/>
      <c r="I379" s="128"/>
      <c r="J379" s="129" t="s">
        <v>975</v>
      </c>
      <c r="K379" s="130">
        <v>75.5</v>
      </c>
      <c r="L379" s="186">
        <v>0</v>
      </c>
      <c r="M379" s="187"/>
      <c r="N379" s="131">
        <f>ROUND($L$379*$K$379,2)</f>
        <v>0</v>
      </c>
      <c r="O379" s="128"/>
      <c r="P379" s="128"/>
      <c r="Q379" s="128"/>
      <c r="R379" s="27"/>
      <c r="S379" s="28"/>
      <c r="T379" s="132"/>
      <c r="U379" s="133" t="s">
        <v>644</v>
      </c>
      <c r="W379" s="134">
        <f>$V$379*$K$379</f>
        <v>0</v>
      </c>
      <c r="X379" s="134">
        <v>0.00776</v>
      </c>
      <c r="Y379" s="134">
        <f>$X$379*$K$379</f>
        <v>0.5858800000000001</v>
      </c>
      <c r="Z379" s="134">
        <v>0</v>
      </c>
      <c r="AA379" s="135">
        <f>$Z$379*$K$379</f>
        <v>0</v>
      </c>
      <c r="AR379" s="12" t="s">
        <v>857</v>
      </c>
      <c r="AT379" s="12" t="s">
        <v>893</v>
      </c>
      <c r="AU379" s="12" t="s">
        <v>668</v>
      </c>
      <c r="AY379" s="12" t="s">
        <v>892</v>
      </c>
      <c r="BE379" s="136">
        <f>IF($U$379="základní",$N$379,0)</f>
        <v>0</v>
      </c>
      <c r="BF379" s="136">
        <f>IF($U$379="snížená",$N$379,0)</f>
        <v>0</v>
      </c>
      <c r="BG379" s="136">
        <f>IF($U$379="zákl. přenesená",$N$379,0)</f>
        <v>0</v>
      </c>
      <c r="BH379" s="136">
        <f>IF($U$379="sníž. přenesená",$N$379,0)</f>
        <v>0</v>
      </c>
      <c r="BI379" s="136">
        <f>IF($U$379="nulová",$N$379,0)</f>
        <v>0</v>
      </c>
      <c r="BJ379" s="12" t="s">
        <v>619</v>
      </c>
      <c r="BK379" s="136">
        <f>ROUND($L$379*$K$379,2)</f>
        <v>0</v>
      </c>
      <c r="BL379" s="12" t="s">
        <v>857</v>
      </c>
      <c r="BM379" s="12" t="s">
        <v>1352</v>
      </c>
    </row>
    <row r="380" spans="2:51" s="12" customFormat="1" ht="18.75" customHeight="1">
      <c r="B380" s="137"/>
      <c r="E380" s="138"/>
      <c r="F380" s="139" t="s">
        <v>1348</v>
      </c>
      <c r="G380" s="140"/>
      <c r="H380" s="140"/>
      <c r="I380" s="140"/>
      <c r="K380" s="141">
        <v>75.5</v>
      </c>
      <c r="L380" s="188"/>
      <c r="M380" s="188"/>
      <c r="R380" s="142"/>
      <c r="S380" s="28"/>
      <c r="T380" s="143"/>
      <c r="AA380" s="144"/>
      <c r="AT380" s="138" t="s">
        <v>899</v>
      </c>
      <c r="AU380" s="138" t="s">
        <v>668</v>
      </c>
      <c r="AV380" s="138" t="s">
        <v>668</v>
      </c>
      <c r="AW380" s="138" t="s">
        <v>832</v>
      </c>
      <c r="AX380" s="138" t="s">
        <v>619</v>
      </c>
      <c r="AY380" s="138" t="s">
        <v>892</v>
      </c>
    </row>
    <row r="381" spans="2:65" s="12" customFormat="1" ht="27" customHeight="1">
      <c r="B381" s="23"/>
      <c r="C381" s="125" t="s">
        <v>1353</v>
      </c>
      <c r="D381" s="125" t="s">
        <v>893</v>
      </c>
      <c r="E381" s="126" t="s">
        <v>1354</v>
      </c>
      <c r="F381" s="127" t="s">
        <v>1355</v>
      </c>
      <c r="G381" s="128"/>
      <c r="H381" s="128"/>
      <c r="I381" s="128"/>
      <c r="J381" s="129" t="s">
        <v>975</v>
      </c>
      <c r="K381" s="130">
        <v>4.3</v>
      </c>
      <c r="L381" s="186">
        <v>0</v>
      </c>
      <c r="M381" s="187"/>
      <c r="N381" s="131">
        <f>ROUND($L$381*$K$381,2)</f>
        <v>0</v>
      </c>
      <c r="O381" s="128"/>
      <c r="P381" s="128"/>
      <c r="Q381" s="128"/>
      <c r="R381" s="27"/>
      <c r="S381" s="28"/>
      <c r="T381" s="132"/>
      <c r="U381" s="133" t="s">
        <v>644</v>
      </c>
      <c r="W381" s="134">
        <f>$V$381*$K$381</f>
        <v>0</v>
      </c>
      <c r="X381" s="134">
        <v>0</v>
      </c>
      <c r="Y381" s="134">
        <f>$X$381*$K$381</f>
        <v>0</v>
      </c>
      <c r="Z381" s="134">
        <v>0</v>
      </c>
      <c r="AA381" s="135">
        <f>$Z$381*$K$381</f>
        <v>0</v>
      </c>
      <c r="AR381" s="12" t="s">
        <v>857</v>
      </c>
      <c r="AT381" s="12" t="s">
        <v>893</v>
      </c>
      <c r="AU381" s="12" t="s">
        <v>668</v>
      </c>
      <c r="AY381" s="12" t="s">
        <v>892</v>
      </c>
      <c r="BE381" s="136">
        <f>IF($U$381="základní",$N$381,0)</f>
        <v>0</v>
      </c>
      <c r="BF381" s="136">
        <f>IF($U$381="snížená",$N$381,0)</f>
        <v>0</v>
      </c>
      <c r="BG381" s="136">
        <f>IF($U$381="zákl. přenesená",$N$381,0)</f>
        <v>0</v>
      </c>
      <c r="BH381" s="136">
        <f>IF($U$381="sníž. přenesená",$N$381,0)</f>
        <v>0</v>
      </c>
      <c r="BI381" s="136">
        <f>IF($U$381="nulová",$N$381,0)</f>
        <v>0</v>
      </c>
      <c r="BJ381" s="12" t="s">
        <v>619</v>
      </c>
      <c r="BK381" s="136">
        <f>ROUND($L$381*$K$381,2)</f>
        <v>0</v>
      </c>
      <c r="BL381" s="12" t="s">
        <v>857</v>
      </c>
      <c r="BM381" s="12" t="s">
        <v>1356</v>
      </c>
    </row>
    <row r="382" spans="2:51" s="12" customFormat="1" ht="18.75" customHeight="1">
      <c r="B382" s="137"/>
      <c r="E382" s="138" t="s">
        <v>701</v>
      </c>
      <c r="F382" s="139" t="s">
        <v>703</v>
      </c>
      <c r="G382" s="140"/>
      <c r="H382" s="140"/>
      <c r="I382" s="140"/>
      <c r="K382" s="141">
        <v>4.3</v>
      </c>
      <c r="L382" s="188"/>
      <c r="M382" s="188"/>
      <c r="R382" s="142"/>
      <c r="S382" s="28"/>
      <c r="T382" s="143"/>
      <c r="AA382" s="144"/>
      <c r="AT382" s="138" t="s">
        <v>899</v>
      </c>
      <c r="AU382" s="138" t="s">
        <v>668</v>
      </c>
      <c r="AV382" s="138" t="s">
        <v>668</v>
      </c>
      <c r="AW382" s="138" t="s">
        <v>832</v>
      </c>
      <c r="AX382" s="138" t="s">
        <v>619</v>
      </c>
      <c r="AY382" s="138" t="s">
        <v>892</v>
      </c>
    </row>
    <row r="383" spans="2:65" s="12" customFormat="1" ht="27" customHeight="1">
      <c r="B383" s="23"/>
      <c r="C383" s="163" t="s">
        <v>1357</v>
      </c>
      <c r="D383" s="163" t="s">
        <v>1190</v>
      </c>
      <c r="E383" s="164" t="s">
        <v>1358</v>
      </c>
      <c r="F383" s="165" t="s">
        <v>1359</v>
      </c>
      <c r="G383" s="166"/>
      <c r="H383" s="166"/>
      <c r="I383" s="166"/>
      <c r="J383" s="167" t="s">
        <v>975</v>
      </c>
      <c r="K383" s="168">
        <v>4.3</v>
      </c>
      <c r="L383" s="189">
        <v>0</v>
      </c>
      <c r="M383" s="190"/>
      <c r="N383" s="169">
        <f>ROUND($L$383*$K$383,2)</f>
        <v>0</v>
      </c>
      <c r="O383" s="128"/>
      <c r="P383" s="128"/>
      <c r="Q383" s="128"/>
      <c r="R383" s="27"/>
      <c r="S383" s="28"/>
      <c r="T383" s="132"/>
      <c r="U383" s="133" t="s">
        <v>644</v>
      </c>
      <c r="W383" s="134">
        <f>$V$383*$K$383</f>
        <v>0</v>
      </c>
      <c r="X383" s="134">
        <v>0.0148</v>
      </c>
      <c r="Y383" s="134">
        <f>$X$383*$K$383</f>
        <v>0.06364</v>
      </c>
      <c r="Z383" s="134">
        <v>0</v>
      </c>
      <c r="AA383" s="135">
        <f>$Z$383*$K$383</f>
        <v>0</v>
      </c>
      <c r="AR383" s="12" t="s">
        <v>863</v>
      </c>
      <c r="AT383" s="12" t="s">
        <v>1190</v>
      </c>
      <c r="AU383" s="12" t="s">
        <v>668</v>
      </c>
      <c r="AY383" s="12" t="s">
        <v>892</v>
      </c>
      <c r="BE383" s="136">
        <f>IF($U$383="základní",$N$383,0)</f>
        <v>0</v>
      </c>
      <c r="BF383" s="136">
        <f>IF($U$383="snížená",$N$383,0)</f>
        <v>0</v>
      </c>
      <c r="BG383" s="136">
        <f>IF($U$383="zákl. přenesená",$N$383,0)</f>
        <v>0</v>
      </c>
      <c r="BH383" s="136">
        <f>IF($U$383="sníž. přenesená",$N$383,0)</f>
        <v>0</v>
      </c>
      <c r="BI383" s="136">
        <f>IF($U$383="nulová",$N$383,0)</f>
        <v>0</v>
      </c>
      <c r="BJ383" s="12" t="s">
        <v>619</v>
      </c>
      <c r="BK383" s="136">
        <f>ROUND($L$383*$K$383,2)</f>
        <v>0</v>
      </c>
      <c r="BL383" s="12" t="s">
        <v>857</v>
      </c>
      <c r="BM383" s="12" t="s">
        <v>1360</v>
      </c>
    </row>
    <row r="384" spans="2:51" s="12" customFormat="1" ht="18.75" customHeight="1">
      <c r="B384" s="137"/>
      <c r="E384" s="138"/>
      <c r="F384" s="139" t="s">
        <v>701</v>
      </c>
      <c r="G384" s="140"/>
      <c r="H384" s="140"/>
      <c r="I384" s="140"/>
      <c r="K384" s="141">
        <v>4.3</v>
      </c>
      <c r="L384" s="188"/>
      <c r="M384" s="188"/>
      <c r="R384" s="142"/>
      <c r="S384" s="28"/>
      <c r="T384" s="143"/>
      <c r="AA384" s="144"/>
      <c r="AT384" s="138" t="s">
        <v>899</v>
      </c>
      <c r="AU384" s="138" t="s">
        <v>668</v>
      </c>
      <c r="AV384" s="138" t="s">
        <v>668</v>
      </c>
      <c r="AW384" s="138" t="s">
        <v>832</v>
      </c>
      <c r="AX384" s="138" t="s">
        <v>619</v>
      </c>
      <c r="AY384" s="138" t="s">
        <v>892</v>
      </c>
    </row>
    <row r="385" spans="2:65" s="12" customFormat="1" ht="27" customHeight="1">
      <c r="B385" s="23"/>
      <c r="C385" s="125" t="s">
        <v>1361</v>
      </c>
      <c r="D385" s="125" t="s">
        <v>893</v>
      </c>
      <c r="E385" s="126" t="s">
        <v>1362</v>
      </c>
      <c r="F385" s="127" t="s">
        <v>1363</v>
      </c>
      <c r="G385" s="128"/>
      <c r="H385" s="128"/>
      <c r="I385" s="128"/>
      <c r="J385" s="129" t="s">
        <v>975</v>
      </c>
      <c r="K385" s="130">
        <v>8.8</v>
      </c>
      <c r="L385" s="186">
        <v>0</v>
      </c>
      <c r="M385" s="187"/>
      <c r="N385" s="131">
        <f>ROUND($L$385*$K$385,2)</f>
        <v>0</v>
      </c>
      <c r="O385" s="128"/>
      <c r="P385" s="128"/>
      <c r="Q385" s="128"/>
      <c r="R385" s="27"/>
      <c r="S385" s="28"/>
      <c r="T385" s="132"/>
      <c r="U385" s="133" t="s">
        <v>644</v>
      </c>
      <c r="W385" s="134">
        <f>$V$385*$K$385</f>
        <v>0</v>
      </c>
      <c r="X385" s="134">
        <v>0</v>
      </c>
      <c r="Y385" s="134">
        <f>$X$385*$K$385</f>
        <v>0</v>
      </c>
      <c r="Z385" s="134">
        <v>0</v>
      </c>
      <c r="AA385" s="135">
        <f>$Z$385*$K$385</f>
        <v>0</v>
      </c>
      <c r="AR385" s="12" t="s">
        <v>857</v>
      </c>
      <c r="AT385" s="12" t="s">
        <v>893</v>
      </c>
      <c r="AU385" s="12" t="s">
        <v>668</v>
      </c>
      <c r="AY385" s="12" t="s">
        <v>892</v>
      </c>
      <c r="BE385" s="136">
        <f>IF($U$385="základní",$N$385,0)</f>
        <v>0</v>
      </c>
      <c r="BF385" s="136">
        <f>IF($U$385="snížená",$N$385,0)</f>
        <v>0</v>
      </c>
      <c r="BG385" s="136">
        <f>IF($U$385="zákl. přenesená",$N$385,0)</f>
        <v>0</v>
      </c>
      <c r="BH385" s="136">
        <f>IF($U$385="sníž. přenesená",$N$385,0)</f>
        <v>0</v>
      </c>
      <c r="BI385" s="136">
        <f>IF($U$385="nulová",$N$385,0)</f>
        <v>0</v>
      </c>
      <c r="BJ385" s="12" t="s">
        <v>619</v>
      </c>
      <c r="BK385" s="136">
        <f>ROUND($L$385*$K$385,2)</f>
        <v>0</v>
      </c>
      <c r="BL385" s="12" t="s">
        <v>857</v>
      </c>
      <c r="BM385" s="12" t="s">
        <v>1364</v>
      </c>
    </row>
    <row r="386" spans="2:51" s="12" customFormat="1" ht="18.75" customHeight="1">
      <c r="B386" s="137"/>
      <c r="E386" s="138" t="s">
        <v>674</v>
      </c>
      <c r="F386" s="139" t="s">
        <v>676</v>
      </c>
      <c r="G386" s="140"/>
      <c r="H386" s="140"/>
      <c r="I386" s="140"/>
      <c r="K386" s="141">
        <v>8.8</v>
      </c>
      <c r="L386" s="188"/>
      <c r="M386" s="188"/>
      <c r="R386" s="142"/>
      <c r="S386" s="28"/>
      <c r="T386" s="143"/>
      <c r="AA386" s="144"/>
      <c r="AT386" s="138" t="s">
        <v>899</v>
      </c>
      <c r="AU386" s="138" t="s">
        <v>668</v>
      </c>
      <c r="AV386" s="138" t="s">
        <v>668</v>
      </c>
      <c r="AW386" s="138" t="s">
        <v>832</v>
      </c>
      <c r="AX386" s="138" t="s">
        <v>619</v>
      </c>
      <c r="AY386" s="138" t="s">
        <v>892</v>
      </c>
    </row>
    <row r="387" spans="2:65" s="12" customFormat="1" ht="27" customHeight="1">
      <c r="B387" s="23"/>
      <c r="C387" s="163" t="s">
        <v>1365</v>
      </c>
      <c r="D387" s="163" t="s">
        <v>1190</v>
      </c>
      <c r="E387" s="164" t="s">
        <v>1366</v>
      </c>
      <c r="F387" s="165" t="s">
        <v>1367</v>
      </c>
      <c r="G387" s="166"/>
      <c r="H387" s="166"/>
      <c r="I387" s="166"/>
      <c r="J387" s="167" t="s">
        <v>975</v>
      </c>
      <c r="K387" s="168">
        <v>8.8</v>
      </c>
      <c r="L387" s="189">
        <v>0</v>
      </c>
      <c r="M387" s="190"/>
      <c r="N387" s="169">
        <f>ROUND($L$387*$K$387,2)</f>
        <v>0</v>
      </c>
      <c r="O387" s="128"/>
      <c r="P387" s="128"/>
      <c r="Q387" s="128"/>
      <c r="R387" s="27"/>
      <c r="S387" s="28"/>
      <c r="T387" s="132"/>
      <c r="U387" s="133" t="s">
        <v>644</v>
      </c>
      <c r="W387" s="134">
        <f>$V$387*$K$387</f>
        <v>0</v>
      </c>
      <c r="X387" s="134">
        <v>0.0181</v>
      </c>
      <c r="Y387" s="134">
        <f>$X$387*$K$387</f>
        <v>0.15928000000000003</v>
      </c>
      <c r="Z387" s="134">
        <v>0</v>
      </c>
      <c r="AA387" s="135">
        <f>$Z$387*$K$387</f>
        <v>0</v>
      </c>
      <c r="AR387" s="12" t="s">
        <v>863</v>
      </c>
      <c r="AT387" s="12" t="s">
        <v>1190</v>
      </c>
      <c r="AU387" s="12" t="s">
        <v>668</v>
      </c>
      <c r="AY387" s="12" t="s">
        <v>892</v>
      </c>
      <c r="BE387" s="136">
        <f>IF($U$387="základní",$N$387,0)</f>
        <v>0</v>
      </c>
      <c r="BF387" s="136">
        <f>IF($U$387="snížená",$N$387,0)</f>
        <v>0</v>
      </c>
      <c r="BG387" s="136">
        <f>IF($U$387="zákl. přenesená",$N$387,0)</f>
        <v>0</v>
      </c>
      <c r="BH387" s="136">
        <f>IF($U$387="sníž. přenesená",$N$387,0)</f>
        <v>0</v>
      </c>
      <c r="BI387" s="136">
        <f>IF($U$387="nulová",$N$387,0)</f>
        <v>0</v>
      </c>
      <c r="BJ387" s="12" t="s">
        <v>619</v>
      </c>
      <c r="BK387" s="136">
        <f>ROUND($L$387*$K$387,2)</f>
        <v>0</v>
      </c>
      <c r="BL387" s="12" t="s">
        <v>857</v>
      </c>
      <c r="BM387" s="12" t="s">
        <v>1368</v>
      </c>
    </row>
    <row r="388" spans="2:51" s="12" customFormat="1" ht="18.75" customHeight="1">
      <c r="B388" s="137"/>
      <c r="E388" s="138"/>
      <c r="F388" s="139" t="s">
        <v>674</v>
      </c>
      <c r="G388" s="140"/>
      <c r="H388" s="140"/>
      <c r="I388" s="140"/>
      <c r="K388" s="141">
        <v>8.8</v>
      </c>
      <c r="L388" s="188"/>
      <c r="M388" s="188"/>
      <c r="R388" s="142"/>
      <c r="S388" s="28"/>
      <c r="T388" s="143"/>
      <c r="AA388" s="144"/>
      <c r="AT388" s="138" t="s">
        <v>899</v>
      </c>
      <c r="AU388" s="138" t="s">
        <v>668</v>
      </c>
      <c r="AV388" s="138" t="s">
        <v>668</v>
      </c>
      <c r="AW388" s="138" t="s">
        <v>832</v>
      </c>
      <c r="AX388" s="138" t="s">
        <v>619</v>
      </c>
      <c r="AY388" s="138" t="s">
        <v>892</v>
      </c>
    </row>
    <row r="389" spans="2:65" s="12" customFormat="1" ht="27" customHeight="1">
      <c r="B389" s="23"/>
      <c r="C389" s="125" t="s">
        <v>1369</v>
      </c>
      <c r="D389" s="125" t="s">
        <v>893</v>
      </c>
      <c r="E389" s="126" t="s">
        <v>1370</v>
      </c>
      <c r="F389" s="127" t="s">
        <v>1371</v>
      </c>
      <c r="G389" s="128"/>
      <c r="H389" s="128"/>
      <c r="I389" s="128"/>
      <c r="J389" s="129" t="s">
        <v>975</v>
      </c>
      <c r="K389" s="130">
        <v>4</v>
      </c>
      <c r="L389" s="186">
        <v>0</v>
      </c>
      <c r="M389" s="187"/>
      <c r="N389" s="131">
        <f>ROUND($L$389*$K$389,2)</f>
        <v>0</v>
      </c>
      <c r="O389" s="128"/>
      <c r="P389" s="128"/>
      <c r="Q389" s="128"/>
      <c r="R389" s="27"/>
      <c r="S389" s="28"/>
      <c r="T389" s="132"/>
      <c r="U389" s="133" t="s">
        <v>644</v>
      </c>
      <c r="W389" s="134">
        <f>$V$389*$K$389</f>
        <v>0</v>
      </c>
      <c r="X389" s="134">
        <v>0</v>
      </c>
      <c r="Y389" s="134">
        <f>$X$389*$K$389</f>
        <v>0</v>
      </c>
      <c r="Z389" s="134">
        <v>0</v>
      </c>
      <c r="AA389" s="135">
        <f>$Z$389*$K$389</f>
        <v>0</v>
      </c>
      <c r="AR389" s="12" t="s">
        <v>857</v>
      </c>
      <c r="AT389" s="12" t="s">
        <v>893</v>
      </c>
      <c r="AU389" s="12" t="s">
        <v>668</v>
      </c>
      <c r="AY389" s="12" t="s">
        <v>892</v>
      </c>
      <c r="BE389" s="136">
        <f>IF($U$389="základní",$N$389,0)</f>
        <v>0</v>
      </c>
      <c r="BF389" s="136">
        <f>IF($U$389="snížená",$N$389,0)</f>
        <v>0</v>
      </c>
      <c r="BG389" s="136">
        <f>IF($U$389="zákl. přenesená",$N$389,0)</f>
        <v>0</v>
      </c>
      <c r="BH389" s="136">
        <f>IF($U$389="sníž. přenesená",$N$389,0)</f>
        <v>0</v>
      </c>
      <c r="BI389" s="136">
        <f>IF($U$389="nulová",$N$389,0)</f>
        <v>0</v>
      </c>
      <c r="BJ389" s="12" t="s">
        <v>619</v>
      </c>
      <c r="BK389" s="136">
        <f>ROUND($L$389*$K$389,2)</f>
        <v>0</v>
      </c>
      <c r="BL389" s="12" t="s">
        <v>857</v>
      </c>
      <c r="BM389" s="12" t="s">
        <v>1372</v>
      </c>
    </row>
    <row r="390" spans="2:51" s="12" customFormat="1" ht="18.75" customHeight="1">
      <c r="B390" s="137"/>
      <c r="E390" s="138"/>
      <c r="F390" s="139" t="s">
        <v>1373</v>
      </c>
      <c r="G390" s="140"/>
      <c r="H390" s="140"/>
      <c r="I390" s="140"/>
      <c r="K390" s="141">
        <v>4</v>
      </c>
      <c r="L390" s="188"/>
      <c r="M390" s="188"/>
      <c r="R390" s="142"/>
      <c r="S390" s="28"/>
      <c r="T390" s="143"/>
      <c r="AA390" s="144"/>
      <c r="AT390" s="138" t="s">
        <v>899</v>
      </c>
      <c r="AU390" s="138" t="s">
        <v>668</v>
      </c>
      <c r="AV390" s="138" t="s">
        <v>668</v>
      </c>
      <c r="AW390" s="138" t="s">
        <v>832</v>
      </c>
      <c r="AX390" s="138" t="s">
        <v>619</v>
      </c>
      <c r="AY390" s="138" t="s">
        <v>892</v>
      </c>
    </row>
    <row r="391" spans="2:65" s="12" customFormat="1" ht="27" customHeight="1">
      <c r="B391" s="23"/>
      <c r="C391" s="163" t="s">
        <v>1374</v>
      </c>
      <c r="D391" s="163" t="s">
        <v>1190</v>
      </c>
      <c r="E391" s="164" t="s">
        <v>1375</v>
      </c>
      <c r="F391" s="165" t="s">
        <v>1376</v>
      </c>
      <c r="G391" s="166"/>
      <c r="H391" s="166"/>
      <c r="I391" s="166"/>
      <c r="J391" s="167" t="s">
        <v>975</v>
      </c>
      <c r="K391" s="168">
        <v>4</v>
      </c>
      <c r="L391" s="189">
        <v>0</v>
      </c>
      <c r="M391" s="190"/>
      <c r="N391" s="169">
        <f>ROUND($L$391*$K$391,2)</f>
        <v>0</v>
      </c>
      <c r="O391" s="128"/>
      <c r="P391" s="128"/>
      <c r="Q391" s="128"/>
      <c r="R391" s="27"/>
      <c r="S391" s="28"/>
      <c r="T391" s="132"/>
      <c r="U391" s="133" t="s">
        <v>644</v>
      </c>
      <c r="W391" s="134">
        <f>$V$391*$K$391</f>
        <v>0</v>
      </c>
      <c r="X391" s="134">
        <v>0.0265</v>
      </c>
      <c r="Y391" s="134">
        <f>$X$391*$K$391</f>
        <v>0.106</v>
      </c>
      <c r="Z391" s="134">
        <v>0</v>
      </c>
      <c r="AA391" s="135">
        <f>$Z$391*$K$391</f>
        <v>0</v>
      </c>
      <c r="AR391" s="12" t="s">
        <v>863</v>
      </c>
      <c r="AT391" s="12" t="s">
        <v>1190</v>
      </c>
      <c r="AU391" s="12" t="s">
        <v>668</v>
      </c>
      <c r="AY391" s="12" t="s">
        <v>892</v>
      </c>
      <c r="BE391" s="136">
        <f>IF($U$391="základní",$N$391,0)</f>
        <v>0</v>
      </c>
      <c r="BF391" s="136">
        <f>IF($U$391="snížená",$N$391,0)</f>
        <v>0</v>
      </c>
      <c r="BG391" s="136">
        <f>IF($U$391="zákl. přenesená",$N$391,0)</f>
        <v>0</v>
      </c>
      <c r="BH391" s="136">
        <f>IF($U$391="sníž. přenesená",$N$391,0)</f>
        <v>0</v>
      </c>
      <c r="BI391" s="136">
        <f>IF($U$391="nulová",$N$391,0)</f>
        <v>0</v>
      </c>
      <c r="BJ391" s="12" t="s">
        <v>619</v>
      </c>
      <c r="BK391" s="136">
        <f>ROUND($L$391*$K$391,2)</f>
        <v>0</v>
      </c>
      <c r="BL391" s="12" t="s">
        <v>857</v>
      </c>
      <c r="BM391" s="12" t="s">
        <v>1377</v>
      </c>
    </row>
    <row r="392" spans="2:51" s="12" customFormat="1" ht="18.75" customHeight="1">
      <c r="B392" s="137"/>
      <c r="E392" s="138"/>
      <c r="F392" s="139" t="s">
        <v>1373</v>
      </c>
      <c r="G392" s="140"/>
      <c r="H392" s="140"/>
      <c r="I392" s="140"/>
      <c r="K392" s="141">
        <v>4</v>
      </c>
      <c r="L392" s="188"/>
      <c r="M392" s="188"/>
      <c r="R392" s="142"/>
      <c r="S392" s="28"/>
      <c r="T392" s="143"/>
      <c r="AA392" s="144"/>
      <c r="AT392" s="138" t="s">
        <v>899</v>
      </c>
      <c r="AU392" s="138" t="s">
        <v>668</v>
      </c>
      <c r="AV392" s="138" t="s">
        <v>668</v>
      </c>
      <c r="AW392" s="138" t="s">
        <v>832</v>
      </c>
      <c r="AX392" s="138" t="s">
        <v>619</v>
      </c>
      <c r="AY392" s="138" t="s">
        <v>892</v>
      </c>
    </row>
    <row r="393" spans="2:65" s="12" customFormat="1" ht="27" customHeight="1">
      <c r="B393" s="23"/>
      <c r="C393" s="125" t="s">
        <v>1378</v>
      </c>
      <c r="D393" s="125" t="s">
        <v>893</v>
      </c>
      <c r="E393" s="126" t="s">
        <v>1379</v>
      </c>
      <c r="F393" s="127" t="s">
        <v>1380</v>
      </c>
      <c r="G393" s="128"/>
      <c r="H393" s="128"/>
      <c r="I393" s="128"/>
      <c r="J393" s="129" t="s">
        <v>975</v>
      </c>
      <c r="K393" s="130">
        <v>2</v>
      </c>
      <c r="L393" s="186">
        <v>0</v>
      </c>
      <c r="M393" s="187"/>
      <c r="N393" s="131">
        <f>ROUND($L$393*$K$393,2)</f>
        <v>0</v>
      </c>
      <c r="O393" s="128"/>
      <c r="P393" s="128"/>
      <c r="Q393" s="128"/>
      <c r="R393" s="27"/>
      <c r="S393" s="28"/>
      <c r="T393" s="132"/>
      <c r="U393" s="133" t="s">
        <v>644</v>
      </c>
      <c r="W393" s="134">
        <f>$V$393*$K$393</f>
        <v>0</v>
      </c>
      <c r="X393" s="134">
        <v>0</v>
      </c>
      <c r="Y393" s="134">
        <f>$X$393*$K$393</f>
        <v>0</v>
      </c>
      <c r="Z393" s="134">
        <v>0</v>
      </c>
      <c r="AA393" s="135">
        <f>$Z$393*$K$393</f>
        <v>0</v>
      </c>
      <c r="AR393" s="12" t="s">
        <v>857</v>
      </c>
      <c r="AT393" s="12" t="s">
        <v>893</v>
      </c>
      <c r="AU393" s="12" t="s">
        <v>668</v>
      </c>
      <c r="AY393" s="12" t="s">
        <v>892</v>
      </c>
      <c r="BE393" s="136">
        <f>IF($U$393="základní",$N$393,0)</f>
        <v>0</v>
      </c>
      <c r="BF393" s="136">
        <f>IF($U$393="snížená",$N$393,0)</f>
        <v>0</v>
      </c>
      <c r="BG393" s="136">
        <f>IF($U$393="zákl. přenesená",$N$393,0)</f>
        <v>0</v>
      </c>
      <c r="BH393" s="136">
        <f>IF($U$393="sníž. přenesená",$N$393,0)</f>
        <v>0</v>
      </c>
      <c r="BI393" s="136">
        <f>IF($U$393="nulová",$N$393,0)</f>
        <v>0</v>
      </c>
      <c r="BJ393" s="12" t="s">
        <v>619</v>
      </c>
      <c r="BK393" s="136">
        <f>ROUND($L$393*$K$393,2)</f>
        <v>0</v>
      </c>
      <c r="BL393" s="12" t="s">
        <v>857</v>
      </c>
      <c r="BM393" s="12" t="s">
        <v>1381</v>
      </c>
    </row>
    <row r="394" spans="2:65" s="12" customFormat="1" ht="27" customHeight="1">
      <c r="B394" s="23"/>
      <c r="C394" s="163" t="s">
        <v>1382</v>
      </c>
      <c r="D394" s="163" t="s">
        <v>1190</v>
      </c>
      <c r="E394" s="164" t="s">
        <v>1383</v>
      </c>
      <c r="F394" s="165" t="s">
        <v>1384</v>
      </c>
      <c r="G394" s="166"/>
      <c r="H394" s="166"/>
      <c r="I394" s="166"/>
      <c r="J394" s="167" t="s">
        <v>975</v>
      </c>
      <c r="K394" s="168">
        <v>2</v>
      </c>
      <c r="L394" s="189">
        <v>0</v>
      </c>
      <c r="M394" s="190"/>
      <c r="N394" s="169">
        <f>ROUND($L$394*$K$394,2)</f>
        <v>0</v>
      </c>
      <c r="O394" s="128"/>
      <c r="P394" s="128"/>
      <c r="Q394" s="128"/>
      <c r="R394" s="27"/>
      <c r="S394" s="28"/>
      <c r="T394" s="132"/>
      <c r="U394" s="133" t="s">
        <v>644</v>
      </c>
      <c r="W394" s="134">
        <f>$V$394*$K$394</f>
        <v>0</v>
      </c>
      <c r="X394" s="134">
        <v>0.037</v>
      </c>
      <c r="Y394" s="134">
        <f>$X$394*$K$394</f>
        <v>0.074</v>
      </c>
      <c r="Z394" s="134">
        <v>0</v>
      </c>
      <c r="AA394" s="135">
        <f>$Z$394*$K$394</f>
        <v>0</v>
      </c>
      <c r="AR394" s="12" t="s">
        <v>863</v>
      </c>
      <c r="AT394" s="12" t="s">
        <v>1190</v>
      </c>
      <c r="AU394" s="12" t="s">
        <v>668</v>
      </c>
      <c r="AY394" s="12" t="s">
        <v>892</v>
      </c>
      <c r="BE394" s="136">
        <f>IF($U$394="základní",$N$394,0)</f>
        <v>0</v>
      </c>
      <c r="BF394" s="136">
        <f>IF($U$394="snížená",$N$394,0)</f>
        <v>0</v>
      </c>
      <c r="BG394" s="136">
        <f>IF($U$394="zákl. přenesená",$N$394,0)</f>
        <v>0</v>
      </c>
      <c r="BH394" s="136">
        <f>IF($U$394="sníž. přenesená",$N$394,0)</f>
        <v>0</v>
      </c>
      <c r="BI394" s="136">
        <f>IF($U$394="nulová",$N$394,0)</f>
        <v>0</v>
      </c>
      <c r="BJ394" s="12" t="s">
        <v>619</v>
      </c>
      <c r="BK394" s="136">
        <f>ROUND($L$394*$K$394,2)</f>
        <v>0</v>
      </c>
      <c r="BL394" s="12" t="s">
        <v>857</v>
      </c>
      <c r="BM394" s="12" t="s">
        <v>1385</v>
      </c>
    </row>
    <row r="395" spans="2:65" s="12" customFormat="1" ht="27" customHeight="1">
      <c r="B395" s="23"/>
      <c r="C395" s="125" t="s">
        <v>1386</v>
      </c>
      <c r="D395" s="125" t="s">
        <v>893</v>
      </c>
      <c r="E395" s="126" t="s">
        <v>1387</v>
      </c>
      <c r="F395" s="127" t="s">
        <v>1388</v>
      </c>
      <c r="G395" s="128"/>
      <c r="H395" s="128"/>
      <c r="I395" s="128"/>
      <c r="J395" s="129" t="s">
        <v>975</v>
      </c>
      <c r="K395" s="130">
        <v>1597.1</v>
      </c>
      <c r="L395" s="186">
        <v>0</v>
      </c>
      <c r="M395" s="187"/>
      <c r="N395" s="131">
        <f>ROUND($L$395*$K$395,2)</f>
        <v>0</v>
      </c>
      <c r="O395" s="128"/>
      <c r="P395" s="128"/>
      <c r="Q395" s="128"/>
      <c r="R395" s="27"/>
      <c r="S395" s="28"/>
      <c r="T395" s="132"/>
      <c r="U395" s="133" t="s">
        <v>644</v>
      </c>
      <c r="W395" s="134">
        <f>$V$395*$K$395</f>
        <v>0</v>
      </c>
      <c r="X395" s="134">
        <v>0</v>
      </c>
      <c r="Y395" s="134">
        <f>$X$395*$K$395</f>
        <v>0</v>
      </c>
      <c r="Z395" s="134">
        <v>0</v>
      </c>
      <c r="AA395" s="135">
        <f>$Z$395*$K$395</f>
        <v>0</v>
      </c>
      <c r="AR395" s="12" t="s">
        <v>857</v>
      </c>
      <c r="AT395" s="12" t="s">
        <v>893</v>
      </c>
      <c r="AU395" s="12" t="s">
        <v>668</v>
      </c>
      <c r="AY395" s="12" t="s">
        <v>892</v>
      </c>
      <c r="BE395" s="136">
        <f>IF($U$395="základní",$N$395,0)</f>
        <v>0</v>
      </c>
      <c r="BF395" s="136">
        <f>IF($U$395="snížená",$N$395,0)</f>
        <v>0</v>
      </c>
      <c r="BG395" s="136">
        <f>IF($U$395="zákl. přenesená",$N$395,0)</f>
        <v>0</v>
      </c>
      <c r="BH395" s="136">
        <f>IF($U$395="sníž. přenesená",$N$395,0)</f>
        <v>0</v>
      </c>
      <c r="BI395" s="136">
        <f>IF($U$395="nulová",$N$395,0)</f>
        <v>0</v>
      </c>
      <c r="BJ395" s="12" t="s">
        <v>619</v>
      </c>
      <c r="BK395" s="136">
        <f>ROUND($L$395*$K$395,2)</f>
        <v>0</v>
      </c>
      <c r="BL395" s="12" t="s">
        <v>857</v>
      </c>
      <c r="BM395" s="12" t="s">
        <v>1389</v>
      </c>
    </row>
    <row r="396" spans="2:51" s="12" customFormat="1" ht="18.75" customHeight="1">
      <c r="B396" s="137"/>
      <c r="E396" s="138"/>
      <c r="F396" s="139" t="s">
        <v>682</v>
      </c>
      <c r="G396" s="140"/>
      <c r="H396" s="140"/>
      <c r="I396" s="140"/>
      <c r="K396" s="141">
        <v>1597.1</v>
      </c>
      <c r="L396" s="188"/>
      <c r="M396" s="188"/>
      <c r="R396" s="142"/>
      <c r="S396" s="28"/>
      <c r="T396" s="143"/>
      <c r="AA396" s="144"/>
      <c r="AT396" s="138" t="s">
        <v>899</v>
      </c>
      <c r="AU396" s="138" t="s">
        <v>668</v>
      </c>
      <c r="AV396" s="138" t="s">
        <v>668</v>
      </c>
      <c r="AW396" s="138" t="s">
        <v>832</v>
      </c>
      <c r="AX396" s="138" t="s">
        <v>619</v>
      </c>
      <c r="AY396" s="138" t="s">
        <v>892</v>
      </c>
    </row>
    <row r="397" spans="2:65" s="12" customFormat="1" ht="27" customHeight="1">
      <c r="B397" s="23"/>
      <c r="C397" s="163" t="s">
        <v>1390</v>
      </c>
      <c r="D397" s="163" t="s">
        <v>1190</v>
      </c>
      <c r="E397" s="164" t="s">
        <v>1391</v>
      </c>
      <c r="F397" s="165" t="s">
        <v>1392</v>
      </c>
      <c r="G397" s="166"/>
      <c r="H397" s="166"/>
      <c r="I397" s="166"/>
      <c r="J397" s="167" t="s">
        <v>975</v>
      </c>
      <c r="K397" s="168">
        <v>1597.1</v>
      </c>
      <c r="L397" s="189">
        <v>0</v>
      </c>
      <c r="M397" s="190"/>
      <c r="N397" s="169">
        <f>ROUND($L$397*$K$397,2)</f>
        <v>0</v>
      </c>
      <c r="O397" s="128"/>
      <c r="P397" s="128"/>
      <c r="Q397" s="128"/>
      <c r="R397" s="27"/>
      <c r="S397" s="28"/>
      <c r="T397" s="132"/>
      <c r="U397" s="133" t="s">
        <v>644</v>
      </c>
      <c r="W397" s="134">
        <f>$V$397*$K$397</f>
        <v>0</v>
      </c>
      <c r="X397" s="134">
        <v>0.0573</v>
      </c>
      <c r="Y397" s="134">
        <f>$X$397*$K$397</f>
        <v>91.51382999999998</v>
      </c>
      <c r="Z397" s="134">
        <v>0</v>
      </c>
      <c r="AA397" s="135">
        <f>$Z$397*$K$397</f>
        <v>0</v>
      </c>
      <c r="AR397" s="12" t="s">
        <v>863</v>
      </c>
      <c r="AT397" s="12" t="s">
        <v>1190</v>
      </c>
      <c r="AU397" s="12" t="s">
        <v>668</v>
      </c>
      <c r="AY397" s="12" t="s">
        <v>892</v>
      </c>
      <c r="BE397" s="136">
        <f>IF($U$397="základní",$N$397,0)</f>
        <v>0</v>
      </c>
      <c r="BF397" s="136">
        <f>IF($U$397="snížená",$N$397,0)</f>
        <v>0</v>
      </c>
      <c r="BG397" s="136">
        <f>IF($U$397="zákl. přenesená",$N$397,0)</f>
        <v>0</v>
      </c>
      <c r="BH397" s="136">
        <f>IF($U$397="sníž. přenesená",$N$397,0)</f>
        <v>0</v>
      </c>
      <c r="BI397" s="136">
        <f>IF($U$397="nulová",$N$397,0)</f>
        <v>0</v>
      </c>
      <c r="BJ397" s="12" t="s">
        <v>619</v>
      </c>
      <c r="BK397" s="136">
        <f>ROUND($L$397*$K$397,2)</f>
        <v>0</v>
      </c>
      <c r="BL397" s="12" t="s">
        <v>857</v>
      </c>
      <c r="BM397" s="12" t="s">
        <v>1393</v>
      </c>
    </row>
    <row r="398" spans="2:51" s="12" customFormat="1" ht="18.75" customHeight="1">
      <c r="B398" s="137"/>
      <c r="E398" s="138"/>
      <c r="F398" s="139" t="s">
        <v>682</v>
      </c>
      <c r="G398" s="140"/>
      <c r="H398" s="140"/>
      <c r="I398" s="140"/>
      <c r="K398" s="141">
        <v>1597.1</v>
      </c>
      <c r="L398" s="188"/>
      <c r="M398" s="188"/>
      <c r="R398" s="142"/>
      <c r="S398" s="28"/>
      <c r="T398" s="143"/>
      <c r="AA398" s="144"/>
      <c r="AT398" s="138" t="s">
        <v>899</v>
      </c>
      <c r="AU398" s="138" t="s">
        <v>668</v>
      </c>
      <c r="AV398" s="138" t="s">
        <v>668</v>
      </c>
      <c r="AW398" s="138" t="s">
        <v>832</v>
      </c>
      <c r="AX398" s="138" t="s">
        <v>619</v>
      </c>
      <c r="AY398" s="138" t="s">
        <v>892</v>
      </c>
    </row>
    <row r="399" spans="2:65" s="12" customFormat="1" ht="27" customHeight="1">
      <c r="B399" s="23"/>
      <c r="C399" s="125" t="s">
        <v>1394</v>
      </c>
      <c r="D399" s="125" t="s">
        <v>893</v>
      </c>
      <c r="E399" s="126" t="s">
        <v>1395</v>
      </c>
      <c r="F399" s="127" t="s">
        <v>1396</v>
      </c>
      <c r="G399" s="128"/>
      <c r="H399" s="128"/>
      <c r="I399" s="128"/>
      <c r="J399" s="129" t="s">
        <v>1257</v>
      </c>
      <c r="K399" s="130">
        <v>2</v>
      </c>
      <c r="L399" s="186">
        <v>0</v>
      </c>
      <c r="M399" s="187"/>
      <c r="N399" s="131">
        <f>ROUND($L$399*$K$399,2)</f>
        <v>0</v>
      </c>
      <c r="O399" s="128"/>
      <c r="P399" s="128"/>
      <c r="Q399" s="128"/>
      <c r="R399" s="27"/>
      <c r="S399" s="28"/>
      <c r="T399" s="132"/>
      <c r="U399" s="133" t="s">
        <v>644</v>
      </c>
      <c r="W399" s="134">
        <f>$V$399*$K$399</f>
        <v>0</v>
      </c>
      <c r="X399" s="134">
        <v>0</v>
      </c>
      <c r="Y399" s="134">
        <f>$X$399*$K$399</f>
        <v>0</v>
      </c>
      <c r="Z399" s="134">
        <v>0</v>
      </c>
      <c r="AA399" s="135">
        <f>$Z$399*$K$399</f>
        <v>0</v>
      </c>
      <c r="AR399" s="12" t="s">
        <v>857</v>
      </c>
      <c r="AT399" s="12" t="s">
        <v>893</v>
      </c>
      <c r="AU399" s="12" t="s">
        <v>668</v>
      </c>
      <c r="AY399" s="12" t="s">
        <v>892</v>
      </c>
      <c r="BE399" s="136">
        <f>IF($U$399="základní",$N$399,0)</f>
        <v>0</v>
      </c>
      <c r="BF399" s="136">
        <f>IF($U$399="snížená",$N$399,0)</f>
        <v>0</v>
      </c>
      <c r="BG399" s="136">
        <f>IF($U$399="zákl. přenesená",$N$399,0)</f>
        <v>0</v>
      </c>
      <c r="BH399" s="136">
        <f>IF($U$399="sníž. přenesená",$N$399,0)</f>
        <v>0</v>
      </c>
      <c r="BI399" s="136">
        <f>IF($U$399="nulová",$N$399,0)</f>
        <v>0</v>
      </c>
      <c r="BJ399" s="12" t="s">
        <v>619</v>
      </c>
      <c r="BK399" s="136">
        <f>ROUND($L$399*$K$399,2)</f>
        <v>0</v>
      </c>
      <c r="BL399" s="12" t="s">
        <v>857</v>
      </c>
      <c r="BM399" s="12" t="s">
        <v>1397</v>
      </c>
    </row>
    <row r="400" spans="2:65" s="12" customFormat="1" ht="39" customHeight="1">
      <c r="B400" s="23"/>
      <c r="C400" s="163" t="s">
        <v>1398</v>
      </c>
      <c r="D400" s="163" t="s">
        <v>1190</v>
      </c>
      <c r="E400" s="164" t="s">
        <v>1399</v>
      </c>
      <c r="F400" s="165" t="s">
        <v>1400</v>
      </c>
      <c r="G400" s="166"/>
      <c r="H400" s="166"/>
      <c r="I400" s="166"/>
      <c r="J400" s="167" t="s">
        <v>1257</v>
      </c>
      <c r="K400" s="168">
        <v>2</v>
      </c>
      <c r="L400" s="189">
        <v>0</v>
      </c>
      <c r="M400" s="190"/>
      <c r="N400" s="169">
        <f>ROUND($L$400*$K$400,2)</f>
        <v>0</v>
      </c>
      <c r="O400" s="128"/>
      <c r="P400" s="128"/>
      <c r="Q400" s="128"/>
      <c r="R400" s="27"/>
      <c r="S400" s="28"/>
      <c r="T400" s="132"/>
      <c r="U400" s="133" t="s">
        <v>644</v>
      </c>
      <c r="W400" s="134">
        <f>$V$400*$K$400</f>
        <v>0</v>
      </c>
      <c r="X400" s="134">
        <v>0.0069</v>
      </c>
      <c r="Y400" s="134">
        <f>$X$400*$K$400</f>
        <v>0.0138</v>
      </c>
      <c r="Z400" s="134">
        <v>0</v>
      </c>
      <c r="AA400" s="135">
        <f>$Z$400*$K$400</f>
        <v>0</v>
      </c>
      <c r="AR400" s="12" t="s">
        <v>863</v>
      </c>
      <c r="AT400" s="12" t="s">
        <v>1190</v>
      </c>
      <c r="AU400" s="12" t="s">
        <v>668</v>
      </c>
      <c r="AY400" s="12" t="s">
        <v>892</v>
      </c>
      <c r="BE400" s="136">
        <f>IF($U$400="základní",$N$400,0)</f>
        <v>0</v>
      </c>
      <c r="BF400" s="136">
        <f>IF($U$400="snížená",$N$400,0)</f>
        <v>0</v>
      </c>
      <c r="BG400" s="136">
        <f>IF($U$400="zákl. přenesená",$N$400,0)</f>
        <v>0</v>
      </c>
      <c r="BH400" s="136">
        <f>IF($U$400="sníž. přenesená",$N$400,0)</f>
        <v>0</v>
      </c>
      <c r="BI400" s="136">
        <f>IF($U$400="nulová",$N$400,0)</f>
        <v>0</v>
      </c>
      <c r="BJ400" s="12" t="s">
        <v>619</v>
      </c>
      <c r="BK400" s="136">
        <f>ROUND($L$400*$K$400,2)</f>
        <v>0</v>
      </c>
      <c r="BL400" s="12" t="s">
        <v>857</v>
      </c>
      <c r="BM400" s="12" t="s">
        <v>1401</v>
      </c>
    </row>
    <row r="401" spans="2:65" s="12" customFormat="1" ht="27" customHeight="1">
      <c r="B401" s="23"/>
      <c r="C401" s="163" t="s">
        <v>1402</v>
      </c>
      <c r="D401" s="163" t="s">
        <v>1190</v>
      </c>
      <c r="E401" s="164" t="s">
        <v>1403</v>
      </c>
      <c r="F401" s="165" t="s">
        <v>1404</v>
      </c>
      <c r="G401" s="166"/>
      <c r="H401" s="166"/>
      <c r="I401" s="166"/>
      <c r="J401" s="167" t="s">
        <v>1257</v>
      </c>
      <c r="K401" s="168">
        <v>2</v>
      </c>
      <c r="L401" s="189">
        <v>0</v>
      </c>
      <c r="M401" s="190"/>
      <c r="N401" s="169">
        <f>ROUND($L$401*$K$401,2)</f>
        <v>0</v>
      </c>
      <c r="O401" s="128"/>
      <c r="P401" s="128"/>
      <c r="Q401" s="128"/>
      <c r="R401" s="27"/>
      <c r="S401" s="28"/>
      <c r="T401" s="132"/>
      <c r="U401" s="133" t="s">
        <v>644</v>
      </c>
      <c r="W401" s="134">
        <f>$V$401*$K$401</f>
        <v>0</v>
      </c>
      <c r="X401" s="134">
        <v>0.001</v>
      </c>
      <c r="Y401" s="134">
        <f>$X$401*$K$401</f>
        <v>0.002</v>
      </c>
      <c r="Z401" s="134">
        <v>0</v>
      </c>
      <c r="AA401" s="135">
        <f>$Z$401*$K$401</f>
        <v>0</v>
      </c>
      <c r="AR401" s="12" t="s">
        <v>863</v>
      </c>
      <c r="AT401" s="12" t="s">
        <v>1190</v>
      </c>
      <c r="AU401" s="12" t="s">
        <v>668</v>
      </c>
      <c r="AY401" s="12" t="s">
        <v>892</v>
      </c>
      <c r="BE401" s="136">
        <f>IF($U$401="základní",$N$401,0)</f>
        <v>0</v>
      </c>
      <c r="BF401" s="136">
        <f>IF($U$401="snížená",$N$401,0)</f>
        <v>0</v>
      </c>
      <c r="BG401" s="136">
        <f>IF($U$401="zákl. přenesená",$N$401,0)</f>
        <v>0</v>
      </c>
      <c r="BH401" s="136">
        <f>IF($U$401="sníž. přenesená",$N$401,0)</f>
        <v>0</v>
      </c>
      <c r="BI401" s="136">
        <f>IF($U$401="nulová",$N$401,0)</f>
        <v>0</v>
      </c>
      <c r="BJ401" s="12" t="s">
        <v>619</v>
      </c>
      <c r="BK401" s="136">
        <f>ROUND($L$401*$K$401,2)</f>
        <v>0</v>
      </c>
      <c r="BL401" s="12" t="s">
        <v>857</v>
      </c>
      <c r="BM401" s="12" t="s">
        <v>1405</v>
      </c>
    </row>
    <row r="402" spans="2:65" s="12" customFormat="1" ht="27" customHeight="1">
      <c r="B402" s="23"/>
      <c r="C402" s="125" t="s">
        <v>1406</v>
      </c>
      <c r="D402" s="125" t="s">
        <v>893</v>
      </c>
      <c r="E402" s="126" t="s">
        <v>1407</v>
      </c>
      <c r="F402" s="127" t="s">
        <v>1408</v>
      </c>
      <c r="G402" s="128"/>
      <c r="H402" s="128"/>
      <c r="I402" s="128"/>
      <c r="J402" s="129" t="s">
        <v>1257</v>
      </c>
      <c r="K402" s="130">
        <v>8</v>
      </c>
      <c r="L402" s="186">
        <v>0</v>
      </c>
      <c r="M402" s="187"/>
      <c r="N402" s="131">
        <f>ROUND($L$402*$K$402,2)</f>
        <v>0</v>
      </c>
      <c r="O402" s="128"/>
      <c r="P402" s="128"/>
      <c r="Q402" s="128"/>
      <c r="R402" s="27"/>
      <c r="S402" s="28"/>
      <c r="T402" s="132"/>
      <c r="U402" s="133" t="s">
        <v>644</v>
      </c>
      <c r="W402" s="134">
        <f>$V$402*$K$402</f>
        <v>0</v>
      </c>
      <c r="X402" s="134">
        <v>0.0008</v>
      </c>
      <c r="Y402" s="134">
        <f>$X$402*$K$402</f>
        <v>0.0064</v>
      </c>
      <c r="Z402" s="134">
        <v>0</v>
      </c>
      <c r="AA402" s="135">
        <f>$Z$402*$K$402</f>
        <v>0</v>
      </c>
      <c r="AR402" s="12" t="s">
        <v>857</v>
      </c>
      <c r="AT402" s="12" t="s">
        <v>893</v>
      </c>
      <c r="AU402" s="12" t="s">
        <v>668</v>
      </c>
      <c r="AY402" s="12" t="s">
        <v>892</v>
      </c>
      <c r="BE402" s="136">
        <f>IF($U$402="základní",$N$402,0)</f>
        <v>0</v>
      </c>
      <c r="BF402" s="136">
        <f>IF($U$402="snížená",$N$402,0)</f>
        <v>0</v>
      </c>
      <c r="BG402" s="136">
        <f>IF($U$402="zákl. přenesená",$N$402,0)</f>
        <v>0</v>
      </c>
      <c r="BH402" s="136">
        <f>IF($U$402="sníž. přenesená",$N$402,0)</f>
        <v>0</v>
      </c>
      <c r="BI402" s="136">
        <f>IF($U$402="nulová",$N$402,0)</f>
        <v>0</v>
      </c>
      <c r="BJ402" s="12" t="s">
        <v>619</v>
      </c>
      <c r="BK402" s="136">
        <f>ROUND($L$402*$K$402,2)</f>
        <v>0</v>
      </c>
      <c r="BL402" s="12" t="s">
        <v>857</v>
      </c>
      <c r="BM402" s="12" t="s">
        <v>1409</v>
      </c>
    </row>
    <row r="403" spans="2:65" s="12" customFormat="1" ht="15.75" customHeight="1">
      <c r="B403" s="23"/>
      <c r="C403" s="163" t="s">
        <v>1410</v>
      </c>
      <c r="D403" s="163" t="s">
        <v>1190</v>
      </c>
      <c r="E403" s="164" t="s">
        <v>1411</v>
      </c>
      <c r="F403" s="165" t="s">
        <v>1412</v>
      </c>
      <c r="G403" s="166"/>
      <c r="H403" s="166"/>
      <c r="I403" s="166"/>
      <c r="J403" s="167" t="s">
        <v>1257</v>
      </c>
      <c r="K403" s="168">
        <v>1</v>
      </c>
      <c r="L403" s="189">
        <v>0</v>
      </c>
      <c r="M403" s="190"/>
      <c r="N403" s="169">
        <f>ROUND($L$403*$K$403,2)</f>
        <v>0</v>
      </c>
      <c r="O403" s="128"/>
      <c r="P403" s="128"/>
      <c r="Q403" s="128"/>
      <c r="R403" s="27"/>
      <c r="S403" s="28"/>
      <c r="T403" s="132"/>
      <c r="U403" s="133" t="s">
        <v>644</v>
      </c>
      <c r="W403" s="134">
        <f>$V$403*$K$403</f>
        <v>0</v>
      </c>
      <c r="X403" s="134">
        <v>0.00254</v>
      </c>
      <c r="Y403" s="134">
        <f>$X$403*$K$403</f>
        <v>0.00254</v>
      </c>
      <c r="Z403" s="134">
        <v>0</v>
      </c>
      <c r="AA403" s="135">
        <f>$Z$403*$K$403</f>
        <v>0</v>
      </c>
      <c r="AR403" s="12" t="s">
        <v>863</v>
      </c>
      <c r="AT403" s="12" t="s">
        <v>1190</v>
      </c>
      <c r="AU403" s="12" t="s">
        <v>668</v>
      </c>
      <c r="AY403" s="12" t="s">
        <v>892</v>
      </c>
      <c r="BE403" s="136">
        <f>IF($U$403="základní",$N$403,0)</f>
        <v>0</v>
      </c>
      <c r="BF403" s="136">
        <f>IF($U$403="snížená",$N$403,0)</f>
        <v>0</v>
      </c>
      <c r="BG403" s="136">
        <f>IF($U$403="zákl. přenesená",$N$403,0)</f>
        <v>0</v>
      </c>
      <c r="BH403" s="136">
        <f>IF($U$403="sníž. přenesená",$N$403,0)</f>
        <v>0</v>
      </c>
      <c r="BI403" s="136">
        <f>IF($U$403="nulová",$N$403,0)</f>
        <v>0</v>
      </c>
      <c r="BJ403" s="12" t="s">
        <v>619</v>
      </c>
      <c r="BK403" s="136">
        <f>ROUND($L$403*$K$403,2)</f>
        <v>0</v>
      </c>
      <c r="BL403" s="12" t="s">
        <v>857</v>
      </c>
      <c r="BM403" s="12" t="s">
        <v>1413</v>
      </c>
    </row>
    <row r="404" spans="2:65" s="12" customFormat="1" ht="27" customHeight="1">
      <c r="B404" s="23"/>
      <c r="C404" s="163" t="s">
        <v>1414</v>
      </c>
      <c r="D404" s="163" t="s">
        <v>1190</v>
      </c>
      <c r="E404" s="164" t="s">
        <v>1415</v>
      </c>
      <c r="F404" s="165" t="s">
        <v>1416</v>
      </c>
      <c r="G404" s="166"/>
      <c r="H404" s="166"/>
      <c r="I404" s="166"/>
      <c r="J404" s="167" t="s">
        <v>1257</v>
      </c>
      <c r="K404" s="168">
        <v>2</v>
      </c>
      <c r="L404" s="189">
        <v>0</v>
      </c>
      <c r="M404" s="190"/>
      <c r="N404" s="169">
        <f>ROUND($L$404*$K$404,2)</f>
        <v>0</v>
      </c>
      <c r="O404" s="128"/>
      <c r="P404" s="128"/>
      <c r="Q404" s="128"/>
      <c r="R404" s="27"/>
      <c r="S404" s="28"/>
      <c r="T404" s="132"/>
      <c r="U404" s="133" t="s">
        <v>644</v>
      </c>
      <c r="W404" s="134">
        <f>$V$404*$K$404</f>
        <v>0</v>
      </c>
      <c r="X404" s="134">
        <v>0.009</v>
      </c>
      <c r="Y404" s="134">
        <f>$X$404*$K$404</f>
        <v>0.018</v>
      </c>
      <c r="Z404" s="134">
        <v>0</v>
      </c>
      <c r="AA404" s="135">
        <f>$Z$404*$K$404</f>
        <v>0</v>
      </c>
      <c r="AR404" s="12" t="s">
        <v>863</v>
      </c>
      <c r="AT404" s="12" t="s">
        <v>1190</v>
      </c>
      <c r="AU404" s="12" t="s">
        <v>668</v>
      </c>
      <c r="AY404" s="12" t="s">
        <v>892</v>
      </c>
      <c r="BE404" s="136">
        <f>IF($U$404="základní",$N$404,0)</f>
        <v>0</v>
      </c>
      <c r="BF404" s="136">
        <f>IF($U$404="snížená",$N$404,0)</f>
        <v>0</v>
      </c>
      <c r="BG404" s="136">
        <f>IF($U$404="zákl. přenesená",$N$404,0)</f>
        <v>0</v>
      </c>
      <c r="BH404" s="136">
        <f>IF($U$404="sníž. přenesená",$N$404,0)</f>
        <v>0</v>
      </c>
      <c r="BI404" s="136">
        <f>IF($U$404="nulová",$N$404,0)</f>
        <v>0</v>
      </c>
      <c r="BJ404" s="12" t="s">
        <v>619</v>
      </c>
      <c r="BK404" s="136">
        <f>ROUND($L$404*$K$404,2)</f>
        <v>0</v>
      </c>
      <c r="BL404" s="12" t="s">
        <v>857</v>
      </c>
      <c r="BM404" s="12" t="s">
        <v>1417</v>
      </c>
    </row>
    <row r="405" spans="2:65" s="12" customFormat="1" ht="15.75" customHeight="1">
      <c r="B405" s="23"/>
      <c r="C405" s="163" t="s">
        <v>1418</v>
      </c>
      <c r="D405" s="163" t="s">
        <v>1190</v>
      </c>
      <c r="E405" s="164" t="s">
        <v>1419</v>
      </c>
      <c r="F405" s="165" t="s">
        <v>1420</v>
      </c>
      <c r="G405" s="166"/>
      <c r="H405" s="166"/>
      <c r="I405" s="166"/>
      <c r="J405" s="167" t="s">
        <v>1257</v>
      </c>
      <c r="K405" s="168">
        <v>1</v>
      </c>
      <c r="L405" s="189">
        <v>0</v>
      </c>
      <c r="M405" s="190"/>
      <c r="N405" s="169">
        <f>ROUND($L$405*$K$405,2)</f>
        <v>0</v>
      </c>
      <c r="O405" s="128"/>
      <c r="P405" s="128"/>
      <c r="Q405" s="128"/>
      <c r="R405" s="27"/>
      <c r="S405" s="28"/>
      <c r="T405" s="132"/>
      <c r="U405" s="133" t="s">
        <v>644</v>
      </c>
      <c r="W405" s="134">
        <f>$V$405*$K$405</f>
        <v>0</v>
      </c>
      <c r="X405" s="134">
        <v>0.0042</v>
      </c>
      <c r="Y405" s="134">
        <f>$X$405*$K$405</f>
        <v>0.0042</v>
      </c>
      <c r="Z405" s="134">
        <v>0</v>
      </c>
      <c r="AA405" s="135">
        <f>$Z$405*$K$405</f>
        <v>0</v>
      </c>
      <c r="AR405" s="12" t="s">
        <v>863</v>
      </c>
      <c r="AT405" s="12" t="s">
        <v>1190</v>
      </c>
      <c r="AU405" s="12" t="s">
        <v>668</v>
      </c>
      <c r="AY405" s="12" t="s">
        <v>892</v>
      </c>
      <c r="BE405" s="136">
        <f>IF($U$405="základní",$N$405,0)</f>
        <v>0</v>
      </c>
      <c r="BF405" s="136">
        <f>IF($U$405="snížená",$N$405,0)</f>
        <v>0</v>
      </c>
      <c r="BG405" s="136">
        <f>IF($U$405="zákl. přenesená",$N$405,0)</f>
        <v>0</v>
      </c>
      <c r="BH405" s="136">
        <f>IF($U$405="sníž. přenesená",$N$405,0)</f>
        <v>0</v>
      </c>
      <c r="BI405" s="136">
        <f>IF($U$405="nulová",$N$405,0)</f>
        <v>0</v>
      </c>
      <c r="BJ405" s="12" t="s">
        <v>619</v>
      </c>
      <c r="BK405" s="136">
        <f>ROUND($L$405*$K$405,2)</f>
        <v>0</v>
      </c>
      <c r="BL405" s="12" t="s">
        <v>857</v>
      </c>
      <c r="BM405" s="12" t="s">
        <v>1421</v>
      </c>
    </row>
    <row r="406" spans="2:65" s="12" customFormat="1" ht="15.75" customHeight="1">
      <c r="B406" s="23"/>
      <c r="C406" s="163" t="s">
        <v>1422</v>
      </c>
      <c r="D406" s="163" t="s">
        <v>1190</v>
      </c>
      <c r="E406" s="164" t="s">
        <v>1423</v>
      </c>
      <c r="F406" s="165" t="s">
        <v>1424</v>
      </c>
      <c r="G406" s="166"/>
      <c r="H406" s="166"/>
      <c r="I406" s="166"/>
      <c r="J406" s="167" t="s">
        <v>1257</v>
      </c>
      <c r="K406" s="168">
        <v>4</v>
      </c>
      <c r="L406" s="189">
        <v>0</v>
      </c>
      <c r="M406" s="190"/>
      <c r="N406" s="169">
        <f>ROUND($L$406*$K$406,2)</f>
        <v>0</v>
      </c>
      <c r="O406" s="128"/>
      <c r="P406" s="128"/>
      <c r="Q406" s="128"/>
      <c r="R406" s="27"/>
      <c r="S406" s="28"/>
      <c r="T406" s="132"/>
      <c r="U406" s="133" t="s">
        <v>644</v>
      </c>
      <c r="W406" s="134">
        <f>$V$406*$K$406</f>
        <v>0</v>
      </c>
      <c r="X406" s="134">
        <v>0.0163</v>
      </c>
      <c r="Y406" s="134">
        <f>$X$406*$K$406</f>
        <v>0.0652</v>
      </c>
      <c r="Z406" s="134">
        <v>0</v>
      </c>
      <c r="AA406" s="135">
        <f>$Z$406*$K$406</f>
        <v>0</v>
      </c>
      <c r="AR406" s="12" t="s">
        <v>863</v>
      </c>
      <c r="AT406" s="12" t="s">
        <v>1190</v>
      </c>
      <c r="AU406" s="12" t="s">
        <v>668</v>
      </c>
      <c r="AY406" s="12" t="s">
        <v>892</v>
      </c>
      <c r="BE406" s="136">
        <f>IF($U$406="základní",$N$406,0)</f>
        <v>0</v>
      </c>
      <c r="BF406" s="136">
        <f>IF($U$406="snížená",$N$406,0)</f>
        <v>0</v>
      </c>
      <c r="BG406" s="136">
        <f>IF($U$406="zákl. přenesená",$N$406,0)</f>
        <v>0</v>
      </c>
      <c r="BH406" s="136">
        <f>IF($U$406="sníž. přenesená",$N$406,0)</f>
        <v>0</v>
      </c>
      <c r="BI406" s="136">
        <f>IF($U$406="nulová",$N$406,0)</f>
        <v>0</v>
      </c>
      <c r="BJ406" s="12" t="s">
        <v>619</v>
      </c>
      <c r="BK406" s="136">
        <f>ROUND($L$406*$K$406,2)</f>
        <v>0</v>
      </c>
      <c r="BL406" s="12" t="s">
        <v>857</v>
      </c>
      <c r="BM406" s="12" t="s">
        <v>1425</v>
      </c>
    </row>
    <row r="407" spans="2:65" s="12" customFormat="1" ht="39" customHeight="1">
      <c r="B407" s="23"/>
      <c r="C407" s="125" t="s">
        <v>1426</v>
      </c>
      <c r="D407" s="125" t="s">
        <v>893</v>
      </c>
      <c r="E407" s="126" t="s">
        <v>1427</v>
      </c>
      <c r="F407" s="127" t="s">
        <v>1428</v>
      </c>
      <c r="G407" s="128"/>
      <c r="H407" s="128"/>
      <c r="I407" s="128"/>
      <c r="J407" s="129" t="s">
        <v>1257</v>
      </c>
      <c r="K407" s="130">
        <v>4</v>
      </c>
      <c r="L407" s="186">
        <v>0</v>
      </c>
      <c r="M407" s="187"/>
      <c r="N407" s="131">
        <f>ROUND($L$407*$K$407,2)</f>
        <v>0</v>
      </c>
      <c r="O407" s="128"/>
      <c r="P407" s="128"/>
      <c r="Q407" s="128"/>
      <c r="R407" s="27"/>
      <c r="S407" s="28"/>
      <c r="T407" s="132"/>
      <c r="U407" s="133" t="s">
        <v>644</v>
      </c>
      <c r="W407" s="134">
        <f>$V$407*$K$407</f>
        <v>0</v>
      </c>
      <c r="X407" s="134">
        <v>0</v>
      </c>
      <c r="Y407" s="134">
        <f>$X$407*$K$407</f>
        <v>0</v>
      </c>
      <c r="Z407" s="134">
        <v>0</v>
      </c>
      <c r="AA407" s="135">
        <f>$Z$407*$K$407</f>
        <v>0</v>
      </c>
      <c r="AR407" s="12" t="s">
        <v>857</v>
      </c>
      <c r="AT407" s="12" t="s">
        <v>893</v>
      </c>
      <c r="AU407" s="12" t="s">
        <v>668</v>
      </c>
      <c r="AY407" s="12" t="s">
        <v>892</v>
      </c>
      <c r="BE407" s="136">
        <f>IF($U$407="základní",$N$407,0)</f>
        <v>0</v>
      </c>
      <c r="BF407" s="136">
        <f>IF($U$407="snížená",$N$407,0)</f>
        <v>0</v>
      </c>
      <c r="BG407" s="136">
        <f>IF($U$407="zákl. přenesená",$N$407,0)</f>
        <v>0</v>
      </c>
      <c r="BH407" s="136">
        <f>IF($U$407="sníž. přenesená",$N$407,0)</f>
        <v>0</v>
      </c>
      <c r="BI407" s="136">
        <f>IF($U$407="nulová",$N$407,0)</f>
        <v>0</v>
      </c>
      <c r="BJ407" s="12" t="s">
        <v>619</v>
      </c>
      <c r="BK407" s="136">
        <f>ROUND($L$407*$K$407,2)</f>
        <v>0</v>
      </c>
      <c r="BL407" s="12" t="s">
        <v>857</v>
      </c>
      <c r="BM407" s="12" t="s">
        <v>1429</v>
      </c>
    </row>
    <row r="408" spans="2:65" s="12" customFormat="1" ht="39" customHeight="1">
      <c r="B408" s="23"/>
      <c r="C408" s="163" t="s">
        <v>1430</v>
      </c>
      <c r="D408" s="163" t="s">
        <v>1190</v>
      </c>
      <c r="E408" s="164" t="s">
        <v>1431</v>
      </c>
      <c r="F408" s="165" t="s">
        <v>1432</v>
      </c>
      <c r="G408" s="166"/>
      <c r="H408" s="166"/>
      <c r="I408" s="166"/>
      <c r="J408" s="167" t="s">
        <v>1257</v>
      </c>
      <c r="K408" s="168">
        <v>4</v>
      </c>
      <c r="L408" s="189">
        <v>0</v>
      </c>
      <c r="M408" s="190"/>
      <c r="N408" s="169">
        <f>ROUND($L$408*$K$408,2)</f>
        <v>0</v>
      </c>
      <c r="O408" s="128"/>
      <c r="P408" s="128"/>
      <c r="Q408" s="128"/>
      <c r="R408" s="27"/>
      <c r="S408" s="28"/>
      <c r="T408" s="132"/>
      <c r="U408" s="133" t="s">
        <v>644</v>
      </c>
      <c r="W408" s="134">
        <f>$V$408*$K$408</f>
        <v>0</v>
      </c>
      <c r="X408" s="134">
        <v>0.0088</v>
      </c>
      <c r="Y408" s="134">
        <f>$X$408*$K$408</f>
        <v>0.0352</v>
      </c>
      <c r="Z408" s="134">
        <v>0</v>
      </c>
      <c r="AA408" s="135">
        <f>$Z$408*$K$408</f>
        <v>0</v>
      </c>
      <c r="AR408" s="12" t="s">
        <v>863</v>
      </c>
      <c r="AT408" s="12" t="s">
        <v>1190</v>
      </c>
      <c r="AU408" s="12" t="s">
        <v>668</v>
      </c>
      <c r="AY408" s="12" t="s">
        <v>892</v>
      </c>
      <c r="BE408" s="136">
        <f>IF($U$408="základní",$N$408,0)</f>
        <v>0</v>
      </c>
      <c r="BF408" s="136">
        <f>IF($U$408="snížená",$N$408,0)</f>
        <v>0</v>
      </c>
      <c r="BG408" s="136">
        <f>IF($U$408="zákl. přenesená",$N$408,0)</f>
        <v>0</v>
      </c>
      <c r="BH408" s="136">
        <f>IF($U$408="sníž. přenesená",$N$408,0)</f>
        <v>0</v>
      </c>
      <c r="BI408" s="136">
        <f>IF($U$408="nulová",$N$408,0)</f>
        <v>0</v>
      </c>
      <c r="BJ408" s="12" t="s">
        <v>619</v>
      </c>
      <c r="BK408" s="136">
        <f>ROUND($L$408*$K$408,2)</f>
        <v>0</v>
      </c>
      <c r="BL408" s="12" t="s">
        <v>857</v>
      </c>
      <c r="BM408" s="12" t="s">
        <v>1433</v>
      </c>
    </row>
    <row r="409" spans="2:65" s="12" customFormat="1" ht="27" customHeight="1">
      <c r="B409" s="23"/>
      <c r="C409" s="163" t="s">
        <v>1434</v>
      </c>
      <c r="D409" s="163" t="s">
        <v>1190</v>
      </c>
      <c r="E409" s="164" t="s">
        <v>1435</v>
      </c>
      <c r="F409" s="165" t="s">
        <v>1436</v>
      </c>
      <c r="G409" s="166"/>
      <c r="H409" s="166"/>
      <c r="I409" s="166"/>
      <c r="J409" s="167" t="s">
        <v>1257</v>
      </c>
      <c r="K409" s="168">
        <v>4</v>
      </c>
      <c r="L409" s="189">
        <v>0</v>
      </c>
      <c r="M409" s="190"/>
      <c r="N409" s="169">
        <f>ROUND($L$409*$K$409,2)</f>
        <v>0</v>
      </c>
      <c r="O409" s="128"/>
      <c r="P409" s="128"/>
      <c r="Q409" s="128"/>
      <c r="R409" s="27"/>
      <c r="S409" s="28"/>
      <c r="T409" s="132"/>
      <c r="U409" s="133" t="s">
        <v>644</v>
      </c>
      <c r="W409" s="134">
        <f>$V$409*$K$409</f>
        <v>0</v>
      </c>
      <c r="X409" s="134">
        <v>0.0012</v>
      </c>
      <c r="Y409" s="134">
        <f>$X$409*$K$409</f>
        <v>0.0048</v>
      </c>
      <c r="Z409" s="134">
        <v>0</v>
      </c>
      <c r="AA409" s="135">
        <f>$Z$409*$K$409</f>
        <v>0</v>
      </c>
      <c r="AR409" s="12" t="s">
        <v>863</v>
      </c>
      <c r="AT409" s="12" t="s">
        <v>1190</v>
      </c>
      <c r="AU409" s="12" t="s">
        <v>668</v>
      </c>
      <c r="AY409" s="12" t="s">
        <v>892</v>
      </c>
      <c r="BE409" s="136">
        <f>IF($U$409="základní",$N$409,0)</f>
        <v>0</v>
      </c>
      <c r="BF409" s="136">
        <f>IF($U$409="snížená",$N$409,0)</f>
        <v>0</v>
      </c>
      <c r="BG409" s="136">
        <f>IF($U$409="zákl. přenesená",$N$409,0)</f>
        <v>0</v>
      </c>
      <c r="BH409" s="136">
        <f>IF($U$409="sníž. přenesená",$N$409,0)</f>
        <v>0</v>
      </c>
      <c r="BI409" s="136">
        <f>IF($U$409="nulová",$N$409,0)</f>
        <v>0</v>
      </c>
      <c r="BJ409" s="12" t="s">
        <v>619</v>
      </c>
      <c r="BK409" s="136">
        <f>ROUND($L$409*$K$409,2)</f>
        <v>0</v>
      </c>
      <c r="BL409" s="12" t="s">
        <v>857</v>
      </c>
      <c r="BM409" s="12" t="s">
        <v>1437</v>
      </c>
    </row>
    <row r="410" spans="2:65" s="12" customFormat="1" ht="27" customHeight="1">
      <c r="B410" s="23"/>
      <c r="C410" s="125" t="s">
        <v>628</v>
      </c>
      <c r="D410" s="125" t="s">
        <v>893</v>
      </c>
      <c r="E410" s="126" t="s">
        <v>1438</v>
      </c>
      <c r="F410" s="127" t="s">
        <v>1439</v>
      </c>
      <c r="G410" s="128"/>
      <c r="H410" s="128"/>
      <c r="I410" s="128"/>
      <c r="J410" s="129" t="s">
        <v>1257</v>
      </c>
      <c r="K410" s="130">
        <v>13</v>
      </c>
      <c r="L410" s="186">
        <v>0</v>
      </c>
      <c r="M410" s="187"/>
      <c r="N410" s="131">
        <f>ROUND($L$410*$K$410,2)</f>
        <v>0</v>
      </c>
      <c r="O410" s="128"/>
      <c r="P410" s="128"/>
      <c r="Q410" s="128"/>
      <c r="R410" s="27"/>
      <c r="S410" s="28"/>
      <c r="T410" s="132"/>
      <c r="U410" s="133" t="s">
        <v>644</v>
      </c>
      <c r="W410" s="134">
        <f>$V$410*$K$410</f>
        <v>0</v>
      </c>
      <c r="X410" s="134">
        <v>0.00163</v>
      </c>
      <c r="Y410" s="134">
        <f>$X$410*$K$410</f>
        <v>0.02119</v>
      </c>
      <c r="Z410" s="134">
        <v>0</v>
      </c>
      <c r="AA410" s="135">
        <f>$Z$410*$K$410</f>
        <v>0</v>
      </c>
      <c r="AR410" s="12" t="s">
        <v>857</v>
      </c>
      <c r="AT410" s="12" t="s">
        <v>893</v>
      </c>
      <c r="AU410" s="12" t="s">
        <v>668</v>
      </c>
      <c r="AY410" s="12" t="s">
        <v>892</v>
      </c>
      <c r="BE410" s="136">
        <f>IF($U$410="základní",$N$410,0)</f>
        <v>0</v>
      </c>
      <c r="BF410" s="136">
        <f>IF($U$410="snížená",$N$410,0)</f>
        <v>0</v>
      </c>
      <c r="BG410" s="136">
        <f>IF($U$410="zákl. přenesená",$N$410,0)</f>
        <v>0</v>
      </c>
      <c r="BH410" s="136">
        <f>IF($U$410="sníž. přenesená",$N$410,0)</f>
        <v>0</v>
      </c>
      <c r="BI410" s="136">
        <f>IF($U$410="nulová",$N$410,0)</f>
        <v>0</v>
      </c>
      <c r="BJ410" s="12" t="s">
        <v>619</v>
      </c>
      <c r="BK410" s="136">
        <f>ROUND($L$410*$K$410,2)</f>
        <v>0</v>
      </c>
      <c r="BL410" s="12" t="s">
        <v>857</v>
      </c>
      <c r="BM410" s="12" t="s">
        <v>1440</v>
      </c>
    </row>
    <row r="411" spans="2:65" s="12" customFormat="1" ht="27" customHeight="1">
      <c r="B411" s="23"/>
      <c r="C411" s="163" t="s">
        <v>687</v>
      </c>
      <c r="D411" s="163" t="s">
        <v>1190</v>
      </c>
      <c r="E411" s="164" t="s">
        <v>1441</v>
      </c>
      <c r="F411" s="165" t="s">
        <v>1442</v>
      </c>
      <c r="G411" s="166"/>
      <c r="H411" s="166"/>
      <c r="I411" s="166"/>
      <c r="J411" s="167" t="s">
        <v>1257</v>
      </c>
      <c r="K411" s="168">
        <v>4</v>
      </c>
      <c r="L411" s="189">
        <v>0</v>
      </c>
      <c r="M411" s="190"/>
      <c r="N411" s="169">
        <f>ROUND($L$411*$K$411,2)</f>
        <v>0</v>
      </c>
      <c r="O411" s="128"/>
      <c r="P411" s="128"/>
      <c r="Q411" s="128"/>
      <c r="R411" s="27"/>
      <c r="S411" s="28"/>
      <c r="T411" s="132"/>
      <c r="U411" s="133" t="s">
        <v>644</v>
      </c>
      <c r="W411" s="134">
        <f>$V$411*$K$411</f>
        <v>0</v>
      </c>
      <c r="X411" s="134">
        <v>0.011</v>
      </c>
      <c r="Y411" s="134">
        <f>$X$411*$K$411</f>
        <v>0.044</v>
      </c>
      <c r="Z411" s="134">
        <v>0</v>
      </c>
      <c r="AA411" s="135">
        <f>$Z$411*$K$411</f>
        <v>0</v>
      </c>
      <c r="AR411" s="12" t="s">
        <v>863</v>
      </c>
      <c r="AT411" s="12" t="s">
        <v>1190</v>
      </c>
      <c r="AU411" s="12" t="s">
        <v>668</v>
      </c>
      <c r="AY411" s="12" t="s">
        <v>892</v>
      </c>
      <c r="BE411" s="136">
        <f>IF($U$411="základní",$N$411,0)</f>
        <v>0</v>
      </c>
      <c r="BF411" s="136">
        <f>IF($U$411="snížená",$N$411,0)</f>
        <v>0</v>
      </c>
      <c r="BG411" s="136">
        <f>IF($U$411="zákl. přenesená",$N$411,0)</f>
        <v>0</v>
      </c>
      <c r="BH411" s="136">
        <f>IF($U$411="sníž. přenesená",$N$411,0)</f>
        <v>0</v>
      </c>
      <c r="BI411" s="136">
        <f>IF($U$411="nulová",$N$411,0)</f>
        <v>0</v>
      </c>
      <c r="BJ411" s="12" t="s">
        <v>619</v>
      </c>
      <c r="BK411" s="136">
        <f>ROUND($L$411*$K$411,2)</f>
        <v>0</v>
      </c>
      <c r="BL411" s="12" t="s">
        <v>857</v>
      </c>
      <c r="BM411" s="12" t="s">
        <v>1443</v>
      </c>
    </row>
    <row r="412" spans="2:65" s="12" customFormat="1" ht="27" customHeight="1">
      <c r="B412" s="23"/>
      <c r="C412" s="163" t="s">
        <v>1444</v>
      </c>
      <c r="D412" s="163" t="s">
        <v>1190</v>
      </c>
      <c r="E412" s="164" t="s">
        <v>1445</v>
      </c>
      <c r="F412" s="165" t="s">
        <v>1446</v>
      </c>
      <c r="G412" s="166"/>
      <c r="H412" s="166"/>
      <c r="I412" s="166"/>
      <c r="J412" s="167" t="s">
        <v>1257</v>
      </c>
      <c r="K412" s="168">
        <v>1</v>
      </c>
      <c r="L412" s="189">
        <v>0</v>
      </c>
      <c r="M412" s="190"/>
      <c r="N412" s="169">
        <f>ROUND($L$412*$K$412,2)</f>
        <v>0</v>
      </c>
      <c r="O412" s="128"/>
      <c r="P412" s="128"/>
      <c r="Q412" s="128"/>
      <c r="R412" s="27"/>
      <c r="S412" s="28"/>
      <c r="T412" s="132"/>
      <c r="U412" s="133" t="s">
        <v>644</v>
      </c>
      <c r="W412" s="134">
        <f>$V$412*$K$412</f>
        <v>0</v>
      </c>
      <c r="X412" s="134">
        <v>0.0135</v>
      </c>
      <c r="Y412" s="134">
        <f>$X$412*$K$412</f>
        <v>0.0135</v>
      </c>
      <c r="Z412" s="134">
        <v>0</v>
      </c>
      <c r="AA412" s="135">
        <f>$Z$412*$K$412</f>
        <v>0</v>
      </c>
      <c r="AR412" s="12" t="s">
        <v>863</v>
      </c>
      <c r="AT412" s="12" t="s">
        <v>1190</v>
      </c>
      <c r="AU412" s="12" t="s">
        <v>668</v>
      </c>
      <c r="AY412" s="12" t="s">
        <v>892</v>
      </c>
      <c r="BE412" s="136">
        <f>IF($U$412="základní",$N$412,0)</f>
        <v>0</v>
      </c>
      <c r="BF412" s="136">
        <f>IF($U$412="snížená",$N$412,0)</f>
        <v>0</v>
      </c>
      <c r="BG412" s="136">
        <f>IF($U$412="zákl. přenesená",$N$412,0)</f>
        <v>0</v>
      </c>
      <c r="BH412" s="136">
        <f>IF($U$412="sníž. přenesená",$N$412,0)</f>
        <v>0</v>
      </c>
      <c r="BI412" s="136">
        <f>IF($U$412="nulová",$N$412,0)</f>
        <v>0</v>
      </c>
      <c r="BJ412" s="12" t="s">
        <v>619</v>
      </c>
      <c r="BK412" s="136">
        <f>ROUND($L$412*$K$412,2)</f>
        <v>0</v>
      </c>
      <c r="BL412" s="12" t="s">
        <v>857</v>
      </c>
      <c r="BM412" s="12" t="s">
        <v>1447</v>
      </c>
    </row>
    <row r="413" spans="2:65" s="12" customFormat="1" ht="27" customHeight="1">
      <c r="B413" s="23"/>
      <c r="C413" s="163" t="s">
        <v>1448</v>
      </c>
      <c r="D413" s="163" t="s">
        <v>1190</v>
      </c>
      <c r="E413" s="164" t="s">
        <v>1449</v>
      </c>
      <c r="F413" s="165" t="s">
        <v>1450</v>
      </c>
      <c r="G413" s="166"/>
      <c r="H413" s="166"/>
      <c r="I413" s="166"/>
      <c r="J413" s="167" t="s">
        <v>1257</v>
      </c>
      <c r="K413" s="168">
        <v>1</v>
      </c>
      <c r="L413" s="189">
        <v>0</v>
      </c>
      <c r="M413" s="190"/>
      <c r="N413" s="169">
        <f>ROUND($L$413*$K$413,2)</f>
        <v>0</v>
      </c>
      <c r="O413" s="128"/>
      <c r="P413" s="128"/>
      <c r="Q413" s="128"/>
      <c r="R413" s="27"/>
      <c r="S413" s="28"/>
      <c r="T413" s="132"/>
      <c r="U413" s="133" t="s">
        <v>644</v>
      </c>
      <c r="W413" s="134">
        <f>$V$413*$K$413</f>
        <v>0</v>
      </c>
      <c r="X413" s="134">
        <v>0.0176</v>
      </c>
      <c r="Y413" s="134">
        <f>$X$413*$K$413</f>
        <v>0.0176</v>
      </c>
      <c r="Z413" s="134">
        <v>0</v>
      </c>
      <c r="AA413" s="135">
        <f>$Z$413*$K$413</f>
        <v>0</v>
      </c>
      <c r="AR413" s="12" t="s">
        <v>863</v>
      </c>
      <c r="AT413" s="12" t="s">
        <v>1190</v>
      </c>
      <c r="AU413" s="12" t="s">
        <v>668</v>
      </c>
      <c r="AY413" s="12" t="s">
        <v>892</v>
      </c>
      <c r="BE413" s="136">
        <f>IF($U$413="základní",$N$413,0)</f>
        <v>0</v>
      </c>
      <c r="BF413" s="136">
        <f>IF($U$413="snížená",$N$413,0)</f>
        <v>0</v>
      </c>
      <c r="BG413" s="136">
        <f>IF($U$413="zákl. přenesená",$N$413,0)</f>
        <v>0</v>
      </c>
      <c r="BH413" s="136">
        <f>IF($U$413="sníž. přenesená",$N$413,0)</f>
        <v>0</v>
      </c>
      <c r="BI413" s="136">
        <f>IF($U$413="nulová",$N$413,0)</f>
        <v>0</v>
      </c>
      <c r="BJ413" s="12" t="s">
        <v>619</v>
      </c>
      <c r="BK413" s="136">
        <f>ROUND($L$413*$K$413,2)</f>
        <v>0</v>
      </c>
      <c r="BL413" s="12" t="s">
        <v>857</v>
      </c>
      <c r="BM413" s="12" t="s">
        <v>1451</v>
      </c>
    </row>
    <row r="414" spans="2:65" s="12" customFormat="1" ht="27" customHeight="1">
      <c r="B414" s="23"/>
      <c r="C414" s="163" t="s">
        <v>1452</v>
      </c>
      <c r="D414" s="163" t="s">
        <v>1190</v>
      </c>
      <c r="E414" s="164" t="s">
        <v>1453</v>
      </c>
      <c r="F414" s="165" t="s">
        <v>1454</v>
      </c>
      <c r="G414" s="166"/>
      <c r="H414" s="166"/>
      <c r="I414" s="166"/>
      <c r="J414" s="167" t="s">
        <v>1257</v>
      </c>
      <c r="K414" s="168">
        <v>3</v>
      </c>
      <c r="L414" s="189">
        <v>0</v>
      </c>
      <c r="M414" s="190"/>
      <c r="N414" s="169">
        <f>ROUND($L$414*$K$414,2)</f>
        <v>0</v>
      </c>
      <c r="O414" s="128"/>
      <c r="P414" s="128"/>
      <c r="Q414" s="128"/>
      <c r="R414" s="27"/>
      <c r="S414" s="28"/>
      <c r="T414" s="132"/>
      <c r="U414" s="133" t="s">
        <v>644</v>
      </c>
      <c r="W414" s="134">
        <f>$V$414*$K$414</f>
        <v>0</v>
      </c>
      <c r="X414" s="134">
        <v>0.012</v>
      </c>
      <c r="Y414" s="134">
        <f>$X$414*$K$414</f>
        <v>0.036000000000000004</v>
      </c>
      <c r="Z414" s="134">
        <v>0</v>
      </c>
      <c r="AA414" s="135">
        <f>$Z$414*$K$414</f>
        <v>0</v>
      </c>
      <c r="AR414" s="12" t="s">
        <v>863</v>
      </c>
      <c r="AT414" s="12" t="s">
        <v>1190</v>
      </c>
      <c r="AU414" s="12" t="s">
        <v>668</v>
      </c>
      <c r="AY414" s="12" t="s">
        <v>892</v>
      </c>
      <c r="BE414" s="136">
        <f>IF($U$414="základní",$N$414,0)</f>
        <v>0</v>
      </c>
      <c r="BF414" s="136">
        <f>IF($U$414="snížená",$N$414,0)</f>
        <v>0</v>
      </c>
      <c r="BG414" s="136">
        <f>IF($U$414="zákl. přenesená",$N$414,0)</f>
        <v>0</v>
      </c>
      <c r="BH414" s="136">
        <f>IF($U$414="sníž. přenesená",$N$414,0)</f>
        <v>0</v>
      </c>
      <c r="BI414" s="136">
        <f>IF($U$414="nulová",$N$414,0)</f>
        <v>0</v>
      </c>
      <c r="BJ414" s="12" t="s">
        <v>619</v>
      </c>
      <c r="BK414" s="136">
        <f>ROUND($L$414*$K$414,2)</f>
        <v>0</v>
      </c>
      <c r="BL414" s="12" t="s">
        <v>857</v>
      </c>
      <c r="BM414" s="12" t="s">
        <v>1455</v>
      </c>
    </row>
    <row r="415" spans="2:65" s="12" customFormat="1" ht="27" customHeight="1">
      <c r="B415" s="23"/>
      <c r="C415" s="163" t="s">
        <v>1456</v>
      </c>
      <c r="D415" s="163" t="s">
        <v>1190</v>
      </c>
      <c r="E415" s="164" t="s">
        <v>1457</v>
      </c>
      <c r="F415" s="165" t="s">
        <v>1458</v>
      </c>
      <c r="G415" s="166"/>
      <c r="H415" s="166"/>
      <c r="I415" s="166"/>
      <c r="J415" s="167" t="s">
        <v>1257</v>
      </c>
      <c r="K415" s="168">
        <v>1</v>
      </c>
      <c r="L415" s="189">
        <v>0</v>
      </c>
      <c r="M415" s="190"/>
      <c r="N415" s="169">
        <f>ROUND($L$415*$K$415,2)</f>
        <v>0</v>
      </c>
      <c r="O415" s="128"/>
      <c r="P415" s="128"/>
      <c r="Q415" s="128"/>
      <c r="R415" s="27"/>
      <c r="S415" s="28"/>
      <c r="T415" s="132"/>
      <c r="U415" s="133" t="s">
        <v>644</v>
      </c>
      <c r="W415" s="134">
        <f>$V$415*$K$415</f>
        <v>0</v>
      </c>
      <c r="X415" s="134">
        <v>0.00331</v>
      </c>
      <c r="Y415" s="134">
        <f>$X$415*$K$415</f>
        <v>0.00331</v>
      </c>
      <c r="Z415" s="134">
        <v>0</v>
      </c>
      <c r="AA415" s="135">
        <f>$Z$415*$K$415</f>
        <v>0</v>
      </c>
      <c r="AR415" s="12" t="s">
        <v>863</v>
      </c>
      <c r="AT415" s="12" t="s">
        <v>1190</v>
      </c>
      <c r="AU415" s="12" t="s">
        <v>668</v>
      </c>
      <c r="AY415" s="12" t="s">
        <v>892</v>
      </c>
      <c r="BE415" s="136">
        <f>IF($U$415="základní",$N$415,0)</f>
        <v>0</v>
      </c>
      <c r="BF415" s="136">
        <f>IF($U$415="snížená",$N$415,0)</f>
        <v>0</v>
      </c>
      <c r="BG415" s="136">
        <f>IF($U$415="zákl. přenesená",$N$415,0)</f>
        <v>0</v>
      </c>
      <c r="BH415" s="136">
        <f>IF($U$415="sníž. přenesená",$N$415,0)</f>
        <v>0</v>
      </c>
      <c r="BI415" s="136">
        <f>IF($U$415="nulová",$N$415,0)</f>
        <v>0</v>
      </c>
      <c r="BJ415" s="12" t="s">
        <v>619</v>
      </c>
      <c r="BK415" s="136">
        <f>ROUND($L$415*$K$415,2)</f>
        <v>0</v>
      </c>
      <c r="BL415" s="12" t="s">
        <v>857</v>
      </c>
      <c r="BM415" s="12" t="s">
        <v>1459</v>
      </c>
    </row>
    <row r="416" spans="2:65" s="12" customFormat="1" ht="27" customHeight="1">
      <c r="B416" s="23"/>
      <c r="C416" s="163" t="s">
        <v>1460</v>
      </c>
      <c r="D416" s="163" t="s">
        <v>1190</v>
      </c>
      <c r="E416" s="164" t="s">
        <v>1461</v>
      </c>
      <c r="F416" s="165" t="s">
        <v>1462</v>
      </c>
      <c r="G416" s="166"/>
      <c r="H416" s="166"/>
      <c r="I416" s="166"/>
      <c r="J416" s="167" t="s">
        <v>1257</v>
      </c>
      <c r="K416" s="168">
        <v>3</v>
      </c>
      <c r="L416" s="189">
        <v>0</v>
      </c>
      <c r="M416" s="190"/>
      <c r="N416" s="169">
        <f>ROUND($L$416*$K$416,2)</f>
        <v>0</v>
      </c>
      <c r="O416" s="128"/>
      <c r="P416" s="128"/>
      <c r="Q416" s="128"/>
      <c r="R416" s="27"/>
      <c r="S416" s="28"/>
      <c r="T416" s="132"/>
      <c r="U416" s="133" t="s">
        <v>644</v>
      </c>
      <c r="W416" s="134">
        <f>$V$416*$K$416</f>
        <v>0</v>
      </c>
      <c r="X416" s="134">
        <v>0.0168</v>
      </c>
      <c r="Y416" s="134">
        <f>$X$416*$K$416</f>
        <v>0.0504</v>
      </c>
      <c r="Z416" s="134">
        <v>0</v>
      </c>
      <c r="AA416" s="135">
        <f>$Z$416*$K$416</f>
        <v>0</v>
      </c>
      <c r="AR416" s="12" t="s">
        <v>863</v>
      </c>
      <c r="AT416" s="12" t="s">
        <v>1190</v>
      </c>
      <c r="AU416" s="12" t="s">
        <v>668</v>
      </c>
      <c r="AY416" s="12" t="s">
        <v>892</v>
      </c>
      <c r="BE416" s="136">
        <f>IF($U$416="základní",$N$416,0)</f>
        <v>0</v>
      </c>
      <c r="BF416" s="136">
        <f>IF($U$416="snížená",$N$416,0)</f>
        <v>0</v>
      </c>
      <c r="BG416" s="136">
        <f>IF($U$416="zákl. přenesená",$N$416,0)</f>
        <v>0</v>
      </c>
      <c r="BH416" s="136">
        <f>IF($U$416="sníž. přenesená",$N$416,0)</f>
        <v>0</v>
      </c>
      <c r="BI416" s="136">
        <f>IF($U$416="nulová",$N$416,0)</f>
        <v>0</v>
      </c>
      <c r="BJ416" s="12" t="s">
        <v>619</v>
      </c>
      <c r="BK416" s="136">
        <f>ROUND($L$416*$K$416,2)</f>
        <v>0</v>
      </c>
      <c r="BL416" s="12" t="s">
        <v>857</v>
      </c>
      <c r="BM416" s="12" t="s">
        <v>1463</v>
      </c>
    </row>
    <row r="417" spans="2:65" s="12" customFormat="1" ht="39" customHeight="1">
      <c r="B417" s="23"/>
      <c r="C417" s="125" t="s">
        <v>1464</v>
      </c>
      <c r="D417" s="125" t="s">
        <v>893</v>
      </c>
      <c r="E417" s="126" t="s">
        <v>1465</v>
      </c>
      <c r="F417" s="127" t="s">
        <v>1466</v>
      </c>
      <c r="G417" s="128"/>
      <c r="H417" s="128"/>
      <c r="I417" s="128"/>
      <c r="J417" s="129" t="s">
        <v>1257</v>
      </c>
      <c r="K417" s="130">
        <v>2</v>
      </c>
      <c r="L417" s="186">
        <v>0</v>
      </c>
      <c r="M417" s="187"/>
      <c r="N417" s="131">
        <f>ROUND($L$417*$K$417,2)</f>
        <v>0</v>
      </c>
      <c r="O417" s="128"/>
      <c r="P417" s="128"/>
      <c r="Q417" s="128"/>
      <c r="R417" s="27"/>
      <c r="S417" s="28"/>
      <c r="T417" s="132"/>
      <c r="U417" s="133" t="s">
        <v>644</v>
      </c>
      <c r="W417" s="134">
        <f>$V$417*$K$417</f>
        <v>0</v>
      </c>
      <c r="X417" s="134">
        <v>0</v>
      </c>
      <c r="Y417" s="134">
        <f>$X$417*$K$417</f>
        <v>0</v>
      </c>
      <c r="Z417" s="134">
        <v>0</v>
      </c>
      <c r="AA417" s="135">
        <f>$Z$417*$K$417</f>
        <v>0</v>
      </c>
      <c r="AR417" s="12" t="s">
        <v>857</v>
      </c>
      <c r="AT417" s="12" t="s">
        <v>893</v>
      </c>
      <c r="AU417" s="12" t="s">
        <v>668</v>
      </c>
      <c r="AY417" s="12" t="s">
        <v>892</v>
      </c>
      <c r="BE417" s="136">
        <f>IF($U$417="základní",$N$417,0)</f>
        <v>0</v>
      </c>
      <c r="BF417" s="136">
        <f>IF($U$417="snížená",$N$417,0)</f>
        <v>0</v>
      </c>
      <c r="BG417" s="136">
        <f>IF($U$417="zákl. přenesená",$N$417,0)</f>
        <v>0</v>
      </c>
      <c r="BH417" s="136">
        <f>IF($U$417="sníž. přenesená",$N$417,0)</f>
        <v>0</v>
      </c>
      <c r="BI417" s="136">
        <f>IF($U$417="nulová",$N$417,0)</f>
        <v>0</v>
      </c>
      <c r="BJ417" s="12" t="s">
        <v>619</v>
      </c>
      <c r="BK417" s="136">
        <f>ROUND($L$417*$K$417,2)</f>
        <v>0</v>
      </c>
      <c r="BL417" s="12" t="s">
        <v>857</v>
      </c>
      <c r="BM417" s="12" t="s">
        <v>1467</v>
      </c>
    </row>
    <row r="418" spans="2:65" s="12" customFormat="1" ht="39" customHeight="1">
      <c r="B418" s="23"/>
      <c r="C418" s="163" t="s">
        <v>1468</v>
      </c>
      <c r="D418" s="163" t="s">
        <v>1190</v>
      </c>
      <c r="E418" s="164" t="s">
        <v>1469</v>
      </c>
      <c r="F418" s="165" t="s">
        <v>1470</v>
      </c>
      <c r="G418" s="166"/>
      <c r="H418" s="166"/>
      <c r="I418" s="166"/>
      <c r="J418" s="167" t="s">
        <v>1257</v>
      </c>
      <c r="K418" s="168">
        <v>2</v>
      </c>
      <c r="L418" s="189">
        <v>0</v>
      </c>
      <c r="M418" s="190"/>
      <c r="N418" s="169">
        <f>ROUND($L$418*$K$418,2)</f>
        <v>0</v>
      </c>
      <c r="O418" s="128"/>
      <c r="P418" s="128"/>
      <c r="Q418" s="128"/>
      <c r="R418" s="27"/>
      <c r="S418" s="28"/>
      <c r="T418" s="132"/>
      <c r="U418" s="133" t="s">
        <v>644</v>
      </c>
      <c r="W418" s="134">
        <f>$V$418*$K$418</f>
        <v>0</v>
      </c>
      <c r="X418" s="134">
        <v>0.016</v>
      </c>
      <c r="Y418" s="134">
        <f>$X$418*$K$418</f>
        <v>0.032</v>
      </c>
      <c r="Z418" s="134">
        <v>0</v>
      </c>
      <c r="AA418" s="135">
        <f>$Z$418*$K$418</f>
        <v>0</v>
      </c>
      <c r="AR418" s="12" t="s">
        <v>863</v>
      </c>
      <c r="AT418" s="12" t="s">
        <v>1190</v>
      </c>
      <c r="AU418" s="12" t="s">
        <v>668</v>
      </c>
      <c r="AY418" s="12" t="s">
        <v>892</v>
      </c>
      <c r="BE418" s="136">
        <f>IF($U$418="základní",$N$418,0)</f>
        <v>0</v>
      </c>
      <c r="BF418" s="136">
        <f>IF($U$418="snížená",$N$418,0)</f>
        <v>0</v>
      </c>
      <c r="BG418" s="136">
        <f>IF($U$418="zákl. přenesená",$N$418,0)</f>
        <v>0</v>
      </c>
      <c r="BH418" s="136">
        <f>IF($U$418="sníž. přenesená",$N$418,0)</f>
        <v>0</v>
      </c>
      <c r="BI418" s="136">
        <f>IF($U$418="nulová",$N$418,0)</f>
        <v>0</v>
      </c>
      <c r="BJ418" s="12" t="s">
        <v>619</v>
      </c>
      <c r="BK418" s="136">
        <f>ROUND($L$418*$K$418,2)</f>
        <v>0</v>
      </c>
      <c r="BL418" s="12" t="s">
        <v>857</v>
      </c>
      <c r="BM418" s="12" t="s">
        <v>1471</v>
      </c>
    </row>
    <row r="419" spans="2:65" s="12" customFormat="1" ht="39" customHeight="1">
      <c r="B419" s="23"/>
      <c r="C419" s="125" t="s">
        <v>1472</v>
      </c>
      <c r="D419" s="125" t="s">
        <v>893</v>
      </c>
      <c r="E419" s="126" t="s">
        <v>1473</v>
      </c>
      <c r="F419" s="127" t="s">
        <v>1474</v>
      </c>
      <c r="G419" s="128"/>
      <c r="H419" s="128"/>
      <c r="I419" s="128"/>
      <c r="J419" s="129" t="s">
        <v>1257</v>
      </c>
      <c r="K419" s="130">
        <v>1</v>
      </c>
      <c r="L419" s="186">
        <v>0</v>
      </c>
      <c r="M419" s="187"/>
      <c r="N419" s="131">
        <f>ROUND($L$419*$K$419,2)</f>
        <v>0</v>
      </c>
      <c r="O419" s="128"/>
      <c r="P419" s="128"/>
      <c r="Q419" s="128"/>
      <c r="R419" s="27"/>
      <c r="S419" s="28"/>
      <c r="T419" s="132"/>
      <c r="U419" s="133" t="s">
        <v>644</v>
      </c>
      <c r="W419" s="134">
        <f>$V$419*$K$419</f>
        <v>0</v>
      </c>
      <c r="X419" s="134">
        <v>0</v>
      </c>
      <c r="Y419" s="134">
        <f>$X$419*$K$419</f>
        <v>0</v>
      </c>
      <c r="Z419" s="134">
        <v>0</v>
      </c>
      <c r="AA419" s="135">
        <f>$Z$419*$K$419</f>
        <v>0</v>
      </c>
      <c r="AR419" s="12" t="s">
        <v>857</v>
      </c>
      <c r="AT419" s="12" t="s">
        <v>893</v>
      </c>
      <c r="AU419" s="12" t="s">
        <v>668</v>
      </c>
      <c r="AY419" s="12" t="s">
        <v>892</v>
      </c>
      <c r="BE419" s="136">
        <f>IF($U$419="základní",$N$419,0)</f>
        <v>0</v>
      </c>
      <c r="BF419" s="136">
        <f>IF($U$419="snížená",$N$419,0)</f>
        <v>0</v>
      </c>
      <c r="BG419" s="136">
        <f>IF($U$419="zákl. přenesená",$N$419,0)</f>
        <v>0</v>
      </c>
      <c r="BH419" s="136">
        <f>IF($U$419="sníž. přenesená",$N$419,0)</f>
        <v>0</v>
      </c>
      <c r="BI419" s="136">
        <f>IF($U$419="nulová",$N$419,0)</f>
        <v>0</v>
      </c>
      <c r="BJ419" s="12" t="s">
        <v>619</v>
      </c>
      <c r="BK419" s="136">
        <f>ROUND($L$419*$K$419,2)</f>
        <v>0</v>
      </c>
      <c r="BL419" s="12" t="s">
        <v>857</v>
      </c>
      <c r="BM419" s="12" t="s">
        <v>1475</v>
      </c>
    </row>
    <row r="420" spans="2:65" s="12" customFormat="1" ht="27" customHeight="1">
      <c r="B420" s="23"/>
      <c r="C420" s="163" t="s">
        <v>1476</v>
      </c>
      <c r="D420" s="163" t="s">
        <v>1190</v>
      </c>
      <c r="E420" s="164" t="s">
        <v>1477</v>
      </c>
      <c r="F420" s="165" t="s">
        <v>1478</v>
      </c>
      <c r="G420" s="166"/>
      <c r="H420" s="166"/>
      <c r="I420" s="166"/>
      <c r="J420" s="167" t="s">
        <v>1257</v>
      </c>
      <c r="K420" s="168">
        <v>1</v>
      </c>
      <c r="L420" s="189">
        <v>0</v>
      </c>
      <c r="M420" s="190"/>
      <c r="N420" s="169">
        <f>ROUND($L$420*$K$420,2)</f>
        <v>0</v>
      </c>
      <c r="O420" s="128"/>
      <c r="P420" s="128"/>
      <c r="Q420" s="128"/>
      <c r="R420" s="27"/>
      <c r="S420" s="28"/>
      <c r="T420" s="132"/>
      <c r="U420" s="133" t="s">
        <v>644</v>
      </c>
      <c r="W420" s="134">
        <f>$V$420*$K$420</f>
        <v>0</v>
      </c>
      <c r="X420" s="134">
        <v>0.0286</v>
      </c>
      <c r="Y420" s="134">
        <f>$X$420*$K$420</f>
        <v>0.0286</v>
      </c>
      <c r="Z420" s="134">
        <v>0</v>
      </c>
      <c r="AA420" s="135">
        <f>$Z$420*$K$420</f>
        <v>0</v>
      </c>
      <c r="AR420" s="12" t="s">
        <v>863</v>
      </c>
      <c r="AT420" s="12" t="s">
        <v>1190</v>
      </c>
      <c r="AU420" s="12" t="s">
        <v>668</v>
      </c>
      <c r="AY420" s="12" t="s">
        <v>892</v>
      </c>
      <c r="BE420" s="136">
        <f>IF($U$420="základní",$N$420,0)</f>
        <v>0</v>
      </c>
      <c r="BF420" s="136">
        <f>IF($U$420="snížená",$N$420,0)</f>
        <v>0</v>
      </c>
      <c r="BG420" s="136">
        <f>IF($U$420="zákl. přenesená",$N$420,0)</f>
        <v>0</v>
      </c>
      <c r="BH420" s="136">
        <f>IF($U$420="sníž. přenesená",$N$420,0)</f>
        <v>0</v>
      </c>
      <c r="BI420" s="136">
        <f>IF($U$420="nulová",$N$420,0)</f>
        <v>0</v>
      </c>
      <c r="BJ420" s="12" t="s">
        <v>619</v>
      </c>
      <c r="BK420" s="136">
        <f>ROUND($L$420*$K$420,2)</f>
        <v>0</v>
      </c>
      <c r="BL420" s="12" t="s">
        <v>857</v>
      </c>
      <c r="BM420" s="12" t="s">
        <v>1479</v>
      </c>
    </row>
    <row r="421" spans="2:65" s="12" customFormat="1" ht="27" customHeight="1">
      <c r="B421" s="23"/>
      <c r="C421" s="125" t="s">
        <v>1480</v>
      </c>
      <c r="D421" s="125" t="s">
        <v>893</v>
      </c>
      <c r="E421" s="126" t="s">
        <v>1481</v>
      </c>
      <c r="F421" s="127" t="s">
        <v>1482</v>
      </c>
      <c r="G421" s="128"/>
      <c r="H421" s="128"/>
      <c r="I421" s="128"/>
      <c r="J421" s="129" t="s">
        <v>1257</v>
      </c>
      <c r="K421" s="130">
        <v>7</v>
      </c>
      <c r="L421" s="186">
        <v>0</v>
      </c>
      <c r="M421" s="187"/>
      <c r="N421" s="131">
        <f>ROUND($L$421*$K$421,2)</f>
        <v>0</v>
      </c>
      <c r="O421" s="128"/>
      <c r="P421" s="128"/>
      <c r="Q421" s="128"/>
      <c r="R421" s="27"/>
      <c r="S421" s="28"/>
      <c r="T421" s="132"/>
      <c r="U421" s="133" t="s">
        <v>644</v>
      </c>
      <c r="W421" s="134">
        <f>$V$421*$K$421</f>
        <v>0</v>
      </c>
      <c r="X421" s="134">
        <v>0.00293</v>
      </c>
      <c r="Y421" s="134">
        <f>$X$421*$K$421</f>
        <v>0.02051</v>
      </c>
      <c r="Z421" s="134">
        <v>0</v>
      </c>
      <c r="AA421" s="135">
        <f>$Z$421*$K$421</f>
        <v>0</v>
      </c>
      <c r="AR421" s="12" t="s">
        <v>857</v>
      </c>
      <c r="AT421" s="12" t="s">
        <v>893</v>
      </c>
      <c r="AU421" s="12" t="s">
        <v>668</v>
      </c>
      <c r="AY421" s="12" t="s">
        <v>892</v>
      </c>
      <c r="BE421" s="136">
        <f>IF($U$421="základní",$N$421,0)</f>
        <v>0</v>
      </c>
      <c r="BF421" s="136">
        <f>IF($U$421="snížená",$N$421,0)</f>
        <v>0</v>
      </c>
      <c r="BG421" s="136">
        <f>IF($U$421="zákl. přenesená",$N$421,0)</f>
        <v>0</v>
      </c>
      <c r="BH421" s="136">
        <f>IF($U$421="sníž. přenesená",$N$421,0)</f>
        <v>0</v>
      </c>
      <c r="BI421" s="136">
        <f>IF($U$421="nulová",$N$421,0)</f>
        <v>0</v>
      </c>
      <c r="BJ421" s="12" t="s">
        <v>619</v>
      </c>
      <c r="BK421" s="136">
        <f>ROUND($L$421*$K$421,2)</f>
        <v>0</v>
      </c>
      <c r="BL421" s="12" t="s">
        <v>857</v>
      </c>
      <c r="BM421" s="12" t="s">
        <v>1483</v>
      </c>
    </row>
    <row r="422" spans="2:65" s="12" customFormat="1" ht="27" customHeight="1">
      <c r="B422" s="23"/>
      <c r="C422" s="163" t="s">
        <v>1484</v>
      </c>
      <c r="D422" s="163" t="s">
        <v>1190</v>
      </c>
      <c r="E422" s="164" t="s">
        <v>1485</v>
      </c>
      <c r="F422" s="165" t="s">
        <v>1486</v>
      </c>
      <c r="G422" s="166"/>
      <c r="H422" s="166"/>
      <c r="I422" s="166"/>
      <c r="J422" s="167" t="s">
        <v>1257</v>
      </c>
      <c r="K422" s="168">
        <v>1</v>
      </c>
      <c r="L422" s="189">
        <v>0</v>
      </c>
      <c r="M422" s="190"/>
      <c r="N422" s="169">
        <f>ROUND($L$422*$K$422,2)</f>
        <v>0</v>
      </c>
      <c r="O422" s="128"/>
      <c r="P422" s="128"/>
      <c r="Q422" s="128"/>
      <c r="R422" s="27"/>
      <c r="S422" s="28"/>
      <c r="T422" s="132"/>
      <c r="U422" s="133" t="s">
        <v>644</v>
      </c>
      <c r="W422" s="134">
        <f>$V$422*$K$422</f>
        <v>0</v>
      </c>
      <c r="X422" s="134">
        <v>0.0404</v>
      </c>
      <c r="Y422" s="134">
        <f>$X$422*$K$422</f>
        <v>0.0404</v>
      </c>
      <c r="Z422" s="134">
        <v>0</v>
      </c>
      <c r="AA422" s="135">
        <f>$Z$422*$K$422</f>
        <v>0</v>
      </c>
      <c r="AR422" s="12" t="s">
        <v>863</v>
      </c>
      <c r="AT422" s="12" t="s">
        <v>1190</v>
      </c>
      <c r="AU422" s="12" t="s">
        <v>668</v>
      </c>
      <c r="AY422" s="12" t="s">
        <v>892</v>
      </c>
      <c r="BE422" s="136">
        <f>IF($U$422="základní",$N$422,0)</f>
        <v>0</v>
      </c>
      <c r="BF422" s="136">
        <f>IF($U$422="snížená",$N$422,0)</f>
        <v>0</v>
      </c>
      <c r="BG422" s="136">
        <f>IF($U$422="zákl. přenesená",$N$422,0)</f>
        <v>0</v>
      </c>
      <c r="BH422" s="136">
        <f>IF($U$422="sníž. přenesená",$N$422,0)</f>
        <v>0</v>
      </c>
      <c r="BI422" s="136">
        <f>IF($U$422="nulová",$N$422,0)</f>
        <v>0</v>
      </c>
      <c r="BJ422" s="12" t="s">
        <v>619</v>
      </c>
      <c r="BK422" s="136">
        <f>ROUND($L$422*$K$422,2)</f>
        <v>0</v>
      </c>
      <c r="BL422" s="12" t="s">
        <v>857</v>
      </c>
      <c r="BM422" s="12" t="s">
        <v>1487</v>
      </c>
    </row>
    <row r="423" spans="2:65" s="12" customFormat="1" ht="39" customHeight="1">
      <c r="B423" s="23"/>
      <c r="C423" s="163" t="s">
        <v>1488</v>
      </c>
      <c r="D423" s="163" t="s">
        <v>1190</v>
      </c>
      <c r="E423" s="164" t="s">
        <v>1489</v>
      </c>
      <c r="F423" s="165" t="s">
        <v>1490</v>
      </c>
      <c r="G423" s="166"/>
      <c r="H423" s="166"/>
      <c r="I423" s="166"/>
      <c r="J423" s="167" t="s">
        <v>1257</v>
      </c>
      <c r="K423" s="168">
        <v>2</v>
      </c>
      <c r="L423" s="189">
        <v>0</v>
      </c>
      <c r="M423" s="190"/>
      <c r="N423" s="169">
        <f>ROUND($L$423*$K$423,2)</f>
        <v>0</v>
      </c>
      <c r="O423" s="128"/>
      <c r="P423" s="128"/>
      <c r="Q423" s="128"/>
      <c r="R423" s="27"/>
      <c r="S423" s="28"/>
      <c r="T423" s="132"/>
      <c r="U423" s="133" t="s">
        <v>644</v>
      </c>
      <c r="W423" s="134">
        <f>$V$423*$K$423</f>
        <v>0</v>
      </c>
      <c r="X423" s="134">
        <v>0.0241</v>
      </c>
      <c r="Y423" s="134">
        <f>$X$423*$K$423</f>
        <v>0.0482</v>
      </c>
      <c r="Z423" s="134">
        <v>0</v>
      </c>
      <c r="AA423" s="135">
        <f>$Z$423*$K$423</f>
        <v>0</v>
      </c>
      <c r="AR423" s="12" t="s">
        <v>863</v>
      </c>
      <c r="AT423" s="12" t="s">
        <v>1190</v>
      </c>
      <c r="AU423" s="12" t="s">
        <v>668</v>
      </c>
      <c r="AY423" s="12" t="s">
        <v>892</v>
      </c>
      <c r="BE423" s="136">
        <f>IF($U$423="základní",$N$423,0)</f>
        <v>0</v>
      </c>
      <c r="BF423" s="136">
        <f>IF($U$423="snížená",$N$423,0)</f>
        <v>0</v>
      </c>
      <c r="BG423" s="136">
        <f>IF($U$423="zákl. přenesená",$N$423,0)</f>
        <v>0</v>
      </c>
      <c r="BH423" s="136">
        <f>IF($U$423="sníž. přenesená",$N$423,0)</f>
        <v>0</v>
      </c>
      <c r="BI423" s="136">
        <f>IF($U$423="nulová",$N$423,0)</f>
        <v>0</v>
      </c>
      <c r="BJ423" s="12" t="s">
        <v>619</v>
      </c>
      <c r="BK423" s="136">
        <f>ROUND($L$423*$K$423,2)</f>
        <v>0</v>
      </c>
      <c r="BL423" s="12" t="s">
        <v>857</v>
      </c>
      <c r="BM423" s="12" t="s">
        <v>1491</v>
      </c>
    </row>
    <row r="424" spans="2:65" s="12" customFormat="1" ht="27" customHeight="1">
      <c r="B424" s="23"/>
      <c r="C424" s="163" t="s">
        <v>1492</v>
      </c>
      <c r="D424" s="163" t="s">
        <v>1190</v>
      </c>
      <c r="E424" s="164" t="s">
        <v>1493</v>
      </c>
      <c r="F424" s="165" t="s">
        <v>1494</v>
      </c>
      <c r="G424" s="166"/>
      <c r="H424" s="166"/>
      <c r="I424" s="166"/>
      <c r="J424" s="167" t="s">
        <v>1257</v>
      </c>
      <c r="K424" s="168">
        <v>1</v>
      </c>
      <c r="L424" s="189">
        <v>0</v>
      </c>
      <c r="M424" s="190"/>
      <c r="N424" s="169">
        <f>ROUND($L$424*$K$424,2)</f>
        <v>0</v>
      </c>
      <c r="O424" s="128"/>
      <c r="P424" s="128"/>
      <c r="Q424" s="128"/>
      <c r="R424" s="27"/>
      <c r="S424" s="28"/>
      <c r="T424" s="132"/>
      <c r="U424" s="133" t="s">
        <v>644</v>
      </c>
      <c r="W424" s="134">
        <f>$V$424*$K$424</f>
        <v>0</v>
      </c>
      <c r="X424" s="134">
        <v>0.0229</v>
      </c>
      <c r="Y424" s="134">
        <f>$X$424*$K$424</f>
        <v>0.0229</v>
      </c>
      <c r="Z424" s="134">
        <v>0</v>
      </c>
      <c r="AA424" s="135">
        <f>$Z$424*$K$424</f>
        <v>0</v>
      </c>
      <c r="AR424" s="12" t="s">
        <v>863</v>
      </c>
      <c r="AT424" s="12" t="s">
        <v>1190</v>
      </c>
      <c r="AU424" s="12" t="s">
        <v>668</v>
      </c>
      <c r="AY424" s="12" t="s">
        <v>892</v>
      </c>
      <c r="BE424" s="136">
        <f>IF($U$424="základní",$N$424,0)</f>
        <v>0</v>
      </c>
      <c r="BF424" s="136">
        <f>IF($U$424="snížená",$N$424,0)</f>
        <v>0</v>
      </c>
      <c r="BG424" s="136">
        <f>IF($U$424="zákl. přenesená",$N$424,0)</f>
        <v>0</v>
      </c>
      <c r="BH424" s="136">
        <f>IF($U$424="sníž. přenesená",$N$424,0)</f>
        <v>0</v>
      </c>
      <c r="BI424" s="136">
        <f>IF($U$424="nulová",$N$424,0)</f>
        <v>0</v>
      </c>
      <c r="BJ424" s="12" t="s">
        <v>619</v>
      </c>
      <c r="BK424" s="136">
        <f>ROUND($L$424*$K$424,2)</f>
        <v>0</v>
      </c>
      <c r="BL424" s="12" t="s">
        <v>857</v>
      </c>
      <c r="BM424" s="12" t="s">
        <v>1495</v>
      </c>
    </row>
    <row r="425" spans="2:65" s="12" customFormat="1" ht="15.75" customHeight="1">
      <c r="B425" s="23"/>
      <c r="C425" s="163" t="s">
        <v>1496</v>
      </c>
      <c r="D425" s="163" t="s">
        <v>1190</v>
      </c>
      <c r="E425" s="164" t="s">
        <v>1497</v>
      </c>
      <c r="F425" s="165" t="s">
        <v>1498</v>
      </c>
      <c r="G425" s="166"/>
      <c r="H425" s="166"/>
      <c r="I425" s="166"/>
      <c r="J425" s="167" t="s">
        <v>1257</v>
      </c>
      <c r="K425" s="168">
        <v>0</v>
      </c>
      <c r="L425" s="189">
        <v>0</v>
      </c>
      <c r="M425" s="190"/>
      <c r="N425" s="169">
        <f>ROUND($L$425*$K$425,2)</f>
        <v>0</v>
      </c>
      <c r="O425" s="128"/>
      <c r="P425" s="128"/>
      <c r="Q425" s="128"/>
      <c r="R425" s="27"/>
      <c r="S425" s="28"/>
      <c r="T425" s="132"/>
      <c r="U425" s="133" t="s">
        <v>644</v>
      </c>
      <c r="W425" s="134">
        <f>$V$425*$K$425</f>
        <v>0</v>
      </c>
      <c r="X425" s="134">
        <v>0.0145</v>
      </c>
      <c r="Y425" s="134">
        <f>$X$425*$K$425</f>
        <v>0</v>
      </c>
      <c r="Z425" s="134">
        <v>0</v>
      </c>
      <c r="AA425" s="135">
        <f>$Z$425*$K$425</f>
        <v>0</v>
      </c>
      <c r="AR425" s="12" t="s">
        <v>863</v>
      </c>
      <c r="AT425" s="12" t="s">
        <v>1190</v>
      </c>
      <c r="AU425" s="12" t="s">
        <v>668</v>
      </c>
      <c r="AY425" s="12" t="s">
        <v>892</v>
      </c>
      <c r="BE425" s="136">
        <f>IF($U$425="základní",$N$425,0)</f>
        <v>0</v>
      </c>
      <c r="BF425" s="136">
        <f>IF($U$425="snížená",$N$425,0)</f>
        <v>0</v>
      </c>
      <c r="BG425" s="136">
        <f>IF($U$425="zákl. přenesená",$N$425,0)</f>
        <v>0</v>
      </c>
      <c r="BH425" s="136">
        <f>IF($U$425="sníž. přenesená",$N$425,0)</f>
        <v>0</v>
      </c>
      <c r="BI425" s="136">
        <f>IF($U$425="nulová",$N$425,0)</f>
        <v>0</v>
      </c>
      <c r="BJ425" s="12" t="s">
        <v>619</v>
      </c>
      <c r="BK425" s="136">
        <f>ROUND($L$425*$K$425,2)</f>
        <v>0</v>
      </c>
      <c r="BL425" s="12" t="s">
        <v>857</v>
      </c>
      <c r="BM425" s="12" t="s">
        <v>1499</v>
      </c>
    </row>
    <row r="426" spans="2:65" s="12" customFormat="1" ht="15.75" customHeight="1">
      <c r="B426" s="23"/>
      <c r="C426" s="163" t="s">
        <v>1500</v>
      </c>
      <c r="D426" s="163" t="s">
        <v>1190</v>
      </c>
      <c r="E426" s="164" t="s">
        <v>1501</v>
      </c>
      <c r="F426" s="165" t="s">
        <v>1714</v>
      </c>
      <c r="G426" s="166"/>
      <c r="H426" s="166"/>
      <c r="I426" s="166"/>
      <c r="J426" s="167" t="s">
        <v>1257</v>
      </c>
      <c r="K426" s="168">
        <v>1</v>
      </c>
      <c r="L426" s="189">
        <v>0</v>
      </c>
      <c r="M426" s="190"/>
      <c r="N426" s="169">
        <f>ROUND($L$426*$K$426,2)</f>
        <v>0</v>
      </c>
      <c r="O426" s="128"/>
      <c r="P426" s="128"/>
      <c r="Q426" s="128"/>
      <c r="R426" s="27"/>
      <c r="S426" s="28"/>
      <c r="T426" s="132"/>
      <c r="U426" s="133" t="s">
        <v>644</v>
      </c>
      <c r="W426" s="134">
        <f>$V$426*$K$426</f>
        <v>0</v>
      </c>
      <c r="X426" s="134">
        <v>0.0079</v>
      </c>
      <c r="Y426" s="134">
        <f>$X$426*$K$426</f>
        <v>0.0079</v>
      </c>
      <c r="Z426" s="134">
        <v>0</v>
      </c>
      <c r="AA426" s="135">
        <f>$Z$426*$K$426</f>
        <v>0</v>
      </c>
      <c r="AR426" s="12" t="s">
        <v>863</v>
      </c>
      <c r="AT426" s="12" t="s">
        <v>1190</v>
      </c>
      <c r="AU426" s="12" t="s">
        <v>668</v>
      </c>
      <c r="AY426" s="12" t="s">
        <v>892</v>
      </c>
      <c r="BE426" s="136">
        <f>IF($U$426="základní",$N$426,0)</f>
        <v>0</v>
      </c>
      <c r="BF426" s="136">
        <f>IF($U$426="snížená",$N$426,0)</f>
        <v>0</v>
      </c>
      <c r="BG426" s="136">
        <f>IF($U$426="zákl. přenesená",$N$426,0)</f>
        <v>0</v>
      </c>
      <c r="BH426" s="136">
        <f>IF($U$426="sníž. přenesená",$N$426,0)</f>
        <v>0</v>
      </c>
      <c r="BI426" s="136">
        <f>IF($U$426="nulová",$N$426,0)</f>
        <v>0</v>
      </c>
      <c r="BJ426" s="12" t="s">
        <v>619</v>
      </c>
      <c r="BK426" s="136">
        <f>ROUND($L$426*$K$426,2)</f>
        <v>0</v>
      </c>
      <c r="BL426" s="12" t="s">
        <v>857</v>
      </c>
      <c r="BM426" s="12" t="s">
        <v>1502</v>
      </c>
    </row>
    <row r="427" spans="2:65" s="12" customFormat="1" ht="15.75" customHeight="1">
      <c r="B427" s="23"/>
      <c r="C427" s="163" t="s">
        <v>1503</v>
      </c>
      <c r="D427" s="163" t="s">
        <v>1190</v>
      </c>
      <c r="E427" s="164" t="s">
        <v>1504</v>
      </c>
      <c r="F427" s="165" t="s">
        <v>1713</v>
      </c>
      <c r="G427" s="166"/>
      <c r="H427" s="166"/>
      <c r="I427" s="166"/>
      <c r="J427" s="167" t="s">
        <v>1257</v>
      </c>
      <c r="K427" s="168">
        <v>2</v>
      </c>
      <c r="L427" s="189">
        <v>0</v>
      </c>
      <c r="M427" s="190"/>
      <c r="N427" s="169">
        <f>ROUND($L$427*$K$427,2)</f>
        <v>0</v>
      </c>
      <c r="O427" s="128"/>
      <c r="P427" s="128"/>
      <c r="Q427" s="128"/>
      <c r="R427" s="27"/>
      <c r="S427" s="28"/>
      <c r="T427" s="132"/>
      <c r="U427" s="133" t="s">
        <v>644</v>
      </c>
      <c r="W427" s="134">
        <f>$V$427*$K$427</f>
        <v>0</v>
      </c>
      <c r="X427" s="134">
        <v>0.0109</v>
      </c>
      <c r="Y427" s="134">
        <f>$X$427*$K$427</f>
        <v>0.0218</v>
      </c>
      <c r="Z427" s="134">
        <v>0</v>
      </c>
      <c r="AA427" s="135">
        <f>$Z$427*$K$427</f>
        <v>0</v>
      </c>
      <c r="AR427" s="12" t="s">
        <v>863</v>
      </c>
      <c r="AT427" s="12" t="s">
        <v>1190</v>
      </c>
      <c r="AU427" s="12" t="s">
        <v>668</v>
      </c>
      <c r="AY427" s="12" t="s">
        <v>892</v>
      </c>
      <c r="BE427" s="136">
        <f>IF($U$427="základní",$N$427,0)</f>
        <v>0</v>
      </c>
      <c r="BF427" s="136">
        <f>IF($U$427="snížená",$N$427,0)</f>
        <v>0</v>
      </c>
      <c r="BG427" s="136">
        <f>IF($U$427="zákl. přenesená",$N$427,0)</f>
        <v>0</v>
      </c>
      <c r="BH427" s="136">
        <f>IF($U$427="sníž. přenesená",$N$427,0)</f>
        <v>0</v>
      </c>
      <c r="BI427" s="136">
        <f>IF($U$427="nulová",$N$427,0)</f>
        <v>0</v>
      </c>
      <c r="BJ427" s="12" t="s">
        <v>619</v>
      </c>
      <c r="BK427" s="136">
        <f>ROUND($L$427*$K$427,2)</f>
        <v>0</v>
      </c>
      <c r="BL427" s="12" t="s">
        <v>857</v>
      </c>
      <c r="BM427" s="12" t="s">
        <v>1505</v>
      </c>
    </row>
    <row r="428" spans="2:65" s="12" customFormat="1" ht="39" customHeight="1">
      <c r="B428" s="23"/>
      <c r="C428" s="125" t="s">
        <v>1506</v>
      </c>
      <c r="D428" s="125" t="s">
        <v>893</v>
      </c>
      <c r="E428" s="126" t="s">
        <v>1507</v>
      </c>
      <c r="F428" s="127" t="s">
        <v>1508</v>
      </c>
      <c r="G428" s="128"/>
      <c r="H428" s="128"/>
      <c r="I428" s="128"/>
      <c r="J428" s="129" t="s">
        <v>1257</v>
      </c>
      <c r="K428" s="130">
        <v>24</v>
      </c>
      <c r="L428" s="186">
        <v>0</v>
      </c>
      <c r="M428" s="187"/>
      <c r="N428" s="131">
        <f>ROUND($L$428*$K$428,2)</f>
        <v>0</v>
      </c>
      <c r="O428" s="128"/>
      <c r="P428" s="128"/>
      <c r="Q428" s="128"/>
      <c r="R428" s="27"/>
      <c r="S428" s="28"/>
      <c r="T428" s="132"/>
      <c r="U428" s="133" t="s">
        <v>644</v>
      </c>
      <c r="W428" s="134">
        <f>$V$428*$K$428</f>
        <v>0</v>
      </c>
      <c r="X428" s="134">
        <v>0</v>
      </c>
      <c r="Y428" s="134">
        <f>$X$428*$K$428</f>
        <v>0</v>
      </c>
      <c r="Z428" s="134">
        <v>0</v>
      </c>
      <c r="AA428" s="135">
        <f>$Z$428*$K$428</f>
        <v>0</v>
      </c>
      <c r="AR428" s="12" t="s">
        <v>857</v>
      </c>
      <c r="AT428" s="12" t="s">
        <v>893</v>
      </c>
      <c r="AU428" s="12" t="s">
        <v>668</v>
      </c>
      <c r="AY428" s="12" t="s">
        <v>892</v>
      </c>
      <c r="BE428" s="136">
        <f>IF($U$428="základní",$N$428,0)</f>
        <v>0</v>
      </c>
      <c r="BF428" s="136">
        <f>IF($U$428="snížená",$N$428,0)</f>
        <v>0</v>
      </c>
      <c r="BG428" s="136">
        <f>IF($U$428="zákl. přenesená",$N$428,0)</f>
        <v>0</v>
      </c>
      <c r="BH428" s="136">
        <f>IF($U$428="sníž. přenesená",$N$428,0)</f>
        <v>0</v>
      </c>
      <c r="BI428" s="136">
        <f>IF($U$428="nulová",$N$428,0)</f>
        <v>0</v>
      </c>
      <c r="BJ428" s="12" t="s">
        <v>619</v>
      </c>
      <c r="BK428" s="136">
        <f>ROUND($L$428*$K$428,2)</f>
        <v>0</v>
      </c>
      <c r="BL428" s="12" t="s">
        <v>857</v>
      </c>
      <c r="BM428" s="12" t="s">
        <v>1509</v>
      </c>
    </row>
    <row r="429" spans="2:65" s="12" customFormat="1" ht="39" customHeight="1">
      <c r="B429" s="23"/>
      <c r="C429" s="163" t="s">
        <v>1510</v>
      </c>
      <c r="D429" s="163" t="s">
        <v>1190</v>
      </c>
      <c r="E429" s="164" t="s">
        <v>1511</v>
      </c>
      <c r="F429" s="165" t="s">
        <v>1512</v>
      </c>
      <c r="G429" s="166"/>
      <c r="H429" s="166"/>
      <c r="I429" s="166"/>
      <c r="J429" s="167" t="s">
        <v>1257</v>
      </c>
      <c r="K429" s="168">
        <v>2</v>
      </c>
      <c r="L429" s="189">
        <v>0</v>
      </c>
      <c r="M429" s="190"/>
      <c r="N429" s="169">
        <f>ROUND($L$429*$K$429,2)</f>
        <v>0</v>
      </c>
      <c r="O429" s="128"/>
      <c r="P429" s="128"/>
      <c r="Q429" s="128"/>
      <c r="R429" s="27"/>
      <c r="S429" s="28"/>
      <c r="T429" s="132"/>
      <c r="U429" s="133" t="s">
        <v>644</v>
      </c>
      <c r="W429" s="134">
        <f>$V$429*$K$429</f>
        <v>0</v>
      </c>
      <c r="X429" s="134">
        <v>0.0325</v>
      </c>
      <c r="Y429" s="134">
        <f>$X$429*$K$429</f>
        <v>0.065</v>
      </c>
      <c r="Z429" s="134">
        <v>0</v>
      </c>
      <c r="AA429" s="135">
        <f>$Z$429*$K$429</f>
        <v>0</v>
      </c>
      <c r="AR429" s="12" t="s">
        <v>863</v>
      </c>
      <c r="AT429" s="12" t="s">
        <v>1190</v>
      </c>
      <c r="AU429" s="12" t="s">
        <v>668</v>
      </c>
      <c r="AY429" s="12" t="s">
        <v>892</v>
      </c>
      <c r="BE429" s="136">
        <f>IF($U$429="základní",$N$429,0)</f>
        <v>0</v>
      </c>
      <c r="BF429" s="136">
        <f>IF($U$429="snížená",$N$429,0)</f>
        <v>0</v>
      </c>
      <c r="BG429" s="136">
        <f>IF($U$429="zákl. přenesená",$N$429,0)</f>
        <v>0</v>
      </c>
      <c r="BH429" s="136">
        <f>IF($U$429="sníž. přenesená",$N$429,0)</f>
        <v>0</v>
      </c>
      <c r="BI429" s="136">
        <f>IF($U$429="nulová",$N$429,0)</f>
        <v>0</v>
      </c>
      <c r="BJ429" s="12" t="s">
        <v>619</v>
      </c>
      <c r="BK429" s="136">
        <f>ROUND($L$429*$K$429,2)</f>
        <v>0</v>
      </c>
      <c r="BL429" s="12" t="s">
        <v>857</v>
      </c>
      <c r="BM429" s="12" t="s">
        <v>1513</v>
      </c>
    </row>
    <row r="430" spans="2:65" s="12" customFormat="1" ht="39" customHeight="1">
      <c r="B430" s="23"/>
      <c r="C430" s="163" t="s">
        <v>1514</v>
      </c>
      <c r="D430" s="163" t="s">
        <v>1190</v>
      </c>
      <c r="E430" s="164" t="s">
        <v>1515</v>
      </c>
      <c r="F430" s="165" t="s">
        <v>1516</v>
      </c>
      <c r="G430" s="166"/>
      <c r="H430" s="166"/>
      <c r="I430" s="166"/>
      <c r="J430" s="167" t="s">
        <v>1257</v>
      </c>
      <c r="K430" s="168">
        <v>8</v>
      </c>
      <c r="L430" s="189">
        <v>0</v>
      </c>
      <c r="M430" s="190"/>
      <c r="N430" s="169">
        <f>ROUND($L$430*$K$430,2)</f>
        <v>0</v>
      </c>
      <c r="O430" s="128"/>
      <c r="P430" s="128"/>
      <c r="Q430" s="128"/>
      <c r="R430" s="27"/>
      <c r="S430" s="28"/>
      <c r="T430" s="132"/>
      <c r="U430" s="133" t="s">
        <v>644</v>
      </c>
      <c r="W430" s="134">
        <f>$V$430*$K$430</f>
        <v>0</v>
      </c>
      <c r="X430" s="134">
        <v>0.0275</v>
      </c>
      <c r="Y430" s="134">
        <f>$X$430*$K$430</f>
        <v>0.22</v>
      </c>
      <c r="Z430" s="134">
        <v>0</v>
      </c>
      <c r="AA430" s="135">
        <f>$Z$430*$K$430</f>
        <v>0</v>
      </c>
      <c r="AR430" s="12" t="s">
        <v>863</v>
      </c>
      <c r="AT430" s="12" t="s">
        <v>1190</v>
      </c>
      <c r="AU430" s="12" t="s">
        <v>668</v>
      </c>
      <c r="AY430" s="12" t="s">
        <v>892</v>
      </c>
      <c r="BE430" s="136">
        <f>IF($U$430="základní",$N$430,0)</f>
        <v>0</v>
      </c>
      <c r="BF430" s="136">
        <f>IF($U$430="snížená",$N$430,0)</f>
        <v>0</v>
      </c>
      <c r="BG430" s="136">
        <f>IF($U$430="zákl. přenesená",$N$430,0)</f>
        <v>0</v>
      </c>
      <c r="BH430" s="136">
        <f>IF($U$430="sníž. přenesená",$N$430,0)</f>
        <v>0</v>
      </c>
      <c r="BI430" s="136">
        <f>IF($U$430="nulová",$N$430,0)</f>
        <v>0</v>
      </c>
      <c r="BJ430" s="12" t="s">
        <v>619</v>
      </c>
      <c r="BK430" s="136">
        <f>ROUND($L$430*$K$430,2)</f>
        <v>0</v>
      </c>
      <c r="BL430" s="12" t="s">
        <v>857</v>
      </c>
      <c r="BM430" s="12" t="s">
        <v>1517</v>
      </c>
    </row>
    <row r="431" spans="2:65" s="12" customFormat="1" ht="39" customHeight="1">
      <c r="B431" s="23"/>
      <c r="C431" s="163" t="s">
        <v>1518</v>
      </c>
      <c r="D431" s="163" t="s">
        <v>1190</v>
      </c>
      <c r="E431" s="164" t="s">
        <v>1519</v>
      </c>
      <c r="F431" s="165" t="s">
        <v>1520</v>
      </c>
      <c r="G431" s="166"/>
      <c r="H431" s="166"/>
      <c r="I431" s="166"/>
      <c r="J431" s="167" t="s">
        <v>1257</v>
      </c>
      <c r="K431" s="168">
        <v>2</v>
      </c>
      <c r="L431" s="189">
        <v>0</v>
      </c>
      <c r="M431" s="190"/>
      <c r="N431" s="169">
        <f>ROUND($L$431*$K$431,2)</f>
        <v>0</v>
      </c>
      <c r="O431" s="128"/>
      <c r="P431" s="128"/>
      <c r="Q431" s="128"/>
      <c r="R431" s="27"/>
      <c r="S431" s="28"/>
      <c r="T431" s="132"/>
      <c r="U431" s="133" t="s">
        <v>644</v>
      </c>
      <c r="W431" s="134">
        <f>$V$431*$K$431</f>
        <v>0</v>
      </c>
      <c r="X431" s="134">
        <v>0.03</v>
      </c>
      <c r="Y431" s="134">
        <f>$X$431*$K$431</f>
        <v>0.06</v>
      </c>
      <c r="Z431" s="134">
        <v>0</v>
      </c>
      <c r="AA431" s="135">
        <f>$Z$431*$K$431</f>
        <v>0</v>
      </c>
      <c r="AR431" s="12" t="s">
        <v>863</v>
      </c>
      <c r="AT431" s="12" t="s">
        <v>1190</v>
      </c>
      <c r="AU431" s="12" t="s">
        <v>668</v>
      </c>
      <c r="AY431" s="12" t="s">
        <v>892</v>
      </c>
      <c r="BE431" s="136">
        <f>IF($U$431="základní",$N$431,0)</f>
        <v>0</v>
      </c>
      <c r="BF431" s="136">
        <f>IF($U$431="snížená",$N$431,0)</f>
        <v>0</v>
      </c>
      <c r="BG431" s="136">
        <f>IF($U$431="zákl. přenesená",$N$431,0)</f>
        <v>0</v>
      </c>
      <c r="BH431" s="136">
        <f>IF($U$431="sníž. přenesená",$N$431,0)</f>
        <v>0</v>
      </c>
      <c r="BI431" s="136">
        <f>IF($U$431="nulová",$N$431,0)</f>
        <v>0</v>
      </c>
      <c r="BJ431" s="12" t="s">
        <v>619</v>
      </c>
      <c r="BK431" s="136">
        <f>ROUND($L$431*$K$431,2)</f>
        <v>0</v>
      </c>
      <c r="BL431" s="12" t="s">
        <v>857</v>
      </c>
      <c r="BM431" s="12" t="s">
        <v>1521</v>
      </c>
    </row>
    <row r="432" spans="2:65" s="12" customFormat="1" ht="39" customHeight="1">
      <c r="B432" s="23"/>
      <c r="C432" s="163" t="s">
        <v>1522</v>
      </c>
      <c r="D432" s="163" t="s">
        <v>1190</v>
      </c>
      <c r="E432" s="164" t="s">
        <v>1523</v>
      </c>
      <c r="F432" s="165" t="s">
        <v>1524</v>
      </c>
      <c r="G432" s="166"/>
      <c r="H432" s="166"/>
      <c r="I432" s="166"/>
      <c r="J432" s="167" t="s">
        <v>1257</v>
      </c>
      <c r="K432" s="168">
        <v>4</v>
      </c>
      <c r="L432" s="189">
        <v>0</v>
      </c>
      <c r="M432" s="190"/>
      <c r="N432" s="169">
        <f>ROUND($L$432*$K$432,2)</f>
        <v>0</v>
      </c>
      <c r="O432" s="128"/>
      <c r="P432" s="128"/>
      <c r="Q432" s="128"/>
      <c r="R432" s="27"/>
      <c r="S432" s="28"/>
      <c r="T432" s="132"/>
      <c r="U432" s="133" t="s">
        <v>644</v>
      </c>
      <c r="W432" s="134">
        <f>$V$432*$K$432</f>
        <v>0</v>
      </c>
      <c r="X432" s="134">
        <v>0.0316</v>
      </c>
      <c r="Y432" s="134">
        <f>$X$432*$K$432</f>
        <v>0.1264</v>
      </c>
      <c r="Z432" s="134">
        <v>0</v>
      </c>
      <c r="AA432" s="135">
        <f>$Z$432*$K$432</f>
        <v>0</v>
      </c>
      <c r="AR432" s="12" t="s">
        <v>863</v>
      </c>
      <c r="AT432" s="12" t="s">
        <v>1190</v>
      </c>
      <c r="AU432" s="12" t="s">
        <v>668</v>
      </c>
      <c r="AY432" s="12" t="s">
        <v>892</v>
      </c>
      <c r="BE432" s="136">
        <f>IF($U$432="základní",$N$432,0)</f>
        <v>0</v>
      </c>
      <c r="BF432" s="136">
        <f>IF($U$432="snížená",$N$432,0)</f>
        <v>0</v>
      </c>
      <c r="BG432" s="136">
        <f>IF($U$432="zákl. přenesená",$N$432,0)</f>
        <v>0</v>
      </c>
      <c r="BH432" s="136">
        <f>IF($U$432="sníž. přenesená",$N$432,0)</f>
        <v>0</v>
      </c>
      <c r="BI432" s="136">
        <f>IF($U$432="nulová",$N$432,0)</f>
        <v>0</v>
      </c>
      <c r="BJ432" s="12" t="s">
        <v>619</v>
      </c>
      <c r="BK432" s="136">
        <f>ROUND($L$432*$K$432,2)</f>
        <v>0</v>
      </c>
      <c r="BL432" s="12" t="s">
        <v>857</v>
      </c>
      <c r="BM432" s="12" t="s">
        <v>1525</v>
      </c>
    </row>
    <row r="433" spans="2:65" s="12" customFormat="1" ht="39" customHeight="1">
      <c r="B433" s="23"/>
      <c r="C433" s="163" t="s">
        <v>1526</v>
      </c>
      <c r="D433" s="163" t="s">
        <v>1190</v>
      </c>
      <c r="E433" s="164" t="s">
        <v>1527</v>
      </c>
      <c r="F433" s="165" t="s">
        <v>1528</v>
      </c>
      <c r="G433" s="166"/>
      <c r="H433" s="166"/>
      <c r="I433" s="166"/>
      <c r="J433" s="167" t="s">
        <v>1257</v>
      </c>
      <c r="K433" s="168">
        <v>6</v>
      </c>
      <c r="L433" s="189">
        <v>0</v>
      </c>
      <c r="M433" s="190"/>
      <c r="N433" s="169">
        <f>ROUND($L$433*$K$433,2)</f>
        <v>0</v>
      </c>
      <c r="O433" s="128"/>
      <c r="P433" s="128"/>
      <c r="Q433" s="128"/>
      <c r="R433" s="27"/>
      <c r="S433" s="28"/>
      <c r="T433" s="132"/>
      <c r="U433" s="133" t="s">
        <v>644</v>
      </c>
      <c r="W433" s="134">
        <f>$V$433*$K$433</f>
        <v>0</v>
      </c>
      <c r="X433" s="134">
        <v>0.0343</v>
      </c>
      <c r="Y433" s="134">
        <f>$X$433*$K$433</f>
        <v>0.20579999999999998</v>
      </c>
      <c r="Z433" s="134">
        <v>0</v>
      </c>
      <c r="AA433" s="135">
        <f>$Z$433*$K$433</f>
        <v>0</v>
      </c>
      <c r="AR433" s="12" t="s">
        <v>863</v>
      </c>
      <c r="AT433" s="12" t="s">
        <v>1190</v>
      </c>
      <c r="AU433" s="12" t="s">
        <v>668</v>
      </c>
      <c r="AY433" s="12" t="s">
        <v>892</v>
      </c>
      <c r="BE433" s="136">
        <f>IF($U$433="základní",$N$433,0)</f>
        <v>0</v>
      </c>
      <c r="BF433" s="136">
        <f>IF($U$433="snížená",$N$433,0)</f>
        <v>0</v>
      </c>
      <c r="BG433" s="136">
        <f>IF($U$433="zákl. přenesená",$N$433,0)</f>
        <v>0</v>
      </c>
      <c r="BH433" s="136">
        <f>IF($U$433="sníž. přenesená",$N$433,0)</f>
        <v>0</v>
      </c>
      <c r="BI433" s="136">
        <f>IF($U$433="nulová",$N$433,0)</f>
        <v>0</v>
      </c>
      <c r="BJ433" s="12" t="s">
        <v>619</v>
      </c>
      <c r="BK433" s="136">
        <f>ROUND($L$433*$K$433,2)</f>
        <v>0</v>
      </c>
      <c r="BL433" s="12" t="s">
        <v>857</v>
      </c>
      <c r="BM433" s="12" t="s">
        <v>1529</v>
      </c>
    </row>
    <row r="434" spans="2:65" s="12" customFormat="1" ht="27" customHeight="1">
      <c r="B434" s="23"/>
      <c r="C434" s="163" t="s">
        <v>1530</v>
      </c>
      <c r="D434" s="163" t="s">
        <v>1190</v>
      </c>
      <c r="E434" s="164" t="s">
        <v>1531</v>
      </c>
      <c r="F434" s="165" t="s">
        <v>1532</v>
      </c>
      <c r="G434" s="166"/>
      <c r="H434" s="166"/>
      <c r="I434" s="166"/>
      <c r="J434" s="167" t="s">
        <v>1257</v>
      </c>
      <c r="K434" s="168">
        <v>2</v>
      </c>
      <c r="L434" s="189">
        <v>0</v>
      </c>
      <c r="M434" s="190"/>
      <c r="N434" s="169">
        <f>ROUND($L$434*$K$434,2)</f>
        <v>0</v>
      </c>
      <c r="O434" s="128"/>
      <c r="P434" s="128"/>
      <c r="Q434" s="128"/>
      <c r="R434" s="27"/>
      <c r="S434" s="28"/>
      <c r="T434" s="132"/>
      <c r="U434" s="133" t="s">
        <v>644</v>
      </c>
      <c r="W434" s="134">
        <f>$V$434*$K$434</f>
        <v>0</v>
      </c>
      <c r="X434" s="134">
        <v>0.037</v>
      </c>
      <c r="Y434" s="134">
        <f>$X$434*$K$434</f>
        <v>0.074</v>
      </c>
      <c r="Z434" s="134">
        <v>0</v>
      </c>
      <c r="AA434" s="135">
        <f>$Z$434*$K$434</f>
        <v>0</v>
      </c>
      <c r="AR434" s="12" t="s">
        <v>863</v>
      </c>
      <c r="AT434" s="12" t="s">
        <v>1190</v>
      </c>
      <c r="AU434" s="12" t="s">
        <v>668</v>
      </c>
      <c r="AY434" s="12" t="s">
        <v>892</v>
      </c>
      <c r="BE434" s="136">
        <f>IF($U$434="základní",$N$434,0)</f>
        <v>0</v>
      </c>
      <c r="BF434" s="136">
        <f>IF($U$434="snížená",$N$434,0)</f>
        <v>0</v>
      </c>
      <c r="BG434" s="136">
        <f>IF($U$434="zákl. přenesená",$N$434,0)</f>
        <v>0</v>
      </c>
      <c r="BH434" s="136">
        <f>IF($U$434="sníž. přenesená",$N$434,0)</f>
        <v>0</v>
      </c>
      <c r="BI434" s="136">
        <f>IF($U$434="nulová",$N$434,0)</f>
        <v>0</v>
      </c>
      <c r="BJ434" s="12" t="s">
        <v>619</v>
      </c>
      <c r="BK434" s="136">
        <f>ROUND($L$434*$K$434,2)</f>
        <v>0</v>
      </c>
      <c r="BL434" s="12" t="s">
        <v>857</v>
      </c>
      <c r="BM434" s="12" t="s">
        <v>1533</v>
      </c>
    </row>
    <row r="435" spans="2:65" s="12" customFormat="1" ht="27" customHeight="1">
      <c r="B435" s="23"/>
      <c r="C435" s="125" t="s">
        <v>1534</v>
      </c>
      <c r="D435" s="125" t="s">
        <v>893</v>
      </c>
      <c r="E435" s="126" t="s">
        <v>1535</v>
      </c>
      <c r="F435" s="127" t="s">
        <v>1536</v>
      </c>
      <c r="G435" s="128"/>
      <c r="H435" s="128"/>
      <c r="I435" s="128"/>
      <c r="J435" s="129" t="s">
        <v>1257</v>
      </c>
      <c r="K435" s="130">
        <v>5</v>
      </c>
      <c r="L435" s="186">
        <v>0</v>
      </c>
      <c r="M435" s="187"/>
      <c r="N435" s="131">
        <f>ROUND($L$435*$K$435,2)</f>
        <v>0</v>
      </c>
      <c r="O435" s="128"/>
      <c r="P435" s="128"/>
      <c r="Q435" s="128"/>
      <c r="R435" s="27"/>
      <c r="S435" s="28"/>
      <c r="T435" s="132"/>
      <c r="U435" s="133" t="s">
        <v>644</v>
      </c>
      <c r="W435" s="134">
        <f>$V$435*$K$435</f>
        <v>0</v>
      </c>
      <c r="X435" s="134">
        <v>0.00503</v>
      </c>
      <c r="Y435" s="134">
        <f>$X$435*$K$435</f>
        <v>0.02515</v>
      </c>
      <c r="Z435" s="134">
        <v>0</v>
      </c>
      <c r="AA435" s="135">
        <f>$Z$435*$K$435</f>
        <v>0</v>
      </c>
      <c r="AR435" s="12" t="s">
        <v>857</v>
      </c>
      <c r="AT435" s="12" t="s">
        <v>893</v>
      </c>
      <c r="AU435" s="12" t="s">
        <v>668</v>
      </c>
      <c r="AY435" s="12" t="s">
        <v>892</v>
      </c>
      <c r="BE435" s="136">
        <f>IF($U$435="základní",$N$435,0)</f>
        <v>0</v>
      </c>
      <c r="BF435" s="136">
        <f>IF($U$435="snížená",$N$435,0)</f>
        <v>0</v>
      </c>
      <c r="BG435" s="136">
        <f>IF($U$435="zákl. přenesená",$N$435,0)</f>
        <v>0</v>
      </c>
      <c r="BH435" s="136">
        <f>IF($U$435="sníž. přenesená",$N$435,0)</f>
        <v>0</v>
      </c>
      <c r="BI435" s="136">
        <f>IF($U$435="nulová",$N$435,0)</f>
        <v>0</v>
      </c>
      <c r="BJ435" s="12" t="s">
        <v>619</v>
      </c>
      <c r="BK435" s="136">
        <f>ROUND($L$435*$K$435,2)</f>
        <v>0</v>
      </c>
      <c r="BL435" s="12" t="s">
        <v>857</v>
      </c>
      <c r="BM435" s="12" t="s">
        <v>1537</v>
      </c>
    </row>
    <row r="436" spans="2:65" s="12" customFormat="1" ht="39" customHeight="1">
      <c r="B436" s="23"/>
      <c r="C436" s="163" t="s">
        <v>1538</v>
      </c>
      <c r="D436" s="163" t="s">
        <v>1190</v>
      </c>
      <c r="E436" s="164" t="s">
        <v>1539</v>
      </c>
      <c r="F436" s="165" t="s">
        <v>1540</v>
      </c>
      <c r="G436" s="166"/>
      <c r="H436" s="166"/>
      <c r="I436" s="166"/>
      <c r="J436" s="167" t="s">
        <v>1257</v>
      </c>
      <c r="K436" s="168">
        <v>1</v>
      </c>
      <c r="L436" s="189">
        <v>0</v>
      </c>
      <c r="M436" s="190"/>
      <c r="N436" s="169">
        <f>ROUND($L$436*$K$436,2)</f>
        <v>0</v>
      </c>
      <c r="O436" s="128"/>
      <c r="P436" s="128"/>
      <c r="Q436" s="128"/>
      <c r="R436" s="27"/>
      <c r="S436" s="28"/>
      <c r="T436" s="132"/>
      <c r="U436" s="133" t="s">
        <v>644</v>
      </c>
      <c r="W436" s="134">
        <f>$V$436*$K$436</f>
        <v>0</v>
      </c>
      <c r="X436" s="134">
        <v>0.0312</v>
      </c>
      <c r="Y436" s="134">
        <f>$X$436*$K$436</f>
        <v>0.0312</v>
      </c>
      <c r="Z436" s="134">
        <v>0</v>
      </c>
      <c r="AA436" s="135">
        <f>$Z$436*$K$436</f>
        <v>0</v>
      </c>
      <c r="AR436" s="12" t="s">
        <v>863</v>
      </c>
      <c r="AT436" s="12" t="s">
        <v>1190</v>
      </c>
      <c r="AU436" s="12" t="s">
        <v>668</v>
      </c>
      <c r="AY436" s="12" t="s">
        <v>892</v>
      </c>
      <c r="BE436" s="136">
        <f>IF($U$436="základní",$N$436,0)</f>
        <v>0</v>
      </c>
      <c r="BF436" s="136">
        <f>IF($U$436="snížená",$N$436,0)</f>
        <v>0</v>
      </c>
      <c r="BG436" s="136">
        <f>IF($U$436="zákl. přenesená",$N$436,0)</f>
        <v>0</v>
      </c>
      <c r="BH436" s="136">
        <f>IF($U$436="sníž. přenesená",$N$436,0)</f>
        <v>0</v>
      </c>
      <c r="BI436" s="136">
        <f>IF($U$436="nulová",$N$436,0)</f>
        <v>0</v>
      </c>
      <c r="BJ436" s="12" t="s">
        <v>619</v>
      </c>
      <c r="BK436" s="136">
        <f>ROUND($L$436*$K$436,2)</f>
        <v>0</v>
      </c>
      <c r="BL436" s="12" t="s">
        <v>857</v>
      </c>
      <c r="BM436" s="12" t="s">
        <v>1541</v>
      </c>
    </row>
    <row r="437" spans="2:65" s="12" customFormat="1" ht="39" customHeight="1">
      <c r="B437" s="23"/>
      <c r="C437" s="163" t="s">
        <v>1542</v>
      </c>
      <c r="D437" s="163" t="s">
        <v>1190</v>
      </c>
      <c r="E437" s="164" t="s">
        <v>1543</v>
      </c>
      <c r="F437" s="165" t="s">
        <v>1544</v>
      </c>
      <c r="G437" s="166"/>
      <c r="H437" s="166"/>
      <c r="I437" s="166"/>
      <c r="J437" s="167" t="s">
        <v>1257</v>
      </c>
      <c r="K437" s="168">
        <v>1</v>
      </c>
      <c r="L437" s="189">
        <v>0</v>
      </c>
      <c r="M437" s="190"/>
      <c r="N437" s="169">
        <f>ROUND($L$437*$K$437,2)</f>
        <v>0</v>
      </c>
      <c r="O437" s="128"/>
      <c r="P437" s="128"/>
      <c r="Q437" s="128"/>
      <c r="R437" s="27"/>
      <c r="S437" s="28"/>
      <c r="T437" s="132"/>
      <c r="U437" s="133" t="s">
        <v>644</v>
      </c>
      <c r="W437" s="134">
        <f>$V$437*$K$437</f>
        <v>0</v>
      </c>
      <c r="X437" s="134">
        <v>0.0384</v>
      </c>
      <c r="Y437" s="134">
        <f>$X$437*$K$437</f>
        <v>0.0384</v>
      </c>
      <c r="Z437" s="134">
        <v>0</v>
      </c>
      <c r="AA437" s="135">
        <f>$Z$437*$K$437</f>
        <v>0</v>
      </c>
      <c r="AR437" s="12" t="s">
        <v>863</v>
      </c>
      <c r="AT437" s="12" t="s">
        <v>1190</v>
      </c>
      <c r="AU437" s="12" t="s">
        <v>668</v>
      </c>
      <c r="AY437" s="12" t="s">
        <v>892</v>
      </c>
      <c r="BE437" s="136">
        <f>IF($U$437="základní",$N$437,0)</f>
        <v>0</v>
      </c>
      <c r="BF437" s="136">
        <f>IF($U$437="snížená",$N$437,0)</f>
        <v>0</v>
      </c>
      <c r="BG437" s="136">
        <f>IF($U$437="zákl. přenesená",$N$437,0)</f>
        <v>0</v>
      </c>
      <c r="BH437" s="136">
        <f>IF($U$437="sníž. přenesená",$N$437,0)</f>
        <v>0</v>
      </c>
      <c r="BI437" s="136">
        <f>IF($U$437="nulová",$N$437,0)</f>
        <v>0</v>
      </c>
      <c r="BJ437" s="12" t="s">
        <v>619</v>
      </c>
      <c r="BK437" s="136">
        <f>ROUND($L$437*$K$437,2)</f>
        <v>0</v>
      </c>
      <c r="BL437" s="12" t="s">
        <v>857</v>
      </c>
      <c r="BM437" s="12" t="s">
        <v>1545</v>
      </c>
    </row>
    <row r="438" spans="2:65" s="12" customFormat="1" ht="39" customHeight="1">
      <c r="B438" s="23"/>
      <c r="C438" s="163" t="s">
        <v>1546</v>
      </c>
      <c r="D438" s="163" t="s">
        <v>1190</v>
      </c>
      <c r="E438" s="164" t="s">
        <v>1547</v>
      </c>
      <c r="F438" s="165" t="s">
        <v>1548</v>
      </c>
      <c r="G438" s="166"/>
      <c r="H438" s="166"/>
      <c r="I438" s="166"/>
      <c r="J438" s="167" t="s">
        <v>1257</v>
      </c>
      <c r="K438" s="168">
        <v>1</v>
      </c>
      <c r="L438" s="189">
        <v>0</v>
      </c>
      <c r="M438" s="190"/>
      <c r="N438" s="169">
        <f>ROUND($L$438*$K$438,2)</f>
        <v>0</v>
      </c>
      <c r="O438" s="128"/>
      <c r="P438" s="128"/>
      <c r="Q438" s="128"/>
      <c r="R438" s="27"/>
      <c r="S438" s="28"/>
      <c r="T438" s="132"/>
      <c r="U438" s="133" t="s">
        <v>644</v>
      </c>
      <c r="W438" s="134">
        <f>$V$438*$K$438</f>
        <v>0</v>
      </c>
      <c r="X438" s="134">
        <v>0.0305</v>
      </c>
      <c r="Y438" s="134">
        <f>$X$438*$K$438</f>
        <v>0.0305</v>
      </c>
      <c r="Z438" s="134">
        <v>0</v>
      </c>
      <c r="AA438" s="135">
        <f>$Z$438*$K$438</f>
        <v>0</v>
      </c>
      <c r="AR438" s="12" t="s">
        <v>863</v>
      </c>
      <c r="AT438" s="12" t="s">
        <v>1190</v>
      </c>
      <c r="AU438" s="12" t="s">
        <v>668</v>
      </c>
      <c r="AY438" s="12" t="s">
        <v>892</v>
      </c>
      <c r="BE438" s="136">
        <f>IF($U$438="základní",$N$438,0)</f>
        <v>0</v>
      </c>
      <c r="BF438" s="136">
        <f>IF($U$438="snížená",$N$438,0)</f>
        <v>0</v>
      </c>
      <c r="BG438" s="136">
        <f>IF($U$438="zákl. přenesená",$N$438,0)</f>
        <v>0</v>
      </c>
      <c r="BH438" s="136">
        <f>IF($U$438="sníž. přenesená",$N$438,0)</f>
        <v>0</v>
      </c>
      <c r="BI438" s="136">
        <f>IF($U$438="nulová",$N$438,0)</f>
        <v>0</v>
      </c>
      <c r="BJ438" s="12" t="s">
        <v>619</v>
      </c>
      <c r="BK438" s="136">
        <f>ROUND($L$438*$K$438,2)</f>
        <v>0</v>
      </c>
      <c r="BL438" s="12" t="s">
        <v>857</v>
      </c>
      <c r="BM438" s="12" t="s">
        <v>1549</v>
      </c>
    </row>
    <row r="439" spans="2:65" s="12" customFormat="1" ht="27" customHeight="1">
      <c r="B439" s="23"/>
      <c r="C439" s="163" t="s">
        <v>1550</v>
      </c>
      <c r="D439" s="163" t="s">
        <v>1190</v>
      </c>
      <c r="E439" s="164" t="s">
        <v>1551</v>
      </c>
      <c r="F439" s="165" t="s">
        <v>1552</v>
      </c>
      <c r="G439" s="166"/>
      <c r="H439" s="166"/>
      <c r="I439" s="166"/>
      <c r="J439" s="167" t="s">
        <v>1257</v>
      </c>
      <c r="K439" s="168">
        <v>2</v>
      </c>
      <c r="L439" s="189">
        <v>0</v>
      </c>
      <c r="M439" s="190"/>
      <c r="N439" s="169">
        <f>ROUND($L$439*$K$439,2)</f>
        <v>0</v>
      </c>
      <c r="O439" s="128"/>
      <c r="P439" s="128"/>
      <c r="Q439" s="128"/>
      <c r="R439" s="27"/>
      <c r="S439" s="28"/>
      <c r="T439" s="132"/>
      <c r="U439" s="133" t="s">
        <v>644</v>
      </c>
      <c r="W439" s="134">
        <f>$V$439*$K$439</f>
        <v>0</v>
      </c>
      <c r="X439" s="134">
        <v>0.082</v>
      </c>
      <c r="Y439" s="134">
        <f>$X$439*$K$439</f>
        <v>0.164</v>
      </c>
      <c r="Z439" s="134">
        <v>0</v>
      </c>
      <c r="AA439" s="135">
        <f>$Z$439*$K$439</f>
        <v>0</v>
      </c>
      <c r="AR439" s="12" t="s">
        <v>863</v>
      </c>
      <c r="AT439" s="12" t="s">
        <v>1190</v>
      </c>
      <c r="AU439" s="12" t="s">
        <v>668</v>
      </c>
      <c r="AY439" s="12" t="s">
        <v>892</v>
      </c>
      <c r="BE439" s="136">
        <f>IF($U$439="základní",$N$439,0)</f>
        <v>0</v>
      </c>
      <c r="BF439" s="136">
        <f>IF($U$439="snížená",$N$439,0)</f>
        <v>0</v>
      </c>
      <c r="BG439" s="136">
        <f>IF($U$439="zákl. přenesená",$N$439,0)</f>
        <v>0</v>
      </c>
      <c r="BH439" s="136">
        <f>IF($U$439="sníž. přenesená",$N$439,0)</f>
        <v>0</v>
      </c>
      <c r="BI439" s="136">
        <f>IF($U$439="nulová",$N$439,0)</f>
        <v>0</v>
      </c>
      <c r="BJ439" s="12" t="s">
        <v>619</v>
      </c>
      <c r="BK439" s="136">
        <f>ROUND($L$439*$K$439,2)</f>
        <v>0</v>
      </c>
      <c r="BL439" s="12" t="s">
        <v>857</v>
      </c>
      <c r="BM439" s="12" t="s">
        <v>1553</v>
      </c>
    </row>
    <row r="440" spans="2:65" s="12" customFormat="1" ht="27" customHeight="1">
      <c r="B440" s="23"/>
      <c r="C440" s="163" t="s">
        <v>1554</v>
      </c>
      <c r="D440" s="163" t="s">
        <v>1190</v>
      </c>
      <c r="E440" s="164" t="s">
        <v>1555</v>
      </c>
      <c r="F440" s="165" t="s">
        <v>1556</v>
      </c>
      <c r="G440" s="166"/>
      <c r="H440" s="166"/>
      <c r="I440" s="166"/>
      <c r="J440" s="167" t="s">
        <v>1257</v>
      </c>
      <c r="K440" s="168">
        <v>0</v>
      </c>
      <c r="L440" s="189">
        <v>0</v>
      </c>
      <c r="M440" s="190"/>
      <c r="N440" s="169">
        <f>ROUND($L$440*$K$440,2)</f>
        <v>0</v>
      </c>
      <c r="O440" s="128"/>
      <c r="P440" s="128"/>
      <c r="Q440" s="128"/>
      <c r="R440" s="27"/>
      <c r="S440" s="28"/>
      <c r="T440" s="132"/>
      <c r="U440" s="133" t="s">
        <v>644</v>
      </c>
      <c r="W440" s="134">
        <f>$V$440*$K$440</f>
        <v>0</v>
      </c>
      <c r="X440" s="134">
        <v>0.083</v>
      </c>
      <c r="Y440" s="134">
        <f>$X$440*$K$440</f>
        <v>0</v>
      </c>
      <c r="Z440" s="134">
        <v>0</v>
      </c>
      <c r="AA440" s="135">
        <f>$Z$440*$K$440</f>
        <v>0</v>
      </c>
      <c r="AR440" s="12" t="s">
        <v>863</v>
      </c>
      <c r="AT440" s="12" t="s">
        <v>1190</v>
      </c>
      <c r="AU440" s="12" t="s">
        <v>668</v>
      </c>
      <c r="AY440" s="12" t="s">
        <v>892</v>
      </c>
      <c r="BE440" s="136">
        <f>IF($U$440="základní",$N$440,0)</f>
        <v>0</v>
      </c>
      <c r="BF440" s="136">
        <f>IF($U$440="snížená",$N$440,0)</f>
        <v>0</v>
      </c>
      <c r="BG440" s="136">
        <f>IF($U$440="zákl. přenesená",$N$440,0)</f>
        <v>0</v>
      </c>
      <c r="BH440" s="136">
        <f>IF($U$440="sníž. přenesená",$N$440,0)</f>
        <v>0</v>
      </c>
      <c r="BI440" s="136">
        <f>IF($U$440="nulová",$N$440,0)</f>
        <v>0</v>
      </c>
      <c r="BJ440" s="12" t="s">
        <v>619</v>
      </c>
      <c r="BK440" s="136">
        <f>ROUND($L$440*$K$440,2)</f>
        <v>0</v>
      </c>
      <c r="BL440" s="12" t="s">
        <v>857</v>
      </c>
      <c r="BM440" s="12" t="s">
        <v>1557</v>
      </c>
    </row>
    <row r="441" spans="2:65" s="12" customFormat="1" ht="27" customHeight="1">
      <c r="B441" s="23"/>
      <c r="C441" s="163" t="s">
        <v>1558</v>
      </c>
      <c r="D441" s="163" t="s">
        <v>1190</v>
      </c>
      <c r="E441" s="164" t="s">
        <v>1559</v>
      </c>
      <c r="F441" s="165" t="s">
        <v>1560</v>
      </c>
      <c r="G441" s="166"/>
      <c r="H441" s="166"/>
      <c r="I441" s="166"/>
      <c r="J441" s="167" t="s">
        <v>1257</v>
      </c>
      <c r="K441" s="168">
        <v>0</v>
      </c>
      <c r="L441" s="189">
        <v>0</v>
      </c>
      <c r="M441" s="190"/>
      <c r="N441" s="169">
        <f>ROUND($L$441*$K$441,2)</f>
        <v>0</v>
      </c>
      <c r="O441" s="128"/>
      <c r="P441" s="128"/>
      <c r="Q441" s="128"/>
      <c r="R441" s="27"/>
      <c r="S441" s="28"/>
      <c r="T441" s="132"/>
      <c r="U441" s="133" t="s">
        <v>644</v>
      </c>
      <c r="W441" s="134">
        <f>$V$441*$K$441</f>
        <v>0</v>
      </c>
      <c r="X441" s="134">
        <v>0.029</v>
      </c>
      <c r="Y441" s="134">
        <f>$X$441*$K$441</f>
        <v>0</v>
      </c>
      <c r="Z441" s="134">
        <v>0</v>
      </c>
      <c r="AA441" s="135">
        <f>$Z$441*$K$441</f>
        <v>0</v>
      </c>
      <c r="AR441" s="12" t="s">
        <v>863</v>
      </c>
      <c r="AT441" s="12" t="s">
        <v>1190</v>
      </c>
      <c r="AU441" s="12" t="s">
        <v>668</v>
      </c>
      <c r="AY441" s="12" t="s">
        <v>892</v>
      </c>
      <c r="BE441" s="136">
        <f>IF($U$441="základní",$N$441,0)</f>
        <v>0</v>
      </c>
      <c r="BF441" s="136">
        <f>IF($U$441="snížená",$N$441,0)</f>
        <v>0</v>
      </c>
      <c r="BG441" s="136">
        <f>IF($U$441="zákl. přenesená",$N$441,0)</f>
        <v>0</v>
      </c>
      <c r="BH441" s="136">
        <f>IF($U$441="sníž. přenesená",$N$441,0)</f>
        <v>0</v>
      </c>
      <c r="BI441" s="136">
        <f>IF($U$441="nulová",$N$441,0)</f>
        <v>0</v>
      </c>
      <c r="BJ441" s="12" t="s">
        <v>619</v>
      </c>
      <c r="BK441" s="136">
        <f>ROUND($L$441*$K$441,2)</f>
        <v>0</v>
      </c>
      <c r="BL441" s="12" t="s">
        <v>857</v>
      </c>
      <c r="BM441" s="12" t="s">
        <v>1561</v>
      </c>
    </row>
    <row r="442" spans="2:65" s="12" customFormat="1" ht="39" customHeight="1">
      <c r="B442" s="23"/>
      <c r="C442" s="125" t="s">
        <v>1562</v>
      </c>
      <c r="D442" s="125" t="s">
        <v>893</v>
      </c>
      <c r="E442" s="126" t="s">
        <v>1563</v>
      </c>
      <c r="F442" s="127" t="s">
        <v>1564</v>
      </c>
      <c r="G442" s="128"/>
      <c r="H442" s="128"/>
      <c r="I442" s="128"/>
      <c r="J442" s="129" t="s">
        <v>1257</v>
      </c>
      <c r="K442" s="130">
        <v>5</v>
      </c>
      <c r="L442" s="186">
        <v>0</v>
      </c>
      <c r="M442" s="187"/>
      <c r="N442" s="131">
        <f>ROUND($L$442*$K$442,2)</f>
        <v>0</v>
      </c>
      <c r="O442" s="128"/>
      <c r="P442" s="128"/>
      <c r="Q442" s="128"/>
      <c r="R442" s="27"/>
      <c r="S442" s="28"/>
      <c r="T442" s="132"/>
      <c r="U442" s="133" t="s">
        <v>644</v>
      </c>
      <c r="W442" s="134">
        <f>$V$442*$K$442</f>
        <v>0</v>
      </c>
      <c r="X442" s="134">
        <v>0</v>
      </c>
      <c r="Y442" s="134">
        <f>$X$442*$K$442</f>
        <v>0</v>
      </c>
      <c r="Z442" s="134">
        <v>0</v>
      </c>
      <c r="AA442" s="135">
        <f>$Z$442*$K$442</f>
        <v>0</v>
      </c>
      <c r="AR442" s="12" t="s">
        <v>857</v>
      </c>
      <c r="AT442" s="12" t="s">
        <v>893</v>
      </c>
      <c r="AU442" s="12" t="s">
        <v>668</v>
      </c>
      <c r="AY442" s="12" t="s">
        <v>892</v>
      </c>
      <c r="BE442" s="136">
        <f>IF($U$442="základní",$N$442,0)</f>
        <v>0</v>
      </c>
      <c r="BF442" s="136">
        <f>IF($U$442="snížená",$N$442,0)</f>
        <v>0</v>
      </c>
      <c r="BG442" s="136">
        <f>IF($U$442="zákl. přenesená",$N$442,0)</f>
        <v>0</v>
      </c>
      <c r="BH442" s="136">
        <f>IF($U$442="sníž. přenesená",$N$442,0)</f>
        <v>0</v>
      </c>
      <c r="BI442" s="136">
        <f>IF($U$442="nulová",$N$442,0)</f>
        <v>0</v>
      </c>
      <c r="BJ442" s="12" t="s">
        <v>619</v>
      </c>
      <c r="BK442" s="136">
        <f>ROUND($L$442*$K$442,2)</f>
        <v>0</v>
      </c>
      <c r="BL442" s="12" t="s">
        <v>857</v>
      </c>
      <c r="BM442" s="12" t="s">
        <v>1565</v>
      </c>
    </row>
    <row r="443" spans="2:65" s="12" customFormat="1" ht="39" customHeight="1">
      <c r="B443" s="23"/>
      <c r="C443" s="163" t="s">
        <v>1566</v>
      </c>
      <c r="D443" s="163" t="s">
        <v>1190</v>
      </c>
      <c r="E443" s="164" t="s">
        <v>1567</v>
      </c>
      <c r="F443" s="165" t="s">
        <v>1568</v>
      </c>
      <c r="G443" s="166"/>
      <c r="H443" s="166"/>
      <c r="I443" s="166"/>
      <c r="J443" s="167" t="s">
        <v>1257</v>
      </c>
      <c r="K443" s="168">
        <v>2</v>
      </c>
      <c r="L443" s="189">
        <v>0</v>
      </c>
      <c r="M443" s="190"/>
      <c r="N443" s="169">
        <f>ROUND($L$443*$K$443,2)</f>
        <v>0</v>
      </c>
      <c r="O443" s="128"/>
      <c r="P443" s="128"/>
      <c r="Q443" s="128"/>
      <c r="R443" s="27"/>
      <c r="S443" s="28"/>
      <c r="T443" s="132"/>
      <c r="U443" s="133" t="s">
        <v>644</v>
      </c>
      <c r="W443" s="134">
        <f>$V$443*$K$443</f>
        <v>0</v>
      </c>
      <c r="X443" s="134">
        <v>0.038</v>
      </c>
      <c r="Y443" s="134">
        <f>$X$443*$K$443</f>
        <v>0.076</v>
      </c>
      <c r="Z443" s="134">
        <v>0</v>
      </c>
      <c r="AA443" s="135">
        <f>$Z$443*$K$443</f>
        <v>0</v>
      </c>
      <c r="AR443" s="12" t="s">
        <v>863</v>
      </c>
      <c r="AT443" s="12" t="s">
        <v>1190</v>
      </c>
      <c r="AU443" s="12" t="s">
        <v>668</v>
      </c>
      <c r="AY443" s="12" t="s">
        <v>892</v>
      </c>
      <c r="BE443" s="136">
        <f>IF($U$443="základní",$N$443,0)</f>
        <v>0</v>
      </c>
      <c r="BF443" s="136">
        <f>IF($U$443="snížená",$N$443,0)</f>
        <v>0</v>
      </c>
      <c r="BG443" s="136">
        <f>IF($U$443="zákl. přenesená",$N$443,0)</f>
        <v>0</v>
      </c>
      <c r="BH443" s="136">
        <f>IF($U$443="sníž. přenesená",$N$443,0)</f>
        <v>0</v>
      </c>
      <c r="BI443" s="136">
        <f>IF($U$443="nulová",$N$443,0)</f>
        <v>0</v>
      </c>
      <c r="BJ443" s="12" t="s">
        <v>619</v>
      </c>
      <c r="BK443" s="136">
        <f>ROUND($L$443*$K$443,2)</f>
        <v>0</v>
      </c>
      <c r="BL443" s="12" t="s">
        <v>857</v>
      </c>
      <c r="BM443" s="12" t="s">
        <v>1569</v>
      </c>
    </row>
    <row r="444" spans="2:65" s="12" customFormat="1" ht="39" customHeight="1">
      <c r="B444" s="23"/>
      <c r="C444" s="163" t="s">
        <v>1570</v>
      </c>
      <c r="D444" s="163" t="s">
        <v>1190</v>
      </c>
      <c r="E444" s="164" t="s">
        <v>1571</v>
      </c>
      <c r="F444" s="165" t="s">
        <v>1572</v>
      </c>
      <c r="G444" s="166"/>
      <c r="H444" s="166"/>
      <c r="I444" s="166"/>
      <c r="J444" s="167" t="s">
        <v>1257</v>
      </c>
      <c r="K444" s="168">
        <v>3</v>
      </c>
      <c r="L444" s="189">
        <v>0</v>
      </c>
      <c r="M444" s="190"/>
      <c r="N444" s="169">
        <f>ROUND($L$444*$K$444,2)</f>
        <v>0</v>
      </c>
      <c r="O444" s="128"/>
      <c r="P444" s="128"/>
      <c r="Q444" s="128"/>
      <c r="R444" s="27"/>
      <c r="S444" s="28"/>
      <c r="T444" s="132"/>
      <c r="U444" s="133" t="s">
        <v>644</v>
      </c>
      <c r="W444" s="134">
        <f>$V$444*$K$444</f>
        <v>0</v>
      </c>
      <c r="X444" s="134">
        <v>0.0395</v>
      </c>
      <c r="Y444" s="134">
        <f>$X$444*$K$444</f>
        <v>0.1185</v>
      </c>
      <c r="Z444" s="134">
        <v>0</v>
      </c>
      <c r="AA444" s="135">
        <f>$Z$444*$K$444</f>
        <v>0</v>
      </c>
      <c r="AR444" s="12" t="s">
        <v>863</v>
      </c>
      <c r="AT444" s="12" t="s">
        <v>1190</v>
      </c>
      <c r="AU444" s="12" t="s">
        <v>668</v>
      </c>
      <c r="AY444" s="12" t="s">
        <v>892</v>
      </c>
      <c r="BE444" s="136">
        <f>IF($U$444="základní",$N$444,0)</f>
        <v>0</v>
      </c>
      <c r="BF444" s="136">
        <f>IF($U$444="snížená",$N$444,0)</f>
        <v>0</v>
      </c>
      <c r="BG444" s="136">
        <f>IF($U$444="zákl. přenesená",$N$444,0)</f>
        <v>0</v>
      </c>
      <c r="BH444" s="136">
        <f>IF($U$444="sníž. přenesená",$N$444,0)</f>
        <v>0</v>
      </c>
      <c r="BI444" s="136">
        <f>IF($U$444="nulová",$N$444,0)</f>
        <v>0</v>
      </c>
      <c r="BJ444" s="12" t="s">
        <v>619</v>
      </c>
      <c r="BK444" s="136">
        <f>ROUND($L$444*$K$444,2)</f>
        <v>0</v>
      </c>
      <c r="BL444" s="12" t="s">
        <v>857</v>
      </c>
      <c r="BM444" s="12" t="s">
        <v>1573</v>
      </c>
    </row>
    <row r="445" spans="2:65" s="12" customFormat="1" ht="27" customHeight="1">
      <c r="B445" s="23"/>
      <c r="C445" s="125" t="s">
        <v>1574</v>
      </c>
      <c r="D445" s="125" t="s">
        <v>893</v>
      </c>
      <c r="E445" s="126" t="s">
        <v>1575</v>
      </c>
      <c r="F445" s="127" t="s">
        <v>1576</v>
      </c>
      <c r="G445" s="128"/>
      <c r="H445" s="128"/>
      <c r="I445" s="128"/>
      <c r="J445" s="129" t="s">
        <v>1257</v>
      </c>
      <c r="K445" s="130">
        <v>1</v>
      </c>
      <c r="L445" s="186">
        <v>0</v>
      </c>
      <c r="M445" s="187"/>
      <c r="N445" s="131">
        <f>ROUND($L$445*$K$445,2)</f>
        <v>0</v>
      </c>
      <c r="O445" s="128"/>
      <c r="P445" s="128"/>
      <c r="Q445" s="128"/>
      <c r="R445" s="27"/>
      <c r="S445" s="28"/>
      <c r="T445" s="132"/>
      <c r="U445" s="133" t="s">
        <v>644</v>
      </c>
      <c r="W445" s="134">
        <f>$V$445*$K$445</f>
        <v>0</v>
      </c>
      <c r="X445" s="134">
        <v>0.0065</v>
      </c>
      <c r="Y445" s="134">
        <f>$X$445*$K$445</f>
        <v>0.0065</v>
      </c>
      <c r="Z445" s="134">
        <v>0</v>
      </c>
      <c r="AA445" s="135">
        <f>$Z$445*$K$445</f>
        <v>0</v>
      </c>
      <c r="AR445" s="12" t="s">
        <v>857</v>
      </c>
      <c r="AT445" s="12" t="s">
        <v>893</v>
      </c>
      <c r="AU445" s="12" t="s">
        <v>668</v>
      </c>
      <c r="AY445" s="12" t="s">
        <v>892</v>
      </c>
      <c r="BE445" s="136">
        <f>IF($U$445="základní",$N$445,0)</f>
        <v>0</v>
      </c>
      <c r="BF445" s="136">
        <f>IF($U$445="snížená",$N$445,0)</f>
        <v>0</v>
      </c>
      <c r="BG445" s="136">
        <f>IF($U$445="zákl. přenesená",$N$445,0)</f>
        <v>0</v>
      </c>
      <c r="BH445" s="136">
        <f>IF($U$445="sníž. přenesená",$N$445,0)</f>
        <v>0</v>
      </c>
      <c r="BI445" s="136">
        <f>IF($U$445="nulová",$N$445,0)</f>
        <v>0</v>
      </c>
      <c r="BJ445" s="12" t="s">
        <v>619</v>
      </c>
      <c r="BK445" s="136">
        <f>ROUND($L$445*$K$445,2)</f>
        <v>0</v>
      </c>
      <c r="BL445" s="12" t="s">
        <v>857</v>
      </c>
      <c r="BM445" s="12" t="s">
        <v>1577</v>
      </c>
    </row>
    <row r="446" spans="2:65" s="12" customFormat="1" ht="39" customHeight="1">
      <c r="B446" s="23"/>
      <c r="C446" s="163" t="s">
        <v>1578</v>
      </c>
      <c r="D446" s="163" t="s">
        <v>1190</v>
      </c>
      <c r="E446" s="164" t="s">
        <v>1579</v>
      </c>
      <c r="F446" s="165" t="s">
        <v>1580</v>
      </c>
      <c r="G446" s="166"/>
      <c r="H446" s="166"/>
      <c r="I446" s="166"/>
      <c r="J446" s="167" t="s">
        <v>1257</v>
      </c>
      <c r="K446" s="168">
        <v>1</v>
      </c>
      <c r="L446" s="189">
        <v>0</v>
      </c>
      <c r="M446" s="190"/>
      <c r="N446" s="169">
        <f>ROUND($L$446*$K$446,2)</f>
        <v>0</v>
      </c>
      <c r="O446" s="128"/>
      <c r="P446" s="128"/>
      <c r="Q446" s="128"/>
      <c r="R446" s="27"/>
      <c r="S446" s="28"/>
      <c r="T446" s="132"/>
      <c r="U446" s="133" t="s">
        <v>644</v>
      </c>
      <c r="W446" s="134">
        <f>$V$446*$K$446</f>
        <v>0</v>
      </c>
      <c r="X446" s="134">
        <v>0.0884</v>
      </c>
      <c r="Y446" s="134">
        <f>$X$446*$K$446</f>
        <v>0.0884</v>
      </c>
      <c r="Z446" s="134">
        <v>0</v>
      </c>
      <c r="AA446" s="135">
        <f>$Z$446*$K$446</f>
        <v>0</v>
      </c>
      <c r="AR446" s="12" t="s">
        <v>863</v>
      </c>
      <c r="AT446" s="12" t="s">
        <v>1190</v>
      </c>
      <c r="AU446" s="12" t="s">
        <v>668</v>
      </c>
      <c r="AY446" s="12" t="s">
        <v>892</v>
      </c>
      <c r="BE446" s="136">
        <f>IF($U$446="základní",$N$446,0)</f>
        <v>0</v>
      </c>
      <c r="BF446" s="136">
        <f>IF($U$446="snížená",$N$446,0)</f>
        <v>0</v>
      </c>
      <c r="BG446" s="136">
        <f>IF($U$446="zákl. přenesená",$N$446,0)</f>
        <v>0</v>
      </c>
      <c r="BH446" s="136">
        <f>IF($U$446="sníž. přenesená",$N$446,0)</f>
        <v>0</v>
      </c>
      <c r="BI446" s="136">
        <f>IF($U$446="nulová",$N$446,0)</f>
        <v>0</v>
      </c>
      <c r="BJ446" s="12" t="s">
        <v>619</v>
      </c>
      <c r="BK446" s="136">
        <f>ROUND($L$446*$K$446,2)</f>
        <v>0</v>
      </c>
      <c r="BL446" s="12" t="s">
        <v>857</v>
      </c>
      <c r="BM446" s="12" t="s">
        <v>1581</v>
      </c>
    </row>
    <row r="447" spans="2:65" s="12" customFormat="1" ht="39" customHeight="1">
      <c r="B447" s="23"/>
      <c r="C447" s="125" t="s">
        <v>1582</v>
      </c>
      <c r="D447" s="125" t="s">
        <v>893</v>
      </c>
      <c r="E447" s="126" t="s">
        <v>1583</v>
      </c>
      <c r="F447" s="127" t="s">
        <v>1584</v>
      </c>
      <c r="G447" s="128"/>
      <c r="H447" s="128"/>
      <c r="I447" s="128"/>
      <c r="J447" s="129" t="s">
        <v>975</v>
      </c>
      <c r="K447" s="130">
        <v>2</v>
      </c>
      <c r="L447" s="186">
        <v>0</v>
      </c>
      <c r="M447" s="187"/>
      <c r="N447" s="131">
        <f>ROUND($L$447*$K$447,2)</f>
        <v>0</v>
      </c>
      <c r="O447" s="128"/>
      <c r="P447" s="128"/>
      <c r="Q447" s="128"/>
      <c r="R447" s="27"/>
      <c r="S447" s="28"/>
      <c r="T447" s="132"/>
      <c r="U447" s="133" t="s">
        <v>644</v>
      </c>
      <c r="W447" s="134">
        <f>$V$447*$K$447</f>
        <v>0</v>
      </c>
      <c r="X447" s="134">
        <v>0</v>
      </c>
      <c r="Y447" s="134">
        <f>$X$447*$K$447</f>
        <v>0</v>
      </c>
      <c r="Z447" s="134">
        <v>0</v>
      </c>
      <c r="AA447" s="135">
        <f>$Z$447*$K$447</f>
        <v>0</v>
      </c>
      <c r="AR447" s="12" t="s">
        <v>857</v>
      </c>
      <c r="AT447" s="12" t="s">
        <v>893</v>
      </c>
      <c r="AU447" s="12" t="s">
        <v>668</v>
      </c>
      <c r="AY447" s="12" t="s">
        <v>892</v>
      </c>
      <c r="BE447" s="136">
        <f>IF($U$447="základní",$N$447,0)</f>
        <v>0</v>
      </c>
      <c r="BF447" s="136">
        <f>IF($U$447="snížená",$N$447,0)</f>
        <v>0</v>
      </c>
      <c r="BG447" s="136">
        <f>IF($U$447="zákl. přenesená",$N$447,0)</f>
        <v>0</v>
      </c>
      <c r="BH447" s="136">
        <f>IF($U$447="sníž. přenesená",$N$447,0)</f>
        <v>0</v>
      </c>
      <c r="BI447" s="136">
        <f>IF($U$447="nulová",$N$447,0)</f>
        <v>0</v>
      </c>
      <c r="BJ447" s="12" t="s">
        <v>619</v>
      </c>
      <c r="BK447" s="136">
        <f>ROUND($L$447*$K$447,2)</f>
        <v>0</v>
      </c>
      <c r="BL447" s="12" t="s">
        <v>857</v>
      </c>
      <c r="BM447" s="12" t="s">
        <v>1585</v>
      </c>
    </row>
    <row r="448" spans="2:51" s="12" customFormat="1" ht="18.75" customHeight="1">
      <c r="B448" s="137"/>
      <c r="E448" s="138" t="s">
        <v>700</v>
      </c>
      <c r="F448" s="139" t="s">
        <v>1586</v>
      </c>
      <c r="G448" s="140"/>
      <c r="H448" s="140"/>
      <c r="I448" s="140"/>
      <c r="K448" s="141">
        <v>2</v>
      </c>
      <c r="L448" s="188"/>
      <c r="M448" s="188"/>
      <c r="R448" s="142"/>
      <c r="S448" s="28"/>
      <c r="T448" s="143"/>
      <c r="AA448" s="144"/>
      <c r="AT448" s="138" t="s">
        <v>899</v>
      </c>
      <c r="AU448" s="138" t="s">
        <v>668</v>
      </c>
      <c r="AV448" s="138" t="s">
        <v>668</v>
      </c>
      <c r="AW448" s="138" t="s">
        <v>832</v>
      </c>
      <c r="AX448" s="138" t="s">
        <v>619</v>
      </c>
      <c r="AY448" s="138" t="s">
        <v>892</v>
      </c>
    </row>
    <row r="449" spans="2:65" s="12" customFormat="1" ht="27" customHeight="1">
      <c r="B449" s="23"/>
      <c r="C449" s="163" t="s">
        <v>1587</v>
      </c>
      <c r="D449" s="163" t="s">
        <v>1190</v>
      </c>
      <c r="E449" s="164" t="s">
        <v>1588</v>
      </c>
      <c r="F449" s="165" t="s">
        <v>1589</v>
      </c>
      <c r="G449" s="166"/>
      <c r="H449" s="166"/>
      <c r="I449" s="166"/>
      <c r="J449" s="167" t="s">
        <v>975</v>
      </c>
      <c r="K449" s="168">
        <v>2</v>
      </c>
      <c r="L449" s="189">
        <v>0</v>
      </c>
      <c r="M449" s="190"/>
      <c r="N449" s="169">
        <f>ROUND($L$449*$K$449,2)</f>
        <v>0</v>
      </c>
      <c r="O449" s="128"/>
      <c r="P449" s="128"/>
      <c r="Q449" s="128"/>
      <c r="R449" s="27"/>
      <c r="S449" s="28"/>
      <c r="T449" s="132"/>
      <c r="U449" s="133" t="s">
        <v>644</v>
      </c>
      <c r="W449" s="134">
        <f>$V$449*$K$449</f>
        <v>0</v>
      </c>
      <c r="X449" s="134">
        <v>0.0005</v>
      </c>
      <c r="Y449" s="134">
        <f>$X$449*$K$449</f>
        <v>0.001</v>
      </c>
      <c r="Z449" s="134">
        <v>0</v>
      </c>
      <c r="AA449" s="135">
        <f>$Z$449*$K$449</f>
        <v>0</v>
      </c>
      <c r="AR449" s="12" t="s">
        <v>863</v>
      </c>
      <c r="AT449" s="12" t="s">
        <v>1190</v>
      </c>
      <c r="AU449" s="12" t="s">
        <v>668</v>
      </c>
      <c r="AY449" s="12" t="s">
        <v>892</v>
      </c>
      <c r="BE449" s="136">
        <f>IF($U$449="základní",$N$449,0)</f>
        <v>0</v>
      </c>
      <c r="BF449" s="136">
        <f>IF($U$449="snížená",$N$449,0)</f>
        <v>0</v>
      </c>
      <c r="BG449" s="136">
        <f>IF($U$449="zákl. přenesená",$N$449,0)</f>
        <v>0</v>
      </c>
      <c r="BH449" s="136">
        <f>IF($U$449="sníž. přenesená",$N$449,0)</f>
        <v>0</v>
      </c>
      <c r="BI449" s="136">
        <f>IF($U$449="nulová",$N$449,0)</f>
        <v>0</v>
      </c>
      <c r="BJ449" s="12" t="s">
        <v>619</v>
      </c>
      <c r="BK449" s="136">
        <f>ROUND($L$449*$K$449,2)</f>
        <v>0</v>
      </c>
      <c r="BL449" s="12" t="s">
        <v>857</v>
      </c>
      <c r="BM449" s="12" t="s">
        <v>1590</v>
      </c>
    </row>
    <row r="450" spans="2:51" s="12" customFormat="1" ht="18.75" customHeight="1">
      <c r="B450" s="137"/>
      <c r="E450" s="138"/>
      <c r="F450" s="139" t="s">
        <v>700</v>
      </c>
      <c r="G450" s="140"/>
      <c r="H450" s="140"/>
      <c r="I450" s="140"/>
      <c r="K450" s="141">
        <v>2</v>
      </c>
      <c r="L450" s="188"/>
      <c r="M450" s="188"/>
      <c r="R450" s="142"/>
      <c r="S450" s="28"/>
      <c r="T450" s="143"/>
      <c r="AA450" s="144"/>
      <c r="AT450" s="138" t="s">
        <v>899</v>
      </c>
      <c r="AU450" s="138" t="s">
        <v>668</v>
      </c>
      <c r="AV450" s="138" t="s">
        <v>668</v>
      </c>
      <c r="AW450" s="138" t="s">
        <v>832</v>
      </c>
      <c r="AX450" s="138" t="s">
        <v>619</v>
      </c>
      <c r="AY450" s="138" t="s">
        <v>892</v>
      </c>
    </row>
    <row r="451" spans="2:65" s="12" customFormat="1" ht="39" customHeight="1">
      <c r="B451" s="23"/>
      <c r="C451" s="125" t="s">
        <v>1591</v>
      </c>
      <c r="D451" s="125" t="s">
        <v>893</v>
      </c>
      <c r="E451" s="126" t="s">
        <v>1592</v>
      </c>
      <c r="F451" s="127" t="s">
        <v>1593</v>
      </c>
      <c r="G451" s="128"/>
      <c r="H451" s="128"/>
      <c r="I451" s="128"/>
      <c r="J451" s="129" t="s">
        <v>975</v>
      </c>
      <c r="K451" s="130">
        <v>23.3</v>
      </c>
      <c r="L451" s="186">
        <v>0</v>
      </c>
      <c r="M451" s="187"/>
      <c r="N451" s="131">
        <f>ROUND($L$451*$K$451,2)</f>
        <v>0</v>
      </c>
      <c r="O451" s="128"/>
      <c r="P451" s="128"/>
      <c r="Q451" s="128"/>
      <c r="R451" s="27"/>
      <c r="S451" s="28"/>
      <c r="T451" s="132"/>
      <c r="U451" s="133" t="s">
        <v>644</v>
      </c>
      <c r="W451" s="134">
        <f>$V$451*$K$451</f>
        <v>0</v>
      </c>
      <c r="X451" s="134">
        <v>0</v>
      </c>
      <c r="Y451" s="134">
        <f>$X$451*$K$451</f>
        <v>0</v>
      </c>
      <c r="Z451" s="134">
        <v>0</v>
      </c>
      <c r="AA451" s="135">
        <f>$Z$451*$K$451</f>
        <v>0</v>
      </c>
      <c r="AR451" s="12" t="s">
        <v>857</v>
      </c>
      <c r="AT451" s="12" t="s">
        <v>893</v>
      </c>
      <c r="AU451" s="12" t="s">
        <v>668</v>
      </c>
      <c r="AY451" s="12" t="s">
        <v>892</v>
      </c>
      <c r="BE451" s="136">
        <f>IF($U$451="základní",$N$451,0)</f>
        <v>0</v>
      </c>
      <c r="BF451" s="136">
        <f>IF($U$451="snížená",$N$451,0)</f>
        <v>0</v>
      </c>
      <c r="BG451" s="136">
        <f>IF($U$451="zákl. přenesená",$N$451,0)</f>
        <v>0</v>
      </c>
      <c r="BH451" s="136">
        <f>IF($U$451="sníž. přenesená",$N$451,0)</f>
        <v>0</v>
      </c>
      <c r="BI451" s="136">
        <f>IF($U$451="nulová",$N$451,0)</f>
        <v>0</v>
      </c>
      <c r="BJ451" s="12" t="s">
        <v>619</v>
      </c>
      <c r="BK451" s="136">
        <f>ROUND($L$451*$K$451,2)</f>
        <v>0</v>
      </c>
      <c r="BL451" s="12" t="s">
        <v>857</v>
      </c>
      <c r="BM451" s="12" t="s">
        <v>1594</v>
      </c>
    </row>
    <row r="452" spans="2:51" s="12" customFormat="1" ht="18.75" customHeight="1">
      <c r="B452" s="137"/>
      <c r="E452" s="138" t="s">
        <v>700</v>
      </c>
      <c r="F452" s="139" t="s">
        <v>704</v>
      </c>
      <c r="G452" s="140"/>
      <c r="H452" s="140"/>
      <c r="I452" s="140"/>
      <c r="K452" s="141">
        <v>23.3</v>
      </c>
      <c r="L452" s="188"/>
      <c r="M452" s="188"/>
      <c r="R452" s="142"/>
      <c r="S452" s="28"/>
      <c r="T452" s="143"/>
      <c r="AA452" s="144"/>
      <c r="AT452" s="138" t="s">
        <v>899</v>
      </c>
      <c r="AU452" s="138" t="s">
        <v>668</v>
      </c>
      <c r="AV452" s="138" t="s">
        <v>668</v>
      </c>
      <c r="AW452" s="138" t="s">
        <v>832</v>
      </c>
      <c r="AX452" s="138" t="s">
        <v>619</v>
      </c>
      <c r="AY452" s="138" t="s">
        <v>892</v>
      </c>
    </row>
    <row r="453" spans="2:65" s="12" customFormat="1" ht="27" customHeight="1">
      <c r="B453" s="23"/>
      <c r="C453" s="163" t="s">
        <v>1595</v>
      </c>
      <c r="D453" s="163" t="s">
        <v>1190</v>
      </c>
      <c r="E453" s="164" t="s">
        <v>1596</v>
      </c>
      <c r="F453" s="165" t="s">
        <v>1597</v>
      </c>
      <c r="G453" s="166"/>
      <c r="H453" s="166"/>
      <c r="I453" s="166"/>
      <c r="J453" s="167" t="s">
        <v>975</v>
      </c>
      <c r="K453" s="168">
        <v>23.3</v>
      </c>
      <c r="L453" s="189">
        <v>0</v>
      </c>
      <c r="M453" s="190"/>
      <c r="N453" s="169">
        <f>ROUND($L$453*$K$453,2)</f>
        <v>0</v>
      </c>
      <c r="O453" s="128"/>
      <c r="P453" s="128"/>
      <c r="Q453" s="128"/>
      <c r="R453" s="27"/>
      <c r="S453" s="28"/>
      <c r="T453" s="132"/>
      <c r="U453" s="133" t="s">
        <v>644</v>
      </c>
      <c r="W453" s="134">
        <f>$V$453*$K$453</f>
        <v>0</v>
      </c>
      <c r="X453" s="134">
        <v>0.0027</v>
      </c>
      <c r="Y453" s="134">
        <f>$X$453*$K$453</f>
        <v>0.06291000000000001</v>
      </c>
      <c r="Z453" s="134">
        <v>0</v>
      </c>
      <c r="AA453" s="135">
        <f>$Z$453*$K$453</f>
        <v>0</v>
      </c>
      <c r="AR453" s="12" t="s">
        <v>863</v>
      </c>
      <c r="AT453" s="12" t="s">
        <v>1190</v>
      </c>
      <c r="AU453" s="12" t="s">
        <v>668</v>
      </c>
      <c r="AY453" s="12" t="s">
        <v>892</v>
      </c>
      <c r="BE453" s="136">
        <f>IF($U$453="základní",$N$453,0)</f>
        <v>0</v>
      </c>
      <c r="BF453" s="136">
        <f>IF($U$453="snížená",$N$453,0)</f>
        <v>0</v>
      </c>
      <c r="BG453" s="136">
        <f>IF($U$453="zákl. přenesená",$N$453,0)</f>
        <v>0</v>
      </c>
      <c r="BH453" s="136">
        <f>IF($U$453="sníž. přenesená",$N$453,0)</f>
        <v>0</v>
      </c>
      <c r="BI453" s="136">
        <f>IF($U$453="nulová",$N$453,0)</f>
        <v>0</v>
      </c>
      <c r="BJ453" s="12" t="s">
        <v>619</v>
      </c>
      <c r="BK453" s="136">
        <f>ROUND($L$453*$K$453,2)</f>
        <v>0</v>
      </c>
      <c r="BL453" s="12" t="s">
        <v>857</v>
      </c>
      <c r="BM453" s="12" t="s">
        <v>1598</v>
      </c>
    </row>
    <row r="454" spans="2:51" s="12" customFormat="1" ht="18.75" customHeight="1">
      <c r="B454" s="137"/>
      <c r="E454" s="138"/>
      <c r="F454" s="139" t="s">
        <v>704</v>
      </c>
      <c r="G454" s="140"/>
      <c r="H454" s="140"/>
      <c r="I454" s="140"/>
      <c r="K454" s="141">
        <v>23.3</v>
      </c>
      <c r="L454" s="188"/>
      <c r="M454" s="188"/>
      <c r="R454" s="142"/>
      <c r="S454" s="28"/>
      <c r="T454" s="143"/>
      <c r="AA454" s="144"/>
      <c r="AT454" s="138" t="s">
        <v>899</v>
      </c>
      <c r="AU454" s="138" t="s">
        <v>668</v>
      </c>
      <c r="AV454" s="138" t="s">
        <v>668</v>
      </c>
      <c r="AW454" s="138" t="s">
        <v>832</v>
      </c>
      <c r="AX454" s="138" t="s">
        <v>619</v>
      </c>
      <c r="AY454" s="138" t="s">
        <v>892</v>
      </c>
    </row>
    <row r="455" spans="2:65" s="12" customFormat="1" ht="39" customHeight="1">
      <c r="B455" s="23"/>
      <c r="C455" s="125" t="s">
        <v>1599</v>
      </c>
      <c r="D455" s="125" t="s">
        <v>893</v>
      </c>
      <c r="E455" s="126" t="s">
        <v>1600</v>
      </c>
      <c r="F455" s="127" t="s">
        <v>1601</v>
      </c>
      <c r="G455" s="128"/>
      <c r="H455" s="128"/>
      <c r="I455" s="128"/>
      <c r="J455" s="129" t="s">
        <v>975</v>
      </c>
      <c r="K455" s="130">
        <v>15</v>
      </c>
      <c r="L455" s="186">
        <v>0</v>
      </c>
      <c r="M455" s="187"/>
      <c r="N455" s="131">
        <f>ROUND($L$455*$K$455,2)</f>
        <v>0</v>
      </c>
      <c r="O455" s="128"/>
      <c r="P455" s="128"/>
      <c r="Q455" s="128"/>
      <c r="R455" s="27"/>
      <c r="S455" s="28"/>
      <c r="T455" s="132"/>
      <c r="U455" s="133" t="s">
        <v>644</v>
      </c>
      <c r="W455" s="134">
        <f>$V$455*$K$455</f>
        <v>0</v>
      </c>
      <c r="X455" s="134">
        <v>0</v>
      </c>
      <c r="Y455" s="134">
        <f>$X$455*$K$455</f>
        <v>0</v>
      </c>
      <c r="Z455" s="134">
        <v>0</v>
      </c>
      <c r="AA455" s="135">
        <f>$Z$455*$K$455</f>
        <v>0</v>
      </c>
      <c r="AR455" s="12" t="s">
        <v>857</v>
      </c>
      <c r="AT455" s="12" t="s">
        <v>893</v>
      </c>
      <c r="AU455" s="12" t="s">
        <v>668</v>
      </c>
      <c r="AY455" s="12" t="s">
        <v>892</v>
      </c>
      <c r="BE455" s="136">
        <f>IF($U$455="základní",$N$455,0)</f>
        <v>0</v>
      </c>
      <c r="BF455" s="136">
        <f>IF($U$455="snížená",$N$455,0)</f>
        <v>0</v>
      </c>
      <c r="BG455" s="136">
        <f>IF($U$455="zákl. přenesená",$N$455,0)</f>
        <v>0</v>
      </c>
      <c r="BH455" s="136">
        <f>IF($U$455="sníž. přenesená",$N$455,0)</f>
        <v>0</v>
      </c>
      <c r="BI455" s="136">
        <f>IF($U$455="nulová",$N$455,0)</f>
        <v>0</v>
      </c>
      <c r="BJ455" s="12" t="s">
        <v>619</v>
      </c>
      <c r="BK455" s="136">
        <f>ROUND($L$455*$K$455,2)</f>
        <v>0</v>
      </c>
      <c r="BL455" s="12" t="s">
        <v>857</v>
      </c>
      <c r="BM455" s="12" t="s">
        <v>1602</v>
      </c>
    </row>
    <row r="456" spans="2:51" s="12" customFormat="1" ht="18.75" customHeight="1">
      <c r="B456" s="137"/>
      <c r="E456" s="138" t="s">
        <v>708</v>
      </c>
      <c r="F456" s="139" t="s">
        <v>1603</v>
      </c>
      <c r="G456" s="140"/>
      <c r="H456" s="140"/>
      <c r="I456" s="140"/>
      <c r="K456" s="141">
        <v>15</v>
      </c>
      <c r="L456" s="188"/>
      <c r="M456" s="188"/>
      <c r="R456" s="142"/>
      <c r="S456" s="28"/>
      <c r="T456" s="143"/>
      <c r="AA456" s="144"/>
      <c r="AT456" s="138" t="s">
        <v>899</v>
      </c>
      <c r="AU456" s="138" t="s">
        <v>668</v>
      </c>
      <c r="AV456" s="138" t="s">
        <v>668</v>
      </c>
      <c r="AW456" s="138" t="s">
        <v>832</v>
      </c>
      <c r="AX456" s="138" t="s">
        <v>619</v>
      </c>
      <c r="AY456" s="138" t="s">
        <v>892</v>
      </c>
    </row>
    <row r="457" spans="2:65" s="12" customFormat="1" ht="27" customHeight="1">
      <c r="B457" s="23"/>
      <c r="C457" s="163" t="s">
        <v>1604</v>
      </c>
      <c r="D457" s="163" t="s">
        <v>1190</v>
      </c>
      <c r="E457" s="164" t="s">
        <v>1605</v>
      </c>
      <c r="F457" s="165" t="s">
        <v>1606</v>
      </c>
      <c r="G457" s="166"/>
      <c r="H457" s="166"/>
      <c r="I457" s="166"/>
      <c r="J457" s="167" t="s">
        <v>975</v>
      </c>
      <c r="K457" s="168">
        <v>15</v>
      </c>
      <c r="L457" s="189">
        <v>0</v>
      </c>
      <c r="M457" s="190"/>
      <c r="N457" s="169">
        <f>ROUND($L$457*$K$457,2)</f>
        <v>0</v>
      </c>
      <c r="O457" s="128"/>
      <c r="P457" s="128"/>
      <c r="Q457" s="128"/>
      <c r="R457" s="27"/>
      <c r="S457" s="28"/>
      <c r="T457" s="132"/>
      <c r="U457" s="133" t="s">
        <v>644</v>
      </c>
      <c r="W457" s="134">
        <f>$V$457*$K$457</f>
        <v>0</v>
      </c>
      <c r="X457" s="134">
        <v>0.0325</v>
      </c>
      <c r="Y457" s="134">
        <f>$X$457*$K$457</f>
        <v>0.48750000000000004</v>
      </c>
      <c r="Z457" s="134">
        <v>0</v>
      </c>
      <c r="AA457" s="135">
        <f>$Z$457*$K$457</f>
        <v>0</v>
      </c>
      <c r="AR457" s="12" t="s">
        <v>863</v>
      </c>
      <c r="AT457" s="12" t="s">
        <v>1190</v>
      </c>
      <c r="AU457" s="12" t="s">
        <v>668</v>
      </c>
      <c r="AY457" s="12" t="s">
        <v>892</v>
      </c>
      <c r="BE457" s="136">
        <f>IF($U$457="základní",$N$457,0)</f>
        <v>0</v>
      </c>
      <c r="BF457" s="136">
        <f>IF($U$457="snížená",$N$457,0)</f>
        <v>0</v>
      </c>
      <c r="BG457" s="136">
        <f>IF($U$457="zákl. přenesená",$N$457,0)</f>
        <v>0</v>
      </c>
      <c r="BH457" s="136">
        <f>IF($U$457="sníž. přenesená",$N$457,0)</f>
        <v>0</v>
      </c>
      <c r="BI457" s="136">
        <f>IF($U$457="nulová",$N$457,0)</f>
        <v>0</v>
      </c>
      <c r="BJ457" s="12" t="s">
        <v>619</v>
      </c>
      <c r="BK457" s="136">
        <f>ROUND($L$457*$K$457,2)</f>
        <v>0</v>
      </c>
      <c r="BL457" s="12" t="s">
        <v>857</v>
      </c>
      <c r="BM457" s="12" t="s">
        <v>1607</v>
      </c>
    </row>
    <row r="458" spans="2:51" s="12" customFormat="1" ht="18.75" customHeight="1">
      <c r="B458" s="137"/>
      <c r="E458" s="138"/>
      <c r="F458" s="139" t="s">
        <v>708</v>
      </c>
      <c r="G458" s="140"/>
      <c r="H458" s="140"/>
      <c r="I458" s="140"/>
      <c r="K458" s="141">
        <v>15</v>
      </c>
      <c r="L458" s="188"/>
      <c r="M458" s="188"/>
      <c r="R458" s="142"/>
      <c r="S458" s="28"/>
      <c r="T458" s="143"/>
      <c r="AA458" s="144"/>
      <c r="AT458" s="138" t="s">
        <v>899</v>
      </c>
      <c r="AU458" s="138" t="s">
        <v>668</v>
      </c>
      <c r="AV458" s="138" t="s">
        <v>668</v>
      </c>
      <c r="AW458" s="138" t="s">
        <v>832</v>
      </c>
      <c r="AX458" s="138" t="s">
        <v>619</v>
      </c>
      <c r="AY458" s="138" t="s">
        <v>892</v>
      </c>
    </row>
    <row r="459" spans="2:65" s="12" customFormat="1" ht="39" customHeight="1">
      <c r="B459" s="23"/>
      <c r="C459" s="125" t="s">
        <v>1608</v>
      </c>
      <c r="D459" s="125" t="s">
        <v>893</v>
      </c>
      <c r="E459" s="126" t="s">
        <v>1609</v>
      </c>
      <c r="F459" s="127" t="s">
        <v>1610</v>
      </c>
      <c r="G459" s="128"/>
      <c r="H459" s="128"/>
      <c r="I459" s="128"/>
      <c r="J459" s="129" t="s">
        <v>975</v>
      </c>
      <c r="K459" s="130">
        <v>9</v>
      </c>
      <c r="L459" s="186">
        <v>0</v>
      </c>
      <c r="M459" s="187"/>
      <c r="N459" s="131">
        <f>ROUND($L$459*$K$459,2)</f>
        <v>0</v>
      </c>
      <c r="O459" s="128"/>
      <c r="P459" s="128"/>
      <c r="Q459" s="128"/>
      <c r="R459" s="27"/>
      <c r="S459" s="28"/>
      <c r="T459" s="132"/>
      <c r="U459" s="133" t="s">
        <v>644</v>
      </c>
      <c r="W459" s="134">
        <f>$V$459*$K$459</f>
        <v>0</v>
      </c>
      <c r="X459" s="134">
        <v>0</v>
      </c>
      <c r="Y459" s="134">
        <f>$X$459*$K$459</f>
        <v>0</v>
      </c>
      <c r="Z459" s="134">
        <v>0</v>
      </c>
      <c r="AA459" s="135">
        <f>$Z$459*$K$459</f>
        <v>0</v>
      </c>
      <c r="AR459" s="12" t="s">
        <v>857</v>
      </c>
      <c r="AT459" s="12" t="s">
        <v>893</v>
      </c>
      <c r="AU459" s="12" t="s">
        <v>668</v>
      </c>
      <c r="AY459" s="12" t="s">
        <v>892</v>
      </c>
      <c r="BE459" s="136">
        <f>IF($U$459="základní",$N$459,0)</f>
        <v>0</v>
      </c>
      <c r="BF459" s="136">
        <f>IF($U$459="snížená",$N$459,0)</f>
        <v>0</v>
      </c>
      <c r="BG459" s="136">
        <f>IF($U$459="zákl. přenesená",$N$459,0)</f>
        <v>0</v>
      </c>
      <c r="BH459" s="136">
        <f>IF($U$459="sníž. přenesená",$N$459,0)</f>
        <v>0</v>
      </c>
      <c r="BI459" s="136">
        <f>IF($U$459="nulová",$N$459,0)</f>
        <v>0</v>
      </c>
      <c r="BJ459" s="12" t="s">
        <v>619</v>
      </c>
      <c r="BK459" s="136">
        <f>ROUND($L$459*$K$459,2)</f>
        <v>0</v>
      </c>
      <c r="BL459" s="12" t="s">
        <v>857</v>
      </c>
      <c r="BM459" s="12" t="s">
        <v>1611</v>
      </c>
    </row>
    <row r="460" spans="2:51" s="12" customFormat="1" ht="18.75" customHeight="1">
      <c r="B460" s="137"/>
      <c r="E460" s="138"/>
      <c r="F460" s="139" t="s">
        <v>1612</v>
      </c>
      <c r="G460" s="140"/>
      <c r="H460" s="140"/>
      <c r="I460" s="140"/>
      <c r="K460" s="141">
        <v>9</v>
      </c>
      <c r="L460" s="188"/>
      <c r="M460" s="188"/>
      <c r="R460" s="142"/>
      <c r="S460" s="28"/>
      <c r="T460" s="143"/>
      <c r="AA460" s="144"/>
      <c r="AT460" s="138" t="s">
        <v>899</v>
      </c>
      <c r="AU460" s="138" t="s">
        <v>668</v>
      </c>
      <c r="AV460" s="138" t="s">
        <v>668</v>
      </c>
      <c r="AW460" s="138" t="s">
        <v>832</v>
      </c>
      <c r="AX460" s="138" t="s">
        <v>619</v>
      </c>
      <c r="AY460" s="138" t="s">
        <v>892</v>
      </c>
    </row>
    <row r="461" spans="2:65" s="12" customFormat="1" ht="27" customHeight="1">
      <c r="B461" s="23"/>
      <c r="C461" s="163" t="s">
        <v>1613</v>
      </c>
      <c r="D461" s="163" t="s">
        <v>1190</v>
      </c>
      <c r="E461" s="164" t="s">
        <v>1614</v>
      </c>
      <c r="F461" s="165" t="s">
        <v>1615</v>
      </c>
      <c r="G461" s="166"/>
      <c r="H461" s="166"/>
      <c r="I461" s="166"/>
      <c r="J461" s="167" t="s">
        <v>975</v>
      </c>
      <c r="K461" s="168">
        <v>9</v>
      </c>
      <c r="L461" s="189">
        <v>0</v>
      </c>
      <c r="M461" s="190"/>
      <c r="N461" s="169">
        <f>ROUND($L$461*$K$461,2)</f>
        <v>0</v>
      </c>
      <c r="O461" s="128"/>
      <c r="P461" s="128"/>
      <c r="Q461" s="128"/>
      <c r="R461" s="27"/>
      <c r="S461" s="28"/>
      <c r="T461" s="132"/>
      <c r="U461" s="133" t="s">
        <v>644</v>
      </c>
      <c r="W461" s="134">
        <f>$V$461*$K$461</f>
        <v>0</v>
      </c>
      <c r="X461" s="134">
        <v>0.0395</v>
      </c>
      <c r="Y461" s="134">
        <f>$X$461*$K$461</f>
        <v>0.3555</v>
      </c>
      <c r="Z461" s="134">
        <v>0</v>
      </c>
      <c r="AA461" s="135">
        <f>$Z$461*$K$461</f>
        <v>0</v>
      </c>
      <c r="AR461" s="12" t="s">
        <v>863</v>
      </c>
      <c r="AT461" s="12" t="s">
        <v>1190</v>
      </c>
      <c r="AU461" s="12" t="s">
        <v>668</v>
      </c>
      <c r="AY461" s="12" t="s">
        <v>892</v>
      </c>
      <c r="BE461" s="136">
        <f>IF($U$461="základní",$N$461,0)</f>
        <v>0</v>
      </c>
      <c r="BF461" s="136">
        <f>IF($U$461="snížená",$N$461,0)</f>
        <v>0</v>
      </c>
      <c r="BG461" s="136">
        <f>IF($U$461="zákl. přenesená",$N$461,0)</f>
        <v>0</v>
      </c>
      <c r="BH461" s="136">
        <f>IF($U$461="sníž. přenesená",$N$461,0)</f>
        <v>0</v>
      </c>
      <c r="BI461" s="136">
        <f>IF($U$461="nulová",$N$461,0)</f>
        <v>0</v>
      </c>
      <c r="BJ461" s="12" t="s">
        <v>619</v>
      </c>
      <c r="BK461" s="136">
        <f>ROUND($L$461*$K$461,2)</f>
        <v>0</v>
      </c>
      <c r="BL461" s="12" t="s">
        <v>857</v>
      </c>
      <c r="BM461" s="12" t="s">
        <v>1616</v>
      </c>
    </row>
    <row r="462" spans="2:51" s="12" customFormat="1" ht="18.75" customHeight="1">
      <c r="B462" s="137"/>
      <c r="E462" s="138"/>
      <c r="F462" s="139" t="s">
        <v>1612</v>
      </c>
      <c r="G462" s="140"/>
      <c r="H462" s="140"/>
      <c r="I462" s="140"/>
      <c r="K462" s="141">
        <v>9</v>
      </c>
      <c r="L462" s="188"/>
      <c r="M462" s="188"/>
      <c r="R462" s="142"/>
      <c r="S462" s="28"/>
      <c r="T462" s="143"/>
      <c r="AA462" s="144"/>
      <c r="AT462" s="138" t="s">
        <v>899</v>
      </c>
      <c r="AU462" s="138" t="s">
        <v>668</v>
      </c>
      <c r="AV462" s="138" t="s">
        <v>668</v>
      </c>
      <c r="AW462" s="138" t="s">
        <v>832</v>
      </c>
      <c r="AX462" s="138" t="s">
        <v>619</v>
      </c>
      <c r="AY462" s="138" t="s">
        <v>892</v>
      </c>
    </row>
    <row r="463" spans="2:65" s="12" customFormat="1" ht="39" customHeight="1">
      <c r="B463" s="23"/>
      <c r="C463" s="125" t="s">
        <v>1617</v>
      </c>
      <c r="D463" s="125" t="s">
        <v>893</v>
      </c>
      <c r="E463" s="126" t="s">
        <v>1618</v>
      </c>
      <c r="F463" s="127" t="s">
        <v>1619</v>
      </c>
      <c r="G463" s="128"/>
      <c r="H463" s="128"/>
      <c r="I463" s="128"/>
      <c r="J463" s="129" t="s">
        <v>1257</v>
      </c>
      <c r="K463" s="130">
        <v>1</v>
      </c>
      <c r="L463" s="186">
        <v>0</v>
      </c>
      <c r="M463" s="187"/>
      <c r="N463" s="131">
        <f>ROUND($L$463*$K$463,2)</f>
        <v>0</v>
      </c>
      <c r="O463" s="128"/>
      <c r="P463" s="128"/>
      <c r="Q463" s="128"/>
      <c r="R463" s="27"/>
      <c r="S463" s="28"/>
      <c r="T463" s="132"/>
      <c r="U463" s="133" t="s">
        <v>644</v>
      </c>
      <c r="W463" s="134">
        <f>$V$463*$K$463</f>
        <v>0</v>
      </c>
      <c r="X463" s="134">
        <v>0</v>
      </c>
      <c r="Y463" s="134">
        <f>$X$463*$K$463</f>
        <v>0</v>
      </c>
      <c r="Z463" s="134">
        <v>0</v>
      </c>
      <c r="AA463" s="135">
        <f>$Z$463*$K$463</f>
        <v>0</v>
      </c>
      <c r="AR463" s="12" t="s">
        <v>857</v>
      </c>
      <c r="AT463" s="12" t="s">
        <v>893</v>
      </c>
      <c r="AU463" s="12" t="s">
        <v>668</v>
      </c>
      <c r="AY463" s="12" t="s">
        <v>892</v>
      </c>
      <c r="BE463" s="136">
        <f>IF($U$463="základní",$N$463,0)</f>
        <v>0</v>
      </c>
      <c r="BF463" s="136">
        <f>IF($U$463="snížená",$N$463,0)</f>
        <v>0</v>
      </c>
      <c r="BG463" s="136">
        <f>IF($U$463="zákl. přenesená",$N$463,0)</f>
        <v>0</v>
      </c>
      <c r="BH463" s="136">
        <f>IF($U$463="sníž. přenesená",$N$463,0)</f>
        <v>0</v>
      </c>
      <c r="BI463" s="136">
        <f>IF($U$463="nulová",$N$463,0)</f>
        <v>0</v>
      </c>
      <c r="BJ463" s="12" t="s">
        <v>619</v>
      </c>
      <c r="BK463" s="136">
        <f>ROUND($L$463*$K$463,2)</f>
        <v>0</v>
      </c>
      <c r="BL463" s="12" t="s">
        <v>857</v>
      </c>
      <c r="BM463" s="12" t="s">
        <v>1620</v>
      </c>
    </row>
    <row r="464" spans="2:65" s="12" customFormat="1" ht="15.75" customHeight="1">
      <c r="B464" s="23"/>
      <c r="C464" s="163" t="s">
        <v>1621</v>
      </c>
      <c r="D464" s="163" t="s">
        <v>1190</v>
      </c>
      <c r="E464" s="164" t="s">
        <v>1622</v>
      </c>
      <c r="F464" s="165" t="s">
        <v>1623</v>
      </c>
      <c r="G464" s="166"/>
      <c r="H464" s="166"/>
      <c r="I464" s="166"/>
      <c r="J464" s="167" t="s">
        <v>1257</v>
      </c>
      <c r="K464" s="168">
        <v>1</v>
      </c>
      <c r="L464" s="189">
        <v>0</v>
      </c>
      <c r="M464" s="190"/>
      <c r="N464" s="169">
        <f>ROUND($L$464*$K$464,2)</f>
        <v>0</v>
      </c>
      <c r="O464" s="128"/>
      <c r="P464" s="128"/>
      <c r="Q464" s="128"/>
      <c r="R464" s="27"/>
      <c r="S464" s="28"/>
      <c r="T464" s="132"/>
      <c r="U464" s="133" t="s">
        <v>644</v>
      </c>
      <c r="W464" s="134">
        <f>$V$464*$K$464</f>
        <v>0</v>
      </c>
      <c r="X464" s="134">
        <v>7E-05</v>
      </c>
      <c r="Y464" s="134">
        <f>$X$464*$K$464</f>
        <v>7E-05</v>
      </c>
      <c r="Z464" s="134">
        <v>0</v>
      </c>
      <c r="AA464" s="135">
        <f>$Z$464*$K$464</f>
        <v>0</v>
      </c>
      <c r="AR464" s="12" t="s">
        <v>863</v>
      </c>
      <c r="AT464" s="12" t="s">
        <v>1190</v>
      </c>
      <c r="AU464" s="12" t="s">
        <v>668</v>
      </c>
      <c r="AY464" s="12" t="s">
        <v>892</v>
      </c>
      <c r="BE464" s="136">
        <f>IF($U$464="základní",$N$464,0)</f>
        <v>0</v>
      </c>
      <c r="BF464" s="136">
        <f>IF($U$464="snížená",$N$464,0)</f>
        <v>0</v>
      </c>
      <c r="BG464" s="136">
        <f>IF($U$464="zákl. přenesená",$N$464,0)</f>
        <v>0</v>
      </c>
      <c r="BH464" s="136">
        <f>IF($U$464="sníž. přenesená",$N$464,0)</f>
        <v>0</v>
      </c>
      <c r="BI464" s="136">
        <f>IF($U$464="nulová",$N$464,0)</f>
        <v>0</v>
      </c>
      <c r="BJ464" s="12" t="s">
        <v>619</v>
      </c>
      <c r="BK464" s="136">
        <f>ROUND($L$464*$K$464,2)</f>
        <v>0</v>
      </c>
      <c r="BL464" s="12" t="s">
        <v>857</v>
      </c>
      <c r="BM464" s="12" t="s">
        <v>1624</v>
      </c>
    </row>
    <row r="465" spans="2:65" s="12" customFormat="1" ht="39" customHeight="1">
      <c r="B465" s="23"/>
      <c r="C465" s="125" t="s">
        <v>1625</v>
      </c>
      <c r="D465" s="125" t="s">
        <v>893</v>
      </c>
      <c r="E465" s="126" t="s">
        <v>1626</v>
      </c>
      <c r="F465" s="127" t="s">
        <v>1627</v>
      </c>
      <c r="G465" s="128"/>
      <c r="H465" s="128"/>
      <c r="I465" s="128"/>
      <c r="J465" s="129" t="s">
        <v>1257</v>
      </c>
      <c r="K465" s="130">
        <v>2</v>
      </c>
      <c r="L465" s="186">
        <v>0</v>
      </c>
      <c r="M465" s="187"/>
      <c r="N465" s="131">
        <f>ROUND($L$465*$K$465,2)</f>
        <v>0</v>
      </c>
      <c r="O465" s="128"/>
      <c r="P465" s="128"/>
      <c r="Q465" s="128"/>
      <c r="R465" s="27"/>
      <c r="S465" s="28"/>
      <c r="T465" s="132"/>
      <c r="U465" s="133" t="s">
        <v>644</v>
      </c>
      <c r="W465" s="134">
        <f>$V$465*$K$465</f>
        <v>0</v>
      </c>
      <c r="X465" s="134">
        <v>0</v>
      </c>
      <c r="Y465" s="134">
        <f>$X$465*$K$465</f>
        <v>0</v>
      </c>
      <c r="Z465" s="134">
        <v>0</v>
      </c>
      <c r="AA465" s="135">
        <f>$Z$465*$K$465</f>
        <v>0</v>
      </c>
      <c r="AR465" s="12" t="s">
        <v>857</v>
      </c>
      <c r="AT465" s="12" t="s">
        <v>893</v>
      </c>
      <c r="AU465" s="12" t="s">
        <v>668</v>
      </c>
      <c r="AY465" s="12" t="s">
        <v>892</v>
      </c>
      <c r="BE465" s="136">
        <f>IF($U$465="základní",$N$465,0)</f>
        <v>0</v>
      </c>
      <c r="BF465" s="136">
        <f>IF($U$465="snížená",$N$465,0)</f>
        <v>0</v>
      </c>
      <c r="BG465" s="136">
        <f>IF($U$465="zákl. přenesená",$N$465,0)</f>
        <v>0</v>
      </c>
      <c r="BH465" s="136">
        <f>IF($U$465="sníž. přenesená",$N$465,0)</f>
        <v>0</v>
      </c>
      <c r="BI465" s="136">
        <f>IF($U$465="nulová",$N$465,0)</f>
        <v>0</v>
      </c>
      <c r="BJ465" s="12" t="s">
        <v>619</v>
      </c>
      <c r="BK465" s="136">
        <f>ROUND($L$465*$K$465,2)</f>
        <v>0</v>
      </c>
      <c r="BL465" s="12" t="s">
        <v>857</v>
      </c>
      <c r="BM465" s="12" t="s">
        <v>1628</v>
      </c>
    </row>
    <row r="466" spans="2:65" s="12" customFormat="1" ht="15.75" customHeight="1">
      <c r="B466" s="23"/>
      <c r="C466" s="163" t="s">
        <v>1629</v>
      </c>
      <c r="D466" s="163" t="s">
        <v>1190</v>
      </c>
      <c r="E466" s="164" t="s">
        <v>1630</v>
      </c>
      <c r="F466" s="165" t="s">
        <v>1631</v>
      </c>
      <c r="G466" s="166"/>
      <c r="H466" s="166"/>
      <c r="I466" s="166"/>
      <c r="J466" s="167" t="s">
        <v>1257</v>
      </c>
      <c r="K466" s="168">
        <v>2</v>
      </c>
      <c r="L466" s="189">
        <v>0</v>
      </c>
      <c r="M466" s="190"/>
      <c r="N466" s="169">
        <f>ROUND($L$466*$K$466,2)</f>
        <v>0</v>
      </c>
      <c r="O466" s="128"/>
      <c r="P466" s="128"/>
      <c r="Q466" s="128"/>
      <c r="R466" s="27"/>
      <c r="S466" s="28"/>
      <c r="T466" s="132"/>
      <c r="U466" s="133" t="s">
        <v>644</v>
      </c>
      <c r="W466" s="134">
        <f>$V$466*$K$466</f>
        <v>0</v>
      </c>
      <c r="X466" s="134">
        <v>0.00044</v>
      </c>
      <c r="Y466" s="134">
        <f>$X$466*$K$466</f>
        <v>0.00088</v>
      </c>
      <c r="Z466" s="134">
        <v>0</v>
      </c>
      <c r="AA466" s="135">
        <f>$Z$466*$K$466</f>
        <v>0</v>
      </c>
      <c r="AR466" s="12" t="s">
        <v>863</v>
      </c>
      <c r="AT466" s="12" t="s">
        <v>1190</v>
      </c>
      <c r="AU466" s="12" t="s">
        <v>668</v>
      </c>
      <c r="AY466" s="12" t="s">
        <v>892</v>
      </c>
      <c r="BE466" s="136">
        <f>IF($U$466="základní",$N$466,0)</f>
        <v>0</v>
      </c>
      <c r="BF466" s="136">
        <f>IF($U$466="snížená",$N$466,0)</f>
        <v>0</v>
      </c>
      <c r="BG466" s="136">
        <f>IF($U$466="zákl. přenesená",$N$466,0)</f>
        <v>0</v>
      </c>
      <c r="BH466" s="136">
        <f>IF($U$466="sníž. přenesená",$N$466,0)</f>
        <v>0</v>
      </c>
      <c r="BI466" s="136">
        <f>IF($U$466="nulová",$N$466,0)</f>
        <v>0</v>
      </c>
      <c r="BJ466" s="12" t="s">
        <v>619</v>
      </c>
      <c r="BK466" s="136">
        <f>ROUND($L$466*$K$466,2)</f>
        <v>0</v>
      </c>
      <c r="BL466" s="12" t="s">
        <v>857</v>
      </c>
      <c r="BM466" s="12" t="s">
        <v>1632</v>
      </c>
    </row>
    <row r="467" spans="2:65" s="12" customFormat="1" ht="39" customHeight="1">
      <c r="B467" s="23"/>
      <c r="C467" s="125" t="s">
        <v>1633</v>
      </c>
      <c r="D467" s="125" t="s">
        <v>893</v>
      </c>
      <c r="E467" s="126" t="s">
        <v>1634</v>
      </c>
      <c r="F467" s="127" t="s">
        <v>1635</v>
      </c>
      <c r="G467" s="128"/>
      <c r="H467" s="128"/>
      <c r="I467" s="128"/>
      <c r="J467" s="129" t="s">
        <v>1257</v>
      </c>
      <c r="K467" s="130">
        <v>2</v>
      </c>
      <c r="L467" s="186">
        <v>0</v>
      </c>
      <c r="M467" s="187"/>
      <c r="N467" s="131">
        <f>ROUND($L$467*$K$467,2)</f>
        <v>0</v>
      </c>
      <c r="O467" s="128"/>
      <c r="P467" s="128"/>
      <c r="Q467" s="128"/>
      <c r="R467" s="27"/>
      <c r="S467" s="28"/>
      <c r="T467" s="132"/>
      <c r="U467" s="133" t="s">
        <v>644</v>
      </c>
      <c r="W467" s="134">
        <f>$V$467*$K$467</f>
        <v>0</v>
      </c>
      <c r="X467" s="134">
        <v>0</v>
      </c>
      <c r="Y467" s="134">
        <f>$X$467*$K$467</f>
        <v>0</v>
      </c>
      <c r="Z467" s="134">
        <v>0</v>
      </c>
      <c r="AA467" s="135">
        <f>$Z$467*$K$467</f>
        <v>0</v>
      </c>
      <c r="AR467" s="12" t="s">
        <v>857</v>
      </c>
      <c r="AT467" s="12" t="s">
        <v>893</v>
      </c>
      <c r="AU467" s="12" t="s">
        <v>668</v>
      </c>
      <c r="AY467" s="12" t="s">
        <v>892</v>
      </c>
      <c r="BE467" s="136">
        <f>IF($U$467="základní",$N$467,0)</f>
        <v>0</v>
      </c>
      <c r="BF467" s="136">
        <f>IF($U$467="snížená",$N$467,0)</f>
        <v>0</v>
      </c>
      <c r="BG467" s="136">
        <f>IF($U$467="zákl. přenesená",$N$467,0)</f>
        <v>0</v>
      </c>
      <c r="BH467" s="136">
        <f>IF($U$467="sníž. přenesená",$N$467,0)</f>
        <v>0</v>
      </c>
      <c r="BI467" s="136">
        <f>IF($U$467="nulová",$N$467,0)</f>
        <v>0</v>
      </c>
      <c r="BJ467" s="12" t="s">
        <v>619</v>
      </c>
      <c r="BK467" s="136">
        <f>ROUND($L$467*$K$467,2)</f>
        <v>0</v>
      </c>
      <c r="BL467" s="12" t="s">
        <v>857</v>
      </c>
      <c r="BM467" s="12" t="s">
        <v>1636</v>
      </c>
    </row>
    <row r="468" spans="2:65" s="12" customFormat="1" ht="15.75" customHeight="1">
      <c r="B468" s="23"/>
      <c r="C468" s="163" t="s">
        <v>1637</v>
      </c>
      <c r="D468" s="163" t="s">
        <v>1190</v>
      </c>
      <c r="E468" s="164" t="s">
        <v>1638</v>
      </c>
      <c r="F468" s="165" t="s">
        <v>1639</v>
      </c>
      <c r="G468" s="166"/>
      <c r="H468" s="166"/>
      <c r="I468" s="166"/>
      <c r="J468" s="167" t="s">
        <v>1257</v>
      </c>
      <c r="K468" s="168">
        <v>2</v>
      </c>
      <c r="L468" s="189">
        <v>0</v>
      </c>
      <c r="M468" s="190"/>
      <c r="N468" s="169">
        <f>ROUND($L$468*$K$468,2)</f>
        <v>0</v>
      </c>
      <c r="O468" s="128"/>
      <c r="P468" s="128"/>
      <c r="Q468" s="128"/>
      <c r="R468" s="27"/>
      <c r="S468" s="28"/>
      <c r="T468" s="132"/>
      <c r="U468" s="133" t="s">
        <v>644</v>
      </c>
      <c r="W468" s="134">
        <f>$V$468*$K$468</f>
        <v>0</v>
      </c>
      <c r="X468" s="134">
        <v>0.00071</v>
      </c>
      <c r="Y468" s="134">
        <f>$X$468*$K$468</f>
        <v>0.00142</v>
      </c>
      <c r="Z468" s="134">
        <v>0</v>
      </c>
      <c r="AA468" s="135">
        <f>$Z$468*$K$468</f>
        <v>0</v>
      </c>
      <c r="AR468" s="12" t="s">
        <v>863</v>
      </c>
      <c r="AT468" s="12" t="s">
        <v>1190</v>
      </c>
      <c r="AU468" s="12" t="s">
        <v>668</v>
      </c>
      <c r="AY468" s="12" t="s">
        <v>892</v>
      </c>
      <c r="BE468" s="136">
        <f>IF($U$468="základní",$N$468,0)</f>
        <v>0</v>
      </c>
      <c r="BF468" s="136">
        <f>IF($U$468="snížená",$N$468,0)</f>
        <v>0</v>
      </c>
      <c r="BG468" s="136">
        <f>IF($U$468="zákl. přenesená",$N$468,0)</f>
        <v>0</v>
      </c>
      <c r="BH468" s="136">
        <f>IF($U$468="sníž. přenesená",$N$468,0)</f>
        <v>0</v>
      </c>
      <c r="BI468" s="136">
        <f>IF($U$468="nulová",$N$468,0)</f>
        <v>0</v>
      </c>
      <c r="BJ468" s="12" t="s">
        <v>619</v>
      </c>
      <c r="BK468" s="136">
        <f>ROUND($L$468*$K$468,2)</f>
        <v>0</v>
      </c>
      <c r="BL468" s="12" t="s">
        <v>857</v>
      </c>
      <c r="BM468" s="12" t="s">
        <v>1640</v>
      </c>
    </row>
    <row r="469" spans="2:65" s="12" customFormat="1" ht="27" customHeight="1">
      <c r="B469" s="23"/>
      <c r="C469" s="125" t="s">
        <v>1641</v>
      </c>
      <c r="D469" s="125" t="s">
        <v>893</v>
      </c>
      <c r="E469" s="126" t="s">
        <v>1642</v>
      </c>
      <c r="F469" s="127" t="s">
        <v>1643</v>
      </c>
      <c r="G469" s="128"/>
      <c r="H469" s="128"/>
      <c r="I469" s="128"/>
      <c r="J469" s="129" t="s">
        <v>1257</v>
      </c>
      <c r="K469" s="130">
        <v>1</v>
      </c>
      <c r="L469" s="186">
        <v>0</v>
      </c>
      <c r="M469" s="187"/>
      <c r="N469" s="131">
        <f>ROUND($L$469*$K$469,2)</f>
        <v>0</v>
      </c>
      <c r="O469" s="128"/>
      <c r="P469" s="128"/>
      <c r="Q469" s="128"/>
      <c r="R469" s="27"/>
      <c r="S469" s="28"/>
      <c r="T469" s="132"/>
      <c r="U469" s="133" t="s">
        <v>644</v>
      </c>
      <c r="W469" s="134">
        <f>$V$469*$K$469</f>
        <v>0</v>
      </c>
      <c r="X469" s="134">
        <v>2E-05</v>
      </c>
      <c r="Y469" s="134">
        <f>$X$469*$K$469</f>
        <v>2E-05</v>
      </c>
      <c r="Z469" s="134">
        <v>0</v>
      </c>
      <c r="AA469" s="135">
        <f>$Z$469*$K$469</f>
        <v>0</v>
      </c>
      <c r="AR469" s="12" t="s">
        <v>857</v>
      </c>
      <c r="AT469" s="12" t="s">
        <v>893</v>
      </c>
      <c r="AU469" s="12" t="s">
        <v>668</v>
      </c>
      <c r="AY469" s="12" t="s">
        <v>892</v>
      </c>
      <c r="BE469" s="136">
        <f>IF($U$469="základní",$N$469,0)</f>
        <v>0</v>
      </c>
      <c r="BF469" s="136">
        <f>IF($U$469="snížená",$N$469,0)</f>
        <v>0</v>
      </c>
      <c r="BG469" s="136">
        <f>IF($U$469="zákl. přenesená",$N$469,0)</f>
        <v>0</v>
      </c>
      <c r="BH469" s="136">
        <f>IF($U$469="sníž. přenesená",$N$469,0)</f>
        <v>0</v>
      </c>
      <c r="BI469" s="136">
        <f>IF($U$469="nulová",$N$469,0)</f>
        <v>0</v>
      </c>
      <c r="BJ469" s="12" t="s">
        <v>619</v>
      </c>
      <c r="BK469" s="136">
        <f>ROUND($L$469*$K$469,2)</f>
        <v>0</v>
      </c>
      <c r="BL469" s="12" t="s">
        <v>857</v>
      </c>
      <c r="BM469" s="12" t="s">
        <v>1644</v>
      </c>
    </row>
    <row r="470" spans="2:65" s="12" customFormat="1" ht="27" customHeight="1">
      <c r="B470" s="23"/>
      <c r="C470" s="163" t="s">
        <v>1645</v>
      </c>
      <c r="D470" s="163" t="s">
        <v>1190</v>
      </c>
      <c r="E470" s="164" t="s">
        <v>1646</v>
      </c>
      <c r="F470" s="171" t="s">
        <v>1647</v>
      </c>
      <c r="G470" s="172"/>
      <c r="H470" s="172"/>
      <c r="I470" s="172"/>
      <c r="J470" s="167" t="s">
        <v>1132</v>
      </c>
      <c r="K470" s="168">
        <v>1</v>
      </c>
      <c r="L470" s="189">
        <v>0</v>
      </c>
      <c r="M470" s="190"/>
      <c r="N470" s="169">
        <f>ROUND($L$470*$K$470,2)</f>
        <v>0</v>
      </c>
      <c r="O470" s="128"/>
      <c r="P470" s="128"/>
      <c r="Q470" s="128"/>
      <c r="R470" s="27"/>
      <c r="S470" s="28"/>
      <c r="T470" s="132"/>
      <c r="U470" s="133" t="s">
        <v>644</v>
      </c>
      <c r="W470" s="134">
        <f>$V$470*$K$470</f>
        <v>0</v>
      </c>
      <c r="X470" s="134">
        <v>0.0032</v>
      </c>
      <c r="Y470" s="134">
        <f>$X$470*$K$470</f>
        <v>0.0032</v>
      </c>
      <c r="Z470" s="134">
        <v>0</v>
      </c>
      <c r="AA470" s="135">
        <f>$Z$470*$K$470</f>
        <v>0</v>
      </c>
      <c r="AR470" s="12" t="s">
        <v>863</v>
      </c>
      <c r="AT470" s="12" t="s">
        <v>1190</v>
      </c>
      <c r="AU470" s="12" t="s">
        <v>668</v>
      </c>
      <c r="AY470" s="12" t="s">
        <v>892</v>
      </c>
      <c r="BE470" s="136">
        <f>IF($U$470="základní",$N$470,0)</f>
        <v>0</v>
      </c>
      <c r="BF470" s="136">
        <f>IF($U$470="snížená",$N$470,0)</f>
        <v>0</v>
      </c>
      <c r="BG470" s="136">
        <f>IF($U$470="zákl. přenesená",$N$470,0)</f>
        <v>0</v>
      </c>
      <c r="BH470" s="136">
        <f>IF($U$470="sníž. přenesená",$N$470,0)</f>
        <v>0</v>
      </c>
      <c r="BI470" s="136">
        <f>IF($U$470="nulová",$N$470,0)</f>
        <v>0</v>
      </c>
      <c r="BJ470" s="12" t="s">
        <v>619</v>
      </c>
      <c r="BK470" s="136">
        <f>ROUND($L$470*$K$470,2)</f>
        <v>0</v>
      </c>
      <c r="BL470" s="12" t="s">
        <v>857</v>
      </c>
      <c r="BM470" s="12" t="s">
        <v>1648</v>
      </c>
    </row>
    <row r="471" spans="2:65" s="12" customFormat="1" ht="39" customHeight="1">
      <c r="B471" s="23"/>
      <c r="C471" s="163" t="s">
        <v>1649</v>
      </c>
      <c r="D471" s="163" t="s">
        <v>1190</v>
      </c>
      <c r="E471" s="164" t="s">
        <v>1650</v>
      </c>
      <c r="F471" s="171" t="s">
        <v>1737</v>
      </c>
      <c r="G471" s="172"/>
      <c r="H471" s="172"/>
      <c r="I471" s="172"/>
      <c r="J471" s="167" t="s">
        <v>1132</v>
      </c>
      <c r="K471" s="173">
        <v>2</v>
      </c>
      <c r="L471" s="189">
        <v>0</v>
      </c>
      <c r="M471" s="190"/>
      <c r="N471" s="169">
        <f>ROUND($L$471*$K$471,2)</f>
        <v>0</v>
      </c>
      <c r="O471" s="128"/>
      <c r="P471" s="128"/>
      <c r="Q471" s="128"/>
      <c r="R471" s="27"/>
      <c r="S471" s="28"/>
      <c r="T471" s="132"/>
      <c r="U471" s="133" t="s">
        <v>644</v>
      </c>
      <c r="W471" s="134">
        <f>$V$471*$K$471</f>
        <v>0</v>
      </c>
      <c r="X471" s="134">
        <v>0.0045</v>
      </c>
      <c r="Y471" s="134">
        <f>$X$471*$K$471</f>
        <v>0.009</v>
      </c>
      <c r="Z471" s="134">
        <v>0</v>
      </c>
      <c r="AA471" s="135">
        <f>$Z$471*$K$471</f>
        <v>0</v>
      </c>
      <c r="AR471" s="12" t="s">
        <v>863</v>
      </c>
      <c r="AT471" s="12" t="s">
        <v>1190</v>
      </c>
      <c r="AU471" s="12" t="s">
        <v>668</v>
      </c>
      <c r="AY471" s="12" t="s">
        <v>892</v>
      </c>
      <c r="BE471" s="136">
        <f>IF($U$471="základní",$N$471,0)</f>
        <v>0</v>
      </c>
      <c r="BF471" s="136">
        <f>IF($U$471="snížená",$N$471,0)</f>
        <v>0</v>
      </c>
      <c r="BG471" s="136">
        <f>IF($U$471="zákl. přenesená",$N$471,0)</f>
        <v>0</v>
      </c>
      <c r="BH471" s="136">
        <f>IF($U$471="sníž. přenesená",$N$471,0)</f>
        <v>0</v>
      </c>
      <c r="BI471" s="136">
        <f>IF($U$471="nulová",$N$471,0)</f>
        <v>0</v>
      </c>
      <c r="BJ471" s="12" t="s">
        <v>619</v>
      </c>
      <c r="BK471" s="136">
        <f>ROUND($L$471*$K$471,2)</f>
        <v>0</v>
      </c>
      <c r="BL471" s="12" t="s">
        <v>857</v>
      </c>
      <c r="BM471" s="12" t="s">
        <v>1651</v>
      </c>
    </row>
    <row r="472" spans="2:65" s="12" customFormat="1" ht="27" customHeight="1">
      <c r="B472" s="23"/>
      <c r="C472" s="125" t="s">
        <v>1652</v>
      </c>
      <c r="D472" s="125" t="s">
        <v>893</v>
      </c>
      <c r="E472" s="126" t="s">
        <v>1653</v>
      </c>
      <c r="F472" s="127" t="s">
        <v>1654</v>
      </c>
      <c r="G472" s="128"/>
      <c r="H472" s="128"/>
      <c r="I472" s="128"/>
      <c r="J472" s="129" t="s">
        <v>1257</v>
      </c>
      <c r="K472" s="130">
        <v>2</v>
      </c>
      <c r="L472" s="186">
        <v>0</v>
      </c>
      <c r="M472" s="187"/>
      <c r="N472" s="131">
        <f>ROUND($L$472*$K$472,2)</f>
        <v>0</v>
      </c>
      <c r="O472" s="128"/>
      <c r="P472" s="128"/>
      <c r="Q472" s="128"/>
      <c r="R472" s="27"/>
      <c r="S472" s="28"/>
      <c r="T472" s="132"/>
      <c r="U472" s="133" t="s">
        <v>644</v>
      </c>
      <c r="W472" s="134">
        <f>$V$472*$K$472</f>
        <v>0</v>
      </c>
      <c r="X472" s="134">
        <v>2E-05</v>
      </c>
      <c r="Y472" s="134">
        <f>$X$472*$K$472</f>
        <v>4E-05</v>
      </c>
      <c r="Z472" s="134">
        <v>0</v>
      </c>
      <c r="AA472" s="135">
        <f>$Z$472*$K$472</f>
        <v>0</v>
      </c>
      <c r="AR472" s="12" t="s">
        <v>857</v>
      </c>
      <c r="AT472" s="12" t="s">
        <v>893</v>
      </c>
      <c r="AU472" s="12" t="s">
        <v>668</v>
      </c>
      <c r="AY472" s="12" t="s">
        <v>892</v>
      </c>
      <c r="BE472" s="136">
        <f>IF($U$472="základní",$N$472,0)</f>
        <v>0</v>
      </c>
      <c r="BF472" s="136">
        <f>IF($U$472="snížená",$N$472,0)</f>
        <v>0</v>
      </c>
      <c r="BG472" s="136">
        <f>IF($U$472="zákl. přenesená",$N$472,0)</f>
        <v>0</v>
      </c>
      <c r="BH472" s="136">
        <f>IF($U$472="sníž. přenesená",$N$472,0)</f>
        <v>0</v>
      </c>
      <c r="BI472" s="136">
        <f>IF($U$472="nulová",$N$472,0)</f>
        <v>0</v>
      </c>
      <c r="BJ472" s="12" t="s">
        <v>619</v>
      </c>
      <c r="BK472" s="136">
        <f>ROUND($L$472*$K$472,2)</f>
        <v>0</v>
      </c>
      <c r="BL472" s="12" t="s">
        <v>857</v>
      </c>
      <c r="BM472" s="12" t="s">
        <v>1655</v>
      </c>
    </row>
    <row r="473" spans="2:65" s="12" customFormat="1" ht="15.75" customHeight="1">
      <c r="B473" s="23"/>
      <c r="C473" s="163" t="s">
        <v>1656</v>
      </c>
      <c r="D473" s="163" t="s">
        <v>1190</v>
      </c>
      <c r="E473" s="164" t="s">
        <v>1657</v>
      </c>
      <c r="F473" s="174" t="s">
        <v>1725</v>
      </c>
      <c r="G473" s="175"/>
      <c r="H473" s="175"/>
      <c r="I473" s="175"/>
      <c r="J473" s="167" t="s">
        <v>1257</v>
      </c>
      <c r="K473" s="168">
        <v>1</v>
      </c>
      <c r="L473" s="189">
        <v>0</v>
      </c>
      <c r="M473" s="190"/>
      <c r="N473" s="169">
        <f>ROUND($L$473*$K$473,2)</f>
        <v>0</v>
      </c>
      <c r="O473" s="128"/>
      <c r="P473" s="128"/>
      <c r="Q473" s="128"/>
      <c r="R473" s="27"/>
      <c r="S473" s="28"/>
      <c r="T473" s="132"/>
      <c r="U473" s="133" t="s">
        <v>644</v>
      </c>
      <c r="W473" s="134">
        <f>$V$473*$K$473</f>
        <v>0</v>
      </c>
      <c r="X473" s="134">
        <v>0.0009</v>
      </c>
      <c r="Y473" s="134">
        <f>$X$473*$K$473</f>
        <v>0.0009</v>
      </c>
      <c r="Z473" s="134">
        <v>0</v>
      </c>
      <c r="AA473" s="135">
        <f>$Z$473*$K$473</f>
        <v>0</v>
      </c>
      <c r="AR473" s="12" t="s">
        <v>863</v>
      </c>
      <c r="AT473" s="12" t="s">
        <v>1190</v>
      </c>
      <c r="AU473" s="12" t="s">
        <v>668</v>
      </c>
      <c r="AY473" s="12" t="s">
        <v>892</v>
      </c>
      <c r="BE473" s="136">
        <f>IF($U$473="základní",$N$473,0)</f>
        <v>0</v>
      </c>
      <c r="BF473" s="136">
        <f>IF($U$473="snížená",$N$473,0)</f>
        <v>0</v>
      </c>
      <c r="BG473" s="136">
        <f>IF($U$473="zákl. přenesená",$N$473,0)</f>
        <v>0</v>
      </c>
      <c r="BH473" s="136">
        <f>IF($U$473="sníž. přenesená",$N$473,0)</f>
        <v>0</v>
      </c>
      <c r="BI473" s="136">
        <f>IF($U$473="nulová",$N$473,0)</f>
        <v>0</v>
      </c>
      <c r="BJ473" s="12" t="s">
        <v>619</v>
      </c>
      <c r="BK473" s="136">
        <f>ROUND($L$473*$K$473,2)</f>
        <v>0</v>
      </c>
      <c r="BL473" s="12" t="s">
        <v>857</v>
      </c>
      <c r="BM473" s="12" t="s">
        <v>1658</v>
      </c>
    </row>
    <row r="474" spans="2:65" s="12" customFormat="1" ht="27" customHeight="1">
      <c r="B474" s="23"/>
      <c r="C474" s="163" t="s">
        <v>1659</v>
      </c>
      <c r="D474" s="163" t="s">
        <v>1190</v>
      </c>
      <c r="E474" s="164" t="s">
        <v>1660</v>
      </c>
      <c r="F474" s="174" t="s">
        <v>1727</v>
      </c>
      <c r="G474" s="175"/>
      <c r="H474" s="175"/>
      <c r="I474" s="175"/>
      <c r="J474" s="167" t="s">
        <v>1132</v>
      </c>
      <c r="K474" s="168">
        <v>1</v>
      </c>
      <c r="L474" s="189">
        <v>0</v>
      </c>
      <c r="M474" s="190"/>
      <c r="N474" s="169">
        <f>ROUND($L$474*$K$474,2)</f>
        <v>0</v>
      </c>
      <c r="O474" s="128"/>
      <c r="P474" s="128"/>
      <c r="Q474" s="128"/>
      <c r="R474" s="27"/>
      <c r="S474" s="28"/>
      <c r="T474" s="132"/>
      <c r="U474" s="133" t="s">
        <v>644</v>
      </c>
      <c r="W474" s="134">
        <f>$V$474*$K$474</f>
        <v>0</v>
      </c>
      <c r="X474" s="134">
        <v>0.00059</v>
      </c>
      <c r="Y474" s="134">
        <f>$X$474*$K$474</f>
        <v>0.00059</v>
      </c>
      <c r="Z474" s="134">
        <v>0</v>
      </c>
      <c r="AA474" s="135">
        <f>$Z$474*$K$474</f>
        <v>0</v>
      </c>
      <c r="AR474" s="12" t="s">
        <v>863</v>
      </c>
      <c r="AT474" s="12" t="s">
        <v>1190</v>
      </c>
      <c r="AU474" s="12" t="s">
        <v>668</v>
      </c>
      <c r="AY474" s="12" t="s">
        <v>892</v>
      </c>
      <c r="BE474" s="136">
        <f>IF($U$474="základní",$N$474,0)</f>
        <v>0</v>
      </c>
      <c r="BF474" s="136">
        <f>IF($U$474="snížená",$N$474,0)</f>
        <v>0</v>
      </c>
      <c r="BG474" s="136">
        <f>IF($U$474="zákl. přenesená",$N$474,0)</f>
        <v>0</v>
      </c>
      <c r="BH474" s="136">
        <f>IF($U$474="sníž. přenesená",$N$474,0)</f>
        <v>0</v>
      </c>
      <c r="BI474" s="136">
        <f>IF($U$474="nulová",$N$474,0)</f>
        <v>0</v>
      </c>
      <c r="BJ474" s="12" t="s">
        <v>619</v>
      </c>
      <c r="BK474" s="136">
        <f>ROUND($L$474*$K$474,2)</f>
        <v>0</v>
      </c>
      <c r="BL474" s="12" t="s">
        <v>857</v>
      </c>
      <c r="BM474" s="12" t="s">
        <v>1661</v>
      </c>
    </row>
    <row r="475" spans="2:65" s="12" customFormat="1" ht="27" customHeight="1">
      <c r="B475" s="23"/>
      <c r="C475" s="125" t="s">
        <v>1662</v>
      </c>
      <c r="D475" s="125" t="s">
        <v>893</v>
      </c>
      <c r="E475" s="126" t="s">
        <v>1663</v>
      </c>
      <c r="F475" s="127" t="s">
        <v>1664</v>
      </c>
      <c r="G475" s="128"/>
      <c r="H475" s="128"/>
      <c r="I475" s="128"/>
      <c r="J475" s="129" t="s">
        <v>1257</v>
      </c>
      <c r="K475" s="130">
        <v>2</v>
      </c>
      <c r="L475" s="186">
        <v>0</v>
      </c>
      <c r="M475" s="187"/>
      <c r="N475" s="131">
        <f>ROUND($L$475*$K$475,2)</f>
        <v>0</v>
      </c>
      <c r="O475" s="128"/>
      <c r="P475" s="128"/>
      <c r="Q475" s="128"/>
      <c r="R475" s="27"/>
      <c r="S475" s="28"/>
      <c r="T475" s="132"/>
      <c r="U475" s="133" t="s">
        <v>644</v>
      </c>
      <c r="W475" s="134">
        <f>$V$475*$K$475</f>
        <v>0</v>
      </c>
      <c r="X475" s="134">
        <v>2E-05</v>
      </c>
      <c r="Y475" s="134">
        <f>$X$475*$K$475</f>
        <v>4E-05</v>
      </c>
      <c r="Z475" s="134">
        <v>0</v>
      </c>
      <c r="AA475" s="135">
        <f>$Z$475*$K$475</f>
        <v>0</v>
      </c>
      <c r="AR475" s="12" t="s">
        <v>857</v>
      </c>
      <c r="AT475" s="12" t="s">
        <v>893</v>
      </c>
      <c r="AU475" s="12" t="s">
        <v>668</v>
      </c>
      <c r="AY475" s="12" t="s">
        <v>892</v>
      </c>
      <c r="BE475" s="136">
        <f>IF($U$475="základní",$N$475,0)</f>
        <v>0</v>
      </c>
      <c r="BF475" s="136">
        <f>IF($U$475="snížená",$N$475,0)</f>
        <v>0</v>
      </c>
      <c r="BG475" s="136">
        <f>IF($U$475="zákl. přenesená",$N$475,0)</f>
        <v>0</v>
      </c>
      <c r="BH475" s="136">
        <f>IF($U$475="sníž. přenesená",$N$475,0)</f>
        <v>0</v>
      </c>
      <c r="BI475" s="136">
        <f>IF($U$475="nulová",$N$475,0)</f>
        <v>0</v>
      </c>
      <c r="BJ475" s="12" t="s">
        <v>619</v>
      </c>
      <c r="BK475" s="136">
        <f>ROUND($L$475*$K$475,2)</f>
        <v>0</v>
      </c>
      <c r="BL475" s="12" t="s">
        <v>857</v>
      </c>
      <c r="BM475" s="12" t="s">
        <v>1665</v>
      </c>
    </row>
    <row r="476" spans="2:65" s="12" customFormat="1" ht="15.75" customHeight="1">
      <c r="B476" s="23"/>
      <c r="C476" s="163" t="s">
        <v>1666</v>
      </c>
      <c r="D476" s="163" t="s">
        <v>1190</v>
      </c>
      <c r="E476" s="164" t="s">
        <v>1667</v>
      </c>
      <c r="F476" s="171" t="s">
        <v>1668</v>
      </c>
      <c r="G476" s="172"/>
      <c r="H476" s="172"/>
      <c r="I476" s="172"/>
      <c r="J476" s="167" t="s">
        <v>1132</v>
      </c>
      <c r="K476" s="168">
        <v>1</v>
      </c>
      <c r="L476" s="189">
        <v>0</v>
      </c>
      <c r="M476" s="190"/>
      <c r="N476" s="169">
        <f>ROUND($L$476*$K$476,2)</f>
        <v>0</v>
      </c>
      <c r="O476" s="128"/>
      <c r="P476" s="128"/>
      <c r="Q476" s="128"/>
      <c r="R476" s="27"/>
      <c r="S476" s="28"/>
      <c r="T476" s="132"/>
      <c r="U476" s="133" t="s">
        <v>644</v>
      </c>
      <c r="W476" s="134">
        <f>$V$476*$K$476</f>
        <v>0</v>
      </c>
      <c r="X476" s="134">
        <v>0.0066</v>
      </c>
      <c r="Y476" s="134">
        <f>$X$476*$K$476</f>
        <v>0.0066</v>
      </c>
      <c r="Z476" s="134">
        <v>0</v>
      </c>
      <c r="AA476" s="135">
        <f>$Z$476*$K$476</f>
        <v>0</v>
      </c>
      <c r="AR476" s="12" t="s">
        <v>863</v>
      </c>
      <c r="AT476" s="12" t="s">
        <v>1190</v>
      </c>
      <c r="AU476" s="12" t="s">
        <v>668</v>
      </c>
      <c r="AY476" s="12" t="s">
        <v>892</v>
      </c>
      <c r="BE476" s="136">
        <f>IF($U$476="základní",$N$476,0)</f>
        <v>0</v>
      </c>
      <c r="BF476" s="136">
        <f>IF($U$476="snížená",$N$476,0)</f>
        <v>0</v>
      </c>
      <c r="BG476" s="136">
        <f>IF($U$476="zákl. přenesená",$N$476,0)</f>
        <v>0</v>
      </c>
      <c r="BH476" s="136">
        <f>IF($U$476="sníž. přenesená",$N$476,0)</f>
        <v>0</v>
      </c>
      <c r="BI476" s="136">
        <f>IF($U$476="nulová",$N$476,0)</f>
        <v>0</v>
      </c>
      <c r="BJ476" s="12" t="s">
        <v>619</v>
      </c>
      <c r="BK476" s="136">
        <f>ROUND($L$476*$K$476,2)</f>
        <v>0</v>
      </c>
      <c r="BL476" s="12" t="s">
        <v>857</v>
      </c>
      <c r="BM476" s="12" t="s">
        <v>1669</v>
      </c>
    </row>
    <row r="477" spans="2:65" s="12" customFormat="1" ht="27" customHeight="1">
      <c r="B477" s="23"/>
      <c r="C477" s="163" t="s">
        <v>1670</v>
      </c>
      <c r="D477" s="163" t="s">
        <v>1190</v>
      </c>
      <c r="E477" s="164" t="s">
        <v>1671</v>
      </c>
      <c r="F477" s="174" t="s">
        <v>1728</v>
      </c>
      <c r="G477" s="175"/>
      <c r="H477" s="175"/>
      <c r="I477" s="175"/>
      <c r="J477" s="167" t="s">
        <v>1132</v>
      </c>
      <c r="K477" s="168">
        <v>1</v>
      </c>
      <c r="L477" s="189">
        <v>0</v>
      </c>
      <c r="M477" s="190"/>
      <c r="N477" s="169">
        <f>ROUND($L$477*$K$477,2)</f>
        <v>0</v>
      </c>
      <c r="O477" s="128"/>
      <c r="P477" s="128"/>
      <c r="Q477" s="128"/>
      <c r="R477" s="27"/>
      <c r="S477" s="28"/>
      <c r="T477" s="132"/>
      <c r="U477" s="133" t="s">
        <v>644</v>
      </c>
      <c r="W477" s="134">
        <f>$V$477*$K$477</f>
        <v>0</v>
      </c>
      <c r="X477" s="134">
        <v>0.00179</v>
      </c>
      <c r="Y477" s="134">
        <f>$X$477*$K$477</f>
        <v>0.00179</v>
      </c>
      <c r="Z477" s="134">
        <v>0</v>
      </c>
      <c r="AA477" s="135">
        <f>$Z$477*$K$477</f>
        <v>0</v>
      </c>
      <c r="AR477" s="12" t="s">
        <v>863</v>
      </c>
      <c r="AT477" s="12" t="s">
        <v>1190</v>
      </c>
      <c r="AU477" s="12" t="s">
        <v>668</v>
      </c>
      <c r="AY477" s="12" t="s">
        <v>892</v>
      </c>
      <c r="BE477" s="136">
        <f>IF($U$477="základní",$N$477,0)</f>
        <v>0</v>
      </c>
      <c r="BF477" s="136">
        <f>IF($U$477="snížená",$N$477,0)</f>
        <v>0</v>
      </c>
      <c r="BG477" s="136">
        <f>IF($U$477="zákl. přenesená",$N$477,0)</f>
        <v>0</v>
      </c>
      <c r="BH477" s="136">
        <f>IF($U$477="sníž. přenesená",$N$477,0)</f>
        <v>0</v>
      </c>
      <c r="BI477" s="136">
        <f>IF($U$477="nulová",$N$477,0)</f>
        <v>0</v>
      </c>
      <c r="BJ477" s="12" t="s">
        <v>619</v>
      </c>
      <c r="BK477" s="136">
        <f>ROUND($L$477*$K$477,2)</f>
        <v>0</v>
      </c>
      <c r="BL477" s="12" t="s">
        <v>857</v>
      </c>
      <c r="BM477" s="12" t="s">
        <v>1672</v>
      </c>
    </row>
    <row r="478" spans="2:65" s="12" customFormat="1" ht="27" customHeight="1">
      <c r="B478" s="23"/>
      <c r="C478" s="125" t="s">
        <v>1673</v>
      </c>
      <c r="D478" s="125" t="s">
        <v>893</v>
      </c>
      <c r="E478" s="126" t="s">
        <v>1674</v>
      </c>
      <c r="F478" s="127" t="s">
        <v>1675</v>
      </c>
      <c r="G478" s="128"/>
      <c r="H478" s="128"/>
      <c r="I478" s="128"/>
      <c r="J478" s="129" t="s">
        <v>1257</v>
      </c>
      <c r="K478" s="130">
        <v>1</v>
      </c>
      <c r="L478" s="186">
        <v>0</v>
      </c>
      <c r="M478" s="187"/>
      <c r="N478" s="131">
        <f>ROUND($L$478*$K$478,2)</f>
        <v>0</v>
      </c>
      <c r="O478" s="128"/>
      <c r="P478" s="128"/>
      <c r="Q478" s="128"/>
      <c r="R478" s="27"/>
      <c r="S478" s="28"/>
      <c r="T478" s="132"/>
      <c r="U478" s="133" t="s">
        <v>644</v>
      </c>
      <c r="W478" s="134">
        <f>$V$478*$K$478</f>
        <v>0</v>
      </c>
      <c r="X478" s="134">
        <v>0.00069</v>
      </c>
      <c r="Y478" s="134">
        <f>$X$478*$K$478</f>
        <v>0.00069</v>
      </c>
      <c r="Z478" s="134">
        <v>0</v>
      </c>
      <c r="AA478" s="135">
        <f>$Z$478*$K$478</f>
        <v>0</v>
      </c>
      <c r="AR478" s="12" t="s">
        <v>857</v>
      </c>
      <c r="AT478" s="12" t="s">
        <v>893</v>
      </c>
      <c r="AU478" s="12" t="s">
        <v>668</v>
      </c>
      <c r="AY478" s="12" t="s">
        <v>892</v>
      </c>
      <c r="BE478" s="136">
        <f>IF($U$478="základní",$N$478,0)</f>
        <v>0</v>
      </c>
      <c r="BF478" s="136">
        <f>IF($U$478="snížená",$N$478,0)</f>
        <v>0</v>
      </c>
      <c r="BG478" s="136">
        <f>IF($U$478="zákl. přenesená",$N$478,0)</f>
        <v>0</v>
      </c>
      <c r="BH478" s="136">
        <f>IF($U$478="sníž. přenesená",$N$478,0)</f>
        <v>0</v>
      </c>
      <c r="BI478" s="136">
        <f>IF($U$478="nulová",$N$478,0)</f>
        <v>0</v>
      </c>
      <c r="BJ478" s="12" t="s">
        <v>619</v>
      </c>
      <c r="BK478" s="136">
        <f>ROUND($L$478*$K$478,2)</f>
        <v>0</v>
      </c>
      <c r="BL478" s="12" t="s">
        <v>857</v>
      </c>
      <c r="BM478" s="12" t="s">
        <v>1676</v>
      </c>
    </row>
    <row r="479" spans="2:65" s="12" customFormat="1" ht="15.75" customHeight="1">
      <c r="B479" s="23"/>
      <c r="C479" s="163" t="s">
        <v>1677</v>
      </c>
      <c r="D479" s="163" t="s">
        <v>1190</v>
      </c>
      <c r="E479" s="164" t="s">
        <v>1678</v>
      </c>
      <c r="F479" s="174" t="s">
        <v>1726</v>
      </c>
      <c r="G479" s="175"/>
      <c r="H479" s="175"/>
      <c r="I479" s="175"/>
      <c r="J479" s="167" t="s">
        <v>1257</v>
      </c>
      <c r="K479" s="168">
        <v>1</v>
      </c>
      <c r="L479" s="189">
        <v>0</v>
      </c>
      <c r="M479" s="190"/>
      <c r="N479" s="169">
        <f>ROUND($L$479*$K$479,2)</f>
        <v>0</v>
      </c>
      <c r="O479" s="128"/>
      <c r="P479" s="128"/>
      <c r="Q479" s="128"/>
      <c r="R479" s="27"/>
      <c r="S479" s="28"/>
      <c r="T479" s="132"/>
      <c r="U479" s="133" t="s">
        <v>644</v>
      </c>
      <c r="W479" s="134">
        <f>$V$479*$K$479</f>
        <v>0</v>
      </c>
      <c r="X479" s="134">
        <v>0.0028</v>
      </c>
      <c r="Y479" s="134">
        <f>$X$479*$K$479</f>
        <v>0.0028</v>
      </c>
      <c r="Z479" s="134">
        <v>0</v>
      </c>
      <c r="AA479" s="135">
        <f>$Z$479*$K$479</f>
        <v>0</v>
      </c>
      <c r="AR479" s="12" t="s">
        <v>863</v>
      </c>
      <c r="AT479" s="12" t="s">
        <v>1190</v>
      </c>
      <c r="AU479" s="12" t="s">
        <v>668</v>
      </c>
      <c r="AY479" s="12" t="s">
        <v>892</v>
      </c>
      <c r="BE479" s="136">
        <f>IF($U$479="základní",$N$479,0)</f>
        <v>0</v>
      </c>
      <c r="BF479" s="136">
        <f>IF($U$479="snížená",$N$479,0)</f>
        <v>0</v>
      </c>
      <c r="BG479" s="136">
        <f>IF($U$479="zákl. přenesená",$N$479,0)</f>
        <v>0</v>
      </c>
      <c r="BH479" s="136">
        <f>IF($U$479="sníž. přenesená",$N$479,0)</f>
        <v>0</v>
      </c>
      <c r="BI479" s="136">
        <f>IF($U$479="nulová",$N$479,0)</f>
        <v>0</v>
      </c>
      <c r="BJ479" s="12" t="s">
        <v>619</v>
      </c>
      <c r="BK479" s="136">
        <f>ROUND($L$479*$K$479,2)</f>
        <v>0</v>
      </c>
      <c r="BL479" s="12" t="s">
        <v>857</v>
      </c>
      <c r="BM479" s="12" t="s">
        <v>1679</v>
      </c>
    </row>
    <row r="480" spans="2:65" s="12" customFormat="1" ht="27" customHeight="1">
      <c r="B480" s="23"/>
      <c r="C480" s="125" t="s">
        <v>1680</v>
      </c>
      <c r="D480" s="125" t="s">
        <v>893</v>
      </c>
      <c r="E480" s="126" t="s">
        <v>1681</v>
      </c>
      <c r="F480" s="127" t="s">
        <v>1682</v>
      </c>
      <c r="G480" s="128"/>
      <c r="H480" s="128"/>
      <c r="I480" s="128"/>
      <c r="J480" s="129" t="s">
        <v>1257</v>
      </c>
      <c r="K480" s="130">
        <v>3</v>
      </c>
      <c r="L480" s="186">
        <v>0</v>
      </c>
      <c r="M480" s="187"/>
      <c r="N480" s="131">
        <f>ROUND($L$480*$K$480,2)</f>
        <v>0</v>
      </c>
      <c r="O480" s="128"/>
      <c r="P480" s="128"/>
      <c r="Q480" s="128"/>
      <c r="R480" s="27"/>
      <c r="S480" s="28"/>
      <c r="T480" s="132"/>
      <c r="U480" s="133" t="s">
        <v>644</v>
      </c>
      <c r="W480" s="134">
        <f>$V$480*$K$480</f>
        <v>0</v>
      </c>
      <c r="X480" s="134">
        <v>0.0008</v>
      </c>
      <c r="Y480" s="134">
        <f>$X$480*$K$480</f>
        <v>0.0024000000000000002</v>
      </c>
      <c r="Z480" s="134">
        <v>0</v>
      </c>
      <c r="AA480" s="135">
        <f>$Z$480*$K$480</f>
        <v>0</v>
      </c>
      <c r="AR480" s="12" t="s">
        <v>857</v>
      </c>
      <c r="AT480" s="12" t="s">
        <v>893</v>
      </c>
      <c r="AU480" s="12" t="s">
        <v>668</v>
      </c>
      <c r="AY480" s="12" t="s">
        <v>892</v>
      </c>
      <c r="BE480" s="136">
        <f>IF($U$480="základní",$N$480,0)</f>
        <v>0</v>
      </c>
      <c r="BF480" s="136">
        <f>IF($U$480="snížená",$N$480,0)</f>
        <v>0</v>
      </c>
      <c r="BG480" s="136">
        <f>IF($U$480="zákl. přenesená",$N$480,0)</f>
        <v>0</v>
      </c>
      <c r="BH480" s="136">
        <f>IF($U$480="sníž. přenesená",$N$480,0)</f>
        <v>0</v>
      </c>
      <c r="BI480" s="136">
        <f>IF($U$480="nulová",$N$480,0)</f>
        <v>0</v>
      </c>
      <c r="BJ480" s="12" t="s">
        <v>619</v>
      </c>
      <c r="BK480" s="136">
        <f>ROUND($L$480*$K$480,2)</f>
        <v>0</v>
      </c>
      <c r="BL480" s="12" t="s">
        <v>857</v>
      </c>
      <c r="BM480" s="12" t="s">
        <v>1683</v>
      </c>
    </row>
    <row r="481" spans="2:65" s="12" customFormat="1" ht="15.75" customHeight="1">
      <c r="B481" s="23"/>
      <c r="C481" s="163" t="s">
        <v>1684</v>
      </c>
      <c r="D481" s="163" t="s">
        <v>1190</v>
      </c>
      <c r="E481" s="164" t="s">
        <v>1685</v>
      </c>
      <c r="F481" s="171" t="s">
        <v>1686</v>
      </c>
      <c r="G481" s="172"/>
      <c r="H481" s="172"/>
      <c r="I481" s="172"/>
      <c r="J481" s="167" t="s">
        <v>1257</v>
      </c>
      <c r="K481" s="168">
        <v>3</v>
      </c>
      <c r="L481" s="189">
        <v>0</v>
      </c>
      <c r="M481" s="190"/>
      <c r="N481" s="169">
        <f>ROUND($L$481*$K$481,2)</f>
        <v>0</v>
      </c>
      <c r="O481" s="128"/>
      <c r="P481" s="128"/>
      <c r="Q481" s="128"/>
      <c r="R481" s="27"/>
      <c r="S481" s="28"/>
      <c r="T481" s="132"/>
      <c r="U481" s="133" t="s">
        <v>644</v>
      </c>
      <c r="W481" s="134">
        <f>$V$481*$K$481</f>
        <v>0</v>
      </c>
      <c r="X481" s="134">
        <v>0.0185</v>
      </c>
      <c r="Y481" s="134">
        <f>$X$481*$K$481</f>
        <v>0.055499999999999994</v>
      </c>
      <c r="Z481" s="134">
        <v>0</v>
      </c>
      <c r="AA481" s="135">
        <f>$Z$481*$K$481</f>
        <v>0</v>
      </c>
      <c r="AR481" s="12" t="s">
        <v>863</v>
      </c>
      <c r="AT481" s="12" t="s">
        <v>1190</v>
      </c>
      <c r="AU481" s="12" t="s">
        <v>668</v>
      </c>
      <c r="AY481" s="12" t="s">
        <v>892</v>
      </c>
      <c r="BE481" s="136">
        <f>IF($U$481="základní",$N$481,0)</f>
        <v>0</v>
      </c>
      <c r="BF481" s="136">
        <f>IF($U$481="snížená",$N$481,0)</f>
        <v>0</v>
      </c>
      <c r="BG481" s="136">
        <f>IF($U$481="zákl. přenesená",$N$481,0)</f>
        <v>0</v>
      </c>
      <c r="BH481" s="136">
        <f>IF($U$481="sníž. přenesená",$N$481,0)</f>
        <v>0</v>
      </c>
      <c r="BI481" s="136">
        <f>IF($U$481="nulová",$N$481,0)</f>
        <v>0</v>
      </c>
      <c r="BJ481" s="12" t="s">
        <v>619</v>
      </c>
      <c r="BK481" s="136">
        <f>ROUND($L$481*$K$481,2)</f>
        <v>0</v>
      </c>
      <c r="BL481" s="12" t="s">
        <v>857</v>
      </c>
      <c r="BM481" s="12" t="s">
        <v>1687</v>
      </c>
    </row>
    <row r="482" spans="2:65" s="12" customFormat="1" ht="27" customHeight="1">
      <c r="B482" s="23"/>
      <c r="C482" s="163" t="s">
        <v>1688</v>
      </c>
      <c r="D482" s="163" t="s">
        <v>1190</v>
      </c>
      <c r="E482" s="164" t="s">
        <v>1689</v>
      </c>
      <c r="F482" s="171" t="s">
        <v>1690</v>
      </c>
      <c r="G482" s="172"/>
      <c r="H482" s="172"/>
      <c r="I482" s="172"/>
      <c r="J482" s="167" t="s">
        <v>1257</v>
      </c>
      <c r="K482" s="168">
        <v>2</v>
      </c>
      <c r="L482" s="189">
        <v>0</v>
      </c>
      <c r="M482" s="190"/>
      <c r="N482" s="169">
        <f>ROUND($L$482*$K$482,2)</f>
        <v>0</v>
      </c>
      <c r="O482" s="128"/>
      <c r="P482" s="128"/>
      <c r="Q482" s="128"/>
      <c r="R482" s="27"/>
      <c r="S482" s="28"/>
      <c r="T482" s="132"/>
      <c r="U482" s="133" t="s">
        <v>644</v>
      </c>
      <c r="W482" s="134">
        <f>$V$482*$K$482</f>
        <v>0</v>
      </c>
      <c r="X482" s="134">
        <v>0.006</v>
      </c>
      <c r="Y482" s="134">
        <f>$X$482*$K$482</f>
        <v>0.012</v>
      </c>
      <c r="Z482" s="134">
        <v>0</v>
      </c>
      <c r="AA482" s="135">
        <f>$Z$482*$K$482</f>
        <v>0</v>
      </c>
      <c r="AR482" s="12" t="s">
        <v>863</v>
      </c>
      <c r="AT482" s="12" t="s">
        <v>1190</v>
      </c>
      <c r="AU482" s="12" t="s">
        <v>668</v>
      </c>
      <c r="AY482" s="12" t="s">
        <v>892</v>
      </c>
      <c r="BE482" s="136">
        <f>IF($U$482="základní",$N$482,0)</f>
        <v>0</v>
      </c>
      <c r="BF482" s="136">
        <f>IF($U$482="snížená",$N$482,0)</f>
        <v>0</v>
      </c>
      <c r="BG482" s="136">
        <f>IF($U$482="zákl. přenesená",$N$482,0)</f>
        <v>0</v>
      </c>
      <c r="BH482" s="136">
        <f>IF($U$482="sníž. přenesená",$N$482,0)</f>
        <v>0</v>
      </c>
      <c r="BI482" s="136">
        <f>IF($U$482="nulová",$N$482,0)</f>
        <v>0</v>
      </c>
      <c r="BJ482" s="12" t="s">
        <v>619</v>
      </c>
      <c r="BK482" s="136">
        <f>ROUND($L$482*$K$482,2)</f>
        <v>0</v>
      </c>
      <c r="BL482" s="12" t="s">
        <v>857</v>
      </c>
      <c r="BM482" s="12" t="s">
        <v>1691</v>
      </c>
    </row>
    <row r="483" spans="2:65" s="12" customFormat="1" ht="27" customHeight="1">
      <c r="B483" s="23"/>
      <c r="C483" s="163" t="s">
        <v>1692</v>
      </c>
      <c r="D483" s="163" t="s">
        <v>1190</v>
      </c>
      <c r="E483" s="164" t="s">
        <v>1693</v>
      </c>
      <c r="F483" s="171" t="s">
        <v>1694</v>
      </c>
      <c r="G483" s="172"/>
      <c r="H483" s="172"/>
      <c r="I483" s="172"/>
      <c r="J483" s="167" t="s">
        <v>1257</v>
      </c>
      <c r="K483" s="168">
        <v>1</v>
      </c>
      <c r="L483" s="189">
        <v>0</v>
      </c>
      <c r="M483" s="190"/>
      <c r="N483" s="169">
        <f>ROUND($L$483*$K$483,2)</f>
        <v>0</v>
      </c>
      <c r="O483" s="128"/>
      <c r="P483" s="128"/>
      <c r="Q483" s="128"/>
      <c r="R483" s="27"/>
      <c r="S483" s="28"/>
      <c r="T483" s="132"/>
      <c r="U483" s="133" t="s">
        <v>644</v>
      </c>
      <c r="W483" s="134">
        <f>$V$483*$K$483</f>
        <v>0</v>
      </c>
      <c r="X483" s="134">
        <v>0.006</v>
      </c>
      <c r="Y483" s="134">
        <f>$X$483*$K$483</f>
        <v>0.006</v>
      </c>
      <c r="Z483" s="134">
        <v>0</v>
      </c>
      <c r="AA483" s="135">
        <f>$Z$483*$K$483</f>
        <v>0</v>
      </c>
      <c r="AR483" s="12" t="s">
        <v>863</v>
      </c>
      <c r="AT483" s="12" t="s">
        <v>1190</v>
      </c>
      <c r="AU483" s="12" t="s">
        <v>668</v>
      </c>
      <c r="AY483" s="12" t="s">
        <v>892</v>
      </c>
      <c r="BE483" s="136">
        <f>IF($U$483="základní",$N$483,0)</f>
        <v>0</v>
      </c>
      <c r="BF483" s="136">
        <f>IF($U$483="snížená",$N$483,0)</f>
        <v>0</v>
      </c>
      <c r="BG483" s="136">
        <f>IF($U$483="zákl. přenesená",$N$483,0)</f>
        <v>0</v>
      </c>
      <c r="BH483" s="136">
        <f>IF($U$483="sníž. přenesená",$N$483,0)</f>
        <v>0</v>
      </c>
      <c r="BI483" s="136">
        <f>IF($U$483="nulová",$N$483,0)</f>
        <v>0</v>
      </c>
      <c r="BJ483" s="12" t="s">
        <v>619</v>
      </c>
      <c r="BK483" s="136">
        <f>ROUND($L$483*$K$483,2)</f>
        <v>0</v>
      </c>
      <c r="BL483" s="12" t="s">
        <v>857</v>
      </c>
      <c r="BM483" s="12" t="s">
        <v>1695</v>
      </c>
    </row>
    <row r="484" spans="2:65" s="12" customFormat="1" ht="27" customHeight="1">
      <c r="B484" s="23"/>
      <c r="C484" s="125" t="s">
        <v>1696</v>
      </c>
      <c r="D484" s="125" t="s">
        <v>893</v>
      </c>
      <c r="E484" s="126" t="s">
        <v>1697</v>
      </c>
      <c r="F484" s="127" t="s">
        <v>1698</v>
      </c>
      <c r="G484" s="128"/>
      <c r="H484" s="128"/>
      <c r="I484" s="128"/>
      <c r="J484" s="129" t="s">
        <v>1257</v>
      </c>
      <c r="K484" s="130">
        <v>3</v>
      </c>
      <c r="L484" s="186">
        <v>0</v>
      </c>
      <c r="M484" s="187"/>
      <c r="N484" s="131">
        <f>ROUND($L$484*$K$484,2)</f>
        <v>0</v>
      </c>
      <c r="O484" s="128"/>
      <c r="P484" s="128"/>
      <c r="Q484" s="128"/>
      <c r="R484" s="27"/>
      <c r="S484" s="28"/>
      <c r="T484" s="132"/>
      <c r="U484" s="133" t="s">
        <v>644</v>
      </c>
      <c r="W484" s="134">
        <f>$V$484*$K$484</f>
        <v>0</v>
      </c>
      <c r="X484" s="134">
        <v>0.0008</v>
      </c>
      <c r="Y484" s="134">
        <f>$X$484*$K$484</f>
        <v>0.0024000000000000002</v>
      </c>
      <c r="Z484" s="134">
        <v>0</v>
      </c>
      <c r="AA484" s="135">
        <f>$Z$484*$K$484</f>
        <v>0</v>
      </c>
      <c r="AR484" s="12" t="s">
        <v>857</v>
      </c>
      <c r="AT484" s="12" t="s">
        <v>893</v>
      </c>
      <c r="AU484" s="12" t="s">
        <v>668</v>
      </c>
      <c r="AY484" s="12" t="s">
        <v>892</v>
      </c>
      <c r="BE484" s="136">
        <f>IF($U$484="základní",$N$484,0)</f>
        <v>0</v>
      </c>
      <c r="BF484" s="136">
        <f>IF($U$484="snížená",$N$484,0)</f>
        <v>0</v>
      </c>
      <c r="BG484" s="136">
        <f>IF($U$484="zákl. přenesená",$N$484,0)</f>
        <v>0</v>
      </c>
      <c r="BH484" s="136">
        <f>IF($U$484="sníž. přenesená",$N$484,0)</f>
        <v>0</v>
      </c>
      <c r="BI484" s="136">
        <f>IF($U$484="nulová",$N$484,0)</f>
        <v>0</v>
      </c>
      <c r="BJ484" s="12" t="s">
        <v>619</v>
      </c>
      <c r="BK484" s="136">
        <f>ROUND($L$484*$K$484,2)</f>
        <v>0</v>
      </c>
      <c r="BL484" s="12" t="s">
        <v>857</v>
      </c>
      <c r="BM484" s="12" t="s">
        <v>1699</v>
      </c>
    </row>
    <row r="485" spans="2:65" s="12" customFormat="1" ht="33" customHeight="1">
      <c r="B485" s="23"/>
      <c r="C485" s="163" t="s">
        <v>1700</v>
      </c>
      <c r="D485" s="163" t="s">
        <v>1190</v>
      </c>
      <c r="E485" s="164" t="s">
        <v>1701</v>
      </c>
      <c r="F485" s="171" t="s">
        <v>1715</v>
      </c>
      <c r="G485" s="172"/>
      <c r="H485" s="172"/>
      <c r="I485" s="172"/>
      <c r="J485" s="167" t="s">
        <v>1257</v>
      </c>
      <c r="K485" s="168">
        <v>3</v>
      </c>
      <c r="L485" s="189">
        <v>0</v>
      </c>
      <c r="M485" s="190"/>
      <c r="N485" s="169">
        <f>ROUND($L$485*$K$485,2)</f>
        <v>0</v>
      </c>
      <c r="O485" s="128"/>
      <c r="P485" s="128"/>
      <c r="Q485" s="128"/>
      <c r="R485" s="27"/>
      <c r="S485" s="28"/>
      <c r="T485" s="132"/>
      <c r="U485" s="133" t="s">
        <v>644</v>
      </c>
      <c r="W485" s="134">
        <f>$V$485*$K$485</f>
        <v>0</v>
      </c>
      <c r="X485" s="134">
        <v>0.024</v>
      </c>
      <c r="Y485" s="134">
        <f>$X$485*$K$485</f>
        <v>0.07200000000000001</v>
      </c>
      <c r="Z485" s="134">
        <v>0</v>
      </c>
      <c r="AA485" s="135">
        <f>$Z$485*$K$485</f>
        <v>0</v>
      </c>
      <c r="AR485" s="12" t="s">
        <v>863</v>
      </c>
      <c r="AT485" s="12" t="s">
        <v>1190</v>
      </c>
      <c r="AU485" s="12" t="s">
        <v>668</v>
      </c>
      <c r="AY485" s="12" t="s">
        <v>892</v>
      </c>
      <c r="BE485" s="136">
        <f>IF($U$485="základní",$N$485,0)</f>
        <v>0</v>
      </c>
      <c r="BF485" s="136">
        <f>IF($U$485="snížená",$N$485,0)</f>
        <v>0</v>
      </c>
      <c r="BG485" s="136">
        <f>IF($U$485="zákl. přenesená",$N$485,0)</f>
        <v>0</v>
      </c>
      <c r="BH485" s="136">
        <f>IF($U$485="sníž. přenesená",$N$485,0)</f>
        <v>0</v>
      </c>
      <c r="BI485" s="136">
        <f>IF($U$485="nulová",$N$485,0)</f>
        <v>0</v>
      </c>
      <c r="BJ485" s="12" t="s">
        <v>619</v>
      </c>
      <c r="BK485" s="136">
        <f>ROUND($L$485*$K$485,2)</f>
        <v>0</v>
      </c>
      <c r="BL485" s="12" t="s">
        <v>857</v>
      </c>
      <c r="BM485" s="12" t="s">
        <v>1702</v>
      </c>
    </row>
    <row r="486" spans="2:65" s="12" customFormat="1" ht="15.75" customHeight="1">
      <c r="B486" s="23"/>
      <c r="C486" s="125" t="s">
        <v>1703</v>
      </c>
      <c r="D486" s="125" t="s">
        <v>893</v>
      </c>
      <c r="E486" s="126" t="s">
        <v>1704</v>
      </c>
      <c r="F486" s="127" t="s">
        <v>1705</v>
      </c>
      <c r="G486" s="128"/>
      <c r="H486" s="128"/>
      <c r="I486" s="128"/>
      <c r="J486" s="129" t="s">
        <v>1257</v>
      </c>
      <c r="K486" s="130">
        <v>4</v>
      </c>
      <c r="L486" s="186">
        <v>0</v>
      </c>
      <c r="M486" s="187"/>
      <c r="N486" s="131">
        <f>ROUND($L$486*$K$486,2)</f>
        <v>0</v>
      </c>
      <c r="O486" s="128"/>
      <c r="P486" s="128"/>
      <c r="Q486" s="128"/>
      <c r="R486" s="27"/>
      <c r="S486" s="28"/>
      <c r="T486" s="132"/>
      <c r="U486" s="133" t="s">
        <v>644</v>
      </c>
      <c r="W486" s="134">
        <f>$V$486*$K$486</f>
        <v>0</v>
      </c>
      <c r="X486" s="134">
        <v>0.00034</v>
      </c>
      <c r="Y486" s="134">
        <f>$X$486*$K$486</f>
        <v>0.00136</v>
      </c>
      <c r="Z486" s="134">
        <v>0</v>
      </c>
      <c r="AA486" s="135">
        <f>$Z$486*$K$486</f>
        <v>0</v>
      </c>
      <c r="AR486" s="12" t="s">
        <v>857</v>
      </c>
      <c r="AT486" s="12" t="s">
        <v>893</v>
      </c>
      <c r="AU486" s="12" t="s">
        <v>668</v>
      </c>
      <c r="AY486" s="12" t="s">
        <v>892</v>
      </c>
      <c r="BE486" s="136">
        <f>IF($U$486="základní",$N$486,0)</f>
        <v>0</v>
      </c>
      <c r="BF486" s="136">
        <f>IF($U$486="snížená",$N$486,0)</f>
        <v>0</v>
      </c>
      <c r="BG486" s="136">
        <f>IF($U$486="zákl. přenesená",$N$486,0)</f>
        <v>0</v>
      </c>
      <c r="BH486" s="136">
        <f>IF($U$486="sníž. přenesená",$N$486,0)</f>
        <v>0</v>
      </c>
      <c r="BI486" s="136">
        <f>IF($U$486="nulová",$N$486,0)</f>
        <v>0</v>
      </c>
      <c r="BJ486" s="12" t="s">
        <v>619</v>
      </c>
      <c r="BK486" s="136">
        <f>ROUND($L$486*$K$486,2)</f>
        <v>0</v>
      </c>
      <c r="BL486" s="12" t="s">
        <v>857</v>
      </c>
      <c r="BM486" s="12" t="s">
        <v>1706</v>
      </c>
    </row>
    <row r="487" spans="2:65" s="12" customFormat="1" ht="15.75" customHeight="1">
      <c r="B487" s="23"/>
      <c r="C487" s="163" t="s">
        <v>1707</v>
      </c>
      <c r="D487" s="163" t="s">
        <v>1190</v>
      </c>
      <c r="E487" s="164" t="s">
        <v>1708</v>
      </c>
      <c r="F487" s="171" t="s">
        <v>1709</v>
      </c>
      <c r="G487" s="172"/>
      <c r="H487" s="172"/>
      <c r="I487" s="172"/>
      <c r="J487" s="167" t="s">
        <v>1132</v>
      </c>
      <c r="K487" s="168">
        <v>3</v>
      </c>
      <c r="L487" s="189">
        <v>0</v>
      </c>
      <c r="M487" s="190"/>
      <c r="N487" s="169">
        <f>ROUND($L$487*$K$487,2)</f>
        <v>0</v>
      </c>
      <c r="O487" s="128"/>
      <c r="P487" s="128"/>
      <c r="Q487" s="128"/>
      <c r="R487" s="27"/>
      <c r="S487" s="28"/>
      <c r="T487" s="132"/>
      <c r="U487" s="133" t="s">
        <v>644</v>
      </c>
      <c r="W487" s="134">
        <f>$V$487*$K$487</f>
        <v>0</v>
      </c>
      <c r="X487" s="134">
        <v>0.05</v>
      </c>
      <c r="Y487" s="134">
        <f>$X$487*$K$487</f>
        <v>0.15000000000000002</v>
      </c>
      <c r="Z487" s="134">
        <v>0</v>
      </c>
      <c r="AA487" s="135">
        <f>$Z$487*$K$487</f>
        <v>0</v>
      </c>
      <c r="AR487" s="12" t="s">
        <v>863</v>
      </c>
      <c r="AT487" s="12" t="s">
        <v>1190</v>
      </c>
      <c r="AU487" s="12" t="s">
        <v>668</v>
      </c>
      <c r="AY487" s="12" t="s">
        <v>892</v>
      </c>
      <c r="BE487" s="136">
        <f>IF($U$487="základní",$N$487,0)</f>
        <v>0</v>
      </c>
      <c r="BF487" s="136">
        <f>IF($U$487="snížená",$N$487,0)</f>
        <v>0</v>
      </c>
      <c r="BG487" s="136">
        <f>IF($U$487="zákl. přenesená",$N$487,0)</f>
        <v>0</v>
      </c>
      <c r="BH487" s="136">
        <f>IF($U$487="sníž. přenesená",$N$487,0)</f>
        <v>0</v>
      </c>
      <c r="BI487" s="136">
        <f>IF($U$487="nulová",$N$487,0)</f>
        <v>0</v>
      </c>
      <c r="BJ487" s="12" t="s">
        <v>619</v>
      </c>
      <c r="BK487" s="136">
        <f>ROUND($L$487*$K$487,2)</f>
        <v>0</v>
      </c>
      <c r="BL487" s="12" t="s">
        <v>857</v>
      </c>
      <c r="BM487" s="12" t="s">
        <v>1710</v>
      </c>
    </row>
    <row r="488" spans="2:65" s="12" customFormat="1" ht="15.75" customHeight="1">
      <c r="B488" s="23"/>
      <c r="C488" s="163" t="s">
        <v>1711</v>
      </c>
      <c r="D488" s="163" t="s">
        <v>1190</v>
      </c>
      <c r="E488" s="164" t="s">
        <v>1712</v>
      </c>
      <c r="F488" s="171" t="s">
        <v>0</v>
      </c>
      <c r="G488" s="172"/>
      <c r="H488" s="172"/>
      <c r="I488" s="172"/>
      <c r="J488" s="167" t="s">
        <v>1132</v>
      </c>
      <c r="K488" s="168">
        <v>1</v>
      </c>
      <c r="L488" s="189">
        <v>0</v>
      </c>
      <c r="M488" s="190"/>
      <c r="N488" s="169">
        <f>ROUND($L$488*$K$488,2)</f>
        <v>0</v>
      </c>
      <c r="O488" s="128"/>
      <c r="P488" s="128"/>
      <c r="Q488" s="128"/>
      <c r="R488" s="27"/>
      <c r="S488" s="28"/>
      <c r="T488" s="132"/>
      <c r="U488" s="133" t="s">
        <v>644</v>
      </c>
      <c r="W488" s="134">
        <f>$V$488*$K$488</f>
        <v>0</v>
      </c>
      <c r="X488" s="134">
        <v>0.0365</v>
      </c>
      <c r="Y488" s="134">
        <f>$X$488*$K$488</f>
        <v>0.0365</v>
      </c>
      <c r="Z488" s="134">
        <v>0</v>
      </c>
      <c r="AA488" s="135">
        <f>$Z$488*$K$488</f>
        <v>0</v>
      </c>
      <c r="AR488" s="12" t="s">
        <v>863</v>
      </c>
      <c r="AT488" s="12" t="s">
        <v>1190</v>
      </c>
      <c r="AU488" s="12" t="s">
        <v>668</v>
      </c>
      <c r="AY488" s="12" t="s">
        <v>892</v>
      </c>
      <c r="BE488" s="136">
        <f>IF($U$488="základní",$N$488,0)</f>
        <v>0</v>
      </c>
      <c r="BF488" s="136">
        <f>IF($U$488="snížená",$N$488,0)</f>
        <v>0</v>
      </c>
      <c r="BG488" s="136">
        <f>IF($U$488="zákl. přenesená",$N$488,0)</f>
        <v>0</v>
      </c>
      <c r="BH488" s="136">
        <f>IF($U$488="sníž. přenesená",$N$488,0)</f>
        <v>0</v>
      </c>
      <c r="BI488" s="136">
        <f>IF($U$488="nulová",$N$488,0)</f>
        <v>0</v>
      </c>
      <c r="BJ488" s="12" t="s">
        <v>619</v>
      </c>
      <c r="BK488" s="136">
        <f>ROUND($L$488*$K$488,2)</f>
        <v>0</v>
      </c>
      <c r="BL488" s="12" t="s">
        <v>857</v>
      </c>
      <c r="BM488" s="12" t="s">
        <v>1</v>
      </c>
    </row>
    <row r="489" spans="2:65" s="12" customFormat="1" ht="27" customHeight="1">
      <c r="B489" s="23"/>
      <c r="C489" s="125" t="s">
        <v>2</v>
      </c>
      <c r="D489" s="125" t="s">
        <v>893</v>
      </c>
      <c r="E489" s="126" t="s">
        <v>3</v>
      </c>
      <c r="F489" s="127" t="s">
        <v>4</v>
      </c>
      <c r="G489" s="128"/>
      <c r="H489" s="128"/>
      <c r="I489" s="128"/>
      <c r="J489" s="129" t="s">
        <v>1257</v>
      </c>
      <c r="K489" s="130">
        <v>1</v>
      </c>
      <c r="L489" s="186">
        <v>0</v>
      </c>
      <c r="M489" s="187"/>
      <c r="N489" s="131">
        <f>ROUND($L$489*$K$489,2)</f>
        <v>0</v>
      </c>
      <c r="O489" s="128"/>
      <c r="P489" s="128"/>
      <c r="Q489" s="128"/>
      <c r="R489" s="27"/>
      <c r="S489" s="28"/>
      <c r="T489" s="132"/>
      <c r="U489" s="133" t="s">
        <v>644</v>
      </c>
      <c r="W489" s="134">
        <f>$V$489*$K$489</f>
        <v>0</v>
      </c>
      <c r="X489" s="134">
        <v>0</v>
      </c>
      <c r="Y489" s="134">
        <f>$X$489*$K$489</f>
        <v>0</v>
      </c>
      <c r="Z489" s="134">
        <v>0</v>
      </c>
      <c r="AA489" s="135">
        <f>$Z$489*$K$489</f>
        <v>0</v>
      </c>
      <c r="AR489" s="12" t="s">
        <v>857</v>
      </c>
      <c r="AT489" s="12" t="s">
        <v>893</v>
      </c>
      <c r="AU489" s="12" t="s">
        <v>668</v>
      </c>
      <c r="AY489" s="12" t="s">
        <v>892</v>
      </c>
      <c r="BE489" s="136">
        <f>IF($U$489="základní",$N$489,0)</f>
        <v>0</v>
      </c>
      <c r="BF489" s="136">
        <f>IF($U$489="snížená",$N$489,0)</f>
        <v>0</v>
      </c>
      <c r="BG489" s="136">
        <f>IF($U$489="zákl. přenesená",$N$489,0)</f>
        <v>0</v>
      </c>
      <c r="BH489" s="136">
        <f>IF($U$489="sníž. přenesená",$N$489,0)</f>
        <v>0</v>
      </c>
      <c r="BI489" s="136">
        <f>IF($U$489="nulová",$N$489,0)</f>
        <v>0</v>
      </c>
      <c r="BJ489" s="12" t="s">
        <v>619</v>
      </c>
      <c r="BK489" s="136">
        <f>ROUND($L$489*$K$489,2)</f>
        <v>0</v>
      </c>
      <c r="BL489" s="12" t="s">
        <v>857</v>
      </c>
      <c r="BM489" s="12" t="s">
        <v>5</v>
      </c>
    </row>
    <row r="490" spans="2:65" s="12" customFormat="1" ht="27" customHeight="1">
      <c r="B490" s="23"/>
      <c r="C490" s="163" t="s">
        <v>6</v>
      </c>
      <c r="D490" s="163" t="s">
        <v>1190</v>
      </c>
      <c r="E490" s="164" t="s">
        <v>7</v>
      </c>
      <c r="F490" s="171" t="s">
        <v>8</v>
      </c>
      <c r="G490" s="172"/>
      <c r="H490" s="172"/>
      <c r="I490" s="172"/>
      <c r="J490" s="167" t="s">
        <v>1132</v>
      </c>
      <c r="K490" s="168">
        <v>1</v>
      </c>
      <c r="L490" s="189">
        <v>0</v>
      </c>
      <c r="M490" s="190"/>
      <c r="N490" s="169">
        <f>ROUND($L$490*$K$490,2)</f>
        <v>0</v>
      </c>
      <c r="O490" s="128"/>
      <c r="P490" s="128"/>
      <c r="Q490" s="128"/>
      <c r="R490" s="27"/>
      <c r="S490" s="28"/>
      <c r="T490" s="132"/>
      <c r="U490" s="133" t="s">
        <v>644</v>
      </c>
      <c r="W490" s="134">
        <f>$V$490*$K$490</f>
        <v>0</v>
      </c>
      <c r="X490" s="134">
        <v>0.0016</v>
      </c>
      <c r="Y490" s="134">
        <f>$X$490*$K$490</f>
        <v>0.0016</v>
      </c>
      <c r="Z490" s="134">
        <v>0</v>
      </c>
      <c r="AA490" s="135">
        <f>$Z$490*$K$490</f>
        <v>0</v>
      </c>
      <c r="AR490" s="12" t="s">
        <v>863</v>
      </c>
      <c r="AT490" s="12" t="s">
        <v>1190</v>
      </c>
      <c r="AU490" s="12" t="s">
        <v>668</v>
      </c>
      <c r="AY490" s="12" t="s">
        <v>892</v>
      </c>
      <c r="BE490" s="136">
        <f>IF($U$490="základní",$N$490,0)</f>
        <v>0</v>
      </c>
      <c r="BF490" s="136">
        <f>IF($U$490="snížená",$N$490,0)</f>
        <v>0</v>
      </c>
      <c r="BG490" s="136">
        <f>IF($U$490="zákl. přenesená",$N$490,0)</f>
        <v>0</v>
      </c>
      <c r="BH490" s="136">
        <f>IF($U$490="sníž. přenesená",$N$490,0)</f>
        <v>0</v>
      </c>
      <c r="BI490" s="136">
        <f>IF($U$490="nulová",$N$490,0)</f>
        <v>0</v>
      </c>
      <c r="BJ490" s="12" t="s">
        <v>619</v>
      </c>
      <c r="BK490" s="136">
        <f>ROUND($L$490*$K$490,2)</f>
        <v>0</v>
      </c>
      <c r="BL490" s="12" t="s">
        <v>857</v>
      </c>
      <c r="BM490" s="12" t="s">
        <v>9</v>
      </c>
    </row>
    <row r="491" spans="2:65" s="12" customFormat="1" ht="27" customHeight="1">
      <c r="B491" s="23"/>
      <c r="C491" s="125" t="s">
        <v>10</v>
      </c>
      <c r="D491" s="125" t="s">
        <v>893</v>
      </c>
      <c r="E491" s="126" t="s">
        <v>11</v>
      </c>
      <c r="F491" s="127" t="s">
        <v>12</v>
      </c>
      <c r="G491" s="128"/>
      <c r="H491" s="128"/>
      <c r="I491" s="128"/>
      <c r="J491" s="129" t="s">
        <v>1257</v>
      </c>
      <c r="K491" s="130">
        <v>8</v>
      </c>
      <c r="L491" s="186">
        <v>0</v>
      </c>
      <c r="M491" s="187"/>
      <c r="N491" s="131">
        <f>ROUND($L$491*$K$491,2)</f>
        <v>0</v>
      </c>
      <c r="O491" s="128"/>
      <c r="P491" s="128"/>
      <c r="Q491" s="128"/>
      <c r="R491" s="27"/>
      <c r="S491" s="28"/>
      <c r="T491" s="132"/>
      <c r="U491" s="133" t="s">
        <v>644</v>
      </c>
      <c r="W491" s="134">
        <f>$V$491*$K$491</f>
        <v>0</v>
      </c>
      <c r="X491" s="134">
        <v>0.0016</v>
      </c>
      <c r="Y491" s="134">
        <f>$X$491*$K$491</f>
        <v>0.0128</v>
      </c>
      <c r="Z491" s="134">
        <v>0</v>
      </c>
      <c r="AA491" s="135">
        <f>$Z$491*$K$491</f>
        <v>0</v>
      </c>
      <c r="AR491" s="12" t="s">
        <v>857</v>
      </c>
      <c r="AT491" s="12" t="s">
        <v>893</v>
      </c>
      <c r="AU491" s="12" t="s">
        <v>668</v>
      </c>
      <c r="AY491" s="12" t="s">
        <v>892</v>
      </c>
      <c r="BE491" s="136">
        <f>IF($U$491="základní",$N$491,0)</f>
        <v>0</v>
      </c>
      <c r="BF491" s="136">
        <f>IF($U$491="snížená",$N$491,0)</f>
        <v>0</v>
      </c>
      <c r="BG491" s="136">
        <f>IF($U$491="zákl. přenesená",$N$491,0)</f>
        <v>0</v>
      </c>
      <c r="BH491" s="136">
        <f>IF($U$491="sníž. přenesená",$N$491,0)</f>
        <v>0</v>
      </c>
      <c r="BI491" s="136">
        <f>IF($U$491="nulová",$N$491,0)</f>
        <v>0</v>
      </c>
      <c r="BJ491" s="12" t="s">
        <v>619</v>
      </c>
      <c r="BK491" s="136">
        <f>ROUND($L$491*$K$491,2)</f>
        <v>0</v>
      </c>
      <c r="BL491" s="12" t="s">
        <v>857</v>
      </c>
      <c r="BM491" s="12" t="s">
        <v>13</v>
      </c>
    </row>
    <row r="492" spans="2:65" s="12" customFormat="1" ht="15.75" customHeight="1">
      <c r="B492" s="23"/>
      <c r="C492" s="163" t="s">
        <v>14</v>
      </c>
      <c r="D492" s="163" t="s">
        <v>1190</v>
      </c>
      <c r="E492" s="164" t="s">
        <v>15</v>
      </c>
      <c r="F492" s="171" t="s">
        <v>16</v>
      </c>
      <c r="G492" s="172"/>
      <c r="H492" s="172"/>
      <c r="I492" s="172"/>
      <c r="J492" s="167" t="s">
        <v>1257</v>
      </c>
      <c r="K492" s="168">
        <v>8</v>
      </c>
      <c r="L492" s="189">
        <v>0</v>
      </c>
      <c r="M492" s="190"/>
      <c r="N492" s="169">
        <f>ROUND($L$492*$K$492,2)</f>
        <v>0</v>
      </c>
      <c r="O492" s="128"/>
      <c r="P492" s="128"/>
      <c r="Q492" s="128"/>
      <c r="R492" s="27"/>
      <c r="S492" s="28"/>
      <c r="T492" s="132"/>
      <c r="U492" s="133" t="s">
        <v>644</v>
      </c>
      <c r="W492" s="134">
        <f>$V$492*$K$492</f>
        <v>0</v>
      </c>
      <c r="X492" s="134">
        <v>0.0245</v>
      </c>
      <c r="Y492" s="134">
        <f>$X$492*$K$492</f>
        <v>0.196</v>
      </c>
      <c r="Z492" s="134">
        <v>0</v>
      </c>
      <c r="AA492" s="135">
        <f>$Z$492*$K$492</f>
        <v>0</v>
      </c>
      <c r="AR492" s="12" t="s">
        <v>863</v>
      </c>
      <c r="AT492" s="12" t="s">
        <v>1190</v>
      </c>
      <c r="AU492" s="12" t="s">
        <v>668</v>
      </c>
      <c r="AY492" s="12" t="s">
        <v>892</v>
      </c>
      <c r="BE492" s="136">
        <f>IF($U$492="základní",$N$492,0)</f>
        <v>0</v>
      </c>
      <c r="BF492" s="136">
        <f>IF($U$492="snížená",$N$492,0)</f>
        <v>0</v>
      </c>
      <c r="BG492" s="136">
        <f>IF($U$492="zákl. přenesená",$N$492,0)</f>
        <v>0</v>
      </c>
      <c r="BH492" s="136">
        <f>IF($U$492="sníž. přenesená",$N$492,0)</f>
        <v>0</v>
      </c>
      <c r="BI492" s="136">
        <f>IF($U$492="nulová",$N$492,0)</f>
        <v>0</v>
      </c>
      <c r="BJ492" s="12" t="s">
        <v>619</v>
      </c>
      <c r="BK492" s="136">
        <f>ROUND($L$492*$K$492,2)</f>
        <v>0</v>
      </c>
      <c r="BL492" s="12" t="s">
        <v>857</v>
      </c>
      <c r="BM492" s="12" t="s">
        <v>17</v>
      </c>
    </row>
    <row r="493" spans="2:65" s="12" customFormat="1" ht="27" customHeight="1">
      <c r="B493" s="23"/>
      <c r="C493" s="163" t="s">
        <v>18</v>
      </c>
      <c r="D493" s="163" t="s">
        <v>1190</v>
      </c>
      <c r="E493" s="164" t="s">
        <v>19</v>
      </c>
      <c r="F493" s="171" t="s">
        <v>20</v>
      </c>
      <c r="G493" s="172"/>
      <c r="H493" s="172"/>
      <c r="I493" s="172"/>
      <c r="J493" s="167" t="s">
        <v>1257</v>
      </c>
      <c r="K493" s="168">
        <v>5</v>
      </c>
      <c r="L493" s="189">
        <v>0</v>
      </c>
      <c r="M493" s="190"/>
      <c r="N493" s="169">
        <f>ROUND($L$493*$K$493,2)</f>
        <v>0</v>
      </c>
      <c r="O493" s="128"/>
      <c r="P493" s="128"/>
      <c r="Q493" s="128"/>
      <c r="R493" s="27"/>
      <c r="S493" s="28"/>
      <c r="T493" s="132"/>
      <c r="U493" s="133" t="s">
        <v>644</v>
      </c>
      <c r="W493" s="134">
        <f>$V$493*$K$493</f>
        <v>0</v>
      </c>
      <c r="X493" s="134">
        <v>0</v>
      </c>
      <c r="Y493" s="134">
        <f>$X$493*$K$493</f>
        <v>0</v>
      </c>
      <c r="Z493" s="134">
        <v>0</v>
      </c>
      <c r="AA493" s="135">
        <f>$Z$493*$K$493</f>
        <v>0</v>
      </c>
      <c r="AR493" s="12" t="s">
        <v>863</v>
      </c>
      <c r="AT493" s="12" t="s">
        <v>1190</v>
      </c>
      <c r="AU493" s="12" t="s">
        <v>668</v>
      </c>
      <c r="AY493" s="12" t="s">
        <v>892</v>
      </c>
      <c r="BE493" s="136">
        <f>IF($U$493="základní",$N$493,0)</f>
        <v>0</v>
      </c>
      <c r="BF493" s="136">
        <f>IF($U$493="snížená",$N$493,0)</f>
        <v>0</v>
      </c>
      <c r="BG493" s="136">
        <f>IF($U$493="zákl. přenesená",$N$493,0)</f>
        <v>0</v>
      </c>
      <c r="BH493" s="136">
        <f>IF($U$493="sníž. přenesená",$N$493,0)</f>
        <v>0</v>
      </c>
      <c r="BI493" s="136">
        <f>IF($U$493="nulová",$N$493,0)</f>
        <v>0</v>
      </c>
      <c r="BJ493" s="12" t="s">
        <v>619</v>
      </c>
      <c r="BK493" s="136">
        <f>ROUND($L$493*$K$493,2)</f>
        <v>0</v>
      </c>
      <c r="BL493" s="12" t="s">
        <v>857</v>
      </c>
      <c r="BM493" s="12" t="s">
        <v>21</v>
      </c>
    </row>
    <row r="494" spans="2:65" s="12" customFormat="1" ht="15.75" customHeight="1">
      <c r="B494" s="23"/>
      <c r="C494" s="163" t="s">
        <v>22</v>
      </c>
      <c r="D494" s="163" t="s">
        <v>1190</v>
      </c>
      <c r="E494" s="164" t="s">
        <v>23</v>
      </c>
      <c r="F494" s="171" t="s">
        <v>24</v>
      </c>
      <c r="G494" s="172"/>
      <c r="H494" s="172"/>
      <c r="I494" s="172"/>
      <c r="J494" s="167" t="s">
        <v>1257</v>
      </c>
      <c r="K494" s="168">
        <v>4</v>
      </c>
      <c r="L494" s="189">
        <v>0</v>
      </c>
      <c r="M494" s="190"/>
      <c r="N494" s="169">
        <f>ROUND($L$494*$K$494,2)</f>
        <v>0</v>
      </c>
      <c r="O494" s="128"/>
      <c r="P494" s="128"/>
      <c r="Q494" s="128"/>
      <c r="R494" s="27"/>
      <c r="S494" s="28"/>
      <c r="T494" s="132"/>
      <c r="U494" s="133" t="s">
        <v>644</v>
      </c>
      <c r="W494" s="134">
        <f>$V$494*$K$494</f>
        <v>0</v>
      </c>
      <c r="X494" s="134">
        <v>0</v>
      </c>
      <c r="Y494" s="134">
        <f>$X$494*$K$494</f>
        <v>0</v>
      </c>
      <c r="Z494" s="134">
        <v>0</v>
      </c>
      <c r="AA494" s="135">
        <f>$Z$494*$K$494</f>
        <v>0</v>
      </c>
      <c r="AR494" s="12" t="s">
        <v>863</v>
      </c>
      <c r="AT494" s="12" t="s">
        <v>1190</v>
      </c>
      <c r="AU494" s="12" t="s">
        <v>668</v>
      </c>
      <c r="AY494" s="12" t="s">
        <v>892</v>
      </c>
      <c r="BE494" s="136">
        <f>IF($U$494="základní",$N$494,0)</f>
        <v>0</v>
      </c>
      <c r="BF494" s="136">
        <f>IF($U$494="snížená",$N$494,0)</f>
        <v>0</v>
      </c>
      <c r="BG494" s="136">
        <f>IF($U$494="zákl. přenesená",$N$494,0)</f>
        <v>0</v>
      </c>
      <c r="BH494" s="136">
        <f>IF($U$494="sníž. přenesená",$N$494,0)</f>
        <v>0</v>
      </c>
      <c r="BI494" s="136">
        <f>IF($U$494="nulová",$N$494,0)</f>
        <v>0</v>
      </c>
      <c r="BJ494" s="12" t="s">
        <v>619</v>
      </c>
      <c r="BK494" s="136">
        <f>ROUND($L$494*$K$494,2)</f>
        <v>0</v>
      </c>
      <c r="BL494" s="12" t="s">
        <v>857</v>
      </c>
      <c r="BM494" s="12" t="s">
        <v>25</v>
      </c>
    </row>
    <row r="495" spans="2:65" s="12" customFormat="1" ht="27" customHeight="1">
      <c r="B495" s="23"/>
      <c r="C495" s="125" t="s">
        <v>26</v>
      </c>
      <c r="D495" s="125" t="s">
        <v>893</v>
      </c>
      <c r="E495" s="126" t="s">
        <v>27</v>
      </c>
      <c r="F495" s="127" t="s">
        <v>28</v>
      </c>
      <c r="G495" s="128"/>
      <c r="H495" s="128"/>
      <c r="I495" s="128"/>
      <c r="J495" s="129" t="s">
        <v>1257</v>
      </c>
      <c r="K495" s="130">
        <v>1</v>
      </c>
      <c r="L495" s="186">
        <v>0</v>
      </c>
      <c r="M495" s="187"/>
      <c r="N495" s="131">
        <f>ROUND($L$495*$K$495,2)</f>
        <v>0</v>
      </c>
      <c r="O495" s="128"/>
      <c r="P495" s="128"/>
      <c r="Q495" s="128"/>
      <c r="R495" s="27"/>
      <c r="S495" s="28"/>
      <c r="T495" s="132"/>
      <c r="U495" s="133" t="s">
        <v>644</v>
      </c>
      <c r="W495" s="134">
        <f>$V$495*$K$495</f>
        <v>0</v>
      </c>
      <c r="X495" s="134">
        <v>0.00285</v>
      </c>
      <c r="Y495" s="134">
        <f>$X$495*$K$495</f>
        <v>0.00285</v>
      </c>
      <c r="Z495" s="134">
        <v>0</v>
      </c>
      <c r="AA495" s="135">
        <f>$Z$495*$K$495</f>
        <v>0</v>
      </c>
      <c r="AR495" s="12" t="s">
        <v>857</v>
      </c>
      <c r="AT495" s="12" t="s">
        <v>893</v>
      </c>
      <c r="AU495" s="12" t="s">
        <v>668</v>
      </c>
      <c r="AY495" s="12" t="s">
        <v>892</v>
      </c>
      <c r="BE495" s="136">
        <f>IF($U$495="základní",$N$495,0)</f>
        <v>0</v>
      </c>
      <c r="BF495" s="136">
        <f>IF($U$495="snížená",$N$495,0)</f>
        <v>0</v>
      </c>
      <c r="BG495" s="136">
        <f>IF($U$495="zákl. přenesená",$N$495,0)</f>
        <v>0</v>
      </c>
      <c r="BH495" s="136">
        <f>IF($U$495="sníž. přenesená",$N$495,0)</f>
        <v>0</v>
      </c>
      <c r="BI495" s="136">
        <f>IF($U$495="nulová",$N$495,0)</f>
        <v>0</v>
      </c>
      <c r="BJ495" s="12" t="s">
        <v>619</v>
      </c>
      <c r="BK495" s="136">
        <f>ROUND($L$495*$K$495,2)</f>
        <v>0</v>
      </c>
      <c r="BL495" s="12" t="s">
        <v>857</v>
      </c>
      <c r="BM495" s="12" t="s">
        <v>29</v>
      </c>
    </row>
    <row r="496" spans="2:65" s="12" customFormat="1" ht="15.75" customHeight="1">
      <c r="B496" s="23"/>
      <c r="C496" s="163" t="s">
        <v>30</v>
      </c>
      <c r="D496" s="163" t="s">
        <v>1190</v>
      </c>
      <c r="E496" s="164" t="s">
        <v>31</v>
      </c>
      <c r="F496" s="171" t="s">
        <v>32</v>
      </c>
      <c r="G496" s="172"/>
      <c r="H496" s="172"/>
      <c r="I496" s="172"/>
      <c r="J496" s="167" t="s">
        <v>1257</v>
      </c>
      <c r="K496" s="168">
        <v>1</v>
      </c>
      <c r="L496" s="189">
        <v>0</v>
      </c>
      <c r="M496" s="190"/>
      <c r="N496" s="169">
        <f>ROUND($L$496*$K$496,2)</f>
        <v>0</v>
      </c>
      <c r="O496" s="128"/>
      <c r="P496" s="128"/>
      <c r="Q496" s="128"/>
      <c r="R496" s="27"/>
      <c r="S496" s="28"/>
      <c r="T496" s="132"/>
      <c r="U496" s="133" t="s">
        <v>644</v>
      </c>
      <c r="W496" s="134">
        <f>$V$496*$K$496</f>
        <v>0</v>
      </c>
      <c r="X496" s="134">
        <v>0.0405</v>
      </c>
      <c r="Y496" s="134">
        <f>$X$496*$K$496</f>
        <v>0.0405</v>
      </c>
      <c r="Z496" s="134">
        <v>0</v>
      </c>
      <c r="AA496" s="135">
        <f>$Z$496*$K$496</f>
        <v>0</v>
      </c>
      <c r="AR496" s="12" t="s">
        <v>863</v>
      </c>
      <c r="AT496" s="12" t="s">
        <v>1190</v>
      </c>
      <c r="AU496" s="12" t="s">
        <v>668</v>
      </c>
      <c r="AY496" s="12" t="s">
        <v>892</v>
      </c>
      <c r="BE496" s="136">
        <f>IF($U$496="základní",$N$496,0)</f>
        <v>0</v>
      </c>
      <c r="BF496" s="136">
        <f>IF($U$496="snížená",$N$496,0)</f>
        <v>0</v>
      </c>
      <c r="BG496" s="136">
        <f>IF($U$496="zákl. přenesená",$N$496,0)</f>
        <v>0</v>
      </c>
      <c r="BH496" s="136">
        <f>IF($U$496="sníž. přenesená",$N$496,0)</f>
        <v>0</v>
      </c>
      <c r="BI496" s="136">
        <f>IF($U$496="nulová",$N$496,0)</f>
        <v>0</v>
      </c>
      <c r="BJ496" s="12" t="s">
        <v>619</v>
      </c>
      <c r="BK496" s="136">
        <f>ROUND($L$496*$K$496,2)</f>
        <v>0</v>
      </c>
      <c r="BL496" s="12" t="s">
        <v>857</v>
      </c>
      <c r="BM496" s="12" t="s">
        <v>33</v>
      </c>
    </row>
    <row r="497" spans="2:65" s="12" customFormat="1" ht="27" customHeight="1">
      <c r="B497" s="23"/>
      <c r="C497" s="125" t="s">
        <v>34</v>
      </c>
      <c r="D497" s="125" t="s">
        <v>893</v>
      </c>
      <c r="E497" s="126" t="s">
        <v>35</v>
      </c>
      <c r="F497" s="127" t="s">
        <v>36</v>
      </c>
      <c r="G497" s="128"/>
      <c r="H497" s="128"/>
      <c r="I497" s="128"/>
      <c r="J497" s="129" t="s">
        <v>1257</v>
      </c>
      <c r="K497" s="130">
        <v>1</v>
      </c>
      <c r="L497" s="186">
        <v>0</v>
      </c>
      <c r="M497" s="187"/>
      <c r="N497" s="131">
        <f>ROUND($L$497*$K$497,2)</f>
        <v>0</v>
      </c>
      <c r="O497" s="128"/>
      <c r="P497" s="128"/>
      <c r="Q497" s="128"/>
      <c r="R497" s="27"/>
      <c r="S497" s="28"/>
      <c r="T497" s="132"/>
      <c r="U497" s="133" t="s">
        <v>644</v>
      </c>
      <c r="W497" s="134">
        <f>$V$497*$K$497</f>
        <v>0</v>
      </c>
      <c r="X497" s="134">
        <v>0</v>
      </c>
      <c r="Y497" s="134">
        <f>$X$497*$K$497</f>
        <v>0</v>
      </c>
      <c r="Z497" s="134">
        <v>0</v>
      </c>
      <c r="AA497" s="135">
        <f>$Z$497*$K$497</f>
        <v>0</v>
      </c>
      <c r="AR497" s="12" t="s">
        <v>857</v>
      </c>
      <c r="AT497" s="12" t="s">
        <v>893</v>
      </c>
      <c r="AU497" s="12" t="s">
        <v>668</v>
      </c>
      <c r="AY497" s="12" t="s">
        <v>892</v>
      </c>
      <c r="BE497" s="136">
        <f>IF($U$497="základní",$N$497,0)</f>
        <v>0</v>
      </c>
      <c r="BF497" s="136">
        <f>IF($U$497="snížená",$N$497,0)</f>
        <v>0</v>
      </c>
      <c r="BG497" s="136">
        <f>IF($U$497="zákl. přenesená",$N$497,0)</f>
        <v>0</v>
      </c>
      <c r="BH497" s="136">
        <f>IF($U$497="sníž. přenesená",$N$497,0)</f>
        <v>0</v>
      </c>
      <c r="BI497" s="136">
        <f>IF($U$497="nulová",$N$497,0)</f>
        <v>0</v>
      </c>
      <c r="BJ497" s="12" t="s">
        <v>619</v>
      </c>
      <c r="BK497" s="136">
        <f>ROUND($L$497*$K$497,2)</f>
        <v>0</v>
      </c>
      <c r="BL497" s="12" t="s">
        <v>857</v>
      </c>
      <c r="BM497" s="12" t="s">
        <v>37</v>
      </c>
    </row>
    <row r="498" spans="2:65" s="12" customFormat="1" ht="15.75" customHeight="1">
      <c r="B498" s="23"/>
      <c r="C498" s="163" t="s">
        <v>38</v>
      </c>
      <c r="D498" s="163" t="s">
        <v>1190</v>
      </c>
      <c r="E498" s="164" t="s">
        <v>39</v>
      </c>
      <c r="F498" s="171" t="s">
        <v>40</v>
      </c>
      <c r="G498" s="172"/>
      <c r="H498" s="172"/>
      <c r="I498" s="172"/>
      <c r="J498" s="167" t="s">
        <v>1132</v>
      </c>
      <c r="K498" s="168">
        <v>1</v>
      </c>
      <c r="L498" s="189">
        <v>0</v>
      </c>
      <c r="M498" s="190"/>
      <c r="N498" s="169">
        <f>ROUND($L$498*$K$498,2)</f>
        <v>0</v>
      </c>
      <c r="O498" s="128"/>
      <c r="P498" s="128"/>
      <c r="Q498" s="128"/>
      <c r="R498" s="27"/>
      <c r="S498" s="28"/>
      <c r="T498" s="132"/>
      <c r="U498" s="133" t="s">
        <v>644</v>
      </c>
      <c r="W498" s="134">
        <f>$V$498*$K$498</f>
        <v>0</v>
      </c>
      <c r="X498" s="134">
        <v>0.0057</v>
      </c>
      <c r="Y498" s="134">
        <f>$X$498*$K$498</f>
        <v>0.0057</v>
      </c>
      <c r="Z498" s="134">
        <v>0</v>
      </c>
      <c r="AA498" s="135">
        <f>$Z$498*$K$498</f>
        <v>0</v>
      </c>
      <c r="AR498" s="12" t="s">
        <v>863</v>
      </c>
      <c r="AT498" s="12" t="s">
        <v>1190</v>
      </c>
      <c r="AU498" s="12" t="s">
        <v>668</v>
      </c>
      <c r="AY498" s="12" t="s">
        <v>892</v>
      </c>
      <c r="BE498" s="136">
        <f>IF($U$498="základní",$N$498,0)</f>
        <v>0</v>
      </c>
      <c r="BF498" s="136">
        <f>IF($U$498="snížená",$N$498,0)</f>
        <v>0</v>
      </c>
      <c r="BG498" s="136">
        <f>IF($U$498="zákl. přenesená",$N$498,0)</f>
        <v>0</v>
      </c>
      <c r="BH498" s="136">
        <f>IF($U$498="sníž. přenesená",$N$498,0)</f>
        <v>0</v>
      </c>
      <c r="BI498" s="136">
        <f>IF($U$498="nulová",$N$498,0)</f>
        <v>0</v>
      </c>
      <c r="BJ498" s="12" t="s">
        <v>619</v>
      </c>
      <c r="BK498" s="136">
        <f>ROUND($L$498*$K$498,2)</f>
        <v>0</v>
      </c>
      <c r="BL498" s="12" t="s">
        <v>857</v>
      </c>
      <c r="BM498" s="12" t="s">
        <v>41</v>
      </c>
    </row>
    <row r="499" spans="2:65" s="12" customFormat="1" ht="27" customHeight="1">
      <c r="B499" s="23"/>
      <c r="C499" s="125" t="s">
        <v>42</v>
      </c>
      <c r="D499" s="125" t="s">
        <v>893</v>
      </c>
      <c r="E499" s="126" t="s">
        <v>43</v>
      </c>
      <c r="F499" s="127" t="s">
        <v>44</v>
      </c>
      <c r="G499" s="128"/>
      <c r="H499" s="128"/>
      <c r="I499" s="128"/>
      <c r="J499" s="129" t="s">
        <v>1257</v>
      </c>
      <c r="K499" s="130">
        <v>1</v>
      </c>
      <c r="L499" s="186">
        <v>0</v>
      </c>
      <c r="M499" s="187"/>
      <c r="N499" s="131">
        <f>ROUND($L$499*$K$499,2)</f>
        <v>0</v>
      </c>
      <c r="O499" s="128"/>
      <c r="P499" s="128"/>
      <c r="Q499" s="128"/>
      <c r="R499" s="27"/>
      <c r="S499" s="28"/>
      <c r="T499" s="132"/>
      <c r="U499" s="133" t="s">
        <v>644</v>
      </c>
      <c r="W499" s="134">
        <f>$V$499*$K$499</f>
        <v>0</v>
      </c>
      <c r="X499" s="134">
        <v>0.00287</v>
      </c>
      <c r="Y499" s="134">
        <f>$X$499*$K$499</f>
        <v>0.00287</v>
      </c>
      <c r="Z499" s="134">
        <v>0</v>
      </c>
      <c r="AA499" s="135">
        <f>$Z$499*$K$499</f>
        <v>0</v>
      </c>
      <c r="AR499" s="12" t="s">
        <v>857</v>
      </c>
      <c r="AT499" s="12" t="s">
        <v>893</v>
      </c>
      <c r="AU499" s="12" t="s">
        <v>668</v>
      </c>
      <c r="AY499" s="12" t="s">
        <v>892</v>
      </c>
      <c r="BE499" s="136">
        <f>IF($U$499="základní",$N$499,0)</f>
        <v>0</v>
      </c>
      <c r="BF499" s="136">
        <f>IF($U$499="snížená",$N$499,0)</f>
        <v>0</v>
      </c>
      <c r="BG499" s="136">
        <f>IF($U$499="zákl. přenesená",$N$499,0)</f>
        <v>0</v>
      </c>
      <c r="BH499" s="136">
        <f>IF($U$499="sníž. přenesená",$N$499,0)</f>
        <v>0</v>
      </c>
      <c r="BI499" s="136">
        <f>IF($U$499="nulová",$N$499,0)</f>
        <v>0</v>
      </c>
      <c r="BJ499" s="12" t="s">
        <v>619</v>
      </c>
      <c r="BK499" s="136">
        <f>ROUND($L$499*$K$499,2)</f>
        <v>0</v>
      </c>
      <c r="BL499" s="12" t="s">
        <v>857</v>
      </c>
      <c r="BM499" s="12" t="s">
        <v>45</v>
      </c>
    </row>
    <row r="500" spans="2:65" s="12" customFormat="1" ht="15.75" customHeight="1">
      <c r="B500" s="23"/>
      <c r="C500" s="163" t="s">
        <v>46</v>
      </c>
      <c r="D500" s="163" t="s">
        <v>1190</v>
      </c>
      <c r="E500" s="164" t="s">
        <v>47</v>
      </c>
      <c r="F500" s="171" t="s">
        <v>48</v>
      </c>
      <c r="G500" s="172"/>
      <c r="H500" s="172"/>
      <c r="I500" s="172"/>
      <c r="J500" s="167" t="s">
        <v>1257</v>
      </c>
      <c r="K500" s="168">
        <v>1</v>
      </c>
      <c r="L500" s="189">
        <v>0</v>
      </c>
      <c r="M500" s="190"/>
      <c r="N500" s="169">
        <f>ROUND($L$500*$K$500,2)</f>
        <v>0</v>
      </c>
      <c r="O500" s="128"/>
      <c r="P500" s="128"/>
      <c r="Q500" s="128"/>
      <c r="R500" s="27"/>
      <c r="S500" s="28"/>
      <c r="T500" s="132"/>
      <c r="U500" s="133" t="s">
        <v>644</v>
      </c>
      <c r="W500" s="134">
        <f>$V$500*$K$500</f>
        <v>0</v>
      </c>
      <c r="X500" s="134">
        <v>0.064</v>
      </c>
      <c r="Y500" s="134">
        <f>$X$500*$K$500</f>
        <v>0.064</v>
      </c>
      <c r="Z500" s="134">
        <v>0</v>
      </c>
      <c r="AA500" s="135">
        <f>$Z$500*$K$500</f>
        <v>0</v>
      </c>
      <c r="AR500" s="12" t="s">
        <v>863</v>
      </c>
      <c r="AT500" s="12" t="s">
        <v>1190</v>
      </c>
      <c r="AU500" s="12" t="s">
        <v>668</v>
      </c>
      <c r="AY500" s="12" t="s">
        <v>892</v>
      </c>
      <c r="BE500" s="136">
        <f>IF($U$500="základní",$N$500,0)</f>
        <v>0</v>
      </c>
      <c r="BF500" s="136">
        <f>IF($U$500="snížená",$N$500,0)</f>
        <v>0</v>
      </c>
      <c r="BG500" s="136">
        <f>IF($U$500="zákl. přenesená",$N$500,0)</f>
        <v>0</v>
      </c>
      <c r="BH500" s="136">
        <f>IF($U$500="sníž. přenesená",$N$500,0)</f>
        <v>0</v>
      </c>
      <c r="BI500" s="136">
        <f>IF($U$500="nulová",$N$500,0)</f>
        <v>0</v>
      </c>
      <c r="BJ500" s="12" t="s">
        <v>619</v>
      </c>
      <c r="BK500" s="136">
        <f>ROUND($L$500*$K$500,2)</f>
        <v>0</v>
      </c>
      <c r="BL500" s="12" t="s">
        <v>857</v>
      </c>
      <c r="BM500" s="12" t="s">
        <v>49</v>
      </c>
    </row>
    <row r="501" spans="2:65" s="12" customFormat="1" ht="15.75" customHeight="1">
      <c r="B501" s="23"/>
      <c r="C501" s="163" t="s">
        <v>50</v>
      </c>
      <c r="D501" s="163" t="s">
        <v>1190</v>
      </c>
      <c r="E501" s="164" t="s">
        <v>51</v>
      </c>
      <c r="F501" s="171" t="s">
        <v>52</v>
      </c>
      <c r="G501" s="172"/>
      <c r="H501" s="172"/>
      <c r="I501" s="172"/>
      <c r="J501" s="167" t="s">
        <v>1257</v>
      </c>
      <c r="K501" s="168">
        <v>1</v>
      </c>
      <c r="L501" s="189">
        <v>0</v>
      </c>
      <c r="M501" s="190"/>
      <c r="N501" s="169">
        <f>ROUND($L$501*$K$501,2)</f>
        <v>0</v>
      </c>
      <c r="O501" s="128"/>
      <c r="P501" s="128"/>
      <c r="Q501" s="128"/>
      <c r="R501" s="27"/>
      <c r="S501" s="28"/>
      <c r="T501" s="132"/>
      <c r="U501" s="133" t="s">
        <v>644</v>
      </c>
      <c r="W501" s="134">
        <f>$V$501*$K$501</f>
        <v>0</v>
      </c>
      <c r="X501" s="134">
        <v>0.003</v>
      </c>
      <c r="Y501" s="134">
        <f>$X$501*$K$501</f>
        <v>0.003</v>
      </c>
      <c r="Z501" s="134">
        <v>0</v>
      </c>
      <c r="AA501" s="135">
        <f>$Z$501*$K$501</f>
        <v>0</v>
      </c>
      <c r="AR501" s="12" t="s">
        <v>863</v>
      </c>
      <c r="AT501" s="12" t="s">
        <v>1190</v>
      </c>
      <c r="AU501" s="12" t="s">
        <v>668</v>
      </c>
      <c r="AY501" s="12" t="s">
        <v>892</v>
      </c>
      <c r="BE501" s="136">
        <f>IF($U$501="základní",$N$501,0)</f>
        <v>0</v>
      </c>
      <c r="BF501" s="136">
        <f>IF($U$501="snížená",$N$501,0)</f>
        <v>0</v>
      </c>
      <c r="BG501" s="136">
        <f>IF($U$501="zákl. přenesená",$N$501,0)</f>
        <v>0</v>
      </c>
      <c r="BH501" s="136">
        <f>IF($U$501="sníž. přenesená",$N$501,0)</f>
        <v>0</v>
      </c>
      <c r="BI501" s="136">
        <f>IF($U$501="nulová",$N$501,0)</f>
        <v>0</v>
      </c>
      <c r="BJ501" s="12" t="s">
        <v>619</v>
      </c>
      <c r="BK501" s="136">
        <f>ROUND($L$501*$K$501,2)</f>
        <v>0</v>
      </c>
      <c r="BL501" s="12" t="s">
        <v>857</v>
      </c>
      <c r="BM501" s="12" t="s">
        <v>53</v>
      </c>
    </row>
    <row r="502" spans="2:65" s="12" customFormat="1" ht="27" customHeight="1">
      <c r="B502" s="23"/>
      <c r="C502" s="125" t="s">
        <v>54</v>
      </c>
      <c r="D502" s="125" t="s">
        <v>893</v>
      </c>
      <c r="E502" s="126" t="s">
        <v>55</v>
      </c>
      <c r="F502" s="127" t="s">
        <v>56</v>
      </c>
      <c r="G502" s="128"/>
      <c r="H502" s="128"/>
      <c r="I502" s="128"/>
      <c r="J502" s="129" t="s">
        <v>1257</v>
      </c>
      <c r="K502" s="130">
        <v>3</v>
      </c>
      <c r="L502" s="186">
        <v>0</v>
      </c>
      <c r="M502" s="187"/>
      <c r="N502" s="131">
        <f>ROUND($L$502*$K$502,2)</f>
        <v>0</v>
      </c>
      <c r="O502" s="128"/>
      <c r="P502" s="128"/>
      <c r="Q502" s="128"/>
      <c r="R502" s="27"/>
      <c r="S502" s="28"/>
      <c r="T502" s="132"/>
      <c r="U502" s="133" t="s">
        <v>644</v>
      </c>
      <c r="W502" s="134">
        <f>$V$502*$K$502</f>
        <v>0</v>
      </c>
      <c r="X502" s="134">
        <v>0.0049</v>
      </c>
      <c r="Y502" s="134">
        <f>$X$502*$K$502</f>
        <v>0.0147</v>
      </c>
      <c r="Z502" s="134">
        <v>0</v>
      </c>
      <c r="AA502" s="135">
        <f>$Z$502*$K$502</f>
        <v>0</v>
      </c>
      <c r="AR502" s="12" t="s">
        <v>857</v>
      </c>
      <c r="AT502" s="12" t="s">
        <v>893</v>
      </c>
      <c r="AU502" s="12" t="s">
        <v>668</v>
      </c>
      <c r="AY502" s="12" t="s">
        <v>892</v>
      </c>
      <c r="BE502" s="136">
        <f>IF($U$502="základní",$N$502,0)</f>
        <v>0</v>
      </c>
      <c r="BF502" s="136">
        <f>IF($U$502="snížená",$N$502,0)</f>
        <v>0</v>
      </c>
      <c r="BG502" s="136">
        <f>IF($U$502="zákl. přenesená",$N$502,0)</f>
        <v>0</v>
      </c>
      <c r="BH502" s="136">
        <f>IF($U$502="sníž. přenesená",$N$502,0)</f>
        <v>0</v>
      </c>
      <c r="BI502" s="136">
        <f>IF($U$502="nulová",$N$502,0)</f>
        <v>0</v>
      </c>
      <c r="BJ502" s="12" t="s">
        <v>619</v>
      </c>
      <c r="BK502" s="136">
        <f>ROUND($L$502*$K$502,2)</f>
        <v>0</v>
      </c>
      <c r="BL502" s="12" t="s">
        <v>857</v>
      </c>
      <c r="BM502" s="12" t="s">
        <v>57</v>
      </c>
    </row>
    <row r="503" spans="2:65" s="12" customFormat="1" ht="15.75" customHeight="1">
      <c r="B503" s="23"/>
      <c r="C503" s="163" t="s">
        <v>58</v>
      </c>
      <c r="D503" s="163" t="s">
        <v>1190</v>
      </c>
      <c r="E503" s="164" t="s">
        <v>59</v>
      </c>
      <c r="F503" s="171" t="s">
        <v>60</v>
      </c>
      <c r="G503" s="172"/>
      <c r="H503" s="172"/>
      <c r="I503" s="172"/>
      <c r="J503" s="167" t="s">
        <v>1257</v>
      </c>
      <c r="K503" s="168">
        <v>3</v>
      </c>
      <c r="L503" s="189">
        <v>0</v>
      </c>
      <c r="M503" s="190"/>
      <c r="N503" s="169">
        <f>ROUND($L$503*$K$503,2)</f>
        <v>0</v>
      </c>
      <c r="O503" s="128"/>
      <c r="P503" s="128"/>
      <c r="Q503" s="128"/>
      <c r="R503" s="27"/>
      <c r="S503" s="28"/>
      <c r="T503" s="132"/>
      <c r="U503" s="133" t="s">
        <v>644</v>
      </c>
      <c r="W503" s="134">
        <f>$V$503*$K$503</f>
        <v>0</v>
      </c>
      <c r="X503" s="134">
        <v>0.102</v>
      </c>
      <c r="Y503" s="134">
        <f>$X$503*$K$503</f>
        <v>0.306</v>
      </c>
      <c r="Z503" s="134">
        <v>0</v>
      </c>
      <c r="AA503" s="135">
        <f>$Z$503*$K$503</f>
        <v>0</v>
      </c>
      <c r="AR503" s="12" t="s">
        <v>863</v>
      </c>
      <c r="AT503" s="12" t="s">
        <v>1190</v>
      </c>
      <c r="AU503" s="12" t="s">
        <v>668</v>
      </c>
      <c r="AY503" s="12" t="s">
        <v>892</v>
      </c>
      <c r="BE503" s="136">
        <f>IF($U$503="základní",$N$503,0)</f>
        <v>0</v>
      </c>
      <c r="BF503" s="136">
        <f>IF($U$503="snížená",$N$503,0)</f>
        <v>0</v>
      </c>
      <c r="BG503" s="136">
        <f>IF($U$503="zákl. přenesená",$N$503,0)</f>
        <v>0</v>
      </c>
      <c r="BH503" s="136">
        <f>IF($U$503="sníž. přenesená",$N$503,0)</f>
        <v>0</v>
      </c>
      <c r="BI503" s="136">
        <f>IF($U$503="nulová",$N$503,0)</f>
        <v>0</v>
      </c>
      <c r="BJ503" s="12" t="s">
        <v>619</v>
      </c>
      <c r="BK503" s="136">
        <f>ROUND($L$503*$K$503,2)</f>
        <v>0</v>
      </c>
      <c r="BL503" s="12" t="s">
        <v>857</v>
      </c>
      <c r="BM503" s="12" t="s">
        <v>61</v>
      </c>
    </row>
    <row r="504" spans="2:65" s="12" customFormat="1" ht="27" customHeight="1">
      <c r="B504" s="23"/>
      <c r="C504" s="163" t="s">
        <v>62</v>
      </c>
      <c r="D504" s="163" t="s">
        <v>1190</v>
      </c>
      <c r="E504" s="164" t="s">
        <v>63</v>
      </c>
      <c r="F504" s="171" t="s">
        <v>64</v>
      </c>
      <c r="G504" s="172"/>
      <c r="H504" s="172"/>
      <c r="I504" s="172"/>
      <c r="J504" s="167" t="s">
        <v>1257</v>
      </c>
      <c r="K504" s="168">
        <v>2</v>
      </c>
      <c r="L504" s="189">
        <v>0</v>
      </c>
      <c r="M504" s="190"/>
      <c r="N504" s="169">
        <f>ROUND($L$504*$K$504,2)</f>
        <v>0</v>
      </c>
      <c r="O504" s="128"/>
      <c r="P504" s="128"/>
      <c r="Q504" s="128"/>
      <c r="R504" s="27"/>
      <c r="S504" s="28"/>
      <c r="T504" s="132"/>
      <c r="U504" s="133" t="s">
        <v>644</v>
      </c>
      <c r="W504" s="134">
        <f>$V$504*$K$504</f>
        <v>0</v>
      </c>
      <c r="X504" s="134">
        <v>0.015</v>
      </c>
      <c r="Y504" s="134">
        <f>$X$504*$K$504</f>
        <v>0.03</v>
      </c>
      <c r="Z504" s="134">
        <v>0</v>
      </c>
      <c r="AA504" s="135">
        <f>$Z$504*$K$504</f>
        <v>0</v>
      </c>
      <c r="AR504" s="12" t="s">
        <v>863</v>
      </c>
      <c r="AT504" s="12" t="s">
        <v>1190</v>
      </c>
      <c r="AU504" s="12" t="s">
        <v>668</v>
      </c>
      <c r="AY504" s="12" t="s">
        <v>892</v>
      </c>
      <c r="BE504" s="136">
        <f>IF($U$504="základní",$N$504,0)</f>
        <v>0</v>
      </c>
      <c r="BF504" s="136">
        <f>IF($U$504="snížená",$N$504,0)</f>
        <v>0</v>
      </c>
      <c r="BG504" s="136">
        <f>IF($U$504="zákl. přenesená",$N$504,0)</f>
        <v>0</v>
      </c>
      <c r="BH504" s="136">
        <f>IF($U$504="sníž. přenesená",$N$504,0)</f>
        <v>0</v>
      </c>
      <c r="BI504" s="136">
        <f>IF($U$504="nulová",$N$504,0)</f>
        <v>0</v>
      </c>
      <c r="BJ504" s="12" t="s">
        <v>619</v>
      </c>
      <c r="BK504" s="136">
        <f>ROUND($L$504*$K$504,2)</f>
        <v>0</v>
      </c>
      <c r="BL504" s="12" t="s">
        <v>857</v>
      </c>
      <c r="BM504" s="12" t="s">
        <v>65</v>
      </c>
    </row>
    <row r="505" spans="2:65" s="12" customFormat="1" ht="15.75" customHeight="1">
      <c r="B505" s="23"/>
      <c r="C505" s="163" t="s">
        <v>66</v>
      </c>
      <c r="D505" s="163" t="s">
        <v>1190</v>
      </c>
      <c r="E505" s="164" t="s">
        <v>67</v>
      </c>
      <c r="F505" s="171" t="s">
        <v>68</v>
      </c>
      <c r="G505" s="172"/>
      <c r="H505" s="172"/>
      <c r="I505" s="172"/>
      <c r="J505" s="167" t="s">
        <v>1257</v>
      </c>
      <c r="K505" s="168">
        <v>1</v>
      </c>
      <c r="L505" s="189">
        <v>0</v>
      </c>
      <c r="M505" s="190"/>
      <c r="N505" s="169">
        <f>ROUND($L$505*$K$505,2)</f>
        <v>0</v>
      </c>
      <c r="O505" s="128"/>
      <c r="P505" s="128"/>
      <c r="Q505" s="128"/>
      <c r="R505" s="27"/>
      <c r="S505" s="28"/>
      <c r="T505" s="132"/>
      <c r="U505" s="133" t="s">
        <v>644</v>
      </c>
      <c r="W505" s="134">
        <f>$V$505*$K$505</f>
        <v>0</v>
      </c>
      <c r="X505" s="134">
        <v>0.005</v>
      </c>
      <c r="Y505" s="134">
        <f>$X$505*$K$505</f>
        <v>0.005</v>
      </c>
      <c r="Z505" s="134">
        <v>0</v>
      </c>
      <c r="AA505" s="135">
        <f>$Z$505*$K$505</f>
        <v>0</v>
      </c>
      <c r="AR505" s="12" t="s">
        <v>863</v>
      </c>
      <c r="AT505" s="12" t="s">
        <v>1190</v>
      </c>
      <c r="AU505" s="12" t="s">
        <v>668</v>
      </c>
      <c r="AY505" s="12" t="s">
        <v>892</v>
      </c>
      <c r="BE505" s="136">
        <f>IF($U$505="základní",$N$505,0)</f>
        <v>0</v>
      </c>
      <c r="BF505" s="136">
        <f>IF($U$505="snížená",$N$505,0)</f>
        <v>0</v>
      </c>
      <c r="BG505" s="136">
        <f>IF($U$505="zákl. přenesená",$N$505,0)</f>
        <v>0</v>
      </c>
      <c r="BH505" s="136">
        <f>IF($U$505="sníž. přenesená",$N$505,0)</f>
        <v>0</v>
      </c>
      <c r="BI505" s="136">
        <f>IF($U$505="nulová",$N$505,0)</f>
        <v>0</v>
      </c>
      <c r="BJ505" s="12" t="s">
        <v>619</v>
      </c>
      <c r="BK505" s="136">
        <f>ROUND($L$505*$K$505,2)</f>
        <v>0</v>
      </c>
      <c r="BL505" s="12" t="s">
        <v>857</v>
      </c>
      <c r="BM505" s="12" t="s">
        <v>69</v>
      </c>
    </row>
    <row r="506" spans="2:65" s="12" customFormat="1" ht="15.75" customHeight="1">
      <c r="B506" s="23"/>
      <c r="C506" s="125" t="s">
        <v>70</v>
      </c>
      <c r="D506" s="125" t="s">
        <v>893</v>
      </c>
      <c r="E506" s="126" t="s">
        <v>71</v>
      </c>
      <c r="F506" s="127" t="s">
        <v>72</v>
      </c>
      <c r="G506" s="128"/>
      <c r="H506" s="128"/>
      <c r="I506" s="128"/>
      <c r="J506" s="129" t="s">
        <v>975</v>
      </c>
      <c r="K506" s="130">
        <v>23.3</v>
      </c>
      <c r="L506" s="186">
        <v>0</v>
      </c>
      <c r="M506" s="187"/>
      <c r="N506" s="131">
        <f>ROUND($L$506*$K$506,2)</f>
        <v>0</v>
      </c>
      <c r="O506" s="128"/>
      <c r="P506" s="128"/>
      <c r="Q506" s="128"/>
      <c r="R506" s="27"/>
      <c r="S506" s="28"/>
      <c r="T506" s="132"/>
      <c r="U506" s="133" t="s">
        <v>644</v>
      </c>
      <c r="W506" s="134">
        <f>$V$506*$K$506</f>
        <v>0</v>
      </c>
      <c r="X506" s="134">
        <v>0</v>
      </c>
      <c r="Y506" s="134">
        <f>$X$506*$K$506</f>
        <v>0</v>
      </c>
      <c r="Z506" s="134">
        <v>0</v>
      </c>
      <c r="AA506" s="135">
        <f>$Z$506*$K$506</f>
        <v>0</v>
      </c>
      <c r="AR506" s="12" t="s">
        <v>857</v>
      </c>
      <c r="AT506" s="12" t="s">
        <v>893</v>
      </c>
      <c r="AU506" s="12" t="s">
        <v>668</v>
      </c>
      <c r="AY506" s="12" t="s">
        <v>892</v>
      </c>
      <c r="BE506" s="136">
        <f>IF($U$506="základní",$N$506,0)</f>
        <v>0</v>
      </c>
      <c r="BF506" s="136">
        <f>IF($U$506="snížená",$N$506,0)</f>
        <v>0</v>
      </c>
      <c r="BG506" s="136">
        <f>IF($U$506="zákl. přenesená",$N$506,0)</f>
        <v>0</v>
      </c>
      <c r="BH506" s="136">
        <f>IF($U$506="sníž. přenesená",$N$506,0)</f>
        <v>0</v>
      </c>
      <c r="BI506" s="136">
        <f>IF($U$506="nulová",$N$506,0)</f>
        <v>0</v>
      </c>
      <c r="BJ506" s="12" t="s">
        <v>619</v>
      </c>
      <c r="BK506" s="136">
        <f>ROUND($L$506*$K$506,2)</f>
        <v>0</v>
      </c>
      <c r="BL506" s="12" t="s">
        <v>857</v>
      </c>
      <c r="BM506" s="12" t="s">
        <v>73</v>
      </c>
    </row>
    <row r="507" spans="2:51" s="12" customFormat="1" ht="18.75" customHeight="1">
      <c r="B507" s="137"/>
      <c r="E507" s="138"/>
      <c r="F507" s="139" t="s">
        <v>704</v>
      </c>
      <c r="G507" s="140"/>
      <c r="H507" s="140"/>
      <c r="I507" s="140"/>
      <c r="K507" s="141">
        <v>23.3</v>
      </c>
      <c r="L507" s="188"/>
      <c r="M507" s="188"/>
      <c r="R507" s="142"/>
      <c r="S507" s="28"/>
      <c r="T507" s="143"/>
      <c r="AA507" s="144"/>
      <c r="AT507" s="138" t="s">
        <v>899</v>
      </c>
      <c r="AU507" s="138" t="s">
        <v>668</v>
      </c>
      <c r="AV507" s="138" t="s">
        <v>668</v>
      </c>
      <c r="AW507" s="138" t="s">
        <v>832</v>
      </c>
      <c r="AX507" s="138" t="s">
        <v>619</v>
      </c>
      <c r="AY507" s="138" t="s">
        <v>892</v>
      </c>
    </row>
    <row r="508" spans="2:65" s="12" customFormat="1" ht="27" customHeight="1">
      <c r="B508" s="23"/>
      <c r="C508" s="125" t="s">
        <v>74</v>
      </c>
      <c r="D508" s="125" t="s">
        <v>893</v>
      </c>
      <c r="E508" s="126" t="s">
        <v>75</v>
      </c>
      <c r="F508" s="127" t="s">
        <v>76</v>
      </c>
      <c r="G508" s="128"/>
      <c r="H508" s="128"/>
      <c r="I508" s="128"/>
      <c r="J508" s="129" t="s">
        <v>975</v>
      </c>
      <c r="K508" s="130">
        <v>23.3</v>
      </c>
      <c r="L508" s="186">
        <v>0</v>
      </c>
      <c r="M508" s="187"/>
      <c r="N508" s="131">
        <f>ROUND($L$508*$K$508,2)</f>
        <v>0</v>
      </c>
      <c r="O508" s="128"/>
      <c r="P508" s="128"/>
      <c r="Q508" s="128"/>
      <c r="R508" s="27"/>
      <c r="S508" s="28"/>
      <c r="T508" s="132"/>
      <c r="U508" s="133" t="s">
        <v>644</v>
      </c>
      <c r="W508" s="134">
        <f>$V$508*$K$508</f>
        <v>0</v>
      </c>
      <c r="X508" s="134">
        <v>0</v>
      </c>
      <c r="Y508" s="134">
        <f>$X$508*$K$508</f>
        <v>0</v>
      </c>
      <c r="Z508" s="134">
        <v>0</v>
      </c>
      <c r="AA508" s="135">
        <f>$Z$508*$K$508</f>
        <v>0</v>
      </c>
      <c r="AR508" s="12" t="s">
        <v>857</v>
      </c>
      <c r="AT508" s="12" t="s">
        <v>893</v>
      </c>
      <c r="AU508" s="12" t="s">
        <v>668</v>
      </c>
      <c r="AY508" s="12" t="s">
        <v>892</v>
      </c>
      <c r="BE508" s="136">
        <f>IF($U$508="základní",$N$508,0)</f>
        <v>0</v>
      </c>
      <c r="BF508" s="136">
        <f>IF($U$508="snížená",$N$508,0)</f>
        <v>0</v>
      </c>
      <c r="BG508" s="136">
        <f>IF($U$508="zákl. přenesená",$N$508,0)</f>
        <v>0</v>
      </c>
      <c r="BH508" s="136">
        <f>IF($U$508="sníž. přenesená",$N$508,0)</f>
        <v>0</v>
      </c>
      <c r="BI508" s="136">
        <f>IF($U$508="nulová",$N$508,0)</f>
        <v>0</v>
      </c>
      <c r="BJ508" s="12" t="s">
        <v>619</v>
      </c>
      <c r="BK508" s="136">
        <f>ROUND($L$508*$K$508,2)</f>
        <v>0</v>
      </c>
      <c r="BL508" s="12" t="s">
        <v>857</v>
      </c>
      <c r="BM508" s="12" t="s">
        <v>77</v>
      </c>
    </row>
    <row r="509" spans="2:51" s="12" customFormat="1" ht="18.75" customHeight="1">
      <c r="B509" s="137"/>
      <c r="E509" s="138"/>
      <c r="F509" s="139" t="s">
        <v>704</v>
      </c>
      <c r="G509" s="140"/>
      <c r="H509" s="140"/>
      <c r="I509" s="140"/>
      <c r="K509" s="141">
        <v>23.3</v>
      </c>
      <c r="L509" s="188"/>
      <c r="M509" s="188"/>
      <c r="R509" s="142"/>
      <c r="S509" s="28"/>
      <c r="T509" s="143"/>
      <c r="AA509" s="144"/>
      <c r="AT509" s="138" t="s">
        <v>899</v>
      </c>
      <c r="AU509" s="138" t="s">
        <v>668</v>
      </c>
      <c r="AV509" s="138" t="s">
        <v>668</v>
      </c>
      <c r="AW509" s="138" t="s">
        <v>832</v>
      </c>
      <c r="AX509" s="138" t="s">
        <v>619</v>
      </c>
      <c r="AY509" s="138" t="s">
        <v>892</v>
      </c>
    </row>
    <row r="510" spans="2:65" s="12" customFormat="1" ht="27" customHeight="1">
      <c r="B510" s="23"/>
      <c r="C510" s="125" t="s">
        <v>78</v>
      </c>
      <c r="D510" s="125" t="s">
        <v>893</v>
      </c>
      <c r="E510" s="126" t="s">
        <v>79</v>
      </c>
      <c r="F510" s="127" t="s">
        <v>80</v>
      </c>
      <c r="G510" s="128"/>
      <c r="H510" s="128"/>
      <c r="I510" s="128"/>
      <c r="J510" s="129" t="s">
        <v>1257</v>
      </c>
      <c r="K510" s="162">
        <v>8</v>
      </c>
      <c r="L510" s="186">
        <v>0</v>
      </c>
      <c r="M510" s="187"/>
      <c r="N510" s="131">
        <f>ROUND($L$510*$K$510,2)</f>
        <v>0</v>
      </c>
      <c r="O510" s="128"/>
      <c r="P510" s="128"/>
      <c r="Q510" s="128"/>
      <c r="R510" s="27"/>
      <c r="S510" s="28"/>
      <c r="T510" s="132"/>
      <c r="U510" s="133" t="s">
        <v>644</v>
      </c>
      <c r="W510" s="134">
        <f>$V$510*$K$510</f>
        <v>0</v>
      </c>
      <c r="X510" s="134">
        <v>0.46005</v>
      </c>
      <c r="Y510" s="134">
        <f>$X$510*$K$510</f>
        <v>3.6804</v>
      </c>
      <c r="Z510" s="134">
        <v>0</v>
      </c>
      <c r="AA510" s="135">
        <f>$Z$510*$K$510</f>
        <v>0</v>
      </c>
      <c r="AR510" s="12" t="s">
        <v>857</v>
      </c>
      <c r="AT510" s="12" t="s">
        <v>893</v>
      </c>
      <c r="AU510" s="12" t="s">
        <v>668</v>
      </c>
      <c r="AY510" s="12" t="s">
        <v>892</v>
      </c>
      <c r="BE510" s="136">
        <f>IF($U$510="základní",$N$510,0)</f>
        <v>0</v>
      </c>
      <c r="BF510" s="136">
        <f>IF($U$510="snížená",$N$510,0)</f>
        <v>0</v>
      </c>
      <c r="BG510" s="136">
        <f>IF($U$510="zákl. přenesená",$N$510,0)</f>
        <v>0</v>
      </c>
      <c r="BH510" s="136">
        <f>IF($U$510="sníž. přenesená",$N$510,0)</f>
        <v>0</v>
      </c>
      <c r="BI510" s="136">
        <f>IF($U$510="nulová",$N$510,0)</f>
        <v>0</v>
      </c>
      <c r="BJ510" s="12" t="s">
        <v>619</v>
      </c>
      <c r="BK510" s="136">
        <f>ROUND($L$510*$K$510,2)</f>
        <v>0</v>
      </c>
      <c r="BL510" s="12" t="s">
        <v>857</v>
      </c>
      <c r="BM510" s="12" t="s">
        <v>81</v>
      </c>
    </row>
    <row r="511" spans="2:51" s="12" customFormat="1" ht="18.75" customHeight="1">
      <c r="B511" s="137"/>
      <c r="E511" s="138"/>
      <c r="F511" s="139" t="s">
        <v>82</v>
      </c>
      <c r="G511" s="140"/>
      <c r="H511" s="140"/>
      <c r="I511" s="140"/>
      <c r="K511" s="141"/>
      <c r="L511" s="188"/>
      <c r="M511" s="188"/>
      <c r="R511" s="142"/>
      <c r="S511" s="28"/>
      <c r="T511" s="143"/>
      <c r="AA511" s="144"/>
      <c r="AT511" s="138" t="s">
        <v>899</v>
      </c>
      <c r="AU511" s="138" t="s">
        <v>668</v>
      </c>
      <c r="AV511" s="138" t="s">
        <v>668</v>
      </c>
      <c r="AW511" s="138" t="s">
        <v>832</v>
      </c>
      <c r="AX511" s="138" t="s">
        <v>619</v>
      </c>
      <c r="AY511" s="138" t="s">
        <v>892</v>
      </c>
    </row>
    <row r="512" spans="2:65" s="12" customFormat="1" ht="27" customHeight="1">
      <c r="B512" s="23"/>
      <c r="C512" s="125" t="s">
        <v>83</v>
      </c>
      <c r="D512" s="125" t="s">
        <v>893</v>
      </c>
      <c r="E512" s="126" t="s">
        <v>84</v>
      </c>
      <c r="F512" s="127" t="s">
        <v>85</v>
      </c>
      <c r="G512" s="128"/>
      <c r="H512" s="128"/>
      <c r="I512" s="128"/>
      <c r="J512" s="129" t="s">
        <v>975</v>
      </c>
      <c r="K512" s="130">
        <v>1597.1</v>
      </c>
      <c r="L512" s="186">
        <v>0</v>
      </c>
      <c r="M512" s="187"/>
      <c r="N512" s="131">
        <f>ROUND($L$512*$K$512,2)</f>
        <v>0</v>
      </c>
      <c r="O512" s="128"/>
      <c r="P512" s="128"/>
      <c r="Q512" s="128"/>
      <c r="R512" s="27"/>
      <c r="S512" s="28"/>
      <c r="T512" s="132"/>
      <c r="U512" s="133" t="s">
        <v>644</v>
      </c>
      <c r="W512" s="134">
        <f>$V$512*$K$512</f>
        <v>0</v>
      </c>
      <c r="X512" s="134">
        <v>0</v>
      </c>
      <c r="Y512" s="134">
        <f>$X$512*$K$512</f>
        <v>0</v>
      </c>
      <c r="Z512" s="134">
        <v>0</v>
      </c>
      <c r="AA512" s="135">
        <f>$Z$512*$K$512</f>
        <v>0</v>
      </c>
      <c r="AR512" s="12" t="s">
        <v>857</v>
      </c>
      <c r="AT512" s="12" t="s">
        <v>893</v>
      </c>
      <c r="AU512" s="12" t="s">
        <v>668</v>
      </c>
      <c r="AY512" s="12" t="s">
        <v>892</v>
      </c>
      <c r="BE512" s="136">
        <f>IF($U$512="základní",$N$512,0)</f>
        <v>0</v>
      </c>
      <c r="BF512" s="136">
        <f>IF($U$512="snížená",$N$512,0)</f>
        <v>0</v>
      </c>
      <c r="BG512" s="136">
        <f>IF($U$512="zákl. přenesená",$N$512,0)</f>
        <v>0</v>
      </c>
      <c r="BH512" s="136">
        <f>IF($U$512="sníž. přenesená",$N$512,0)</f>
        <v>0</v>
      </c>
      <c r="BI512" s="136">
        <f>IF($U$512="nulová",$N$512,0)</f>
        <v>0</v>
      </c>
      <c r="BJ512" s="12" t="s">
        <v>619</v>
      </c>
      <c r="BK512" s="136">
        <f>ROUND($L$512*$K$512,2)</f>
        <v>0</v>
      </c>
      <c r="BL512" s="12" t="s">
        <v>857</v>
      </c>
      <c r="BM512" s="12" t="s">
        <v>86</v>
      </c>
    </row>
    <row r="513" spans="2:51" s="12" customFormat="1" ht="18.75" customHeight="1">
      <c r="B513" s="137"/>
      <c r="E513" s="138"/>
      <c r="F513" s="139" t="s">
        <v>682</v>
      </c>
      <c r="G513" s="140"/>
      <c r="H513" s="140"/>
      <c r="I513" s="140"/>
      <c r="K513" s="141">
        <v>1597.1</v>
      </c>
      <c r="L513" s="188"/>
      <c r="M513" s="188"/>
      <c r="R513" s="142"/>
      <c r="S513" s="28"/>
      <c r="T513" s="143"/>
      <c r="AA513" s="144"/>
      <c r="AT513" s="138" t="s">
        <v>899</v>
      </c>
      <c r="AU513" s="138" t="s">
        <v>668</v>
      </c>
      <c r="AV513" s="138" t="s">
        <v>668</v>
      </c>
      <c r="AW513" s="138" t="s">
        <v>832</v>
      </c>
      <c r="AX513" s="138" t="s">
        <v>619</v>
      </c>
      <c r="AY513" s="138" t="s">
        <v>892</v>
      </c>
    </row>
    <row r="514" spans="2:65" s="12" customFormat="1" ht="27" customHeight="1">
      <c r="B514" s="23"/>
      <c r="C514" s="125" t="s">
        <v>87</v>
      </c>
      <c r="D514" s="125" t="s">
        <v>893</v>
      </c>
      <c r="E514" s="126" t="s">
        <v>88</v>
      </c>
      <c r="F514" s="127" t="s">
        <v>89</v>
      </c>
      <c r="G514" s="128"/>
      <c r="H514" s="128"/>
      <c r="I514" s="128"/>
      <c r="J514" s="129" t="s">
        <v>975</v>
      </c>
      <c r="K514" s="130">
        <v>1597.1</v>
      </c>
      <c r="L514" s="186">
        <v>0</v>
      </c>
      <c r="M514" s="187"/>
      <c r="N514" s="131">
        <f>ROUND($L$514*$K$514,2)</f>
        <v>0</v>
      </c>
      <c r="O514" s="128"/>
      <c r="P514" s="128"/>
      <c r="Q514" s="128"/>
      <c r="R514" s="27"/>
      <c r="S514" s="28"/>
      <c r="T514" s="132"/>
      <c r="U514" s="133" t="s">
        <v>644</v>
      </c>
      <c r="W514" s="134">
        <f>$V$514*$K$514</f>
        <v>0</v>
      </c>
      <c r="X514" s="134">
        <v>0</v>
      </c>
      <c r="Y514" s="134">
        <f>$X$514*$K$514</f>
        <v>0</v>
      </c>
      <c r="Z514" s="134">
        <v>0</v>
      </c>
      <c r="AA514" s="135">
        <f>$Z$514*$K$514</f>
        <v>0</v>
      </c>
      <c r="AR514" s="12" t="s">
        <v>857</v>
      </c>
      <c r="AT514" s="12" t="s">
        <v>893</v>
      </c>
      <c r="AU514" s="12" t="s">
        <v>668</v>
      </c>
      <c r="AY514" s="12" t="s">
        <v>892</v>
      </c>
      <c r="BE514" s="136">
        <f>IF($U$514="základní",$N$514,0)</f>
        <v>0</v>
      </c>
      <c r="BF514" s="136">
        <f>IF($U$514="snížená",$N$514,0)</f>
        <v>0</v>
      </c>
      <c r="BG514" s="136">
        <f>IF($U$514="zákl. přenesená",$N$514,0)</f>
        <v>0</v>
      </c>
      <c r="BH514" s="136">
        <f>IF($U$514="sníž. přenesená",$N$514,0)</f>
        <v>0</v>
      </c>
      <c r="BI514" s="136">
        <f>IF($U$514="nulová",$N$514,0)</f>
        <v>0</v>
      </c>
      <c r="BJ514" s="12" t="s">
        <v>619</v>
      </c>
      <c r="BK514" s="136">
        <f>ROUND($L$514*$K$514,2)</f>
        <v>0</v>
      </c>
      <c r="BL514" s="12" t="s">
        <v>857</v>
      </c>
      <c r="BM514" s="12" t="s">
        <v>90</v>
      </c>
    </row>
    <row r="515" spans="2:51" s="12" customFormat="1" ht="18.75" customHeight="1">
      <c r="B515" s="137"/>
      <c r="E515" s="138"/>
      <c r="F515" s="139" t="s">
        <v>682</v>
      </c>
      <c r="G515" s="140"/>
      <c r="H515" s="140"/>
      <c r="I515" s="140"/>
      <c r="K515" s="141">
        <v>1597.1</v>
      </c>
      <c r="L515" s="188"/>
      <c r="M515" s="188"/>
      <c r="R515" s="142"/>
      <c r="S515" s="28"/>
      <c r="T515" s="143"/>
      <c r="AA515" s="144"/>
      <c r="AT515" s="138" t="s">
        <v>899</v>
      </c>
      <c r="AU515" s="138" t="s">
        <v>668</v>
      </c>
      <c r="AV515" s="138" t="s">
        <v>668</v>
      </c>
      <c r="AW515" s="138" t="s">
        <v>832</v>
      </c>
      <c r="AX515" s="138" t="s">
        <v>619</v>
      </c>
      <c r="AY515" s="138" t="s">
        <v>892</v>
      </c>
    </row>
    <row r="516" spans="2:65" s="12" customFormat="1" ht="15.75" customHeight="1">
      <c r="B516" s="23"/>
      <c r="C516" s="125" t="s">
        <v>91</v>
      </c>
      <c r="D516" s="125" t="s">
        <v>893</v>
      </c>
      <c r="E516" s="126" t="s">
        <v>92</v>
      </c>
      <c r="F516" s="127" t="s">
        <v>93</v>
      </c>
      <c r="G516" s="128"/>
      <c r="H516" s="128"/>
      <c r="I516" s="128"/>
      <c r="J516" s="176" t="s">
        <v>1257</v>
      </c>
      <c r="K516" s="130">
        <v>1</v>
      </c>
      <c r="L516" s="186">
        <v>0</v>
      </c>
      <c r="M516" s="187"/>
      <c r="N516" s="131">
        <f>ROUND($L$516*$K$516,2)</f>
        <v>0</v>
      </c>
      <c r="O516" s="128"/>
      <c r="P516" s="128"/>
      <c r="Q516" s="128"/>
      <c r="R516" s="27"/>
      <c r="S516" s="28"/>
      <c r="T516" s="132"/>
      <c r="U516" s="133" t="s">
        <v>644</v>
      </c>
      <c r="W516" s="134">
        <f>$V$516*$K$516</f>
        <v>0</v>
      </c>
      <c r="X516" s="134">
        <v>1</v>
      </c>
      <c r="Y516" s="134">
        <f>$X$516*$K$516</f>
        <v>1</v>
      </c>
      <c r="Z516" s="134">
        <v>0</v>
      </c>
      <c r="AA516" s="135">
        <f>$Z$516*$K$516</f>
        <v>0</v>
      </c>
      <c r="AR516" s="12" t="s">
        <v>857</v>
      </c>
      <c r="AT516" s="12" t="s">
        <v>893</v>
      </c>
      <c r="AU516" s="12" t="s">
        <v>668</v>
      </c>
      <c r="AY516" s="12" t="s">
        <v>892</v>
      </c>
      <c r="BE516" s="136">
        <f>IF($U$516="základní",$N$516,0)</f>
        <v>0</v>
      </c>
      <c r="BF516" s="136">
        <f>IF($U$516="snížená",$N$516,0)</f>
        <v>0</v>
      </c>
      <c r="BG516" s="136">
        <f>IF($U$516="zákl. přenesená",$N$516,0)</f>
        <v>0</v>
      </c>
      <c r="BH516" s="136">
        <f>IF($U$516="sníž. přenesená",$N$516,0)</f>
        <v>0</v>
      </c>
      <c r="BI516" s="136">
        <f>IF($U$516="nulová",$N$516,0)</f>
        <v>0</v>
      </c>
      <c r="BJ516" s="12" t="s">
        <v>619</v>
      </c>
      <c r="BK516" s="136">
        <f>ROUND($L$516*$K$516,2)</f>
        <v>0</v>
      </c>
      <c r="BL516" s="12" t="s">
        <v>857</v>
      </c>
      <c r="BM516" s="12" t="s">
        <v>94</v>
      </c>
    </row>
    <row r="517" spans="2:65" s="12" customFormat="1" ht="27" customHeight="1">
      <c r="B517" s="23"/>
      <c r="C517" s="163" t="s">
        <v>95</v>
      </c>
      <c r="D517" s="163" t="s">
        <v>1190</v>
      </c>
      <c r="E517" s="164" t="s">
        <v>96</v>
      </c>
      <c r="F517" s="165" t="s">
        <v>97</v>
      </c>
      <c r="G517" s="166"/>
      <c r="H517" s="166"/>
      <c r="I517" s="166"/>
      <c r="J517" s="167" t="s">
        <v>1257</v>
      </c>
      <c r="K517" s="168">
        <v>1</v>
      </c>
      <c r="L517" s="189">
        <v>0</v>
      </c>
      <c r="M517" s="190"/>
      <c r="N517" s="169">
        <f>ROUND($L$517*$K$517,2)</f>
        <v>0</v>
      </c>
      <c r="O517" s="128"/>
      <c r="P517" s="128"/>
      <c r="Q517" s="128"/>
      <c r="R517" s="27"/>
      <c r="S517" s="28"/>
      <c r="T517" s="132"/>
      <c r="U517" s="133" t="s">
        <v>644</v>
      </c>
      <c r="W517" s="134">
        <f>$V$517*$K$517</f>
        <v>0</v>
      </c>
      <c r="X517" s="134">
        <v>18</v>
      </c>
      <c r="Y517" s="134">
        <f>$X$517*$K$517</f>
        <v>18</v>
      </c>
      <c r="Z517" s="134">
        <v>0</v>
      </c>
      <c r="AA517" s="135">
        <f>$Z$517*$K$517</f>
        <v>0</v>
      </c>
      <c r="AR517" s="12" t="s">
        <v>863</v>
      </c>
      <c r="AT517" s="12" t="s">
        <v>1190</v>
      </c>
      <c r="AU517" s="12" t="s">
        <v>668</v>
      </c>
      <c r="AY517" s="12" t="s">
        <v>892</v>
      </c>
      <c r="BE517" s="136">
        <f>IF($U$517="základní",$N$517,0)</f>
        <v>0</v>
      </c>
      <c r="BF517" s="136">
        <f>IF($U$517="snížená",$N$517,0)</f>
        <v>0</v>
      </c>
      <c r="BG517" s="136">
        <f>IF($U$517="zákl. přenesená",$N$517,0)</f>
        <v>0</v>
      </c>
      <c r="BH517" s="136">
        <f>IF($U$517="sníž. přenesená",$N$517,0)</f>
        <v>0</v>
      </c>
      <c r="BI517" s="136">
        <f>IF($U$517="nulová",$N$517,0)</f>
        <v>0</v>
      </c>
      <c r="BJ517" s="12" t="s">
        <v>619</v>
      </c>
      <c r="BK517" s="136">
        <f>ROUND($L$517*$K$517,2)</f>
        <v>0</v>
      </c>
      <c r="BL517" s="12" t="s">
        <v>857</v>
      </c>
      <c r="BM517" s="12" t="s">
        <v>98</v>
      </c>
    </row>
    <row r="518" spans="2:65" s="12" customFormat="1" ht="15.75" customHeight="1">
      <c r="B518" s="23"/>
      <c r="C518" s="125" t="s">
        <v>99</v>
      </c>
      <c r="D518" s="125" t="s">
        <v>893</v>
      </c>
      <c r="E518" s="126" t="s">
        <v>100</v>
      </c>
      <c r="F518" s="127" t="s">
        <v>101</v>
      </c>
      <c r="G518" s="128"/>
      <c r="H518" s="128"/>
      <c r="I518" s="128"/>
      <c r="J518" s="129" t="s">
        <v>1257</v>
      </c>
      <c r="K518" s="130">
        <v>2</v>
      </c>
      <c r="L518" s="186">
        <v>0</v>
      </c>
      <c r="M518" s="187"/>
      <c r="N518" s="131">
        <f>ROUND($L$518*$K$518,2)</f>
        <v>0</v>
      </c>
      <c r="O518" s="128"/>
      <c r="P518" s="128"/>
      <c r="Q518" s="128"/>
      <c r="R518" s="27"/>
      <c r="S518" s="28"/>
      <c r="T518" s="132"/>
      <c r="U518" s="133" t="s">
        <v>644</v>
      </c>
      <c r="W518" s="134">
        <f>$V$518*$K$518</f>
        <v>0</v>
      </c>
      <c r="X518" s="134">
        <v>0.06383</v>
      </c>
      <c r="Y518" s="134">
        <f>$X$518*$K$518</f>
        <v>0.12766</v>
      </c>
      <c r="Z518" s="134">
        <v>0</v>
      </c>
      <c r="AA518" s="135">
        <f>$Z$518*$K$518</f>
        <v>0</v>
      </c>
      <c r="AR518" s="12" t="s">
        <v>857</v>
      </c>
      <c r="AT518" s="12" t="s">
        <v>893</v>
      </c>
      <c r="AU518" s="12" t="s">
        <v>668</v>
      </c>
      <c r="AY518" s="12" t="s">
        <v>892</v>
      </c>
      <c r="BE518" s="136">
        <f>IF($U$518="základní",$N$518,0)</f>
        <v>0</v>
      </c>
      <c r="BF518" s="136">
        <f>IF($U$518="snížená",$N$518,0)</f>
        <v>0</v>
      </c>
      <c r="BG518" s="136">
        <f>IF($U$518="zákl. přenesená",$N$518,0)</f>
        <v>0</v>
      </c>
      <c r="BH518" s="136">
        <f>IF($U$518="sníž. přenesená",$N$518,0)</f>
        <v>0</v>
      </c>
      <c r="BI518" s="136">
        <f>IF($U$518="nulová",$N$518,0)</f>
        <v>0</v>
      </c>
      <c r="BJ518" s="12" t="s">
        <v>619</v>
      </c>
      <c r="BK518" s="136">
        <f>ROUND($L$518*$K$518,2)</f>
        <v>0</v>
      </c>
      <c r="BL518" s="12" t="s">
        <v>857</v>
      </c>
      <c r="BM518" s="12" t="s">
        <v>102</v>
      </c>
    </row>
    <row r="519" spans="2:65" s="12" customFormat="1" ht="27" customHeight="1">
      <c r="B519" s="23"/>
      <c r="C519" s="163" t="s">
        <v>103</v>
      </c>
      <c r="D519" s="163" t="s">
        <v>1190</v>
      </c>
      <c r="E519" s="164" t="s">
        <v>104</v>
      </c>
      <c r="F519" s="165" t="s">
        <v>105</v>
      </c>
      <c r="G519" s="166"/>
      <c r="H519" s="166"/>
      <c r="I519" s="166"/>
      <c r="J519" s="167" t="s">
        <v>1132</v>
      </c>
      <c r="K519" s="168">
        <v>11</v>
      </c>
      <c r="L519" s="189">
        <v>0</v>
      </c>
      <c r="M519" s="190"/>
      <c r="N519" s="169">
        <f>ROUND($L$519*$K$519,2)</f>
        <v>0</v>
      </c>
      <c r="O519" s="128"/>
      <c r="P519" s="128"/>
      <c r="Q519" s="128"/>
      <c r="R519" s="27"/>
      <c r="S519" s="28"/>
      <c r="T519" s="132"/>
      <c r="U519" s="133" t="s">
        <v>644</v>
      </c>
      <c r="W519" s="134">
        <f>$V$519*$K$519</f>
        <v>0</v>
      </c>
      <c r="X519" s="134">
        <v>0.0009</v>
      </c>
      <c r="Y519" s="134">
        <f>$X$519*$K$519</f>
        <v>0.009899999999999999</v>
      </c>
      <c r="Z519" s="134">
        <v>0</v>
      </c>
      <c r="AA519" s="135">
        <f>$Z$519*$K$519</f>
        <v>0</v>
      </c>
      <c r="AR519" s="12" t="s">
        <v>863</v>
      </c>
      <c r="AT519" s="12" t="s">
        <v>1190</v>
      </c>
      <c r="AU519" s="12" t="s">
        <v>668</v>
      </c>
      <c r="AY519" s="12" t="s">
        <v>892</v>
      </c>
      <c r="BE519" s="136">
        <f>IF($U$519="základní",$N$519,0)</f>
        <v>0</v>
      </c>
      <c r="BF519" s="136">
        <f>IF($U$519="snížená",$N$519,0)</f>
        <v>0</v>
      </c>
      <c r="BG519" s="136">
        <f>IF($U$519="zákl. přenesená",$N$519,0)</f>
        <v>0</v>
      </c>
      <c r="BH519" s="136">
        <f>IF($U$519="sníž. přenesená",$N$519,0)</f>
        <v>0</v>
      </c>
      <c r="BI519" s="136">
        <f>IF($U$519="nulová",$N$519,0)</f>
        <v>0</v>
      </c>
      <c r="BJ519" s="12" t="s">
        <v>619</v>
      </c>
      <c r="BK519" s="136">
        <f>ROUND($L$519*$K$519,2)</f>
        <v>0</v>
      </c>
      <c r="BL519" s="12" t="s">
        <v>857</v>
      </c>
      <c r="BM519" s="12" t="s">
        <v>106</v>
      </c>
    </row>
    <row r="520" spans="2:65" s="12" customFormat="1" ht="15.75" customHeight="1">
      <c r="B520" s="23"/>
      <c r="C520" s="125" t="s">
        <v>107</v>
      </c>
      <c r="D520" s="125" t="s">
        <v>893</v>
      </c>
      <c r="E520" s="126" t="s">
        <v>108</v>
      </c>
      <c r="F520" s="127" t="s">
        <v>109</v>
      </c>
      <c r="G520" s="128"/>
      <c r="H520" s="128"/>
      <c r="I520" s="128"/>
      <c r="J520" s="129" t="s">
        <v>1257</v>
      </c>
      <c r="K520" s="130">
        <v>12</v>
      </c>
      <c r="L520" s="186">
        <v>0</v>
      </c>
      <c r="M520" s="187"/>
      <c r="N520" s="131">
        <f>ROUND($L$520*$K$520,2)</f>
        <v>0</v>
      </c>
      <c r="O520" s="128"/>
      <c r="P520" s="128"/>
      <c r="Q520" s="128"/>
      <c r="R520" s="27"/>
      <c r="S520" s="28"/>
      <c r="T520" s="132"/>
      <c r="U520" s="133" t="s">
        <v>644</v>
      </c>
      <c r="W520" s="134">
        <f>$V$520*$K$520</f>
        <v>0</v>
      </c>
      <c r="X520" s="134">
        <v>0.12303</v>
      </c>
      <c r="Y520" s="134">
        <f>$X$520*$K$520</f>
        <v>1.4763600000000001</v>
      </c>
      <c r="Z520" s="134">
        <v>0</v>
      </c>
      <c r="AA520" s="135">
        <f>$Z$520*$K$520</f>
        <v>0</v>
      </c>
      <c r="AR520" s="12" t="s">
        <v>857</v>
      </c>
      <c r="AT520" s="12" t="s">
        <v>893</v>
      </c>
      <c r="AU520" s="12" t="s">
        <v>668</v>
      </c>
      <c r="AY520" s="12" t="s">
        <v>892</v>
      </c>
      <c r="BE520" s="136">
        <f>IF($U$520="základní",$N$520,0)</f>
        <v>0</v>
      </c>
      <c r="BF520" s="136">
        <f>IF($U$520="snížená",$N$520,0)</f>
        <v>0</v>
      </c>
      <c r="BG520" s="136">
        <f>IF($U$520="zákl. přenesená",$N$520,0)</f>
        <v>0</v>
      </c>
      <c r="BH520" s="136">
        <f>IF($U$520="sníž. přenesená",$N$520,0)</f>
        <v>0</v>
      </c>
      <c r="BI520" s="136">
        <f>IF($U$520="nulová",$N$520,0)</f>
        <v>0</v>
      </c>
      <c r="BJ520" s="12" t="s">
        <v>619</v>
      </c>
      <c r="BK520" s="136">
        <f>ROUND($L$520*$K$520,2)</f>
        <v>0</v>
      </c>
      <c r="BL520" s="12" t="s">
        <v>857</v>
      </c>
      <c r="BM520" s="12" t="s">
        <v>110</v>
      </c>
    </row>
    <row r="521" spans="2:65" s="12" customFormat="1" ht="15.75" customHeight="1">
      <c r="B521" s="23"/>
      <c r="C521" s="163" t="s">
        <v>111</v>
      </c>
      <c r="D521" s="163" t="s">
        <v>1190</v>
      </c>
      <c r="E521" s="164" t="s">
        <v>112</v>
      </c>
      <c r="F521" s="171" t="s">
        <v>113</v>
      </c>
      <c r="G521" s="172"/>
      <c r="H521" s="172"/>
      <c r="I521" s="172"/>
      <c r="J521" s="167" t="s">
        <v>1132</v>
      </c>
      <c r="K521" s="168">
        <v>12</v>
      </c>
      <c r="L521" s="189">
        <v>0</v>
      </c>
      <c r="M521" s="190"/>
      <c r="N521" s="169">
        <f>ROUND($L$521*$K$521,2)</f>
        <v>0</v>
      </c>
      <c r="O521" s="128"/>
      <c r="P521" s="128"/>
      <c r="Q521" s="128"/>
      <c r="R521" s="27"/>
      <c r="S521" s="28"/>
      <c r="T521" s="132"/>
      <c r="U521" s="133" t="s">
        <v>644</v>
      </c>
      <c r="W521" s="134">
        <f>$V$521*$K$521</f>
        <v>0</v>
      </c>
      <c r="X521" s="134">
        <v>0.0049</v>
      </c>
      <c r="Y521" s="134">
        <f>$X$521*$K$521</f>
        <v>0.0588</v>
      </c>
      <c r="Z521" s="134">
        <v>0</v>
      </c>
      <c r="AA521" s="135">
        <f>$Z$521*$K$521</f>
        <v>0</v>
      </c>
      <c r="AR521" s="12" t="s">
        <v>863</v>
      </c>
      <c r="AT521" s="12" t="s">
        <v>1190</v>
      </c>
      <c r="AU521" s="12" t="s">
        <v>668</v>
      </c>
      <c r="AY521" s="12" t="s">
        <v>892</v>
      </c>
      <c r="BE521" s="136">
        <f>IF($U$521="základní",$N$521,0)</f>
        <v>0</v>
      </c>
      <c r="BF521" s="136">
        <f>IF($U$521="snížená",$N$521,0)</f>
        <v>0</v>
      </c>
      <c r="BG521" s="136">
        <f>IF($U$521="zákl. přenesená",$N$521,0)</f>
        <v>0</v>
      </c>
      <c r="BH521" s="136">
        <f>IF($U$521="sníž. přenesená",$N$521,0)</f>
        <v>0</v>
      </c>
      <c r="BI521" s="136">
        <f>IF($U$521="nulová",$N$521,0)</f>
        <v>0</v>
      </c>
      <c r="BJ521" s="12" t="s">
        <v>619</v>
      </c>
      <c r="BK521" s="136">
        <f>ROUND($L$521*$K$521,2)</f>
        <v>0</v>
      </c>
      <c r="BL521" s="12" t="s">
        <v>857</v>
      </c>
      <c r="BM521" s="12" t="s">
        <v>114</v>
      </c>
    </row>
    <row r="522" spans="2:65" s="12" customFormat="1" ht="15.75" customHeight="1">
      <c r="B522" s="23"/>
      <c r="C522" s="125" t="s">
        <v>760</v>
      </c>
      <c r="D522" s="125" t="s">
        <v>893</v>
      </c>
      <c r="E522" s="126" t="s">
        <v>115</v>
      </c>
      <c r="F522" s="127" t="s">
        <v>116</v>
      </c>
      <c r="G522" s="128"/>
      <c r="H522" s="128"/>
      <c r="I522" s="128"/>
      <c r="J522" s="129" t="s">
        <v>1257</v>
      </c>
      <c r="K522" s="130">
        <v>7</v>
      </c>
      <c r="L522" s="186">
        <v>0</v>
      </c>
      <c r="M522" s="187"/>
      <c r="N522" s="131">
        <f>ROUND($L$522*$K$522,2)</f>
        <v>0</v>
      </c>
      <c r="O522" s="128"/>
      <c r="P522" s="128"/>
      <c r="Q522" s="128"/>
      <c r="R522" s="27"/>
      <c r="S522" s="28"/>
      <c r="T522" s="132"/>
      <c r="U522" s="133" t="s">
        <v>644</v>
      </c>
      <c r="W522" s="134">
        <f>$V$522*$K$522</f>
        <v>0</v>
      </c>
      <c r="X522" s="134">
        <v>0.32906</v>
      </c>
      <c r="Y522" s="134">
        <f>$X$522*$K$522</f>
        <v>2.30342</v>
      </c>
      <c r="Z522" s="134">
        <v>0</v>
      </c>
      <c r="AA522" s="135">
        <f>$Z$522*$K$522</f>
        <v>0</v>
      </c>
      <c r="AR522" s="12" t="s">
        <v>857</v>
      </c>
      <c r="AT522" s="12" t="s">
        <v>893</v>
      </c>
      <c r="AU522" s="12" t="s">
        <v>668</v>
      </c>
      <c r="AY522" s="12" t="s">
        <v>892</v>
      </c>
      <c r="BE522" s="136">
        <f>IF($U$522="základní",$N$522,0)</f>
        <v>0</v>
      </c>
      <c r="BF522" s="136">
        <f>IF($U$522="snížená",$N$522,0)</f>
        <v>0</v>
      </c>
      <c r="BG522" s="136">
        <f>IF($U$522="zákl. přenesená",$N$522,0)</f>
        <v>0</v>
      </c>
      <c r="BH522" s="136">
        <f>IF($U$522="sníž. přenesená",$N$522,0)</f>
        <v>0</v>
      </c>
      <c r="BI522" s="136">
        <f>IF($U$522="nulová",$N$522,0)</f>
        <v>0</v>
      </c>
      <c r="BJ522" s="12" t="s">
        <v>619</v>
      </c>
      <c r="BK522" s="136">
        <f>ROUND($L$522*$K$522,2)</f>
        <v>0</v>
      </c>
      <c r="BL522" s="12" t="s">
        <v>857</v>
      </c>
      <c r="BM522" s="12" t="s">
        <v>117</v>
      </c>
    </row>
    <row r="523" spans="2:65" s="12" customFormat="1" ht="15.75" customHeight="1">
      <c r="B523" s="23"/>
      <c r="C523" s="163" t="s">
        <v>118</v>
      </c>
      <c r="D523" s="163" t="s">
        <v>1190</v>
      </c>
      <c r="E523" s="164" t="s">
        <v>119</v>
      </c>
      <c r="F523" s="171" t="s">
        <v>120</v>
      </c>
      <c r="G523" s="172"/>
      <c r="H523" s="172"/>
      <c r="I523" s="172"/>
      <c r="J523" s="167" t="s">
        <v>1257</v>
      </c>
      <c r="K523" s="168">
        <v>3</v>
      </c>
      <c r="L523" s="189">
        <v>0</v>
      </c>
      <c r="M523" s="190"/>
      <c r="N523" s="169">
        <f>ROUND($L$523*$K$523,2)</f>
        <v>0</v>
      </c>
      <c r="O523" s="128"/>
      <c r="P523" s="128"/>
      <c r="Q523" s="128"/>
      <c r="R523" s="27"/>
      <c r="S523" s="28"/>
      <c r="T523" s="132"/>
      <c r="U523" s="133" t="s">
        <v>644</v>
      </c>
      <c r="W523" s="134">
        <f>$V$523*$K$523</f>
        <v>0</v>
      </c>
      <c r="X523" s="134">
        <v>0.0415</v>
      </c>
      <c r="Y523" s="134">
        <f>$X$523*$K$523</f>
        <v>0.1245</v>
      </c>
      <c r="Z523" s="134">
        <v>0</v>
      </c>
      <c r="AA523" s="135">
        <f>$Z$523*$K$523</f>
        <v>0</v>
      </c>
      <c r="AR523" s="12" t="s">
        <v>863</v>
      </c>
      <c r="AT523" s="12" t="s">
        <v>1190</v>
      </c>
      <c r="AU523" s="12" t="s">
        <v>668</v>
      </c>
      <c r="AY523" s="12" t="s">
        <v>892</v>
      </c>
      <c r="BE523" s="136">
        <f>IF($U$523="základní",$N$523,0)</f>
        <v>0</v>
      </c>
      <c r="BF523" s="136">
        <f>IF($U$523="snížená",$N$523,0)</f>
        <v>0</v>
      </c>
      <c r="BG523" s="136">
        <f>IF($U$523="zákl. přenesená",$N$523,0)</f>
        <v>0</v>
      </c>
      <c r="BH523" s="136">
        <f>IF($U$523="sníž. přenesená",$N$523,0)</f>
        <v>0</v>
      </c>
      <c r="BI523" s="136">
        <f>IF($U$523="nulová",$N$523,0)</f>
        <v>0</v>
      </c>
      <c r="BJ523" s="12" t="s">
        <v>619</v>
      </c>
      <c r="BK523" s="136">
        <f>ROUND($L$523*$K$523,2)</f>
        <v>0</v>
      </c>
      <c r="BL523" s="12" t="s">
        <v>857</v>
      </c>
      <c r="BM523" s="12" t="s">
        <v>121</v>
      </c>
    </row>
    <row r="524" spans="2:65" s="12" customFormat="1" ht="15.75" customHeight="1">
      <c r="B524" s="23"/>
      <c r="C524" s="163" t="s">
        <v>122</v>
      </c>
      <c r="D524" s="163" t="s">
        <v>1190</v>
      </c>
      <c r="E524" s="164" t="s">
        <v>123</v>
      </c>
      <c r="F524" s="171" t="s">
        <v>124</v>
      </c>
      <c r="G524" s="172"/>
      <c r="H524" s="172"/>
      <c r="I524" s="172"/>
      <c r="J524" s="167" t="s">
        <v>1132</v>
      </c>
      <c r="K524" s="168">
        <v>4</v>
      </c>
      <c r="L524" s="189">
        <v>0</v>
      </c>
      <c r="M524" s="190"/>
      <c r="N524" s="169">
        <f>ROUND($L$524*$K$524,2)</f>
        <v>0</v>
      </c>
      <c r="O524" s="128"/>
      <c r="P524" s="128"/>
      <c r="Q524" s="128"/>
      <c r="R524" s="27"/>
      <c r="S524" s="28"/>
      <c r="T524" s="132"/>
      <c r="U524" s="133" t="s">
        <v>644</v>
      </c>
      <c r="W524" s="134">
        <f>$V$524*$K$524</f>
        <v>0</v>
      </c>
      <c r="X524" s="134">
        <v>0.024</v>
      </c>
      <c r="Y524" s="134">
        <f>$X$524*$K$524</f>
        <v>0.096</v>
      </c>
      <c r="Z524" s="134">
        <v>0</v>
      </c>
      <c r="AA524" s="135">
        <f>$Z$524*$K$524</f>
        <v>0</v>
      </c>
      <c r="AR524" s="12" t="s">
        <v>863</v>
      </c>
      <c r="AT524" s="12" t="s">
        <v>1190</v>
      </c>
      <c r="AU524" s="12" t="s">
        <v>668</v>
      </c>
      <c r="AY524" s="12" t="s">
        <v>892</v>
      </c>
      <c r="BE524" s="136">
        <f>IF($U$524="základní",$N$524,0)</f>
        <v>0</v>
      </c>
      <c r="BF524" s="136">
        <f>IF($U$524="snížená",$N$524,0)</f>
        <v>0</v>
      </c>
      <c r="BG524" s="136">
        <f>IF($U$524="zákl. přenesená",$N$524,0)</f>
        <v>0</v>
      </c>
      <c r="BH524" s="136">
        <f>IF($U$524="sníž. přenesená",$N$524,0)</f>
        <v>0</v>
      </c>
      <c r="BI524" s="136">
        <f>IF($U$524="nulová",$N$524,0)</f>
        <v>0</v>
      </c>
      <c r="BJ524" s="12" t="s">
        <v>619</v>
      </c>
      <c r="BK524" s="136">
        <f>ROUND($L$524*$K$524,2)</f>
        <v>0</v>
      </c>
      <c r="BL524" s="12" t="s">
        <v>857</v>
      </c>
      <c r="BM524" s="12" t="s">
        <v>125</v>
      </c>
    </row>
    <row r="525" spans="2:65" s="12" customFormat="1" ht="15.75" customHeight="1">
      <c r="B525" s="23"/>
      <c r="C525" s="163" t="s">
        <v>126</v>
      </c>
      <c r="D525" s="163" t="s">
        <v>1190</v>
      </c>
      <c r="E525" s="164" t="s">
        <v>127</v>
      </c>
      <c r="F525" s="165" t="s">
        <v>128</v>
      </c>
      <c r="G525" s="166"/>
      <c r="H525" s="166"/>
      <c r="I525" s="166"/>
      <c r="J525" s="167" t="s">
        <v>1257</v>
      </c>
      <c r="K525" s="168">
        <v>3</v>
      </c>
      <c r="L525" s="189">
        <v>0</v>
      </c>
      <c r="M525" s="190"/>
      <c r="N525" s="169">
        <f>ROUND($L$525*$K$525,2)</f>
        <v>0</v>
      </c>
      <c r="O525" s="128"/>
      <c r="P525" s="128"/>
      <c r="Q525" s="128"/>
      <c r="R525" s="27"/>
      <c r="S525" s="28"/>
      <c r="T525" s="132"/>
      <c r="U525" s="133" t="s">
        <v>644</v>
      </c>
      <c r="W525" s="134">
        <f>$V$525*$K$525</f>
        <v>0</v>
      </c>
      <c r="X525" s="134">
        <v>0.001</v>
      </c>
      <c r="Y525" s="134">
        <f>$X$525*$K$525</f>
        <v>0.003</v>
      </c>
      <c r="Z525" s="134">
        <v>0</v>
      </c>
      <c r="AA525" s="135">
        <f>$Z$525*$K$525</f>
        <v>0</v>
      </c>
      <c r="AR525" s="12" t="s">
        <v>863</v>
      </c>
      <c r="AT525" s="12" t="s">
        <v>1190</v>
      </c>
      <c r="AU525" s="12" t="s">
        <v>668</v>
      </c>
      <c r="AY525" s="12" t="s">
        <v>892</v>
      </c>
      <c r="BE525" s="136">
        <f>IF($U$525="základní",$N$525,0)</f>
        <v>0</v>
      </c>
      <c r="BF525" s="136">
        <f>IF($U$525="snížená",$N$525,0)</f>
        <v>0</v>
      </c>
      <c r="BG525" s="136">
        <f>IF($U$525="zákl. přenesená",$N$525,0)</f>
        <v>0</v>
      </c>
      <c r="BH525" s="136">
        <f>IF($U$525="sníž. přenesená",$N$525,0)</f>
        <v>0</v>
      </c>
      <c r="BI525" s="136">
        <f>IF($U$525="nulová",$N$525,0)</f>
        <v>0</v>
      </c>
      <c r="BJ525" s="12" t="s">
        <v>619</v>
      </c>
      <c r="BK525" s="136">
        <f>ROUND($L$525*$K$525,2)</f>
        <v>0</v>
      </c>
      <c r="BL525" s="12" t="s">
        <v>857</v>
      </c>
      <c r="BM525" s="12" t="s">
        <v>129</v>
      </c>
    </row>
    <row r="526" spans="2:65" s="12" customFormat="1" ht="15.75" customHeight="1">
      <c r="B526" s="23"/>
      <c r="C526" s="163" t="s">
        <v>130</v>
      </c>
      <c r="D526" s="163" t="s">
        <v>1190</v>
      </c>
      <c r="E526" s="164" t="s">
        <v>131</v>
      </c>
      <c r="F526" s="165" t="s">
        <v>132</v>
      </c>
      <c r="G526" s="166"/>
      <c r="H526" s="166"/>
      <c r="I526" s="166"/>
      <c r="J526" s="167" t="s">
        <v>1132</v>
      </c>
      <c r="K526" s="168">
        <v>4</v>
      </c>
      <c r="L526" s="189">
        <v>0</v>
      </c>
      <c r="M526" s="190"/>
      <c r="N526" s="169">
        <f>ROUND($L$526*$K$526,2)</f>
        <v>0</v>
      </c>
      <c r="O526" s="128"/>
      <c r="P526" s="128"/>
      <c r="Q526" s="128"/>
      <c r="R526" s="27"/>
      <c r="S526" s="28"/>
      <c r="T526" s="132"/>
      <c r="U526" s="133" t="s">
        <v>644</v>
      </c>
      <c r="W526" s="134">
        <f>$V$526*$K$526</f>
        <v>0</v>
      </c>
      <c r="X526" s="134">
        <v>0.0019</v>
      </c>
      <c r="Y526" s="134">
        <f>$X$526*$K$526</f>
        <v>0.0076</v>
      </c>
      <c r="Z526" s="134">
        <v>0</v>
      </c>
      <c r="AA526" s="135">
        <f>$Z$526*$K$526</f>
        <v>0</v>
      </c>
      <c r="AR526" s="12" t="s">
        <v>863</v>
      </c>
      <c r="AT526" s="12" t="s">
        <v>1190</v>
      </c>
      <c r="AU526" s="12" t="s">
        <v>668</v>
      </c>
      <c r="AY526" s="12" t="s">
        <v>892</v>
      </c>
      <c r="BE526" s="136">
        <f>IF($U$526="základní",$N$526,0)</f>
        <v>0</v>
      </c>
      <c r="BF526" s="136">
        <f>IF($U$526="snížená",$N$526,0)</f>
        <v>0</v>
      </c>
      <c r="BG526" s="136">
        <f>IF($U$526="zákl. přenesená",$N$526,0)</f>
        <v>0</v>
      </c>
      <c r="BH526" s="136">
        <f>IF($U$526="sníž. přenesená",$N$526,0)</f>
        <v>0</v>
      </c>
      <c r="BI526" s="136">
        <f>IF($U$526="nulová",$N$526,0)</f>
        <v>0</v>
      </c>
      <c r="BJ526" s="12" t="s">
        <v>619</v>
      </c>
      <c r="BK526" s="136">
        <f>ROUND($L$526*$K$526,2)</f>
        <v>0</v>
      </c>
      <c r="BL526" s="12" t="s">
        <v>857</v>
      </c>
      <c r="BM526" s="12" t="s">
        <v>133</v>
      </c>
    </row>
    <row r="527" spans="2:65" s="12" customFormat="1" ht="39" customHeight="1">
      <c r="B527" s="23"/>
      <c r="C527" s="125" t="s">
        <v>134</v>
      </c>
      <c r="D527" s="125" t="s">
        <v>893</v>
      </c>
      <c r="E527" s="126" t="s">
        <v>135</v>
      </c>
      <c r="F527" s="127" t="s">
        <v>136</v>
      </c>
      <c r="G527" s="128"/>
      <c r="H527" s="128"/>
      <c r="I527" s="128"/>
      <c r="J527" s="129" t="s">
        <v>1257</v>
      </c>
      <c r="K527" s="130">
        <v>9</v>
      </c>
      <c r="L527" s="186">
        <v>0</v>
      </c>
      <c r="M527" s="187"/>
      <c r="N527" s="131">
        <f>ROUND($L$527*$K$527,2)</f>
        <v>0</v>
      </c>
      <c r="O527" s="128"/>
      <c r="P527" s="128"/>
      <c r="Q527" s="128"/>
      <c r="R527" s="27"/>
      <c r="S527" s="28"/>
      <c r="T527" s="132"/>
      <c r="U527" s="133" t="s">
        <v>644</v>
      </c>
      <c r="W527" s="134">
        <f>$V$527*$K$527</f>
        <v>0</v>
      </c>
      <c r="X527" s="134">
        <v>0.31108</v>
      </c>
      <c r="Y527" s="134">
        <f>$X$527*$K$527</f>
        <v>2.79972</v>
      </c>
      <c r="Z527" s="134">
        <v>0</v>
      </c>
      <c r="AA527" s="135">
        <f>$Z$527*$K$527</f>
        <v>0</v>
      </c>
      <c r="AR527" s="12" t="s">
        <v>857</v>
      </c>
      <c r="AT527" s="12" t="s">
        <v>893</v>
      </c>
      <c r="AU527" s="12" t="s">
        <v>668</v>
      </c>
      <c r="AY527" s="12" t="s">
        <v>892</v>
      </c>
      <c r="BE527" s="136">
        <f>IF($U$527="základní",$N$527,0)</f>
        <v>0</v>
      </c>
      <c r="BF527" s="136">
        <f>IF($U$527="snížená",$N$527,0)</f>
        <v>0</v>
      </c>
      <c r="BG527" s="136">
        <f>IF($U$527="zákl. přenesená",$N$527,0)</f>
        <v>0</v>
      </c>
      <c r="BH527" s="136">
        <f>IF($U$527="sníž. přenesená",$N$527,0)</f>
        <v>0</v>
      </c>
      <c r="BI527" s="136">
        <f>IF($U$527="nulová",$N$527,0)</f>
        <v>0</v>
      </c>
      <c r="BJ527" s="12" t="s">
        <v>619</v>
      </c>
      <c r="BK527" s="136">
        <f>ROUND($L$527*$K$527,2)</f>
        <v>0</v>
      </c>
      <c r="BL527" s="12" t="s">
        <v>857</v>
      </c>
      <c r="BM527" s="12" t="s">
        <v>137</v>
      </c>
    </row>
    <row r="528" spans="2:65" s="12" customFormat="1" ht="27" customHeight="1">
      <c r="B528" s="23"/>
      <c r="C528" s="125" t="s">
        <v>138</v>
      </c>
      <c r="D528" s="125" t="s">
        <v>893</v>
      </c>
      <c r="E528" s="126"/>
      <c r="F528" s="177" t="s">
        <v>1716</v>
      </c>
      <c r="G528" s="128"/>
      <c r="H528" s="128"/>
      <c r="I528" s="128"/>
      <c r="J528" s="129" t="s">
        <v>1257</v>
      </c>
      <c r="K528" s="130">
        <v>7</v>
      </c>
      <c r="L528" s="186">
        <v>0</v>
      </c>
      <c r="M528" s="187"/>
      <c r="N528" s="131">
        <f>ROUND($L$528*$K$528,2)</f>
        <v>0</v>
      </c>
      <c r="O528" s="128"/>
      <c r="P528" s="128"/>
      <c r="Q528" s="128"/>
      <c r="R528" s="27"/>
      <c r="S528" s="28"/>
      <c r="T528" s="132"/>
      <c r="U528" s="133" t="s">
        <v>644</v>
      </c>
      <c r="W528" s="134">
        <f>$V$528*$K$528</f>
        <v>0</v>
      </c>
      <c r="X528" s="134">
        <v>0.00015</v>
      </c>
      <c r="Y528" s="134">
        <f>$X$528*$K$528</f>
        <v>0.00105</v>
      </c>
      <c r="Z528" s="134">
        <v>0</v>
      </c>
      <c r="AA528" s="135">
        <f>$Z$528*$K$528</f>
        <v>0</v>
      </c>
      <c r="AR528" s="12" t="s">
        <v>857</v>
      </c>
      <c r="AT528" s="12" t="s">
        <v>893</v>
      </c>
      <c r="AU528" s="12" t="s">
        <v>668</v>
      </c>
      <c r="AY528" s="12" t="s">
        <v>892</v>
      </c>
      <c r="BE528" s="136">
        <f>IF($U$528="základní",$N$528,0)</f>
        <v>0</v>
      </c>
      <c r="BF528" s="136">
        <f>IF($U$528="snížená",$N$528,0)</f>
        <v>0</v>
      </c>
      <c r="BG528" s="136">
        <f>IF($U$528="zákl. přenesená",$N$528,0)</f>
        <v>0</v>
      </c>
      <c r="BH528" s="136">
        <f>IF($U$528="sníž. přenesená",$N$528,0)</f>
        <v>0</v>
      </c>
      <c r="BI528" s="136">
        <f>IF($U$528="nulová",$N$528,0)</f>
        <v>0</v>
      </c>
      <c r="BJ528" s="12" t="s">
        <v>619</v>
      </c>
      <c r="BK528" s="136">
        <f>ROUND($L$528*$K$528,2)</f>
        <v>0</v>
      </c>
      <c r="BL528" s="12" t="s">
        <v>857</v>
      </c>
      <c r="BM528" s="12" t="s">
        <v>139</v>
      </c>
    </row>
    <row r="529" spans="2:65" s="12" customFormat="1" ht="27" customHeight="1">
      <c r="B529" s="23"/>
      <c r="C529" s="163" t="s">
        <v>140</v>
      </c>
      <c r="D529" s="163" t="s">
        <v>1190</v>
      </c>
      <c r="E529" s="164" t="s">
        <v>141</v>
      </c>
      <c r="F529" s="165" t="s">
        <v>142</v>
      </c>
      <c r="G529" s="166"/>
      <c r="H529" s="166"/>
      <c r="I529" s="166"/>
      <c r="J529" s="167" t="s">
        <v>1257</v>
      </c>
      <c r="K529" s="168">
        <v>7</v>
      </c>
      <c r="L529" s="189">
        <v>0</v>
      </c>
      <c r="M529" s="190"/>
      <c r="N529" s="169">
        <f>ROUND($L$529*$K$529,2)</f>
        <v>0</v>
      </c>
      <c r="O529" s="128"/>
      <c r="P529" s="128"/>
      <c r="Q529" s="128"/>
      <c r="R529" s="27"/>
      <c r="S529" s="28"/>
      <c r="T529" s="132"/>
      <c r="U529" s="133" t="s">
        <v>644</v>
      </c>
      <c r="W529" s="134">
        <f>$V$529*$K$529</f>
        <v>0</v>
      </c>
      <c r="X529" s="134">
        <v>0.247</v>
      </c>
      <c r="Y529" s="134">
        <f>$X$529*$K$529</f>
        <v>1.729</v>
      </c>
      <c r="Z529" s="134">
        <v>0</v>
      </c>
      <c r="AA529" s="135">
        <f>$Z$529*$K$529</f>
        <v>0</v>
      </c>
      <c r="AR529" s="12" t="s">
        <v>863</v>
      </c>
      <c r="AT529" s="12" t="s">
        <v>1190</v>
      </c>
      <c r="AU529" s="12" t="s">
        <v>668</v>
      </c>
      <c r="AY529" s="12" t="s">
        <v>892</v>
      </c>
      <c r="BE529" s="136">
        <f>IF($U$529="základní",$N$529,0)</f>
        <v>0</v>
      </c>
      <c r="BF529" s="136">
        <f>IF($U$529="snížená",$N$529,0)</f>
        <v>0</v>
      </c>
      <c r="BG529" s="136">
        <f>IF($U$529="zákl. přenesená",$N$529,0)</f>
        <v>0</v>
      </c>
      <c r="BH529" s="136">
        <f>IF($U$529="sníž. přenesená",$N$529,0)</f>
        <v>0</v>
      </c>
      <c r="BI529" s="136">
        <f>IF($U$529="nulová",$N$529,0)</f>
        <v>0</v>
      </c>
      <c r="BJ529" s="12" t="s">
        <v>619</v>
      </c>
      <c r="BK529" s="136">
        <f>ROUND($L$529*$K$529,2)</f>
        <v>0</v>
      </c>
      <c r="BL529" s="12" t="s">
        <v>857</v>
      </c>
      <c r="BM529" s="12" t="s">
        <v>143</v>
      </c>
    </row>
    <row r="530" spans="2:65" s="12" customFormat="1" ht="27" customHeight="1">
      <c r="B530" s="23"/>
      <c r="C530" s="125" t="s">
        <v>144</v>
      </c>
      <c r="D530" s="125" t="s">
        <v>893</v>
      </c>
      <c r="E530" s="126" t="s">
        <v>145</v>
      </c>
      <c r="F530" s="127" t="s">
        <v>146</v>
      </c>
      <c r="G530" s="128"/>
      <c r="H530" s="128"/>
      <c r="I530" s="128"/>
      <c r="J530" s="129" t="s">
        <v>975</v>
      </c>
      <c r="K530" s="130">
        <v>1616.2</v>
      </c>
      <c r="L530" s="186">
        <v>0</v>
      </c>
      <c r="M530" s="187"/>
      <c r="N530" s="131">
        <f>ROUND($L$530*$K$530,2)</f>
        <v>0</v>
      </c>
      <c r="O530" s="128"/>
      <c r="P530" s="128"/>
      <c r="Q530" s="128"/>
      <c r="R530" s="27"/>
      <c r="S530" s="28"/>
      <c r="T530" s="132"/>
      <c r="U530" s="133" t="s">
        <v>644</v>
      </c>
      <c r="W530" s="134">
        <f>$V$530*$K$530</f>
        <v>0</v>
      </c>
      <c r="X530" s="134">
        <v>0.0002</v>
      </c>
      <c r="Y530" s="134">
        <f>$X$530*$K$530</f>
        <v>0.32324</v>
      </c>
      <c r="Z530" s="134">
        <v>0</v>
      </c>
      <c r="AA530" s="135">
        <f>$Z$530*$K$530</f>
        <v>0</v>
      </c>
      <c r="AR530" s="12" t="s">
        <v>857</v>
      </c>
      <c r="AT530" s="12" t="s">
        <v>893</v>
      </c>
      <c r="AU530" s="12" t="s">
        <v>668</v>
      </c>
      <c r="AY530" s="12" t="s">
        <v>892</v>
      </c>
      <c r="BE530" s="136">
        <f>IF($U$530="základní",$N$530,0)</f>
        <v>0</v>
      </c>
      <c r="BF530" s="136">
        <f>IF($U$530="snížená",$N$530,0)</f>
        <v>0</v>
      </c>
      <c r="BG530" s="136">
        <f>IF($U$530="zákl. přenesená",$N$530,0)</f>
        <v>0</v>
      </c>
      <c r="BH530" s="136">
        <f>IF($U$530="sníž. přenesená",$N$530,0)</f>
        <v>0</v>
      </c>
      <c r="BI530" s="136">
        <f>IF($U$530="nulová",$N$530,0)</f>
        <v>0</v>
      </c>
      <c r="BJ530" s="12" t="s">
        <v>619</v>
      </c>
      <c r="BK530" s="136">
        <f>ROUND($L$530*$K$530,2)</f>
        <v>0</v>
      </c>
      <c r="BL530" s="12" t="s">
        <v>857</v>
      </c>
      <c r="BM530" s="12" t="s">
        <v>147</v>
      </c>
    </row>
    <row r="531" spans="2:51" s="12" customFormat="1" ht="32.25" customHeight="1">
      <c r="B531" s="137"/>
      <c r="E531" s="138"/>
      <c r="F531" s="139" t="s">
        <v>148</v>
      </c>
      <c r="G531" s="140"/>
      <c r="H531" s="140"/>
      <c r="I531" s="140"/>
      <c r="K531" s="141">
        <v>1616.2</v>
      </c>
      <c r="L531" s="188"/>
      <c r="M531" s="188"/>
      <c r="R531" s="142"/>
      <c r="S531" s="28"/>
      <c r="T531" s="143"/>
      <c r="AA531" s="144"/>
      <c r="AT531" s="138" t="s">
        <v>899</v>
      </c>
      <c r="AU531" s="138" t="s">
        <v>668</v>
      </c>
      <c r="AV531" s="138" t="s">
        <v>668</v>
      </c>
      <c r="AW531" s="138" t="s">
        <v>832</v>
      </c>
      <c r="AX531" s="138" t="s">
        <v>619</v>
      </c>
      <c r="AY531" s="138" t="s">
        <v>892</v>
      </c>
    </row>
    <row r="532" spans="2:65" s="12" customFormat="1" ht="27" customHeight="1">
      <c r="B532" s="23"/>
      <c r="C532" s="163" t="s">
        <v>149</v>
      </c>
      <c r="D532" s="163" t="s">
        <v>1190</v>
      </c>
      <c r="E532" s="164" t="s">
        <v>150</v>
      </c>
      <c r="F532" s="165" t="s">
        <v>151</v>
      </c>
      <c r="G532" s="166"/>
      <c r="H532" s="166"/>
      <c r="I532" s="166"/>
      <c r="J532" s="167" t="s">
        <v>975</v>
      </c>
      <c r="K532" s="168">
        <v>1597.1</v>
      </c>
      <c r="L532" s="189">
        <v>0</v>
      </c>
      <c r="M532" s="190"/>
      <c r="N532" s="169">
        <f>ROUND($L$532*$K$532,2)</f>
        <v>0</v>
      </c>
      <c r="O532" s="128"/>
      <c r="P532" s="128"/>
      <c r="Q532" s="128"/>
      <c r="R532" s="27"/>
      <c r="S532" s="28"/>
      <c r="T532" s="132"/>
      <c r="U532" s="133" t="s">
        <v>644</v>
      </c>
      <c r="W532" s="134">
        <f>$V$532*$K$532</f>
        <v>0</v>
      </c>
      <c r="X532" s="134">
        <v>0.00019</v>
      </c>
      <c r="Y532" s="134">
        <f>$X$532*$K$532</f>
        <v>0.303449</v>
      </c>
      <c r="Z532" s="134">
        <v>0</v>
      </c>
      <c r="AA532" s="135">
        <f>$Z$532*$K$532</f>
        <v>0</v>
      </c>
      <c r="AR532" s="12" t="s">
        <v>863</v>
      </c>
      <c r="AT532" s="12" t="s">
        <v>1190</v>
      </c>
      <c r="AU532" s="12" t="s">
        <v>668</v>
      </c>
      <c r="AY532" s="12" t="s">
        <v>892</v>
      </c>
      <c r="BE532" s="136">
        <f>IF($U$532="základní",$N$532,0)</f>
        <v>0</v>
      </c>
      <c r="BF532" s="136">
        <f>IF($U$532="snížená",$N$532,0)</f>
        <v>0</v>
      </c>
      <c r="BG532" s="136">
        <f>IF($U$532="zákl. přenesená",$N$532,0)</f>
        <v>0</v>
      </c>
      <c r="BH532" s="136">
        <f>IF($U$532="sníž. přenesená",$N$532,0)</f>
        <v>0</v>
      </c>
      <c r="BI532" s="136">
        <f>IF($U$532="nulová",$N$532,0)</f>
        <v>0</v>
      </c>
      <c r="BJ532" s="12" t="s">
        <v>619</v>
      </c>
      <c r="BK532" s="136">
        <f>ROUND($L$532*$K$532,2)</f>
        <v>0</v>
      </c>
      <c r="BL532" s="12" t="s">
        <v>857</v>
      </c>
      <c r="BM532" s="12" t="s">
        <v>152</v>
      </c>
    </row>
    <row r="533" spans="2:51" s="12" customFormat="1" ht="18.75" customHeight="1">
      <c r="B533" s="137"/>
      <c r="E533" s="138"/>
      <c r="F533" s="139" t="s">
        <v>153</v>
      </c>
      <c r="G533" s="140"/>
      <c r="H533" s="140"/>
      <c r="I533" s="140"/>
      <c r="K533" s="141">
        <v>1597.1</v>
      </c>
      <c r="L533" s="188"/>
      <c r="M533" s="188"/>
      <c r="R533" s="142"/>
      <c r="S533" s="28"/>
      <c r="T533" s="143"/>
      <c r="AA533" s="144"/>
      <c r="AT533" s="138" t="s">
        <v>899</v>
      </c>
      <c r="AU533" s="138" t="s">
        <v>668</v>
      </c>
      <c r="AV533" s="138" t="s">
        <v>668</v>
      </c>
      <c r="AW533" s="138" t="s">
        <v>832</v>
      </c>
      <c r="AX533" s="138" t="s">
        <v>619</v>
      </c>
      <c r="AY533" s="138" t="s">
        <v>892</v>
      </c>
    </row>
    <row r="534" spans="2:65" s="12" customFormat="1" ht="27" customHeight="1">
      <c r="B534" s="23"/>
      <c r="C534" s="125" t="s">
        <v>154</v>
      </c>
      <c r="D534" s="125" t="s">
        <v>893</v>
      </c>
      <c r="E534" s="126" t="s">
        <v>155</v>
      </c>
      <c r="F534" s="127" t="s">
        <v>156</v>
      </c>
      <c r="G534" s="128"/>
      <c r="H534" s="128"/>
      <c r="I534" s="128"/>
      <c r="J534" s="129" t="s">
        <v>975</v>
      </c>
      <c r="K534" s="130">
        <v>1616.2</v>
      </c>
      <c r="L534" s="186">
        <v>0</v>
      </c>
      <c r="M534" s="187"/>
      <c r="N534" s="131">
        <f>ROUND($L$534*$K$534,2)</f>
        <v>0</v>
      </c>
      <c r="O534" s="128"/>
      <c r="P534" s="128"/>
      <c r="Q534" s="128"/>
      <c r="R534" s="27"/>
      <c r="S534" s="28"/>
      <c r="T534" s="132"/>
      <c r="U534" s="133" t="s">
        <v>644</v>
      </c>
      <c r="W534" s="134">
        <f>$V$534*$K$534</f>
        <v>0</v>
      </c>
      <c r="X534" s="134">
        <v>9E-05</v>
      </c>
      <c r="Y534" s="134">
        <f>$X$534*$K$534</f>
        <v>0.145458</v>
      </c>
      <c r="Z534" s="134">
        <v>0</v>
      </c>
      <c r="AA534" s="135">
        <f>$Z$534*$K$534</f>
        <v>0</v>
      </c>
      <c r="AR534" s="12" t="s">
        <v>857</v>
      </c>
      <c r="AT534" s="12" t="s">
        <v>893</v>
      </c>
      <c r="AU534" s="12" t="s">
        <v>668</v>
      </c>
      <c r="AY534" s="12" t="s">
        <v>892</v>
      </c>
      <c r="BE534" s="136">
        <f>IF($U$534="základní",$N$534,0)</f>
        <v>0</v>
      </c>
      <c r="BF534" s="136">
        <f>IF($U$534="snížená",$N$534,0)</f>
        <v>0</v>
      </c>
      <c r="BG534" s="136">
        <f>IF($U$534="zákl. přenesená",$N$534,0)</f>
        <v>0</v>
      </c>
      <c r="BH534" s="136">
        <f>IF($U$534="sníž. přenesená",$N$534,0)</f>
        <v>0</v>
      </c>
      <c r="BI534" s="136">
        <f>IF($U$534="nulová",$N$534,0)</f>
        <v>0</v>
      </c>
      <c r="BJ534" s="12" t="s">
        <v>619</v>
      </c>
      <c r="BK534" s="136">
        <f>ROUND($L$534*$K$534,2)</f>
        <v>0</v>
      </c>
      <c r="BL534" s="12" t="s">
        <v>857</v>
      </c>
      <c r="BM534" s="12" t="s">
        <v>157</v>
      </c>
    </row>
    <row r="535" spans="2:51" s="12" customFormat="1" ht="32.25" customHeight="1">
      <c r="B535" s="137"/>
      <c r="E535" s="138"/>
      <c r="F535" s="139" t="s">
        <v>148</v>
      </c>
      <c r="G535" s="140"/>
      <c r="H535" s="140"/>
      <c r="I535" s="140"/>
      <c r="K535" s="141">
        <v>1616.2</v>
      </c>
      <c r="L535" s="188"/>
      <c r="M535" s="188"/>
      <c r="R535" s="142"/>
      <c r="S535" s="28"/>
      <c r="T535" s="143"/>
      <c r="AA535" s="144"/>
      <c r="AT535" s="138" t="s">
        <v>899</v>
      </c>
      <c r="AU535" s="138" t="s">
        <v>668</v>
      </c>
      <c r="AV535" s="138" t="s">
        <v>668</v>
      </c>
      <c r="AW535" s="138" t="s">
        <v>832</v>
      </c>
      <c r="AX535" s="138" t="s">
        <v>619</v>
      </c>
      <c r="AY535" s="138" t="s">
        <v>892</v>
      </c>
    </row>
    <row r="536" spans="2:65" s="12" customFormat="1" ht="27" customHeight="1">
      <c r="B536" s="23"/>
      <c r="C536" s="125" t="s">
        <v>158</v>
      </c>
      <c r="D536" s="125" t="s">
        <v>893</v>
      </c>
      <c r="E536" s="126" t="s">
        <v>159</v>
      </c>
      <c r="F536" s="127" t="s">
        <v>160</v>
      </c>
      <c r="G536" s="128"/>
      <c r="H536" s="128"/>
      <c r="I536" s="128"/>
      <c r="J536" s="129" t="s">
        <v>1257</v>
      </c>
      <c r="K536" s="130">
        <v>30</v>
      </c>
      <c r="L536" s="186">
        <v>0</v>
      </c>
      <c r="M536" s="187"/>
      <c r="N536" s="131">
        <f>ROUND($L$536*$K$536,2)</f>
        <v>0</v>
      </c>
      <c r="O536" s="128"/>
      <c r="P536" s="128"/>
      <c r="Q536" s="128"/>
      <c r="R536" s="27"/>
      <c r="S536" s="28"/>
      <c r="T536" s="132"/>
      <c r="U536" s="133" t="s">
        <v>644</v>
      </c>
      <c r="W536" s="134">
        <f>$V$536*$K$536</f>
        <v>0</v>
      </c>
      <c r="X536" s="134">
        <v>9E-05</v>
      </c>
      <c r="Y536" s="134">
        <f>$X$536*$K$536</f>
        <v>0.0027</v>
      </c>
      <c r="Z536" s="134">
        <v>0</v>
      </c>
      <c r="AA536" s="135">
        <f>$Z$536*$K$536</f>
        <v>0</v>
      </c>
      <c r="AR536" s="12" t="s">
        <v>857</v>
      </c>
      <c r="AT536" s="12" t="s">
        <v>893</v>
      </c>
      <c r="AU536" s="12" t="s">
        <v>668</v>
      </c>
      <c r="AY536" s="12" t="s">
        <v>892</v>
      </c>
      <c r="BE536" s="136">
        <f>IF($U$536="základní",$N$536,0)</f>
        <v>0</v>
      </c>
      <c r="BF536" s="136">
        <f>IF($U$536="snížená",$N$536,0)</f>
        <v>0</v>
      </c>
      <c r="BG536" s="136">
        <f>IF($U$536="zákl. přenesená",$N$536,0)</f>
        <v>0</v>
      </c>
      <c r="BH536" s="136">
        <f>IF($U$536="sníž. přenesená",$N$536,0)</f>
        <v>0</v>
      </c>
      <c r="BI536" s="136">
        <f>IF($U$536="nulová",$N$536,0)</f>
        <v>0</v>
      </c>
      <c r="BJ536" s="12" t="s">
        <v>619</v>
      </c>
      <c r="BK536" s="136">
        <f>ROUND($L$536*$K$536,2)</f>
        <v>0</v>
      </c>
      <c r="BL536" s="12" t="s">
        <v>857</v>
      </c>
      <c r="BM536" s="12" t="s">
        <v>161</v>
      </c>
    </row>
    <row r="537" spans="2:51" s="12" customFormat="1" ht="18.75" customHeight="1">
      <c r="B537" s="137"/>
      <c r="E537" s="138" t="s">
        <v>162</v>
      </c>
      <c r="F537" s="139" t="s">
        <v>163</v>
      </c>
      <c r="G537" s="140"/>
      <c r="H537" s="140"/>
      <c r="I537" s="140"/>
      <c r="K537" s="141">
        <v>30</v>
      </c>
      <c r="L537" s="188"/>
      <c r="M537" s="188"/>
      <c r="R537" s="142"/>
      <c r="S537" s="28"/>
      <c r="T537" s="143"/>
      <c r="AA537" s="144"/>
      <c r="AT537" s="138" t="s">
        <v>899</v>
      </c>
      <c r="AU537" s="138" t="s">
        <v>668</v>
      </c>
      <c r="AV537" s="138" t="s">
        <v>668</v>
      </c>
      <c r="AW537" s="138" t="s">
        <v>832</v>
      </c>
      <c r="AX537" s="138" t="s">
        <v>619</v>
      </c>
      <c r="AY537" s="138" t="s">
        <v>892</v>
      </c>
    </row>
    <row r="538" spans="2:65" s="12" customFormat="1" ht="27" customHeight="1">
      <c r="B538" s="23"/>
      <c r="C538" s="125" t="s">
        <v>164</v>
      </c>
      <c r="D538" s="125" t="s">
        <v>893</v>
      </c>
      <c r="E538" s="126" t="s">
        <v>165</v>
      </c>
      <c r="F538" s="127" t="s">
        <v>166</v>
      </c>
      <c r="G538" s="128"/>
      <c r="H538" s="128"/>
      <c r="I538" s="128"/>
      <c r="J538" s="129" t="s">
        <v>1257</v>
      </c>
      <c r="K538" s="130">
        <v>17</v>
      </c>
      <c r="L538" s="186">
        <v>0</v>
      </c>
      <c r="M538" s="187"/>
      <c r="N538" s="131">
        <f>ROUND($L$538*$K$538,2)</f>
        <v>0</v>
      </c>
      <c r="O538" s="128"/>
      <c r="P538" s="128"/>
      <c r="Q538" s="128"/>
      <c r="R538" s="27"/>
      <c r="S538" s="28"/>
      <c r="T538" s="132"/>
      <c r="U538" s="133" t="s">
        <v>644</v>
      </c>
      <c r="W538" s="134">
        <f>$V$538*$K$538</f>
        <v>0</v>
      </c>
      <c r="X538" s="134">
        <v>0.00011</v>
      </c>
      <c r="Y538" s="134">
        <f>$X$538*$K$538</f>
        <v>0.0018700000000000001</v>
      </c>
      <c r="Z538" s="134">
        <v>0</v>
      </c>
      <c r="AA538" s="135">
        <f>$Z$538*$K$538</f>
        <v>0</v>
      </c>
      <c r="AR538" s="12" t="s">
        <v>857</v>
      </c>
      <c r="AT538" s="12" t="s">
        <v>893</v>
      </c>
      <c r="AU538" s="12" t="s">
        <v>668</v>
      </c>
      <c r="AY538" s="12" t="s">
        <v>892</v>
      </c>
      <c r="BE538" s="136">
        <f>IF($U$538="základní",$N$538,0)</f>
        <v>0</v>
      </c>
      <c r="BF538" s="136">
        <f>IF($U$538="snížená",$N$538,0)</f>
        <v>0</v>
      </c>
      <c r="BG538" s="136">
        <f>IF($U$538="zákl. přenesená",$N$538,0)</f>
        <v>0</v>
      </c>
      <c r="BH538" s="136">
        <f>IF($U$538="sníž. přenesená",$N$538,0)</f>
        <v>0</v>
      </c>
      <c r="BI538" s="136">
        <f>IF($U$538="nulová",$N$538,0)</f>
        <v>0</v>
      </c>
      <c r="BJ538" s="12" t="s">
        <v>619</v>
      </c>
      <c r="BK538" s="136">
        <f>ROUND($L$538*$K$538,2)</f>
        <v>0</v>
      </c>
      <c r="BL538" s="12" t="s">
        <v>857</v>
      </c>
      <c r="BM538" s="12" t="s">
        <v>167</v>
      </c>
    </row>
    <row r="539" spans="2:51" s="12" customFormat="1" ht="18.75" customHeight="1">
      <c r="B539" s="137"/>
      <c r="E539" s="138"/>
      <c r="F539" s="139" t="s">
        <v>168</v>
      </c>
      <c r="G539" s="140"/>
      <c r="H539" s="140"/>
      <c r="I539" s="140"/>
      <c r="K539" s="141">
        <v>17</v>
      </c>
      <c r="L539" s="188"/>
      <c r="M539" s="188"/>
      <c r="R539" s="142"/>
      <c r="S539" s="28"/>
      <c r="T539" s="143"/>
      <c r="AA539" s="144"/>
      <c r="AT539" s="138" t="s">
        <v>899</v>
      </c>
      <c r="AU539" s="138" t="s">
        <v>668</v>
      </c>
      <c r="AV539" s="138" t="s">
        <v>668</v>
      </c>
      <c r="AW539" s="138" t="s">
        <v>832</v>
      </c>
      <c r="AX539" s="138" t="s">
        <v>619</v>
      </c>
      <c r="AY539" s="138" t="s">
        <v>892</v>
      </c>
    </row>
    <row r="540" spans="2:65" s="12" customFormat="1" ht="27" customHeight="1">
      <c r="B540" s="23"/>
      <c r="C540" s="125" t="s">
        <v>169</v>
      </c>
      <c r="D540" s="125" t="s">
        <v>893</v>
      </c>
      <c r="E540" s="126" t="s">
        <v>170</v>
      </c>
      <c r="F540" s="178" t="s">
        <v>171</v>
      </c>
      <c r="G540" s="179"/>
      <c r="H540" s="179"/>
      <c r="I540" s="179"/>
      <c r="J540" s="129" t="s">
        <v>1257</v>
      </c>
      <c r="K540" s="130">
        <v>12</v>
      </c>
      <c r="L540" s="186">
        <v>0</v>
      </c>
      <c r="M540" s="187"/>
      <c r="N540" s="131">
        <f>ROUND($L$540*$K$540,2)</f>
        <v>0</v>
      </c>
      <c r="O540" s="128"/>
      <c r="P540" s="128"/>
      <c r="Q540" s="128"/>
      <c r="R540" s="27"/>
      <c r="S540" s="28"/>
      <c r="T540" s="132"/>
      <c r="U540" s="133" t="s">
        <v>644</v>
      </c>
      <c r="W540" s="134">
        <f>$V$540*$K$540</f>
        <v>0</v>
      </c>
      <c r="X540" s="134">
        <v>0.00114</v>
      </c>
      <c r="Y540" s="134">
        <f>$X$540*$K$540</f>
        <v>0.01368</v>
      </c>
      <c r="Z540" s="134">
        <v>0</v>
      </c>
      <c r="AA540" s="135">
        <f>$Z$540*$K$540</f>
        <v>0</v>
      </c>
      <c r="AR540" s="12" t="s">
        <v>857</v>
      </c>
      <c r="AT540" s="12" t="s">
        <v>893</v>
      </c>
      <c r="AU540" s="12" t="s">
        <v>668</v>
      </c>
      <c r="AY540" s="12" t="s">
        <v>892</v>
      </c>
      <c r="BE540" s="136">
        <f>IF($U$540="základní",$N$540,0)</f>
        <v>0</v>
      </c>
      <c r="BF540" s="136">
        <f>IF($U$540="snížená",$N$540,0)</f>
        <v>0</v>
      </c>
      <c r="BG540" s="136">
        <f>IF($U$540="zákl. přenesená",$N$540,0)</f>
        <v>0</v>
      </c>
      <c r="BH540" s="136">
        <f>IF($U$540="sníž. přenesená",$N$540,0)</f>
        <v>0</v>
      </c>
      <c r="BI540" s="136">
        <f>IF($U$540="nulová",$N$540,0)</f>
        <v>0</v>
      </c>
      <c r="BJ540" s="12" t="s">
        <v>619</v>
      </c>
      <c r="BK540" s="136">
        <f>ROUND($L$540*$K$540,2)</f>
        <v>0</v>
      </c>
      <c r="BL540" s="12" t="s">
        <v>857</v>
      </c>
      <c r="BM540" s="12" t="s">
        <v>172</v>
      </c>
    </row>
    <row r="541" spans="2:51" s="12" customFormat="1" ht="18.75" customHeight="1">
      <c r="B541" s="137"/>
      <c r="E541" s="138"/>
      <c r="F541" s="139" t="s">
        <v>173</v>
      </c>
      <c r="G541" s="140"/>
      <c r="H541" s="140"/>
      <c r="I541" s="140"/>
      <c r="K541" s="141">
        <v>12</v>
      </c>
      <c r="L541" s="188"/>
      <c r="M541" s="188"/>
      <c r="R541" s="142"/>
      <c r="S541" s="28"/>
      <c r="T541" s="143"/>
      <c r="AA541" s="144"/>
      <c r="AT541" s="138" t="s">
        <v>899</v>
      </c>
      <c r="AU541" s="138" t="s">
        <v>668</v>
      </c>
      <c r="AV541" s="138" t="s">
        <v>668</v>
      </c>
      <c r="AW541" s="138" t="s">
        <v>832</v>
      </c>
      <c r="AX541" s="138" t="s">
        <v>619</v>
      </c>
      <c r="AY541" s="138" t="s">
        <v>892</v>
      </c>
    </row>
    <row r="542" spans="2:65" s="12" customFormat="1" ht="27" customHeight="1">
      <c r="B542" s="23"/>
      <c r="C542" s="163" t="s">
        <v>174</v>
      </c>
      <c r="D542" s="163" t="s">
        <v>1190</v>
      </c>
      <c r="E542" s="164" t="s">
        <v>175</v>
      </c>
      <c r="F542" s="165" t="s">
        <v>176</v>
      </c>
      <c r="G542" s="166"/>
      <c r="H542" s="166"/>
      <c r="I542" s="166"/>
      <c r="J542" s="167" t="s">
        <v>896</v>
      </c>
      <c r="K542" s="168">
        <v>15.831</v>
      </c>
      <c r="L542" s="189">
        <v>0</v>
      </c>
      <c r="M542" s="190"/>
      <c r="N542" s="169">
        <f>ROUND($L$542*$K$542,2)</f>
        <v>0</v>
      </c>
      <c r="O542" s="128"/>
      <c r="P542" s="128"/>
      <c r="Q542" s="128"/>
      <c r="R542" s="27"/>
      <c r="S542" s="28"/>
      <c r="T542" s="132"/>
      <c r="U542" s="133" t="s">
        <v>644</v>
      </c>
      <c r="W542" s="134">
        <f>$V$542*$K$542</f>
        <v>0</v>
      </c>
      <c r="X542" s="134">
        <v>0.0002</v>
      </c>
      <c r="Y542" s="134">
        <f>$X$542*$K$542</f>
        <v>0.0031662</v>
      </c>
      <c r="Z542" s="134">
        <v>0</v>
      </c>
      <c r="AA542" s="135">
        <f>$Z$542*$K$542</f>
        <v>0</v>
      </c>
      <c r="AR542" s="12" t="s">
        <v>863</v>
      </c>
      <c r="AT542" s="12" t="s">
        <v>1190</v>
      </c>
      <c r="AU542" s="12" t="s">
        <v>668</v>
      </c>
      <c r="AY542" s="12" t="s">
        <v>892</v>
      </c>
      <c r="BE542" s="136">
        <f>IF($U$542="základní",$N$542,0)</f>
        <v>0</v>
      </c>
      <c r="BF542" s="136">
        <f>IF($U$542="snížená",$N$542,0)</f>
        <v>0</v>
      </c>
      <c r="BG542" s="136">
        <f>IF($U$542="zákl. přenesená",$N$542,0)</f>
        <v>0</v>
      </c>
      <c r="BH542" s="136">
        <f>IF($U$542="sníž. přenesená",$N$542,0)</f>
        <v>0</v>
      </c>
      <c r="BI542" s="136">
        <f>IF($U$542="nulová",$N$542,0)</f>
        <v>0</v>
      </c>
      <c r="BJ542" s="12" t="s">
        <v>619</v>
      </c>
      <c r="BK542" s="136">
        <f>ROUND($L$542*$K$542,2)</f>
        <v>0</v>
      </c>
      <c r="BL542" s="12" t="s">
        <v>857</v>
      </c>
      <c r="BM542" s="12" t="s">
        <v>177</v>
      </c>
    </row>
    <row r="543" spans="2:51" s="12" customFormat="1" ht="32.25" customHeight="1">
      <c r="B543" s="137"/>
      <c r="E543" s="138"/>
      <c r="F543" s="139" t="s">
        <v>178</v>
      </c>
      <c r="G543" s="140"/>
      <c r="H543" s="140"/>
      <c r="I543" s="140"/>
      <c r="K543" s="141">
        <v>15.831</v>
      </c>
      <c r="L543" s="188"/>
      <c r="M543" s="188"/>
      <c r="R543" s="142"/>
      <c r="S543" s="28"/>
      <c r="T543" s="143"/>
      <c r="AA543" s="144"/>
      <c r="AT543" s="138" t="s">
        <v>899</v>
      </c>
      <c r="AU543" s="138" t="s">
        <v>668</v>
      </c>
      <c r="AV543" s="138" t="s">
        <v>668</v>
      </c>
      <c r="AW543" s="138" t="s">
        <v>832</v>
      </c>
      <c r="AX543" s="138" t="s">
        <v>619</v>
      </c>
      <c r="AY543" s="138" t="s">
        <v>892</v>
      </c>
    </row>
    <row r="544" spans="2:65" s="12" customFormat="1" ht="27" customHeight="1">
      <c r="B544" s="23"/>
      <c r="C544" s="163" t="s">
        <v>179</v>
      </c>
      <c r="D544" s="163" t="s">
        <v>1190</v>
      </c>
      <c r="E544" s="164" t="s">
        <v>180</v>
      </c>
      <c r="F544" s="165" t="s">
        <v>181</v>
      </c>
      <c r="G544" s="166"/>
      <c r="H544" s="166"/>
      <c r="I544" s="166"/>
      <c r="J544" s="167" t="s">
        <v>1257</v>
      </c>
      <c r="K544" s="168">
        <v>1</v>
      </c>
      <c r="L544" s="189">
        <v>0</v>
      </c>
      <c r="M544" s="190"/>
      <c r="N544" s="169">
        <f>ROUND($L$544*$K$544,2)</f>
        <v>0</v>
      </c>
      <c r="O544" s="128"/>
      <c r="P544" s="128"/>
      <c r="Q544" s="128"/>
      <c r="R544" s="27"/>
      <c r="S544" s="28"/>
      <c r="T544" s="132"/>
      <c r="U544" s="133" t="s">
        <v>644</v>
      </c>
      <c r="W544" s="134">
        <f>$V$544*$K$544</f>
        <v>0</v>
      </c>
      <c r="X544" s="134">
        <v>0.009</v>
      </c>
      <c r="Y544" s="134">
        <f>$X$544*$K$544</f>
        <v>0.009</v>
      </c>
      <c r="Z544" s="134">
        <v>0</v>
      </c>
      <c r="AA544" s="135">
        <f>$Z$544*$K$544</f>
        <v>0</v>
      </c>
      <c r="AR544" s="12" t="s">
        <v>863</v>
      </c>
      <c r="AT544" s="12" t="s">
        <v>1190</v>
      </c>
      <c r="AU544" s="12" t="s">
        <v>668</v>
      </c>
      <c r="AY544" s="12" t="s">
        <v>892</v>
      </c>
      <c r="BE544" s="136">
        <f>IF($U$544="základní",$N$544,0)</f>
        <v>0</v>
      </c>
      <c r="BF544" s="136">
        <f>IF($U$544="snížená",$N$544,0)</f>
        <v>0</v>
      </c>
      <c r="BG544" s="136">
        <f>IF($U$544="zákl. přenesená",$N$544,0)</f>
        <v>0</v>
      </c>
      <c r="BH544" s="136">
        <f>IF($U$544="sníž. přenesená",$N$544,0)</f>
        <v>0</v>
      </c>
      <c r="BI544" s="136">
        <f>IF($U$544="nulová",$N$544,0)</f>
        <v>0</v>
      </c>
      <c r="BJ544" s="12" t="s">
        <v>619</v>
      </c>
      <c r="BK544" s="136">
        <f>ROUND($L$544*$K$544,2)</f>
        <v>0</v>
      </c>
      <c r="BL544" s="12" t="s">
        <v>857</v>
      </c>
      <c r="BM544" s="12" t="s">
        <v>182</v>
      </c>
    </row>
    <row r="545" spans="2:65" s="12" customFormat="1" ht="27" customHeight="1">
      <c r="B545" s="23"/>
      <c r="C545" s="125" t="s">
        <v>183</v>
      </c>
      <c r="D545" s="125" t="s">
        <v>893</v>
      </c>
      <c r="E545" s="126" t="s">
        <v>184</v>
      </c>
      <c r="F545" s="127" t="s">
        <v>185</v>
      </c>
      <c r="G545" s="128"/>
      <c r="H545" s="128"/>
      <c r="I545" s="128"/>
      <c r="J545" s="129" t="s">
        <v>1257</v>
      </c>
      <c r="K545" s="130">
        <v>1</v>
      </c>
      <c r="L545" s="186">
        <v>0</v>
      </c>
      <c r="M545" s="187"/>
      <c r="N545" s="131">
        <f>ROUND($L$545*$K$545,2)</f>
        <v>0</v>
      </c>
      <c r="O545" s="128"/>
      <c r="P545" s="128"/>
      <c r="Q545" s="128"/>
      <c r="R545" s="27"/>
      <c r="S545" s="28"/>
      <c r="T545" s="132"/>
      <c r="U545" s="133" t="s">
        <v>644</v>
      </c>
      <c r="W545" s="134">
        <f>$V$545*$K$545</f>
        <v>0</v>
      </c>
      <c r="X545" s="134">
        <v>0</v>
      </c>
      <c r="Y545" s="134">
        <f>$X$545*$K$545</f>
        <v>0</v>
      </c>
      <c r="Z545" s="134">
        <v>0</v>
      </c>
      <c r="AA545" s="135">
        <f>$Z$545*$K$545</f>
        <v>0</v>
      </c>
      <c r="AR545" s="12" t="s">
        <v>857</v>
      </c>
      <c r="AT545" s="12" t="s">
        <v>893</v>
      </c>
      <c r="AU545" s="12" t="s">
        <v>668</v>
      </c>
      <c r="AY545" s="12" t="s">
        <v>892</v>
      </c>
      <c r="BE545" s="136">
        <f>IF($U$545="základní",$N$545,0)</f>
        <v>0</v>
      </c>
      <c r="BF545" s="136">
        <f>IF($U$545="snížená",$N$545,0)</f>
        <v>0</v>
      </c>
      <c r="BG545" s="136">
        <f>IF($U$545="zákl. přenesená",$N$545,0)</f>
        <v>0</v>
      </c>
      <c r="BH545" s="136">
        <f>IF($U$545="sníž. přenesená",$N$545,0)</f>
        <v>0</v>
      </c>
      <c r="BI545" s="136">
        <f>IF($U$545="nulová",$N$545,0)</f>
        <v>0</v>
      </c>
      <c r="BJ545" s="12" t="s">
        <v>619</v>
      </c>
      <c r="BK545" s="136">
        <f>ROUND($L$545*$K$545,2)</f>
        <v>0</v>
      </c>
      <c r="BL545" s="12" t="s">
        <v>857</v>
      </c>
      <c r="BM545" s="12" t="s">
        <v>186</v>
      </c>
    </row>
    <row r="546" spans="2:65" s="12" customFormat="1" ht="27" customHeight="1">
      <c r="B546" s="23"/>
      <c r="C546" s="125" t="s">
        <v>187</v>
      </c>
      <c r="D546" s="125" t="s">
        <v>893</v>
      </c>
      <c r="E546" s="126" t="s">
        <v>188</v>
      </c>
      <c r="F546" s="127" t="s">
        <v>189</v>
      </c>
      <c r="G546" s="128"/>
      <c r="H546" s="128"/>
      <c r="I546" s="128"/>
      <c r="J546" s="129" t="s">
        <v>1257</v>
      </c>
      <c r="K546" s="130">
        <v>1</v>
      </c>
      <c r="L546" s="186">
        <v>0</v>
      </c>
      <c r="M546" s="187"/>
      <c r="N546" s="131">
        <f>ROUND($L$546*$K$546,2)</f>
        <v>0</v>
      </c>
      <c r="O546" s="128"/>
      <c r="P546" s="128"/>
      <c r="Q546" s="128"/>
      <c r="R546" s="27"/>
      <c r="S546" s="28"/>
      <c r="T546" s="132"/>
      <c r="U546" s="133" t="s">
        <v>644</v>
      </c>
      <c r="W546" s="134">
        <f>$V$546*$K$546</f>
        <v>0</v>
      </c>
      <c r="X546" s="134">
        <v>0</v>
      </c>
      <c r="Y546" s="134">
        <f>$X$546*$K$546</f>
        <v>0</v>
      </c>
      <c r="Z546" s="134">
        <v>0</v>
      </c>
      <c r="AA546" s="135">
        <f>$Z$546*$K$546</f>
        <v>0</v>
      </c>
      <c r="AR546" s="12" t="s">
        <v>857</v>
      </c>
      <c r="AT546" s="12" t="s">
        <v>893</v>
      </c>
      <c r="AU546" s="12" t="s">
        <v>668</v>
      </c>
      <c r="AY546" s="12" t="s">
        <v>892</v>
      </c>
      <c r="BE546" s="136">
        <f>IF($U$546="základní",$N$546,0)</f>
        <v>0</v>
      </c>
      <c r="BF546" s="136">
        <f>IF($U$546="snížená",$N$546,0)</f>
        <v>0</v>
      </c>
      <c r="BG546" s="136">
        <f>IF($U$546="zákl. přenesená",$N$546,0)</f>
        <v>0</v>
      </c>
      <c r="BH546" s="136">
        <f>IF($U$546="sníž. přenesená",$N$546,0)</f>
        <v>0</v>
      </c>
      <c r="BI546" s="136">
        <f>IF($U$546="nulová",$N$546,0)</f>
        <v>0</v>
      </c>
      <c r="BJ546" s="12" t="s">
        <v>619</v>
      </c>
      <c r="BK546" s="136">
        <f>ROUND($L$546*$K$546,2)</f>
        <v>0</v>
      </c>
      <c r="BL546" s="12" t="s">
        <v>857</v>
      </c>
      <c r="BM546" s="12" t="s">
        <v>190</v>
      </c>
    </row>
    <row r="547" spans="2:65" s="12" customFormat="1" ht="15.75" customHeight="1">
      <c r="B547" s="23"/>
      <c r="C547" s="125" t="s">
        <v>191</v>
      </c>
      <c r="D547" s="125" t="s">
        <v>893</v>
      </c>
      <c r="E547" s="126" t="s">
        <v>192</v>
      </c>
      <c r="F547" s="127" t="s">
        <v>193</v>
      </c>
      <c r="G547" s="128"/>
      <c r="H547" s="128"/>
      <c r="I547" s="128"/>
      <c r="J547" s="129" t="s">
        <v>975</v>
      </c>
      <c r="K547" s="130">
        <v>13.1</v>
      </c>
      <c r="L547" s="186">
        <v>0</v>
      </c>
      <c r="M547" s="187"/>
      <c r="N547" s="131">
        <f>ROUND($L$547*$K$547,2)</f>
        <v>0</v>
      </c>
      <c r="O547" s="128"/>
      <c r="P547" s="128"/>
      <c r="Q547" s="128"/>
      <c r="R547" s="27"/>
      <c r="S547" s="28"/>
      <c r="T547" s="132"/>
      <c r="U547" s="133" t="s">
        <v>644</v>
      </c>
      <c r="W547" s="134">
        <f>$V$547*$K$547</f>
        <v>0</v>
      </c>
      <c r="X547" s="134">
        <v>0</v>
      </c>
      <c r="Y547" s="134">
        <f>$X$547*$K$547</f>
        <v>0</v>
      </c>
      <c r="Z547" s="134">
        <v>0</v>
      </c>
      <c r="AA547" s="135">
        <f>$Z$547*$K$547</f>
        <v>0</v>
      </c>
      <c r="AR547" s="12" t="s">
        <v>857</v>
      </c>
      <c r="AT547" s="12" t="s">
        <v>893</v>
      </c>
      <c r="AU547" s="12" t="s">
        <v>668</v>
      </c>
      <c r="AY547" s="12" t="s">
        <v>892</v>
      </c>
      <c r="BE547" s="136">
        <f>IF($U$547="základní",$N$547,0)</f>
        <v>0</v>
      </c>
      <c r="BF547" s="136">
        <f>IF($U$547="snížená",$N$547,0)</f>
        <v>0</v>
      </c>
      <c r="BG547" s="136">
        <f>IF($U$547="zákl. přenesená",$N$547,0)</f>
        <v>0</v>
      </c>
      <c r="BH547" s="136">
        <f>IF($U$547="sníž. přenesená",$N$547,0)</f>
        <v>0</v>
      </c>
      <c r="BI547" s="136">
        <f>IF($U$547="nulová",$N$547,0)</f>
        <v>0</v>
      </c>
      <c r="BJ547" s="12" t="s">
        <v>619</v>
      </c>
      <c r="BK547" s="136">
        <f>ROUND($L$547*$K$547,2)</f>
        <v>0</v>
      </c>
      <c r="BL547" s="12" t="s">
        <v>857</v>
      </c>
      <c r="BM547" s="12" t="s">
        <v>194</v>
      </c>
    </row>
    <row r="548" spans="2:51" s="12" customFormat="1" ht="18.75" customHeight="1">
      <c r="B548" s="137"/>
      <c r="E548" s="138"/>
      <c r="F548" s="139" t="s">
        <v>195</v>
      </c>
      <c r="G548" s="140"/>
      <c r="H548" s="140"/>
      <c r="I548" s="140"/>
      <c r="K548" s="141">
        <v>13.1</v>
      </c>
      <c r="L548" s="188"/>
      <c r="M548" s="188"/>
      <c r="R548" s="142"/>
      <c r="S548" s="28"/>
      <c r="T548" s="143"/>
      <c r="AA548" s="144"/>
      <c r="AT548" s="138" t="s">
        <v>899</v>
      </c>
      <c r="AU548" s="138" t="s">
        <v>668</v>
      </c>
      <c r="AV548" s="138" t="s">
        <v>668</v>
      </c>
      <c r="AW548" s="138" t="s">
        <v>832</v>
      </c>
      <c r="AX548" s="138" t="s">
        <v>619</v>
      </c>
      <c r="AY548" s="138" t="s">
        <v>892</v>
      </c>
    </row>
    <row r="549" spans="2:65" s="12" customFormat="1" ht="15.75" customHeight="1">
      <c r="B549" s="23"/>
      <c r="C549" s="125" t="s">
        <v>196</v>
      </c>
      <c r="D549" s="125" t="s">
        <v>893</v>
      </c>
      <c r="E549" s="126" t="s">
        <v>197</v>
      </c>
      <c r="F549" s="127" t="s">
        <v>198</v>
      </c>
      <c r="G549" s="128"/>
      <c r="H549" s="128"/>
      <c r="I549" s="128"/>
      <c r="J549" s="129" t="s">
        <v>975</v>
      </c>
      <c r="K549" s="130">
        <v>4</v>
      </c>
      <c r="L549" s="186">
        <v>0</v>
      </c>
      <c r="M549" s="187"/>
      <c r="N549" s="131">
        <f>ROUND($L$549*$K$549,2)</f>
        <v>0</v>
      </c>
      <c r="O549" s="128"/>
      <c r="P549" s="128"/>
      <c r="Q549" s="128"/>
      <c r="R549" s="27"/>
      <c r="S549" s="28"/>
      <c r="T549" s="132"/>
      <c r="U549" s="133" t="s">
        <v>644</v>
      </c>
      <c r="W549" s="134">
        <f>$V$549*$K$549</f>
        <v>0</v>
      </c>
      <c r="X549" s="134">
        <v>0</v>
      </c>
      <c r="Y549" s="134">
        <f>$X$549*$K$549</f>
        <v>0</v>
      </c>
      <c r="Z549" s="134">
        <v>0</v>
      </c>
      <c r="AA549" s="135">
        <f>$Z$549*$K$549</f>
        <v>0</v>
      </c>
      <c r="AR549" s="12" t="s">
        <v>857</v>
      </c>
      <c r="AT549" s="12" t="s">
        <v>893</v>
      </c>
      <c r="AU549" s="12" t="s">
        <v>668</v>
      </c>
      <c r="AY549" s="12" t="s">
        <v>892</v>
      </c>
      <c r="BE549" s="136">
        <f>IF($U$549="základní",$N$549,0)</f>
        <v>0</v>
      </c>
      <c r="BF549" s="136">
        <f>IF($U$549="snížená",$N$549,0)</f>
        <v>0</v>
      </c>
      <c r="BG549" s="136">
        <f>IF($U$549="zákl. přenesená",$N$549,0)</f>
        <v>0</v>
      </c>
      <c r="BH549" s="136">
        <f>IF($U$549="sníž. přenesená",$N$549,0)</f>
        <v>0</v>
      </c>
      <c r="BI549" s="136">
        <f>IF($U$549="nulová",$N$549,0)</f>
        <v>0</v>
      </c>
      <c r="BJ549" s="12" t="s">
        <v>619</v>
      </c>
      <c r="BK549" s="136">
        <f>ROUND($L$549*$K$549,2)</f>
        <v>0</v>
      </c>
      <c r="BL549" s="12" t="s">
        <v>857</v>
      </c>
      <c r="BM549" s="12" t="s">
        <v>199</v>
      </c>
    </row>
    <row r="550" spans="2:51" s="12" customFormat="1" ht="18.75" customHeight="1">
      <c r="B550" s="137"/>
      <c r="E550" s="138"/>
      <c r="F550" s="139" t="s">
        <v>1373</v>
      </c>
      <c r="G550" s="140"/>
      <c r="H550" s="140"/>
      <c r="I550" s="140"/>
      <c r="K550" s="141">
        <v>4</v>
      </c>
      <c r="L550" s="188"/>
      <c r="M550" s="188"/>
      <c r="R550" s="142"/>
      <c r="S550" s="28"/>
      <c r="T550" s="143"/>
      <c r="AA550" s="144"/>
      <c r="AT550" s="138" t="s">
        <v>899</v>
      </c>
      <c r="AU550" s="138" t="s">
        <v>668</v>
      </c>
      <c r="AV550" s="138" t="s">
        <v>668</v>
      </c>
      <c r="AW550" s="138" t="s">
        <v>832</v>
      </c>
      <c r="AX550" s="138" t="s">
        <v>619</v>
      </c>
      <c r="AY550" s="138" t="s">
        <v>892</v>
      </c>
    </row>
    <row r="551" spans="2:65" s="12" customFormat="1" ht="15.75" customHeight="1">
      <c r="B551" s="23"/>
      <c r="C551" s="125" t="s">
        <v>200</v>
      </c>
      <c r="D551" s="125" t="s">
        <v>893</v>
      </c>
      <c r="E551" s="126" t="s">
        <v>201</v>
      </c>
      <c r="F551" s="127" t="s">
        <v>202</v>
      </c>
      <c r="G551" s="128"/>
      <c r="H551" s="128"/>
      <c r="I551" s="128"/>
      <c r="J551" s="129" t="s">
        <v>975</v>
      </c>
      <c r="K551" s="130">
        <v>1597.1</v>
      </c>
      <c r="L551" s="186">
        <v>0</v>
      </c>
      <c r="M551" s="187"/>
      <c r="N551" s="131">
        <f>ROUND($L$551*$K$551,2)</f>
        <v>0</v>
      </c>
      <c r="O551" s="128"/>
      <c r="P551" s="128"/>
      <c r="Q551" s="128"/>
      <c r="R551" s="27"/>
      <c r="S551" s="28"/>
      <c r="T551" s="132"/>
      <c r="U551" s="133" t="s">
        <v>644</v>
      </c>
      <c r="W551" s="134">
        <f>$V$551*$K$551</f>
        <v>0</v>
      </c>
      <c r="X551" s="134">
        <v>0</v>
      </c>
      <c r="Y551" s="134">
        <f>$X$551*$K$551</f>
        <v>0</v>
      </c>
      <c r="Z551" s="134">
        <v>0</v>
      </c>
      <c r="AA551" s="135">
        <f>$Z$551*$K$551</f>
        <v>0</v>
      </c>
      <c r="AR551" s="12" t="s">
        <v>857</v>
      </c>
      <c r="AT551" s="12" t="s">
        <v>893</v>
      </c>
      <c r="AU551" s="12" t="s">
        <v>668</v>
      </c>
      <c r="AY551" s="12" t="s">
        <v>892</v>
      </c>
      <c r="BE551" s="136">
        <f>IF($U$551="základní",$N$551,0)</f>
        <v>0</v>
      </c>
      <c r="BF551" s="136">
        <f>IF($U$551="snížená",$N$551,0)</f>
        <v>0</v>
      </c>
      <c r="BG551" s="136">
        <f>IF($U$551="zákl. přenesená",$N$551,0)</f>
        <v>0</v>
      </c>
      <c r="BH551" s="136">
        <f>IF($U$551="sníž. přenesená",$N$551,0)</f>
        <v>0</v>
      </c>
      <c r="BI551" s="136">
        <f>IF($U$551="nulová",$N$551,0)</f>
        <v>0</v>
      </c>
      <c r="BJ551" s="12" t="s">
        <v>619</v>
      </c>
      <c r="BK551" s="136">
        <f>ROUND($L$551*$K$551,2)</f>
        <v>0</v>
      </c>
      <c r="BL551" s="12" t="s">
        <v>857</v>
      </c>
      <c r="BM551" s="12" t="s">
        <v>203</v>
      </c>
    </row>
    <row r="552" spans="2:51" s="12" customFormat="1" ht="18.75" customHeight="1">
      <c r="B552" s="137"/>
      <c r="E552" s="138"/>
      <c r="F552" s="139" t="s">
        <v>682</v>
      </c>
      <c r="G552" s="140"/>
      <c r="H552" s="140"/>
      <c r="I552" s="140"/>
      <c r="K552" s="141">
        <v>1597.1</v>
      </c>
      <c r="L552" s="188"/>
      <c r="M552" s="188"/>
      <c r="R552" s="142"/>
      <c r="S552" s="28"/>
      <c r="T552" s="143"/>
      <c r="AA552" s="144"/>
      <c r="AT552" s="138" t="s">
        <v>899</v>
      </c>
      <c r="AU552" s="138" t="s">
        <v>668</v>
      </c>
      <c r="AV552" s="138" t="s">
        <v>668</v>
      </c>
      <c r="AW552" s="138" t="s">
        <v>832</v>
      </c>
      <c r="AX552" s="138" t="s">
        <v>619</v>
      </c>
      <c r="AY552" s="138" t="s">
        <v>892</v>
      </c>
    </row>
    <row r="553" spans="2:65" s="12" customFormat="1" ht="27" customHeight="1">
      <c r="B553" s="23"/>
      <c r="C553" s="125" t="s">
        <v>204</v>
      </c>
      <c r="D553" s="125" t="s">
        <v>893</v>
      </c>
      <c r="E553" s="126" t="s">
        <v>205</v>
      </c>
      <c r="F553" s="127" t="s">
        <v>206</v>
      </c>
      <c r="G553" s="128"/>
      <c r="H553" s="128"/>
      <c r="I553" s="128"/>
      <c r="J553" s="129" t="s">
        <v>1132</v>
      </c>
      <c r="K553" s="130">
        <v>5</v>
      </c>
      <c r="L553" s="186">
        <v>0</v>
      </c>
      <c r="M553" s="187"/>
      <c r="N553" s="131">
        <f>ROUND($L$553*$K$553,2)</f>
        <v>0</v>
      </c>
      <c r="O553" s="128"/>
      <c r="P553" s="128"/>
      <c r="Q553" s="128"/>
      <c r="R553" s="27"/>
      <c r="S553" s="28"/>
      <c r="T553" s="132"/>
      <c r="U553" s="133" t="s">
        <v>644</v>
      </c>
      <c r="W553" s="134">
        <f>$V$553*$K$553</f>
        <v>0</v>
      </c>
      <c r="X553" s="134">
        <v>0</v>
      </c>
      <c r="Y553" s="134">
        <f>$X$553*$K$553</f>
        <v>0</v>
      </c>
      <c r="Z553" s="134">
        <v>0</v>
      </c>
      <c r="AA553" s="135">
        <f>$Z$553*$K$553</f>
        <v>0</v>
      </c>
      <c r="AR553" s="12" t="s">
        <v>857</v>
      </c>
      <c r="AT553" s="12" t="s">
        <v>893</v>
      </c>
      <c r="AU553" s="12" t="s">
        <v>668</v>
      </c>
      <c r="AY553" s="12" t="s">
        <v>892</v>
      </c>
      <c r="BE553" s="136">
        <f>IF($U$553="základní",$N$553,0)</f>
        <v>0</v>
      </c>
      <c r="BF553" s="136">
        <f>IF($U$553="snížená",$N$553,0)</f>
        <v>0</v>
      </c>
      <c r="BG553" s="136">
        <f>IF($U$553="zákl. přenesená",$N$553,0)</f>
        <v>0</v>
      </c>
      <c r="BH553" s="136">
        <f>IF($U$553="sníž. přenesená",$N$553,0)</f>
        <v>0</v>
      </c>
      <c r="BI553" s="136">
        <f>IF($U$553="nulová",$N$553,0)</f>
        <v>0</v>
      </c>
      <c r="BJ553" s="12" t="s">
        <v>619</v>
      </c>
      <c r="BK553" s="136">
        <f>ROUND($L$553*$K$553,2)</f>
        <v>0</v>
      </c>
      <c r="BL553" s="12" t="s">
        <v>857</v>
      </c>
      <c r="BM553" s="12" t="s">
        <v>207</v>
      </c>
    </row>
    <row r="554" spans="2:65" s="12" customFormat="1" ht="27" customHeight="1">
      <c r="B554" s="23"/>
      <c r="C554" s="125" t="s">
        <v>208</v>
      </c>
      <c r="D554" s="125" t="s">
        <v>893</v>
      </c>
      <c r="E554" s="126" t="s">
        <v>209</v>
      </c>
      <c r="F554" s="127" t="s">
        <v>210</v>
      </c>
      <c r="G554" s="128"/>
      <c r="H554" s="128"/>
      <c r="I554" s="128"/>
      <c r="J554" s="129" t="s">
        <v>1132</v>
      </c>
      <c r="K554" s="130">
        <v>3</v>
      </c>
      <c r="L554" s="186">
        <v>0</v>
      </c>
      <c r="M554" s="187"/>
      <c r="N554" s="131">
        <f>ROUND($L$554*$K$554,2)</f>
        <v>0</v>
      </c>
      <c r="O554" s="128"/>
      <c r="P554" s="128"/>
      <c r="Q554" s="128"/>
      <c r="R554" s="27"/>
      <c r="S554" s="28"/>
      <c r="T554" s="132"/>
      <c r="U554" s="133" t="s">
        <v>644</v>
      </c>
      <c r="W554" s="134">
        <f>$V$554*$K$554</f>
        <v>0</v>
      </c>
      <c r="X554" s="134">
        <v>0</v>
      </c>
      <c r="Y554" s="134">
        <f>$X$554*$K$554</f>
        <v>0</v>
      </c>
      <c r="Z554" s="134">
        <v>0</v>
      </c>
      <c r="AA554" s="135">
        <f>$Z$554*$K$554</f>
        <v>0</v>
      </c>
      <c r="AR554" s="12" t="s">
        <v>857</v>
      </c>
      <c r="AT554" s="12" t="s">
        <v>893</v>
      </c>
      <c r="AU554" s="12" t="s">
        <v>668</v>
      </c>
      <c r="AY554" s="12" t="s">
        <v>892</v>
      </c>
      <c r="BE554" s="136">
        <f>IF($U$554="základní",$N$554,0)</f>
        <v>0</v>
      </c>
      <c r="BF554" s="136">
        <f>IF($U$554="snížená",$N$554,0)</f>
        <v>0</v>
      </c>
      <c r="BG554" s="136">
        <f>IF($U$554="zákl. přenesená",$N$554,0)</f>
        <v>0</v>
      </c>
      <c r="BH554" s="136">
        <f>IF($U$554="sníž. přenesená",$N$554,0)</f>
        <v>0</v>
      </c>
      <c r="BI554" s="136">
        <f>IF($U$554="nulová",$N$554,0)</f>
        <v>0</v>
      </c>
      <c r="BJ554" s="12" t="s">
        <v>619</v>
      </c>
      <c r="BK554" s="136">
        <f>ROUND($L$554*$K$554,2)</f>
        <v>0</v>
      </c>
      <c r="BL554" s="12" t="s">
        <v>857</v>
      </c>
      <c r="BM554" s="12" t="s">
        <v>211</v>
      </c>
    </row>
    <row r="555" spans="2:63" s="111" customFormat="1" ht="30.75" customHeight="1">
      <c r="B555" s="112"/>
      <c r="D555" s="123" t="s">
        <v>852</v>
      </c>
      <c r="E555" s="123"/>
      <c r="F555" s="123"/>
      <c r="G555" s="123"/>
      <c r="H555" s="123"/>
      <c r="I555" s="123"/>
      <c r="J555" s="123"/>
      <c r="K555" s="123"/>
      <c r="L555" s="191"/>
      <c r="M555" s="191"/>
      <c r="N555" s="124">
        <f>SUM(N556:N586)</f>
        <v>0</v>
      </c>
      <c r="O555" s="115"/>
      <c r="P555" s="115"/>
      <c r="Q555" s="115"/>
      <c r="R555" s="116"/>
      <c r="S555" s="180"/>
      <c r="T555" s="118"/>
      <c r="W555" s="119">
        <f>SUM($W$556:$W$587)</f>
        <v>0</v>
      </c>
      <c r="Y555" s="119">
        <f>SUM($Y$556:$Y$587)</f>
        <v>20.33920768</v>
      </c>
      <c r="AA555" s="120">
        <f>SUM($AA$556:$AA$587)</f>
        <v>0.16128</v>
      </c>
      <c r="AR555" s="121" t="s">
        <v>619</v>
      </c>
      <c r="AT555" s="121" t="s">
        <v>660</v>
      </c>
      <c r="AU555" s="121" t="s">
        <v>619</v>
      </c>
      <c r="AY555" s="121" t="s">
        <v>892</v>
      </c>
      <c r="BK555" s="122">
        <f>SUM($BK$556:$BK$587)</f>
        <v>0</v>
      </c>
    </row>
    <row r="556" spans="2:65" s="12" customFormat="1" ht="39" customHeight="1">
      <c r="B556" s="23"/>
      <c r="C556" s="125" t="s">
        <v>212</v>
      </c>
      <c r="D556" s="125" t="s">
        <v>893</v>
      </c>
      <c r="E556" s="126" t="s">
        <v>213</v>
      </c>
      <c r="F556" s="127" t="s">
        <v>214</v>
      </c>
      <c r="G556" s="128"/>
      <c r="H556" s="128"/>
      <c r="I556" s="128"/>
      <c r="J556" s="129" t="s">
        <v>975</v>
      </c>
      <c r="K556" s="130">
        <v>12</v>
      </c>
      <c r="L556" s="186">
        <v>0</v>
      </c>
      <c r="M556" s="187"/>
      <c r="N556" s="131">
        <f>ROUND($L$556*$K$556,2)</f>
        <v>0</v>
      </c>
      <c r="O556" s="128"/>
      <c r="P556" s="128"/>
      <c r="Q556" s="128"/>
      <c r="R556" s="27"/>
      <c r="S556" s="28"/>
      <c r="T556" s="132"/>
      <c r="U556" s="133" t="s">
        <v>644</v>
      </c>
      <c r="W556" s="134">
        <f>$V$556*$K$556</f>
        <v>0</v>
      </c>
      <c r="X556" s="134">
        <v>0.1554</v>
      </c>
      <c r="Y556" s="134">
        <f>$X$556*$K$556</f>
        <v>1.8648000000000002</v>
      </c>
      <c r="Z556" s="134">
        <v>0</v>
      </c>
      <c r="AA556" s="135">
        <f>$Z$556*$K$556</f>
        <v>0</v>
      </c>
      <c r="AR556" s="12" t="s">
        <v>857</v>
      </c>
      <c r="AT556" s="12" t="s">
        <v>893</v>
      </c>
      <c r="AU556" s="12" t="s">
        <v>668</v>
      </c>
      <c r="AY556" s="12" t="s">
        <v>892</v>
      </c>
      <c r="BE556" s="136">
        <f>IF($U$556="základní",$N$556,0)</f>
        <v>0</v>
      </c>
      <c r="BF556" s="136">
        <f>IF($U$556="snížená",$N$556,0)</f>
        <v>0</v>
      </c>
      <c r="BG556" s="136">
        <f>IF($U$556="zákl. přenesená",$N$556,0)</f>
        <v>0</v>
      </c>
      <c r="BH556" s="136">
        <f>IF($U$556="sníž. přenesená",$N$556,0)</f>
        <v>0</v>
      </c>
      <c r="BI556" s="136">
        <f>IF($U$556="nulová",$N$556,0)</f>
        <v>0</v>
      </c>
      <c r="BJ556" s="12" t="s">
        <v>619</v>
      </c>
      <c r="BK556" s="136">
        <f>ROUND($L$556*$K$556,2)</f>
        <v>0</v>
      </c>
      <c r="BL556" s="12" t="s">
        <v>857</v>
      </c>
      <c r="BM556" s="12" t="s">
        <v>215</v>
      </c>
    </row>
    <row r="557" spans="2:51" s="12" customFormat="1" ht="18.75" customHeight="1">
      <c r="B557" s="137"/>
      <c r="E557" s="138"/>
      <c r="F557" s="139" t="s">
        <v>755</v>
      </c>
      <c r="G557" s="140"/>
      <c r="H557" s="140"/>
      <c r="I557" s="140"/>
      <c r="K557" s="141">
        <v>12</v>
      </c>
      <c r="L557" s="188"/>
      <c r="M557" s="188"/>
      <c r="R557" s="142"/>
      <c r="S557" s="28"/>
      <c r="T557" s="143"/>
      <c r="AA557" s="144"/>
      <c r="AT557" s="138" t="s">
        <v>899</v>
      </c>
      <c r="AU557" s="138" t="s">
        <v>668</v>
      </c>
      <c r="AV557" s="138" t="s">
        <v>668</v>
      </c>
      <c r="AW557" s="138" t="s">
        <v>832</v>
      </c>
      <c r="AX557" s="138" t="s">
        <v>619</v>
      </c>
      <c r="AY557" s="138" t="s">
        <v>892</v>
      </c>
    </row>
    <row r="558" spans="2:65" s="12" customFormat="1" ht="27" customHeight="1">
      <c r="B558" s="23"/>
      <c r="C558" s="163" t="s">
        <v>216</v>
      </c>
      <c r="D558" s="163" t="s">
        <v>1190</v>
      </c>
      <c r="E558" s="164" t="s">
        <v>217</v>
      </c>
      <c r="F558" s="165" t="s">
        <v>218</v>
      </c>
      <c r="G558" s="166"/>
      <c r="H558" s="166"/>
      <c r="I558" s="166"/>
      <c r="J558" s="167" t="s">
        <v>1257</v>
      </c>
      <c r="K558" s="168">
        <v>12</v>
      </c>
      <c r="L558" s="189">
        <v>0</v>
      </c>
      <c r="M558" s="190"/>
      <c r="N558" s="169">
        <f>ROUND($L$558*$K$558,2)</f>
        <v>0</v>
      </c>
      <c r="O558" s="128"/>
      <c r="P558" s="128"/>
      <c r="Q558" s="128"/>
      <c r="R558" s="27"/>
      <c r="S558" s="28"/>
      <c r="T558" s="132"/>
      <c r="U558" s="133" t="s">
        <v>644</v>
      </c>
      <c r="W558" s="134">
        <f>$V$558*$K$558</f>
        <v>0</v>
      </c>
      <c r="X558" s="134">
        <v>0.0821</v>
      </c>
      <c r="Y558" s="134">
        <f>$X$558*$K$558</f>
        <v>0.9852000000000001</v>
      </c>
      <c r="Z558" s="134">
        <v>0</v>
      </c>
      <c r="AA558" s="135">
        <f>$Z$558*$K$558</f>
        <v>0</v>
      </c>
      <c r="AR558" s="12" t="s">
        <v>863</v>
      </c>
      <c r="AT558" s="12" t="s">
        <v>1190</v>
      </c>
      <c r="AU558" s="12" t="s">
        <v>668</v>
      </c>
      <c r="AY558" s="12" t="s">
        <v>892</v>
      </c>
      <c r="BE558" s="136">
        <f>IF($U$558="základní",$N$558,0)</f>
        <v>0</v>
      </c>
      <c r="BF558" s="136">
        <f>IF($U$558="snížená",$N$558,0)</f>
        <v>0</v>
      </c>
      <c r="BG558" s="136">
        <f>IF($U$558="zákl. přenesená",$N$558,0)</f>
        <v>0</v>
      </c>
      <c r="BH558" s="136">
        <f>IF($U$558="sníž. přenesená",$N$558,0)</f>
        <v>0</v>
      </c>
      <c r="BI558" s="136">
        <f>IF($U$558="nulová",$N$558,0)</f>
        <v>0</v>
      </c>
      <c r="BJ558" s="12" t="s">
        <v>619</v>
      </c>
      <c r="BK558" s="136">
        <f>ROUND($L$558*$K$558,2)</f>
        <v>0</v>
      </c>
      <c r="BL558" s="12" t="s">
        <v>857</v>
      </c>
      <c r="BM558" s="12" t="s">
        <v>219</v>
      </c>
    </row>
    <row r="559" spans="2:51" s="12" customFormat="1" ht="18.75" customHeight="1">
      <c r="B559" s="137"/>
      <c r="E559" s="138"/>
      <c r="F559" s="139" t="s">
        <v>755</v>
      </c>
      <c r="G559" s="140"/>
      <c r="H559" s="140"/>
      <c r="I559" s="140"/>
      <c r="K559" s="141">
        <v>12</v>
      </c>
      <c r="L559" s="188"/>
      <c r="M559" s="188"/>
      <c r="R559" s="142"/>
      <c r="S559" s="28"/>
      <c r="T559" s="143"/>
      <c r="AA559" s="144"/>
      <c r="AT559" s="138" t="s">
        <v>899</v>
      </c>
      <c r="AU559" s="138" t="s">
        <v>668</v>
      </c>
      <c r="AV559" s="138" t="s">
        <v>668</v>
      </c>
      <c r="AW559" s="138" t="s">
        <v>832</v>
      </c>
      <c r="AX559" s="138" t="s">
        <v>619</v>
      </c>
      <c r="AY559" s="138" t="s">
        <v>892</v>
      </c>
    </row>
    <row r="560" spans="2:65" s="12" customFormat="1" ht="27" customHeight="1">
      <c r="B560" s="23"/>
      <c r="C560" s="125" t="s">
        <v>220</v>
      </c>
      <c r="D560" s="125" t="s">
        <v>893</v>
      </c>
      <c r="E560" s="126" t="s">
        <v>221</v>
      </c>
      <c r="F560" s="127" t="s">
        <v>222</v>
      </c>
      <c r="G560" s="128"/>
      <c r="H560" s="128"/>
      <c r="I560" s="128"/>
      <c r="J560" s="129" t="s">
        <v>975</v>
      </c>
      <c r="K560" s="130">
        <v>150.3</v>
      </c>
      <c r="L560" s="186">
        <v>0</v>
      </c>
      <c r="M560" s="187"/>
      <c r="N560" s="131">
        <f>ROUND($L$560*$K$560,2)</f>
        <v>0</v>
      </c>
      <c r="O560" s="128"/>
      <c r="P560" s="128"/>
      <c r="Q560" s="128"/>
      <c r="R560" s="27"/>
      <c r="S560" s="28"/>
      <c r="T560" s="132"/>
      <c r="U560" s="133" t="s">
        <v>644</v>
      </c>
      <c r="W560" s="134">
        <f>$V$560*$K$560</f>
        <v>0</v>
      </c>
      <c r="X560" s="134">
        <v>0.00017</v>
      </c>
      <c r="Y560" s="134">
        <f>$X$560*$K$560</f>
        <v>0.025551000000000004</v>
      </c>
      <c r="Z560" s="134">
        <v>0</v>
      </c>
      <c r="AA560" s="135">
        <f>$Z$560*$K$560</f>
        <v>0</v>
      </c>
      <c r="AR560" s="12" t="s">
        <v>857</v>
      </c>
      <c r="AT560" s="12" t="s">
        <v>893</v>
      </c>
      <c r="AU560" s="12" t="s">
        <v>668</v>
      </c>
      <c r="AY560" s="12" t="s">
        <v>892</v>
      </c>
      <c r="BE560" s="136">
        <f>IF($U$560="základní",$N$560,0)</f>
        <v>0</v>
      </c>
      <c r="BF560" s="136">
        <f>IF($U$560="snížená",$N$560,0)</f>
        <v>0</v>
      </c>
      <c r="BG560" s="136">
        <f>IF($U$560="zákl. přenesená",$N$560,0)</f>
        <v>0</v>
      </c>
      <c r="BH560" s="136">
        <f>IF($U$560="sníž. přenesená",$N$560,0)</f>
        <v>0</v>
      </c>
      <c r="BI560" s="136">
        <f>IF($U$560="nulová",$N$560,0)</f>
        <v>0</v>
      </c>
      <c r="BJ560" s="12" t="s">
        <v>619</v>
      </c>
      <c r="BK560" s="136">
        <f>ROUND($L$560*$K$560,2)</f>
        <v>0</v>
      </c>
      <c r="BL560" s="12" t="s">
        <v>857</v>
      </c>
      <c r="BM560" s="12" t="s">
        <v>223</v>
      </c>
    </row>
    <row r="561" spans="2:51" s="12" customFormat="1" ht="18.75" customHeight="1">
      <c r="B561" s="137"/>
      <c r="E561" s="138" t="s">
        <v>824</v>
      </c>
      <c r="F561" s="139" t="s">
        <v>696</v>
      </c>
      <c r="G561" s="140"/>
      <c r="H561" s="140"/>
      <c r="I561" s="140"/>
      <c r="K561" s="141">
        <v>122.2</v>
      </c>
      <c r="L561" s="188"/>
      <c r="M561" s="188"/>
      <c r="R561" s="142"/>
      <c r="S561" s="28"/>
      <c r="T561" s="143"/>
      <c r="AA561" s="144"/>
      <c r="AT561" s="138" t="s">
        <v>899</v>
      </c>
      <c r="AU561" s="138" t="s">
        <v>668</v>
      </c>
      <c r="AV561" s="138" t="s">
        <v>668</v>
      </c>
      <c r="AW561" s="138" t="s">
        <v>832</v>
      </c>
      <c r="AX561" s="138" t="s">
        <v>661</v>
      </c>
      <c r="AY561" s="138" t="s">
        <v>892</v>
      </c>
    </row>
    <row r="562" spans="2:51" s="12" customFormat="1" ht="18.75" customHeight="1">
      <c r="B562" s="137"/>
      <c r="E562" s="138" t="s">
        <v>827</v>
      </c>
      <c r="F562" s="139" t="s">
        <v>224</v>
      </c>
      <c r="G562" s="140"/>
      <c r="H562" s="140"/>
      <c r="I562" s="140"/>
      <c r="K562" s="141">
        <v>28.1</v>
      </c>
      <c r="L562" s="188"/>
      <c r="M562" s="188"/>
      <c r="R562" s="142"/>
      <c r="S562" s="28"/>
      <c r="T562" s="143"/>
      <c r="AA562" s="144"/>
      <c r="AT562" s="138" t="s">
        <v>899</v>
      </c>
      <c r="AU562" s="138" t="s">
        <v>668</v>
      </c>
      <c r="AV562" s="138" t="s">
        <v>668</v>
      </c>
      <c r="AW562" s="138" t="s">
        <v>832</v>
      </c>
      <c r="AX562" s="138" t="s">
        <v>661</v>
      </c>
      <c r="AY562" s="138" t="s">
        <v>892</v>
      </c>
    </row>
    <row r="563" spans="2:51" s="12" customFormat="1" ht="18.75" customHeight="1">
      <c r="B563" s="153"/>
      <c r="E563" s="154"/>
      <c r="F563" s="155" t="s">
        <v>1013</v>
      </c>
      <c r="G563" s="156"/>
      <c r="H563" s="156"/>
      <c r="I563" s="156"/>
      <c r="K563" s="157">
        <v>150.3</v>
      </c>
      <c r="L563" s="188"/>
      <c r="M563" s="188"/>
      <c r="R563" s="158"/>
      <c r="S563" s="28"/>
      <c r="T563" s="159"/>
      <c r="AA563" s="160"/>
      <c r="AT563" s="154" t="s">
        <v>899</v>
      </c>
      <c r="AU563" s="154" t="s">
        <v>668</v>
      </c>
      <c r="AV563" s="154" t="s">
        <v>857</v>
      </c>
      <c r="AW563" s="154" t="s">
        <v>832</v>
      </c>
      <c r="AX563" s="154" t="s">
        <v>619</v>
      </c>
      <c r="AY563" s="154" t="s">
        <v>892</v>
      </c>
    </row>
    <row r="564" spans="2:65" s="12" customFormat="1" ht="39" customHeight="1">
      <c r="B564" s="23"/>
      <c r="C564" s="125" t="s">
        <v>225</v>
      </c>
      <c r="D564" s="125" t="s">
        <v>893</v>
      </c>
      <c r="E564" s="126" t="s">
        <v>226</v>
      </c>
      <c r="F564" s="127" t="s">
        <v>1717</v>
      </c>
      <c r="G564" s="128"/>
      <c r="H564" s="128"/>
      <c r="I564" s="128"/>
      <c r="J564" s="129" t="s">
        <v>975</v>
      </c>
      <c r="K564" s="130">
        <v>14.8</v>
      </c>
      <c r="L564" s="186">
        <v>0</v>
      </c>
      <c r="M564" s="187"/>
      <c r="N564" s="131">
        <f>ROUND($L$564*$K$564,2)</f>
        <v>0</v>
      </c>
      <c r="O564" s="128"/>
      <c r="P564" s="128"/>
      <c r="Q564" s="128"/>
      <c r="R564" s="27"/>
      <c r="S564" s="28"/>
      <c r="T564" s="132"/>
      <c r="U564" s="133" t="s">
        <v>644</v>
      </c>
      <c r="W564" s="134">
        <f>$V$564*$K$564</f>
        <v>0</v>
      </c>
      <c r="X564" s="134">
        <v>0.95352</v>
      </c>
      <c r="Y564" s="134">
        <f>$X$564*$K$564</f>
        <v>14.112096000000001</v>
      </c>
      <c r="Z564" s="134">
        <v>0</v>
      </c>
      <c r="AA564" s="135">
        <f>$Z$564*$K$564</f>
        <v>0</v>
      </c>
      <c r="AR564" s="12" t="s">
        <v>857</v>
      </c>
      <c r="AT564" s="12" t="s">
        <v>893</v>
      </c>
      <c r="AU564" s="12" t="s">
        <v>668</v>
      </c>
      <c r="AY564" s="12" t="s">
        <v>892</v>
      </c>
      <c r="BE564" s="136">
        <f>IF($U$564="základní",$N$564,0)</f>
        <v>0</v>
      </c>
      <c r="BF564" s="136">
        <f>IF($U$564="snížená",$N$564,0)</f>
        <v>0</v>
      </c>
      <c r="BG564" s="136">
        <f>IF($U$564="zákl. přenesená",$N$564,0)</f>
        <v>0</v>
      </c>
      <c r="BH564" s="136">
        <f>IF($U$564="sníž. přenesená",$N$564,0)</f>
        <v>0</v>
      </c>
      <c r="BI564" s="136">
        <f>IF($U$564="nulová",$N$564,0)</f>
        <v>0</v>
      </c>
      <c r="BJ564" s="12" t="s">
        <v>619</v>
      </c>
      <c r="BK564" s="136">
        <f>ROUND($L$564*$K$564,2)</f>
        <v>0</v>
      </c>
      <c r="BL564" s="12" t="s">
        <v>857</v>
      </c>
      <c r="BM564" s="12" t="s">
        <v>227</v>
      </c>
    </row>
    <row r="565" spans="2:51" s="12" customFormat="1" ht="18.75" customHeight="1">
      <c r="B565" s="137"/>
      <c r="E565" s="138" t="s">
        <v>744</v>
      </c>
      <c r="F565" s="139" t="s">
        <v>228</v>
      </c>
      <c r="G565" s="140"/>
      <c r="H565" s="140"/>
      <c r="I565" s="140"/>
      <c r="K565" s="141">
        <v>14.8</v>
      </c>
      <c r="L565" s="188"/>
      <c r="M565" s="188"/>
      <c r="R565" s="142"/>
      <c r="S565" s="28"/>
      <c r="T565" s="143"/>
      <c r="AA565" s="144"/>
      <c r="AT565" s="138" t="s">
        <v>899</v>
      </c>
      <c r="AU565" s="138" t="s">
        <v>668</v>
      </c>
      <c r="AV565" s="138" t="s">
        <v>668</v>
      </c>
      <c r="AW565" s="138" t="s">
        <v>832</v>
      </c>
      <c r="AX565" s="138" t="s">
        <v>619</v>
      </c>
      <c r="AY565" s="138" t="s">
        <v>892</v>
      </c>
    </row>
    <row r="566" spans="2:65" s="12" customFormat="1" ht="27" customHeight="1">
      <c r="B566" s="23"/>
      <c r="C566" s="163" t="s">
        <v>229</v>
      </c>
      <c r="D566" s="163" t="s">
        <v>1190</v>
      </c>
      <c r="E566" s="164" t="s">
        <v>230</v>
      </c>
      <c r="F566" s="165" t="s">
        <v>231</v>
      </c>
      <c r="G566" s="166"/>
      <c r="H566" s="166"/>
      <c r="I566" s="166"/>
      <c r="J566" s="167" t="s">
        <v>1257</v>
      </c>
      <c r="K566" s="168">
        <v>11.84</v>
      </c>
      <c r="L566" s="189">
        <v>0</v>
      </c>
      <c r="M566" s="190"/>
      <c r="N566" s="169">
        <f>ROUND($L$566*$K$566,2)</f>
        <v>0</v>
      </c>
      <c r="O566" s="128"/>
      <c r="P566" s="128"/>
      <c r="Q566" s="128"/>
      <c r="R566" s="27"/>
      <c r="S566" s="28"/>
      <c r="T566" s="132"/>
      <c r="U566" s="133" t="s">
        <v>644</v>
      </c>
      <c r="W566" s="134">
        <f>$V$566*$K$566</f>
        <v>0</v>
      </c>
      <c r="X566" s="134">
        <v>0.14</v>
      </c>
      <c r="Y566" s="134">
        <f>$X$566*$K$566</f>
        <v>1.6576000000000002</v>
      </c>
      <c r="Z566" s="134">
        <v>0</v>
      </c>
      <c r="AA566" s="135">
        <f>$Z$566*$K$566</f>
        <v>0</v>
      </c>
      <c r="AR566" s="12" t="s">
        <v>863</v>
      </c>
      <c r="AT566" s="12" t="s">
        <v>1190</v>
      </c>
      <c r="AU566" s="12" t="s">
        <v>668</v>
      </c>
      <c r="AY566" s="12" t="s">
        <v>892</v>
      </c>
      <c r="BE566" s="136">
        <f>IF($U$566="základní",$N$566,0)</f>
        <v>0</v>
      </c>
      <c r="BF566" s="136">
        <f>IF($U$566="snížená",$N$566,0)</f>
        <v>0</v>
      </c>
      <c r="BG566" s="136">
        <f>IF($U$566="zákl. přenesená",$N$566,0)</f>
        <v>0</v>
      </c>
      <c r="BH566" s="136">
        <f>IF($U$566="sníž. přenesená",$N$566,0)</f>
        <v>0</v>
      </c>
      <c r="BI566" s="136">
        <f>IF($U$566="nulová",$N$566,0)</f>
        <v>0</v>
      </c>
      <c r="BJ566" s="12" t="s">
        <v>619</v>
      </c>
      <c r="BK566" s="136">
        <f>ROUND($L$566*$K$566,2)</f>
        <v>0</v>
      </c>
      <c r="BL566" s="12" t="s">
        <v>857</v>
      </c>
      <c r="BM566" s="12" t="s">
        <v>232</v>
      </c>
    </row>
    <row r="567" spans="2:51" s="12" customFormat="1" ht="18.75" customHeight="1">
      <c r="B567" s="137"/>
      <c r="E567" s="138"/>
      <c r="F567" s="139" t="s">
        <v>233</v>
      </c>
      <c r="G567" s="140"/>
      <c r="H567" s="140"/>
      <c r="I567" s="140"/>
      <c r="K567" s="141">
        <v>11.84</v>
      </c>
      <c r="L567" s="188"/>
      <c r="M567" s="188"/>
      <c r="R567" s="142"/>
      <c r="S567" s="28"/>
      <c r="T567" s="143"/>
      <c r="AA567" s="144"/>
      <c r="AT567" s="138" t="s">
        <v>899</v>
      </c>
      <c r="AU567" s="138" t="s">
        <v>668</v>
      </c>
      <c r="AV567" s="138" t="s">
        <v>668</v>
      </c>
      <c r="AW567" s="138" t="s">
        <v>832</v>
      </c>
      <c r="AX567" s="138" t="s">
        <v>619</v>
      </c>
      <c r="AY567" s="138" t="s">
        <v>892</v>
      </c>
    </row>
    <row r="568" spans="2:65" s="12" customFormat="1" ht="27" customHeight="1">
      <c r="B568" s="23"/>
      <c r="C568" s="125" t="s">
        <v>234</v>
      </c>
      <c r="D568" s="125" t="s">
        <v>893</v>
      </c>
      <c r="E568" s="126" t="s">
        <v>235</v>
      </c>
      <c r="F568" s="127" t="s">
        <v>236</v>
      </c>
      <c r="G568" s="128"/>
      <c r="H568" s="128"/>
      <c r="I568" s="128"/>
      <c r="J568" s="129" t="s">
        <v>896</v>
      </c>
      <c r="K568" s="130">
        <v>158.423</v>
      </c>
      <c r="L568" s="186">
        <v>0</v>
      </c>
      <c r="M568" s="187"/>
      <c r="N568" s="131">
        <f>ROUND($L$568*$K$568,2)</f>
        <v>0</v>
      </c>
      <c r="O568" s="128"/>
      <c r="P568" s="128"/>
      <c r="Q568" s="128"/>
      <c r="R568" s="27"/>
      <c r="S568" s="28"/>
      <c r="T568" s="132"/>
      <c r="U568" s="133" t="s">
        <v>644</v>
      </c>
      <c r="W568" s="134">
        <f>$V$568*$K$568</f>
        <v>0</v>
      </c>
      <c r="X568" s="134">
        <v>0.00036</v>
      </c>
      <c r="Y568" s="134">
        <f>$X$568*$K$568</f>
        <v>0.057032280000000005</v>
      </c>
      <c r="Z568" s="134">
        <v>0</v>
      </c>
      <c r="AA568" s="135">
        <f>$Z$568*$K$568</f>
        <v>0</v>
      </c>
      <c r="AR568" s="12" t="s">
        <v>857</v>
      </c>
      <c r="AT568" s="12" t="s">
        <v>893</v>
      </c>
      <c r="AU568" s="12" t="s">
        <v>668</v>
      </c>
      <c r="AY568" s="12" t="s">
        <v>892</v>
      </c>
      <c r="BE568" s="136">
        <f>IF($U$568="základní",$N$568,0)</f>
        <v>0</v>
      </c>
      <c r="BF568" s="136">
        <f>IF($U$568="snížená",$N$568,0)</f>
        <v>0</v>
      </c>
      <c r="BG568" s="136">
        <f>IF($U$568="zákl. přenesená",$N$568,0)</f>
        <v>0</v>
      </c>
      <c r="BH568" s="136">
        <f>IF($U$568="sníž. přenesená",$N$568,0)</f>
        <v>0</v>
      </c>
      <c r="BI568" s="136">
        <f>IF($U$568="nulová",$N$568,0)</f>
        <v>0</v>
      </c>
      <c r="BJ568" s="12" t="s">
        <v>619</v>
      </c>
      <c r="BK568" s="136">
        <f>ROUND($L$568*$K$568,2)</f>
        <v>0</v>
      </c>
      <c r="BL568" s="12" t="s">
        <v>857</v>
      </c>
      <c r="BM568" s="12" t="s">
        <v>237</v>
      </c>
    </row>
    <row r="569" spans="2:51" s="12" customFormat="1" ht="32.25" customHeight="1">
      <c r="B569" s="137"/>
      <c r="E569" s="138"/>
      <c r="F569" s="139" t="s">
        <v>238</v>
      </c>
      <c r="G569" s="140"/>
      <c r="H569" s="140"/>
      <c r="I569" s="140"/>
      <c r="K569" s="141">
        <v>151.54</v>
      </c>
      <c r="L569" s="188"/>
      <c r="M569" s="188"/>
      <c r="R569" s="142"/>
      <c r="S569" s="28"/>
      <c r="T569" s="143"/>
      <c r="AA569" s="144"/>
      <c r="AT569" s="138" t="s">
        <v>899</v>
      </c>
      <c r="AU569" s="138" t="s">
        <v>668</v>
      </c>
      <c r="AV569" s="138" t="s">
        <v>668</v>
      </c>
      <c r="AW569" s="138" t="s">
        <v>832</v>
      </c>
      <c r="AX569" s="138" t="s">
        <v>661</v>
      </c>
      <c r="AY569" s="138" t="s">
        <v>892</v>
      </c>
    </row>
    <row r="570" spans="2:51" s="12" customFormat="1" ht="32.25" customHeight="1">
      <c r="B570" s="137"/>
      <c r="E570" s="138"/>
      <c r="F570" s="139" t="s">
        <v>239</v>
      </c>
      <c r="G570" s="140"/>
      <c r="H570" s="140"/>
      <c r="I570" s="140"/>
      <c r="K570" s="141">
        <v>6.883</v>
      </c>
      <c r="L570" s="188"/>
      <c r="M570" s="188"/>
      <c r="R570" s="142"/>
      <c r="S570" s="28"/>
      <c r="T570" s="143"/>
      <c r="AA570" s="144"/>
      <c r="AT570" s="138" t="s">
        <v>899</v>
      </c>
      <c r="AU570" s="138" t="s">
        <v>668</v>
      </c>
      <c r="AV570" s="138" t="s">
        <v>668</v>
      </c>
      <c r="AW570" s="138" t="s">
        <v>832</v>
      </c>
      <c r="AX570" s="138" t="s">
        <v>661</v>
      </c>
      <c r="AY570" s="138" t="s">
        <v>892</v>
      </c>
    </row>
    <row r="571" spans="2:51" s="12" customFormat="1" ht="18.75" customHeight="1">
      <c r="B571" s="153"/>
      <c r="E571" s="154"/>
      <c r="F571" s="155" t="s">
        <v>1013</v>
      </c>
      <c r="G571" s="156"/>
      <c r="H571" s="156"/>
      <c r="I571" s="156"/>
      <c r="K571" s="157">
        <v>158.423</v>
      </c>
      <c r="L571" s="188"/>
      <c r="M571" s="188"/>
      <c r="R571" s="158"/>
      <c r="S571" s="28"/>
      <c r="T571" s="159"/>
      <c r="AA571" s="160"/>
      <c r="AT571" s="154" t="s">
        <v>899</v>
      </c>
      <c r="AU571" s="154" t="s">
        <v>668</v>
      </c>
      <c r="AV571" s="154" t="s">
        <v>857</v>
      </c>
      <c r="AW571" s="154" t="s">
        <v>832</v>
      </c>
      <c r="AX571" s="154" t="s">
        <v>619</v>
      </c>
      <c r="AY571" s="154" t="s">
        <v>892</v>
      </c>
    </row>
    <row r="572" spans="2:65" s="12" customFormat="1" ht="27" customHeight="1">
      <c r="B572" s="23"/>
      <c r="C572" s="125" t="s">
        <v>240</v>
      </c>
      <c r="D572" s="125" t="s">
        <v>893</v>
      </c>
      <c r="E572" s="126" t="s">
        <v>241</v>
      </c>
      <c r="F572" s="127" t="s">
        <v>242</v>
      </c>
      <c r="G572" s="128"/>
      <c r="H572" s="128"/>
      <c r="I572" s="128"/>
      <c r="J572" s="129" t="s">
        <v>896</v>
      </c>
      <c r="K572" s="130">
        <v>3387</v>
      </c>
      <c r="L572" s="186">
        <v>0</v>
      </c>
      <c r="M572" s="187"/>
      <c r="N572" s="131">
        <f>ROUND($L$572*$K$572,2)</f>
        <v>0</v>
      </c>
      <c r="O572" s="128"/>
      <c r="P572" s="128"/>
      <c r="Q572" s="128"/>
      <c r="R572" s="27"/>
      <c r="S572" s="28"/>
      <c r="T572" s="132"/>
      <c r="U572" s="133" t="s">
        <v>644</v>
      </c>
      <c r="W572" s="134">
        <f>$V$572*$K$572</f>
        <v>0</v>
      </c>
      <c r="X572" s="134">
        <v>0.00047</v>
      </c>
      <c r="Y572" s="134">
        <f>$X$572*$K$572</f>
        <v>1.59189</v>
      </c>
      <c r="Z572" s="134">
        <v>0</v>
      </c>
      <c r="AA572" s="135">
        <f>$Z$572*$K$572</f>
        <v>0</v>
      </c>
      <c r="AR572" s="12" t="s">
        <v>857</v>
      </c>
      <c r="AT572" s="12" t="s">
        <v>893</v>
      </c>
      <c r="AU572" s="12" t="s">
        <v>668</v>
      </c>
      <c r="AY572" s="12" t="s">
        <v>892</v>
      </c>
      <c r="BE572" s="136">
        <f>IF($U$572="základní",$N$572,0)</f>
        <v>0</v>
      </c>
      <c r="BF572" s="136">
        <f>IF($U$572="snížená",$N$572,0)</f>
        <v>0</v>
      </c>
      <c r="BG572" s="136">
        <f>IF($U$572="zákl. přenesená",$N$572,0)</f>
        <v>0</v>
      </c>
      <c r="BH572" s="136">
        <f>IF($U$572="sníž. přenesená",$N$572,0)</f>
        <v>0</v>
      </c>
      <c r="BI572" s="136">
        <f>IF($U$572="nulová",$N$572,0)</f>
        <v>0</v>
      </c>
      <c r="BJ572" s="12" t="s">
        <v>619</v>
      </c>
      <c r="BK572" s="136">
        <f>ROUND($L$572*$K$572,2)</f>
        <v>0</v>
      </c>
      <c r="BL572" s="12" t="s">
        <v>857</v>
      </c>
      <c r="BM572" s="12" t="s">
        <v>243</v>
      </c>
    </row>
    <row r="573" spans="2:51" s="12" customFormat="1" ht="18.75" customHeight="1">
      <c r="B573" s="137"/>
      <c r="E573" s="138"/>
      <c r="F573" s="139" t="s">
        <v>244</v>
      </c>
      <c r="G573" s="140"/>
      <c r="H573" s="140"/>
      <c r="I573" s="140"/>
      <c r="K573" s="141">
        <v>3387</v>
      </c>
      <c r="L573" s="188"/>
      <c r="M573" s="188"/>
      <c r="R573" s="142"/>
      <c r="S573" s="28"/>
      <c r="T573" s="143"/>
      <c r="AA573" s="144"/>
      <c r="AT573" s="138" t="s">
        <v>899</v>
      </c>
      <c r="AU573" s="138" t="s">
        <v>668</v>
      </c>
      <c r="AV573" s="138" t="s">
        <v>668</v>
      </c>
      <c r="AW573" s="138" t="s">
        <v>832</v>
      </c>
      <c r="AX573" s="138" t="s">
        <v>619</v>
      </c>
      <c r="AY573" s="138" t="s">
        <v>892</v>
      </c>
    </row>
    <row r="574" spans="2:65" s="12" customFormat="1" ht="15.75" customHeight="1">
      <c r="B574" s="23"/>
      <c r="C574" s="125" t="s">
        <v>245</v>
      </c>
      <c r="D574" s="125" t="s">
        <v>893</v>
      </c>
      <c r="E574" s="126" t="s">
        <v>246</v>
      </c>
      <c r="F574" s="127" t="s">
        <v>247</v>
      </c>
      <c r="G574" s="128"/>
      <c r="H574" s="128"/>
      <c r="I574" s="128"/>
      <c r="J574" s="129" t="s">
        <v>975</v>
      </c>
      <c r="K574" s="130">
        <v>150.3</v>
      </c>
      <c r="L574" s="186">
        <v>0</v>
      </c>
      <c r="M574" s="187"/>
      <c r="N574" s="131">
        <f>ROUND($L$574*$K$574,2)</f>
        <v>0</v>
      </c>
      <c r="O574" s="128"/>
      <c r="P574" s="128"/>
      <c r="Q574" s="128"/>
      <c r="R574" s="27"/>
      <c r="S574" s="28"/>
      <c r="T574" s="132"/>
      <c r="U574" s="133" t="s">
        <v>644</v>
      </c>
      <c r="W574" s="134">
        <f>$V$574*$K$574</f>
        <v>0</v>
      </c>
      <c r="X574" s="134">
        <v>0</v>
      </c>
      <c r="Y574" s="134">
        <f>$X$574*$K$574</f>
        <v>0</v>
      </c>
      <c r="Z574" s="134">
        <v>0</v>
      </c>
      <c r="AA574" s="135">
        <f>$Z$574*$K$574</f>
        <v>0</v>
      </c>
      <c r="AR574" s="12" t="s">
        <v>857</v>
      </c>
      <c r="AT574" s="12" t="s">
        <v>893</v>
      </c>
      <c r="AU574" s="12" t="s">
        <v>668</v>
      </c>
      <c r="AY574" s="12" t="s">
        <v>892</v>
      </c>
      <c r="BE574" s="136">
        <f>IF($U$574="základní",$N$574,0)</f>
        <v>0</v>
      </c>
      <c r="BF574" s="136">
        <f>IF($U$574="snížená",$N$574,0)</f>
        <v>0</v>
      </c>
      <c r="BG574" s="136">
        <f>IF($U$574="zákl. přenesená",$N$574,0)</f>
        <v>0</v>
      </c>
      <c r="BH574" s="136">
        <f>IF($U$574="sníž. přenesená",$N$574,0)</f>
        <v>0</v>
      </c>
      <c r="BI574" s="136">
        <f>IF($U$574="nulová",$N$574,0)</f>
        <v>0</v>
      </c>
      <c r="BJ574" s="12" t="s">
        <v>619</v>
      </c>
      <c r="BK574" s="136">
        <f>ROUND($L$574*$K$574,2)</f>
        <v>0</v>
      </c>
      <c r="BL574" s="12" t="s">
        <v>857</v>
      </c>
      <c r="BM574" s="12" t="s">
        <v>248</v>
      </c>
    </row>
    <row r="575" spans="2:51" s="12" customFormat="1" ht="18.75" customHeight="1">
      <c r="B575" s="137"/>
      <c r="E575" s="138" t="s">
        <v>249</v>
      </c>
      <c r="F575" s="139" t="s">
        <v>824</v>
      </c>
      <c r="G575" s="140"/>
      <c r="H575" s="140"/>
      <c r="I575" s="140"/>
      <c r="K575" s="141">
        <v>122.2</v>
      </c>
      <c r="L575" s="188"/>
      <c r="M575" s="188"/>
      <c r="R575" s="142"/>
      <c r="S575" s="28"/>
      <c r="T575" s="143"/>
      <c r="AA575" s="144"/>
      <c r="AT575" s="138" t="s">
        <v>899</v>
      </c>
      <c r="AU575" s="138" t="s">
        <v>668</v>
      </c>
      <c r="AV575" s="138" t="s">
        <v>668</v>
      </c>
      <c r="AW575" s="138" t="s">
        <v>832</v>
      </c>
      <c r="AX575" s="138" t="s">
        <v>661</v>
      </c>
      <c r="AY575" s="138" t="s">
        <v>892</v>
      </c>
    </row>
    <row r="576" spans="2:51" s="12" customFormat="1" ht="18.75" customHeight="1">
      <c r="B576" s="137"/>
      <c r="E576" s="138" t="s">
        <v>250</v>
      </c>
      <c r="F576" s="139" t="s">
        <v>827</v>
      </c>
      <c r="G576" s="140"/>
      <c r="H576" s="140"/>
      <c r="I576" s="140"/>
      <c r="K576" s="141">
        <v>28.1</v>
      </c>
      <c r="L576" s="188"/>
      <c r="M576" s="188"/>
      <c r="R576" s="142"/>
      <c r="S576" s="28"/>
      <c r="T576" s="143"/>
      <c r="AA576" s="144"/>
      <c r="AT576" s="138" t="s">
        <v>899</v>
      </c>
      <c r="AU576" s="138" t="s">
        <v>668</v>
      </c>
      <c r="AV576" s="138" t="s">
        <v>668</v>
      </c>
      <c r="AW576" s="138" t="s">
        <v>832</v>
      </c>
      <c r="AX576" s="138" t="s">
        <v>661</v>
      </c>
      <c r="AY576" s="138" t="s">
        <v>892</v>
      </c>
    </row>
    <row r="577" spans="2:51" s="12" customFormat="1" ht="18.75" customHeight="1">
      <c r="B577" s="153"/>
      <c r="E577" s="154"/>
      <c r="F577" s="155" t="s">
        <v>1013</v>
      </c>
      <c r="G577" s="156"/>
      <c r="H577" s="156"/>
      <c r="I577" s="156"/>
      <c r="K577" s="157">
        <v>150.3</v>
      </c>
      <c r="L577" s="188"/>
      <c r="M577" s="188"/>
      <c r="R577" s="158"/>
      <c r="S577" s="28"/>
      <c r="T577" s="159"/>
      <c r="AA577" s="160"/>
      <c r="AT577" s="154" t="s">
        <v>899</v>
      </c>
      <c r="AU577" s="154" t="s">
        <v>668</v>
      </c>
      <c r="AV577" s="154" t="s">
        <v>857</v>
      </c>
      <c r="AW577" s="154" t="s">
        <v>832</v>
      </c>
      <c r="AX577" s="154" t="s">
        <v>619</v>
      </c>
      <c r="AY577" s="154" t="s">
        <v>892</v>
      </c>
    </row>
    <row r="578" spans="2:65" s="12" customFormat="1" ht="15.75" customHeight="1">
      <c r="B578" s="23"/>
      <c r="C578" s="125" t="s">
        <v>251</v>
      </c>
      <c r="D578" s="125" t="s">
        <v>893</v>
      </c>
      <c r="E578" s="126" t="s">
        <v>252</v>
      </c>
      <c r="F578" s="127" t="s">
        <v>253</v>
      </c>
      <c r="G578" s="128"/>
      <c r="H578" s="128"/>
      <c r="I578" s="128"/>
      <c r="J578" s="129" t="s">
        <v>975</v>
      </c>
      <c r="K578" s="130">
        <v>75.5</v>
      </c>
      <c r="L578" s="186">
        <v>0</v>
      </c>
      <c r="M578" s="187"/>
      <c r="N578" s="131">
        <f>ROUND($L$578*$K$578,2)</f>
        <v>0</v>
      </c>
      <c r="O578" s="128"/>
      <c r="P578" s="128"/>
      <c r="Q578" s="128"/>
      <c r="R578" s="27"/>
      <c r="S578" s="28"/>
      <c r="T578" s="132"/>
      <c r="U578" s="133" t="s">
        <v>644</v>
      </c>
      <c r="W578" s="134">
        <f>$V$578*$K$578</f>
        <v>0</v>
      </c>
      <c r="X578" s="134">
        <v>0.00057</v>
      </c>
      <c r="Y578" s="134">
        <f>$X$578*$K$578</f>
        <v>0.043035</v>
      </c>
      <c r="Z578" s="134">
        <v>0</v>
      </c>
      <c r="AA578" s="135">
        <f>$Z$578*$K$578</f>
        <v>0</v>
      </c>
      <c r="AR578" s="12" t="s">
        <v>857</v>
      </c>
      <c r="AT578" s="12" t="s">
        <v>893</v>
      </c>
      <c r="AU578" s="12" t="s">
        <v>668</v>
      </c>
      <c r="AY578" s="12" t="s">
        <v>892</v>
      </c>
      <c r="BE578" s="136">
        <f>IF($U$578="základní",$N$578,0)</f>
        <v>0</v>
      </c>
      <c r="BF578" s="136">
        <f>IF($U$578="snížená",$N$578,0)</f>
        <v>0</v>
      </c>
      <c r="BG578" s="136">
        <f>IF($U$578="zákl. přenesená",$N$578,0)</f>
        <v>0</v>
      </c>
      <c r="BH578" s="136">
        <f>IF($U$578="sníž. přenesená",$N$578,0)</f>
        <v>0</v>
      </c>
      <c r="BI578" s="136">
        <f>IF($U$578="nulová",$N$578,0)</f>
        <v>0</v>
      </c>
      <c r="BJ578" s="12" t="s">
        <v>619</v>
      </c>
      <c r="BK578" s="136">
        <f>ROUND($L$578*$K$578,2)</f>
        <v>0</v>
      </c>
      <c r="BL578" s="12" t="s">
        <v>857</v>
      </c>
      <c r="BM578" s="12" t="s">
        <v>254</v>
      </c>
    </row>
    <row r="579" spans="2:51" s="12" customFormat="1" ht="18.75" customHeight="1">
      <c r="B579" s="137"/>
      <c r="E579" s="138"/>
      <c r="F579" s="139" t="s">
        <v>1348</v>
      </c>
      <c r="G579" s="140"/>
      <c r="H579" s="140"/>
      <c r="I579" s="140"/>
      <c r="K579" s="141">
        <v>75.5</v>
      </c>
      <c r="L579" s="188"/>
      <c r="M579" s="188"/>
      <c r="R579" s="142"/>
      <c r="S579" s="28"/>
      <c r="T579" s="143"/>
      <c r="AA579" s="144"/>
      <c r="AT579" s="138" t="s">
        <v>899</v>
      </c>
      <c r="AU579" s="138" t="s">
        <v>668</v>
      </c>
      <c r="AV579" s="138" t="s">
        <v>668</v>
      </c>
      <c r="AW579" s="138" t="s">
        <v>832</v>
      </c>
      <c r="AX579" s="138" t="s">
        <v>619</v>
      </c>
      <c r="AY579" s="138" t="s">
        <v>892</v>
      </c>
    </row>
    <row r="580" spans="2:65" s="12" customFormat="1" ht="27" customHeight="1">
      <c r="B580" s="23"/>
      <c r="C580" s="125" t="s">
        <v>255</v>
      </c>
      <c r="D580" s="125" t="s">
        <v>893</v>
      </c>
      <c r="E580" s="126" t="s">
        <v>256</v>
      </c>
      <c r="F580" s="127" t="s">
        <v>257</v>
      </c>
      <c r="G580" s="128"/>
      <c r="H580" s="128"/>
      <c r="I580" s="128"/>
      <c r="J580" s="129" t="s">
        <v>975</v>
      </c>
      <c r="K580" s="130">
        <v>0.42</v>
      </c>
      <c r="L580" s="186">
        <v>0</v>
      </c>
      <c r="M580" s="187"/>
      <c r="N580" s="131">
        <f>ROUND($L$580*$K$580,2)</f>
        <v>0</v>
      </c>
      <c r="O580" s="128"/>
      <c r="P580" s="128"/>
      <c r="Q580" s="128"/>
      <c r="R580" s="27"/>
      <c r="S580" s="28"/>
      <c r="T580" s="132"/>
      <c r="U580" s="133" t="s">
        <v>644</v>
      </c>
      <c r="W580" s="134">
        <f>$V$580*$K$580</f>
        <v>0</v>
      </c>
      <c r="X580" s="134">
        <v>0.00477</v>
      </c>
      <c r="Y580" s="134">
        <f>$X$580*$K$580</f>
        <v>0.0020034</v>
      </c>
      <c r="Z580" s="134">
        <v>0.384</v>
      </c>
      <c r="AA580" s="135">
        <f>$Z$580*$K$580</f>
        <v>0.16128</v>
      </c>
      <c r="AR580" s="12" t="s">
        <v>857</v>
      </c>
      <c r="AT580" s="12" t="s">
        <v>893</v>
      </c>
      <c r="AU580" s="12" t="s">
        <v>668</v>
      </c>
      <c r="AY580" s="12" t="s">
        <v>892</v>
      </c>
      <c r="BE580" s="136">
        <f>IF($U$580="základní",$N$580,0)</f>
        <v>0</v>
      </c>
      <c r="BF580" s="136">
        <f>IF($U$580="snížená",$N$580,0)</f>
        <v>0</v>
      </c>
      <c r="BG580" s="136">
        <f>IF($U$580="zákl. přenesená",$N$580,0)</f>
        <v>0</v>
      </c>
      <c r="BH580" s="136">
        <f>IF($U$580="sníž. přenesená",$N$580,0)</f>
        <v>0</v>
      </c>
      <c r="BI580" s="136">
        <f>IF($U$580="nulová",$N$580,0)</f>
        <v>0</v>
      </c>
      <c r="BJ580" s="12" t="s">
        <v>619</v>
      </c>
      <c r="BK580" s="136">
        <f>ROUND($L$580*$K$580,2)</f>
        <v>0</v>
      </c>
      <c r="BL580" s="12" t="s">
        <v>857</v>
      </c>
      <c r="BM580" s="12" t="s">
        <v>258</v>
      </c>
    </row>
    <row r="581" spans="2:51" s="12" customFormat="1" ht="18.75" customHeight="1">
      <c r="B581" s="137"/>
      <c r="E581" s="138"/>
      <c r="F581" s="139" t="s">
        <v>259</v>
      </c>
      <c r="G581" s="140"/>
      <c r="H581" s="140"/>
      <c r="I581" s="140"/>
      <c r="K581" s="141">
        <v>0.42</v>
      </c>
      <c r="L581" s="188"/>
      <c r="M581" s="188"/>
      <c r="R581" s="142"/>
      <c r="S581" s="28"/>
      <c r="T581" s="143"/>
      <c r="AA581" s="144"/>
      <c r="AT581" s="138" t="s">
        <v>899</v>
      </c>
      <c r="AU581" s="138" t="s">
        <v>668</v>
      </c>
      <c r="AV581" s="138" t="s">
        <v>668</v>
      </c>
      <c r="AW581" s="138" t="s">
        <v>832</v>
      </c>
      <c r="AX581" s="138" t="s">
        <v>619</v>
      </c>
      <c r="AY581" s="138" t="s">
        <v>892</v>
      </c>
    </row>
    <row r="582" spans="2:65" s="12" customFormat="1" ht="27" customHeight="1">
      <c r="B582" s="23"/>
      <c r="C582" s="125" t="s">
        <v>260</v>
      </c>
      <c r="D582" s="125" t="s">
        <v>893</v>
      </c>
      <c r="E582" s="126" t="s">
        <v>261</v>
      </c>
      <c r="F582" s="127" t="s">
        <v>262</v>
      </c>
      <c r="G582" s="128"/>
      <c r="H582" s="128"/>
      <c r="I582" s="128"/>
      <c r="J582" s="129" t="s">
        <v>975</v>
      </c>
      <c r="K582" s="130">
        <v>0.28</v>
      </c>
      <c r="L582" s="186">
        <v>0</v>
      </c>
      <c r="M582" s="187"/>
      <c r="N582" s="131">
        <f>ROUND($L$582*$K$582,2)</f>
        <v>0</v>
      </c>
      <c r="O582" s="128"/>
      <c r="P582" s="128"/>
      <c r="Q582" s="128"/>
      <c r="R582" s="27"/>
      <c r="S582" s="28"/>
      <c r="T582" s="132"/>
      <c r="U582" s="133" t="s">
        <v>644</v>
      </c>
      <c r="W582" s="134">
        <f>$V$582*$K$582</f>
        <v>0</v>
      </c>
      <c r="X582" s="134">
        <v>0</v>
      </c>
      <c r="Y582" s="134">
        <f>$X$582*$K$582</f>
        <v>0</v>
      </c>
      <c r="Z582" s="134">
        <v>0</v>
      </c>
      <c r="AA582" s="135">
        <f>$Z$582*$K$582</f>
        <v>0</v>
      </c>
      <c r="AR582" s="12" t="s">
        <v>857</v>
      </c>
      <c r="AT582" s="12" t="s">
        <v>893</v>
      </c>
      <c r="AU582" s="12" t="s">
        <v>668</v>
      </c>
      <c r="AY582" s="12" t="s">
        <v>892</v>
      </c>
      <c r="BE582" s="136">
        <f>IF($U$582="základní",$N$582,0)</f>
        <v>0</v>
      </c>
      <c r="BF582" s="136">
        <f>IF($U$582="snížená",$N$582,0)</f>
        <v>0</v>
      </c>
      <c r="BG582" s="136">
        <f>IF($U$582="zákl. přenesená",$N$582,0)</f>
        <v>0</v>
      </c>
      <c r="BH582" s="136">
        <f>IF($U$582="sníž. přenesená",$N$582,0)</f>
        <v>0</v>
      </c>
      <c r="BI582" s="136">
        <f>IF($U$582="nulová",$N$582,0)</f>
        <v>0</v>
      </c>
      <c r="BJ582" s="12" t="s">
        <v>619</v>
      </c>
      <c r="BK582" s="136">
        <f>ROUND($L$582*$K$582,2)</f>
        <v>0</v>
      </c>
      <c r="BL582" s="12" t="s">
        <v>857</v>
      </c>
      <c r="BM582" s="12" t="s">
        <v>263</v>
      </c>
    </row>
    <row r="583" spans="2:51" s="12" customFormat="1" ht="18.75" customHeight="1">
      <c r="B583" s="137"/>
      <c r="E583" s="138"/>
      <c r="F583" s="139" t="s">
        <v>264</v>
      </c>
      <c r="G583" s="140"/>
      <c r="H583" s="140"/>
      <c r="I583" s="140"/>
      <c r="K583" s="141">
        <v>0.28</v>
      </c>
      <c r="L583" s="188"/>
      <c r="M583" s="188"/>
      <c r="R583" s="142"/>
      <c r="S583" s="28"/>
      <c r="T583" s="143"/>
      <c r="AA583" s="144"/>
      <c r="AT583" s="138" t="s">
        <v>899</v>
      </c>
      <c r="AU583" s="138" t="s">
        <v>668</v>
      </c>
      <c r="AV583" s="138" t="s">
        <v>668</v>
      </c>
      <c r="AW583" s="138" t="s">
        <v>832</v>
      </c>
      <c r="AX583" s="138" t="s">
        <v>619</v>
      </c>
      <c r="AY583" s="138" t="s">
        <v>892</v>
      </c>
    </row>
    <row r="584" spans="2:65" s="12" customFormat="1" ht="27" customHeight="1">
      <c r="B584" s="23"/>
      <c r="C584" s="125" t="s">
        <v>265</v>
      </c>
      <c r="D584" s="125" t="s">
        <v>893</v>
      </c>
      <c r="E584" s="126" t="s">
        <v>266</v>
      </c>
      <c r="F584" s="127" t="s">
        <v>267</v>
      </c>
      <c r="G584" s="128"/>
      <c r="H584" s="128"/>
      <c r="I584" s="128"/>
      <c r="J584" s="129" t="s">
        <v>975</v>
      </c>
      <c r="K584" s="130">
        <v>12</v>
      </c>
      <c r="L584" s="186">
        <v>0</v>
      </c>
      <c r="M584" s="187"/>
      <c r="N584" s="131">
        <f>ROUND($L$584*$K$584,2)</f>
        <v>0</v>
      </c>
      <c r="O584" s="128"/>
      <c r="P584" s="128"/>
      <c r="Q584" s="128"/>
      <c r="R584" s="27"/>
      <c r="S584" s="28"/>
      <c r="T584" s="132"/>
      <c r="U584" s="133" t="s">
        <v>644</v>
      </c>
      <c r="W584" s="134">
        <f>$V$584*$K$584</f>
        <v>0</v>
      </c>
      <c r="X584" s="134">
        <v>0</v>
      </c>
      <c r="Y584" s="134">
        <f>$X$584*$K$584</f>
        <v>0</v>
      </c>
      <c r="Z584" s="134">
        <v>0</v>
      </c>
      <c r="AA584" s="135">
        <f>$Z$584*$K$584</f>
        <v>0</v>
      </c>
      <c r="AR584" s="12" t="s">
        <v>857</v>
      </c>
      <c r="AT584" s="12" t="s">
        <v>893</v>
      </c>
      <c r="AU584" s="12" t="s">
        <v>668</v>
      </c>
      <c r="AY584" s="12" t="s">
        <v>892</v>
      </c>
      <c r="BE584" s="136">
        <f>IF($U$584="základní",$N$584,0)</f>
        <v>0</v>
      </c>
      <c r="BF584" s="136">
        <f>IF($U$584="snížená",$N$584,0)</f>
        <v>0</v>
      </c>
      <c r="BG584" s="136">
        <f>IF($U$584="zákl. přenesená",$N$584,0)</f>
        <v>0</v>
      </c>
      <c r="BH584" s="136">
        <f>IF($U$584="sníž. přenesená",$N$584,0)</f>
        <v>0</v>
      </c>
      <c r="BI584" s="136">
        <f>IF($U$584="nulová",$N$584,0)</f>
        <v>0</v>
      </c>
      <c r="BJ584" s="12" t="s">
        <v>619</v>
      </c>
      <c r="BK584" s="136">
        <f>ROUND($L$584*$K$584,2)</f>
        <v>0</v>
      </c>
      <c r="BL584" s="12" t="s">
        <v>857</v>
      </c>
      <c r="BM584" s="12" t="s">
        <v>268</v>
      </c>
    </row>
    <row r="585" spans="2:51" s="12" customFormat="1" ht="18.75" customHeight="1">
      <c r="B585" s="137"/>
      <c r="E585" s="138"/>
      <c r="F585" s="139" t="s">
        <v>755</v>
      </c>
      <c r="G585" s="140"/>
      <c r="H585" s="140"/>
      <c r="I585" s="140"/>
      <c r="K585" s="141">
        <v>12</v>
      </c>
      <c r="L585" s="188"/>
      <c r="M585" s="188"/>
      <c r="R585" s="142"/>
      <c r="S585" s="28"/>
      <c r="T585" s="143"/>
      <c r="AA585" s="144"/>
      <c r="AT585" s="138" t="s">
        <v>899</v>
      </c>
      <c r="AU585" s="138" t="s">
        <v>668</v>
      </c>
      <c r="AV585" s="138" t="s">
        <v>668</v>
      </c>
      <c r="AW585" s="138" t="s">
        <v>832</v>
      </c>
      <c r="AX585" s="138" t="s">
        <v>619</v>
      </c>
      <c r="AY585" s="138" t="s">
        <v>892</v>
      </c>
    </row>
    <row r="586" spans="2:65" s="12" customFormat="1" ht="27" customHeight="1">
      <c r="B586" s="23"/>
      <c r="C586" s="125" t="s">
        <v>269</v>
      </c>
      <c r="D586" s="125" t="s">
        <v>893</v>
      </c>
      <c r="E586" s="126" t="s">
        <v>270</v>
      </c>
      <c r="F586" s="127" t="s">
        <v>271</v>
      </c>
      <c r="G586" s="128"/>
      <c r="H586" s="128"/>
      <c r="I586" s="128"/>
      <c r="J586" s="129" t="s">
        <v>896</v>
      </c>
      <c r="K586" s="130">
        <v>17.325</v>
      </c>
      <c r="L586" s="186">
        <v>0</v>
      </c>
      <c r="M586" s="187"/>
      <c r="N586" s="131">
        <f>ROUND($L$586*$K$586,2)</f>
        <v>0</v>
      </c>
      <c r="O586" s="128"/>
      <c r="P586" s="128"/>
      <c r="Q586" s="128"/>
      <c r="R586" s="27"/>
      <c r="S586" s="28"/>
      <c r="T586" s="132"/>
      <c r="U586" s="133" t="s">
        <v>644</v>
      </c>
      <c r="W586" s="134">
        <f>$V$586*$K$586</f>
        <v>0</v>
      </c>
      <c r="X586" s="134">
        <v>0</v>
      </c>
      <c r="Y586" s="134">
        <f>$X$586*$K$586</f>
        <v>0</v>
      </c>
      <c r="Z586" s="134">
        <v>0</v>
      </c>
      <c r="AA586" s="135">
        <f>$Z$586*$K$586</f>
        <v>0</v>
      </c>
      <c r="AR586" s="12" t="s">
        <v>857</v>
      </c>
      <c r="AT586" s="12" t="s">
        <v>893</v>
      </c>
      <c r="AU586" s="12" t="s">
        <v>668</v>
      </c>
      <c r="AY586" s="12" t="s">
        <v>892</v>
      </c>
      <c r="BE586" s="136">
        <f>IF($U$586="základní",$N$586,0)</f>
        <v>0</v>
      </c>
      <c r="BF586" s="136">
        <f>IF($U$586="snížená",$N$586,0)</f>
        <v>0</v>
      </c>
      <c r="BG586" s="136">
        <f>IF($U$586="zákl. přenesená",$N$586,0)</f>
        <v>0</v>
      </c>
      <c r="BH586" s="136">
        <f>IF($U$586="sníž. přenesená",$N$586,0)</f>
        <v>0</v>
      </c>
      <c r="BI586" s="136">
        <f>IF($U$586="nulová",$N$586,0)</f>
        <v>0</v>
      </c>
      <c r="BJ586" s="12" t="s">
        <v>619</v>
      </c>
      <c r="BK586" s="136">
        <f>ROUND($L$586*$K$586,2)</f>
        <v>0</v>
      </c>
      <c r="BL586" s="12" t="s">
        <v>857</v>
      </c>
      <c r="BM586" s="12" t="s">
        <v>272</v>
      </c>
    </row>
    <row r="587" spans="2:51" s="12" customFormat="1" ht="18.75" customHeight="1">
      <c r="B587" s="137"/>
      <c r="E587" s="138"/>
      <c r="F587" s="139" t="s">
        <v>706</v>
      </c>
      <c r="G587" s="140"/>
      <c r="H587" s="140"/>
      <c r="I587" s="140"/>
      <c r="K587" s="141">
        <v>17.325</v>
      </c>
      <c r="L587" s="188"/>
      <c r="M587" s="188"/>
      <c r="R587" s="142"/>
      <c r="S587" s="28"/>
      <c r="T587" s="143"/>
      <c r="AA587" s="144"/>
      <c r="AT587" s="138" t="s">
        <v>899</v>
      </c>
      <c r="AU587" s="138" t="s">
        <v>668</v>
      </c>
      <c r="AV587" s="138" t="s">
        <v>668</v>
      </c>
      <c r="AW587" s="138" t="s">
        <v>832</v>
      </c>
      <c r="AX587" s="138" t="s">
        <v>619</v>
      </c>
      <c r="AY587" s="138" t="s">
        <v>892</v>
      </c>
    </row>
    <row r="588" spans="2:63" s="111" customFormat="1" ht="30.75" customHeight="1">
      <c r="B588" s="112"/>
      <c r="D588" s="123" t="s">
        <v>855</v>
      </c>
      <c r="E588" s="123"/>
      <c r="F588" s="123"/>
      <c r="G588" s="123"/>
      <c r="H588" s="123"/>
      <c r="I588" s="123"/>
      <c r="J588" s="123"/>
      <c r="K588" s="123"/>
      <c r="L588" s="191"/>
      <c r="M588" s="191"/>
      <c r="N588" s="124">
        <f>SUM(N589:N605)</f>
        <v>0</v>
      </c>
      <c r="O588" s="115"/>
      <c r="P588" s="115"/>
      <c r="Q588" s="115"/>
      <c r="R588" s="116"/>
      <c r="S588" s="117"/>
      <c r="T588" s="118"/>
      <c r="W588" s="119">
        <f>SUM($W$589:$W$606)</f>
        <v>0</v>
      </c>
      <c r="Y588" s="119">
        <f>SUM($Y$589:$Y$606)</f>
        <v>0</v>
      </c>
      <c r="AA588" s="120">
        <f>SUM($AA$589:$AA$606)</f>
        <v>0</v>
      </c>
      <c r="AR588" s="121" t="s">
        <v>619</v>
      </c>
      <c r="AT588" s="121" t="s">
        <v>660</v>
      </c>
      <c r="AU588" s="121" t="s">
        <v>619</v>
      </c>
      <c r="AY588" s="121" t="s">
        <v>892</v>
      </c>
      <c r="BK588" s="122">
        <f>SUM($BK$589:$BK$606)</f>
        <v>0</v>
      </c>
    </row>
    <row r="589" spans="2:65" s="12" customFormat="1" ht="27" customHeight="1">
      <c r="B589" s="23"/>
      <c r="C589" s="125" t="s">
        <v>273</v>
      </c>
      <c r="D589" s="125" t="s">
        <v>893</v>
      </c>
      <c r="E589" s="126" t="s">
        <v>274</v>
      </c>
      <c r="F589" s="127" t="s">
        <v>275</v>
      </c>
      <c r="G589" s="128"/>
      <c r="H589" s="128"/>
      <c r="I589" s="128"/>
      <c r="J589" s="129" t="s">
        <v>1175</v>
      </c>
      <c r="K589" s="130">
        <v>446.411</v>
      </c>
      <c r="L589" s="186">
        <v>0</v>
      </c>
      <c r="M589" s="187"/>
      <c r="N589" s="131">
        <f>ROUND($L$589*$K$589,2)</f>
        <v>0</v>
      </c>
      <c r="O589" s="128"/>
      <c r="P589" s="128"/>
      <c r="Q589" s="128"/>
      <c r="R589" s="27"/>
      <c r="S589" s="28"/>
      <c r="T589" s="132"/>
      <c r="U589" s="133" t="s">
        <v>644</v>
      </c>
      <c r="W589" s="134">
        <f>$V$589*$K$589</f>
        <v>0</v>
      </c>
      <c r="X589" s="134">
        <v>0</v>
      </c>
      <c r="Y589" s="134">
        <f>$X$589*$K$589</f>
        <v>0</v>
      </c>
      <c r="Z589" s="134">
        <v>0</v>
      </c>
      <c r="AA589" s="135">
        <f>$Z$589*$K$589</f>
        <v>0</v>
      </c>
      <c r="AR589" s="12" t="s">
        <v>857</v>
      </c>
      <c r="AT589" s="12" t="s">
        <v>893</v>
      </c>
      <c r="AU589" s="12" t="s">
        <v>668</v>
      </c>
      <c r="AY589" s="12" t="s">
        <v>892</v>
      </c>
      <c r="BE589" s="136">
        <f>IF($U$589="základní",$N$589,0)</f>
        <v>0</v>
      </c>
      <c r="BF589" s="136">
        <f>IF($U$589="snížená",$N$589,0)</f>
        <v>0</v>
      </c>
      <c r="BG589" s="136">
        <f>IF($U$589="zákl. přenesená",$N$589,0)</f>
        <v>0</v>
      </c>
      <c r="BH589" s="136">
        <f>IF($U$589="sníž. přenesená",$N$589,0)</f>
        <v>0</v>
      </c>
      <c r="BI589" s="136">
        <f>IF($U$589="nulová",$N$589,0)</f>
        <v>0</v>
      </c>
      <c r="BJ589" s="12" t="s">
        <v>619</v>
      </c>
      <c r="BK589" s="136">
        <f>ROUND($L$589*$K$589,2)</f>
        <v>0</v>
      </c>
      <c r="BL589" s="12" t="s">
        <v>857</v>
      </c>
      <c r="BM589" s="12" t="s">
        <v>276</v>
      </c>
    </row>
    <row r="590" spans="2:51" s="12" customFormat="1" ht="32.25" customHeight="1">
      <c r="B590" s="137"/>
      <c r="E590" s="138" t="s">
        <v>816</v>
      </c>
      <c r="F590" s="139" t="s">
        <v>277</v>
      </c>
      <c r="G590" s="140"/>
      <c r="H590" s="140"/>
      <c r="I590" s="140"/>
      <c r="K590" s="141">
        <v>446.411</v>
      </c>
      <c r="L590" s="188"/>
      <c r="M590" s="188"/>
      <c r="R590" s="142"/>
      <c r="S590" s="28"/>
      <c r="T590" s="143"/>
      <c r="AA590" s="144"/>
      <c r="AT590" s="138" t="s">
        <v>899</v>
      </c>
      <c r="AU590" s="138" t="s">
        <v>668</v>
      </c>
      <c r="AV590" s="138" t="s">
        <v>668</v>
      </c>
      <c r="AW590" s="138" t="s">
        <v>832</v>
      </c>
      <c r="AX590" s="138" t="s">
        <v>619</v>
      </c>
      <c r="AY590" s="138" t="s">
        <v>892</v>
      </c>
    </row>
    <row r="591" spans="2:65" s="12" customFormat="1" ht="27" customHeight="1">
      <c r="B591" s="23"/>
      <c r="C591" s="125" t="s">
        <v>278</v>
      </c>
      <c r="D591" s="125" t="s">
        <v>893</v>
      </c>
      <c r="E591" s="126" t="s">
        <v>279</v>
      </c>
      <c r="F591" s="127" t="s">
        <v>280</v>
      </c>
      <c r="G591" s="128"/>
      <c r="H591" s="128"/>
      <c r="I591" s="128"/>
      <c r="J591" s="129" t="s">
        <v>1175</v>
      </c>
      <c r="K591" s="130">
        <v>1339.233</v>
      </c>
      <c r="L591" s="186">
        <v>0</v>
      </c>
      <c r="M591" s="187"/>
      <c r="N591" s="131">
        <f>ROUND($L$591*$K$591,2)</f>
        <v>0</v>
      </c>
      <c r="O591" s="128"/>
      <c r="P591" s="128"/>
      <c r="Q591" s="128"/>
      <c r="R591" s="27"/>
      <c r="S591" s="28"/>
      <c r="T591" s="132"/>
      <c r="U591" s="133" t="s">
        <v>644</v>
      </c>
      <c r="W591" s="134">
        <f>$V$591*$K$591</f>
        <v>0</v>
      </c>
      <c r="X591" s="134">
        <v>0</v>
      </c>
      <c r="Y591" s="134">
        <f>$X$591*$K$591</f>
        <v>0</v>
      </c>
      <c r="Z591" s="134">
        <v>0</v>
      </c>
      <c r="AA591" s="135">
        <f>$Z$591*$K$591</f>
        <v>0</v>
      </c>
      <c r="AR591" s="12" t="s">
        <v>857</v>
      </c>
      <c r="AT591" s="12" t="s">
        <v>893</v>
      </c>
      <c r="AU591" s="12" t="s">
        <v>668</v>
      </c>
      <c r="AY591" s="12" t="s">
        <v>892</v>
      </c>
      <c r="BE591" s="136">
        <f>IF($U$591="základní",$N$591,0)</f>
        <v>0</v>
      </c>
      <c r="BF591" s="136">
        <f>IF($U$591="snížená",$N$591,0)</f>
        <v>0</v>
      </c>
      <c r="BG591" s="136">
        <f>IF($U$591="zákl. přenesená",$N$591,0)</f>
        <v>0</v>
      </c>
      <c r="BH591" s="136">
        <f>IF($U$591="sníž. přenesená",$N$591,0)</f>
        <v>0</v>
      </c>
      <c r="BI591" s="136">
        <f>IF($U$591="nulová",$N$591,0)</f>
        <v>0</v>
      </c>
      <c r="BJ591" s="12" t="s">
        <v>619</v>
      </c>
      <c r="BK591" s="136">
        <f>ROUND($L$591*$K$591,2)</f>
        <v>0</v>
      </c>
      <c r="BL591" s="12" t="s">
        <v>857</v>
      </c>
      <c r="BM591" s="12" t="s">
        <v>281</v>
      </c>
    </row>
    <row r="592" spans="2:51" s="12" customFormat="1" ht="32.25" customHeight="1">
      <c r="B592" s="137"/>
      <c r="E592" s="138"/>
      <c r="F592" s="139" t="s">
        <v>282</v>
      </c>
      <c r="G592" s="140"/>
      <c r="H592" s="140"/>
      <c r="I592" s="140"/>
      <c r="K592" s="141">
        <v>1339.233</v>
      </c>
      <c r="L592" s="188"/>
      <c r="M592" s="188"/>
      <c r="R592" s="142"/>
      <c r="S592" s="28"/>
      <c r="T592" s="143"/>
      <c r="AA592" s="144"/>
      <c r="AT592" s="138" t="s">
        <v>899</v>
      </c>
      <c r="AU592" s="138" t="s">
        <v>668</v>
      </c>
      <c r="AV592" s="138" t="s">
        <v>668</v>
      </c>
      <c r="AW592" s="138" t="s">
        <v>832</v>
      </c>
      <c r="AX592" s="138" t="s">
        <v>619</v>
      </c>
      <c r="AY592" s="138" t="s">
        <v>892</v>
      </c>
    </row>
    <row r="593" spans="2:65" s="12" customFormat="1" ht="27" customHeight="1">
      <c r="B593" s="23"/>
      <c r="C593" s="125" t="s">
        <v>283</v>
      </c>
      <c r="D593" s="125" t="s">
        <v>893</v>
      </c>
      <c r="E593" s="126" t="s">
        <v>284</v>
      </c>
      <c r="F593" s="127" t="s">
        <v>285</v>
      </c>
      <c r="G593" s="128"/>
      <c r="H593" s="128"/>
      <c r="I593" s="128"/>
      <c r="J593" s="129" t="s">
        <v>1175</v>
      </c>
      <c r="K593" s="130">
        <v>14.3</v>
      </c>
      <c r="L593" s="186">
        <v>0</v>
      </c>
      <c r="M593" s="187"/>
      <c r="N593" s="131">
        <f>ROUND($L$593*$K$593,2)</f>
        <v>0</v>
      </c>
      <c r="O593" s="128"/>
      <c r="P593" s="128"/>
      <c r="Q593" s="128"/>
      <c r="R593" s="27"/>
      <c r="S593" s="28"/>
      <c r="T593" s="132"/>
      <c r="U593" s="133" t="s">
        <v>644</v>
      </c>
      <c r="W593" s="134">
        <f>$V$593*$K$593</f>
        <v>0</v>
      </c>
      <c r="X593" s="134">
        <v>0</v>
      </c>
      <c r="Y593" s="134">
        <f>$X$593*$K$593</f>
        <v>0</v>
      </c>
      <c r="Z593" s="134">
        <v>0</v>
      </c>
      <c r="AA593" s="135">
        <f>$Z$593*$K$593</f>
        <v>0</v>
      </c>
      <c r="AR593" s="12" t="s">
        <v>857</v>
      </c>
      <c r="AT593" s="12" t="s">
        <v>893</v>
      </c>
      <c r="AU593" s="12" t="s">
        <v>668</v>
      </c>
      <c r="AY593" s="12" t="s">
        <v>892</v>
      </c>
      <c r="BE593" s="136">
        <f>IF($U$593="základní",$N$593,0)</f>
        <v>0</v>
      </c>
      <c r="BF593" s="136">
        <f>IF($U$593="snížená",$N$593,0)</f>
        <v>0</v>
      </c>
      <c r="BG593" s="136">
        <f>IF($U$593="zákl. přenesená",$N$593,0)</f>
        <v>0</v>
      </c>
      <c r="BH593" s="136">
        <f>IF($U$593="sníž. přenesená",$N$593,0)</f>
        <v>0</v>
      </c>
      <c r="BI593" s="136">
        <f>IF($U$593="nulová",$N$593,0)</f>
        <v>0</v>
      </c>
      <c r="BJ593" s="12" t="s">
        <v>619</v>
      </c>
      <c r="BK593" s="136">
        <f>ROUND($L$593*$K$593,2)</f>
        <v>0</v>
      </c>
      <c r="BL593" s="12" t="s">
        <v>857</v>
      </c>
      <c r="BM593" s="12" t="s">
        <v>286</v>
      </c>
    </row>
    <row r="594" spans="2:51" s="12" customFormat="1" ht="18.75" customHeight="1">
      <c r="B594" s="137"/>
      <c r="E594" s="138"/>
      <c r="F594" s="139" t="s">
        <v>287</v>
      </c>
      <c r="G594" s="140"/>
      <c r="H594" s="140"/>
      <c r="I594" s="140"/>
      <c r="K594" s="141">
        <v>14.3</v>
      </c>
      <c r="L594" s="188"/>
      <c r="M594" s="188"/>
      <c r="R594" s="142"/>
      <c r="S594" s="28"/>
      <c r="T594" s="143"/>
      <c r="AA594" s="144"/>
      <c r="AT594" s="138" t="s">
        <v>899</v>
      </c>
      <c r="AU594" s="138" t="s">
        <v>668</v>
      </c>
      <c r="AV594" s="138" t="s">
        <v>668</v>
      </c>
      <c r="AW594" s="138" t="s">
        <v>832</v>
      </c>
      <c r="AX594" s="138" t="s">
        <v>619</v>
      </c>
      <c r="AY594" s="138" t="s">
        <v>892</v>
      </c>
    </row>
    <row r="595" spans="2:65" s="12" customFormat="1" ht="27" customHeight="1">
      <c r="B595" s="23"/>
      <c r="C595" s="125" t="s">
        <v>288</v>
      </c>
      <c r="D595" s="125" t="s">
        <v>893</v>
      </c>
      <c r="E595" s="126" t="s">
        <v>289</v>
      </c>
      <c r="F595" s="127" t="s">
        <v>290</v>
      </c>
      <c r="G595" s="128"/>
      <c r="H595" s="128"/>
      <c r="I595" s="128"/>
      <c r="J595" s="129" t="s">
        <v>1175</v>
      </c>
      <c r="K595" s="130">
        <v>128.7</v>
      </c>
      <c r="L595" s="186">
        <v>0</v>
      </c>
      <c r="M595" s="187"/>
      <c r="N595" s="131">
        <f>ROUND($L$595*$K$595,2)</f>
        <v>0</v>
      </c>
      <c r="O595" s="128"/>
      <c r="P595" s="128"/>
      <c r="Q595" s="128"/>
      <c r="R595" s="27"/>
      <c r="S595" s="28"/>
      <c r="T595" s="132"/>
      <c r="U595" s="133" t="s">
        <v>644</v>
      </c>
      <c r="W595" s="134">
        <f>$V$595*$K$595</f>
        <v>0</v>
      </c>
      <c r="X595" s="134">
        <v>0</v>
      </c>
      <c r="Y595" s="134">
        <f>$X$595*$K$595</f>
        <v>0</v>
      </c>
      <c r="Z595" s="134">
        <v>0</v>
      </c>
      <c r="AA595" s="135">
        <f>$Z$595*$K$595</f>
        <v>0</v>
      </c>
      <c r="AR595" s="12" t="s">
        <v>857</v>
      </c>
      <c r="AT595" s="12" t="s">
        <v>893</v>
      </c>
      <c r="AU595" s="12" t="s">
        <v>668</v>
      </c>
      <c r="AY595" s="12" t="s">
        <v>892</v>
      </c>
      <c r="BE595" s="136">
        <f>IF($U$595="základní",$N$595,0)</f>
        <v>0</v>
      </c>
      <c r="BF595" s="136">
        <f>IF($U$595="snížená",$N$595,0)</f>
        <v>0</v>
      </c>
      <c r="BG595" s="136">
        <f>IF($U$595="zákl. přenesená",$N$595,0)</f>
        <v>0</v>
      </c>
      <c r="BH595" s="136">
        <f>IF($U$595="sníž. přenesená",$N$595,0)</f>
        <v>0</v>
      </c>
      <c r="BI595" s="136">
        <f>IF($U$595="nulová",$N$595,0)</f>
        <v>0</v>
      </c>
      <c r="BJ595" s="12" t="s">
        <v>619</v>
      </c>
      <c r="BK595" s="136">
        <f>ROUND($L$595*$K$595,2)</f>
        <v>0</v>
      </c>
      <c r="BL595" s="12" t="s">
        <v>857</v>
      </c>
      <c r="BM595" s="12" t="s">
        <v>291</v>
      </c>
    </row>
    <row r="596" spans="2:51" s="12" customFormat="1" ht="18.75" customHeight="1">
      <c r="B596" s="137"/>
      <c r="E596" s="138"/>
      <c r="F596" s="139" t="s">
        <v>292</v>
      </c>
      <c r="G596" s="140"/>
      <c r="H596" s="140"/>
      <c r="I596" s="140"/>
      <c r="K596" s="141">
        <v>128.7</v>
      </c>
      <c r="L596" s="188"/>
      <c r="M596" s="188"/>
      <c r="R596" s="142"/>
      <c r="S596" s="28"/>
      <c r="T596" s="143"/>
      <c r="AA596" s="144"/>
      <c r="AT596" s="138" t="s">
        <v>899</v>
      </c>
      <c r="AU596" s="138" t="s">
        <v>668</v>
      </c>
      <c r="AV596" s="138" t="s">
        <v>668</v>
      </c>
      <c r="AW596" s="138" t="s">
        <v>832</v>
      </c>
      <c r="AX596" s="138" t="s">
        <v>619</v>
      </c>
      <c r="AY596" s="138" t="s">
        <v>892</v>
      </c>
    </row>
    <row r="597" spans="2:65" s="12" customFormat="1" ht="27" customHeight="1">
      <c r="B597" s="23"/>
      <c r="C597" s="125" t="s">
        <v>293</v>
      </c>
      <c r="D597" s="125" t="s">
        <v>893</v>
      </c>
      <c r="E597" s="126" t="s">
        <v>294</v>
      </c>
      <c r="F597" s="127" t="s">
        <v>295</v>
      </c>
      <c r="G597" s="128"/>
      <c r="H597" s="128"/>
      <c r="I597" s="128"/>
      <c r="J597" s="129" t="s">
        <v>1175</v>
      </c>
      <c r="K597" s="130">
        <v>14.3</v>
      </c>
      <c r="L597" s="186">
        <v>0</v>
      </c>
      <c r="M597" s="187"/>
      <c r="N597" s="131">
        <f>ROUND($L$597*$K$597,2)</f>
        <v>0</v>
      </c>
      <c r="O597" s="128"/>
      <c r="P597" s="128"/>
      <c r="Q597" s="128"/>
      <c r="R597" s="27"/>
      <c r="S597" s="28"/>
      <c r="T597" s="132"/>
      <c r="U597" s="133" t="s">
        <v>644</v>
      </c>
      <c r="W597" s="134">
        <f>$V$597*$K$597</f>
        <v>0</v>
      </c>
      <c r="X597" s="134">
        <v>0</v>
      </c>
      <c r="Y597" s="134">
        <f>$X$597*$K$597</f>
        <v>0</v>
      </c>
      <c r="Z597" s="134">
        <v>0</v>
      </c>
      <c r="AA597" s="135">
        <f>$Z$597*$K$597</f>
        <v>0</v>
      </c>
      <c r="AR597" s="12" t="s">
        <v>857</v>
      </c>
      <c r="AT597" s="12" t="s">
        <v>893</v>
      </c>
      <c r="AU597" s="12" t="s">
        <v>668</v>
      </c>
      <c r="AY597" s="12" t="s">
        <v>892</v>
      </c>
      <c r="BE597" s="136">
        <f>IF($U$597="základní",$N$597,0)</f>
        <v>0</v>
      </c>
      <c r="BF597" s="136">
        <f>IF($U$597="snížená",$N$597,0)</f>
        <v>0</v>
      </c>
      <c r="BG597" s="136">
        <f>IF($U$597="zákl. přenesená",$N$597,0)</f>
        <v>0</v>
      </c>
      <c r="BH597" s="136">
        <f>IF($U$597="sníž. přenesená",$N$597,0)</f>
        <v>0</v>
      </c>
      <c r="BI597" s="136">
        <f>IF($U$597="nulová",$N$597,0)</f>
        <v>0</v>
      </c>
      <c r="BJ597" s="12" t="s">
        <v>619</v>
      </c>
      <c r="BK597" s="136">
        <f>ROUND($L$597*$K$597,2)</f>
        <v>0</v>
      </c>
      <c r="BL597" s="12" t="s">
        <v>857</v>
      </c>
      <c r="BM597" s="12" t="s">
        <v>296</v>
      </c>
    </row>
    <row r="598" spans="2:51" s="12" customFormat="1" ht="18.75" customHeight="1">
      <c r="B598" s="137"/>
      <c r="E598" s="138"/>
      <c r="F598" s="139" t="s">
        <v>297</v>
      </c>
      <c r="G598" s="140"/>
      <c r="H598" s="140"/>
      <c r="I598" s="140"/>
      <c r="K598" s="141">
        <v>14.3</v>
      </c>
      <c r="L598" s="188"/>
      <c r="M598" s="188"/>
      <c r="R598" s="142"/>
      <c r="S598" s="28"/>
      <c r="T598" s="143"/>
      <c r="AA598" s="144"/>
      <c r="AT598" s="138" t="s">
        <v>899</v>
      </c>
      <c r="AU598" s="138" t="s">
        <v>668</v>
      </c>
      <c r="AV598" s="138" t="s">
        <v>668</v>
      </c>
      <c r="AW598" s="138" t="s">
        <v>832</v>
      </c>
      <c r="AX598" s="138" t="s">
        <v>619</v>
      </c>
      <c r="AY598" s="138" t="s">
        <v>892</v>
      </c>
    </row>
    <row r="599" spans="2:65" s="12" customFormat="1" ht="27" customHeight="1">
      <c r="B599" s="23"/>
      <c r="C599" s="125" t="s">
        <v>298</v>
      </c>
      <c r="D599" s="125" t="s">
        <v>893</v>
      </c>
      <c r="E599" s="126" t="s">
        <v>299</v>
      </c>
      <c r="F599" s="127" t="s">
        <v>300</v>
      </c>
      <c r="G599" s="128"/>
      <c r="H599" s="128"/>
      <c r="I599" s="128"/>
      <c r="J599" s="129" t="s">
        <v>1175</v>
      </c>
      <c r="K599" s="130">
        <v>12.672</v>
      </c>
      <c r="L599" s="186">
        <v>0</v>
      </c>
      <c r="M599" s="187"/>
      <c r="N599" s="131">
        <f>ROUND($L$599*$K$599,2)</f>
        <v>0</v>
      </c>
      <c r="O599" s="128"/>
      <c r="P599" s="128"/>
      <c r="Q599" s="128"/>
      <c r="R599" s="27"/>
      <c r="S599" s="28"/>
      <c r="T599" s="132"/>
      <c r="U599" s="133" t="s">
        <v>644</v>
      </c>
      <c r="W599" s="134">
        <f>$V$599*$K$599</f>
        <v>0</v>
      </c>
      <c r="X599" s="134">
        <v>0</v>
      </c>
      <c r="Y599" s="134">
        <f>$X$599*$K$599</f>
        <v>0</v>
      </c>
      <c r="Z599" s="134">
        <v>0</v>
      </c>
      <c r="AA599" s="135">
        <f>$Z$599*$K$599</f>
        <v>0</v>
      </c>
      <c r="AR599" s="12" t="s">
        <v>857</v>
      </c>
      <c r="AT599" s="12" t="s">
        <v>893</v>
      </c>
      <c r="AU599" s="12" t="s">
        <v>668</v>
      </c>
      <c r="AY599" s="12" t="s">
        <v>892</v>
      </c>
      <c r="BE599" s="136">
        <f>IF($U$599="základní",$N$599,0)</f>
        <v>0</v>
      </c>
      <c r="BF599" s="136">
        <f>IF($U$599="snížená",$N$599,0)</f>
        <v>0</v>
      </c>
      <c r="BG599" s="136">
        <f>IF($U$599="zákl. přenesená",$N$599,0)</f>
        <v>0</v>
      </c>
      <c r="BH599" s="136">
        <f>IF($U$599="sníž. přenesená",$N$599,0)</f>
        <v>0</v>
      </c>
      <c r="BI599" s="136">
        <f>IF($U$599="nulová",$N$599,0)</f>
        <v>0</v>
      </c>
      <c r="BJ599" s="12" t="s">
        <v>619</v>
      </c>
      <c r="BK599" s="136">
        <f>ROUND($L$599*$K$599,2)</f>
        <v>0</v>
      </c>
      <c r="BL599" s="12" t="s">
        <v>857</v>
      </c>
      <c r="BM599" s="12" t="s">
        <v>301</v>
      </c>
    </row>
    <row r="600" spans="2:51" s="12" customFormat="1" ht="18.75" customHeight="1">
      <c r="B600" s="137"/>
      <c r="E600" s="138" t="s">
        <v>814</v>
      </c>
      <c r="F600" s="139" t="s">
        <v>302</v>
      </c>
      <c r="G600" s="140"/>
      <c r="H600" s="140"/>
      <c r="I600" s="140"/>
      <c r="K600" s="141">
        <v>12.672</v>
      </c>
      <c r="L600" s="188"/>
      <c r="M600" s="188"/>
      <c r="R600" s="142"/>
      <c r="S600" s="28"/>
      <c r="T600" s="143"/>
      <c r="AA600" s="144"/>
      <c r="AT600" s="138" t="s">
        <v>899</v>
      </c>
      <c r="AU600" s="138" t="s">
        <v>668</v>
      </c>
      <c r="AV600" s="138" t="s">
        <v>668</v>
      </c>
      <c r="AW600" s="138" t="s">
        <v>832</v>
      </c>
      <c r="AX600" s="138" t="s">
        <v>619</v>
      </c>
      <c r="AY600" s="138" t="s">
        <v>892</v>
      </c>
    </row>
    <row r="601" spans="2:65" s="12" customFormat="1" ht="27" customHeight="1">
      <c r="B601" s="23"/>
      <c r="C601" s="125" t="s">
        <v>303</v>
      </c>
      <c r="D601" s="125" t="s">
        <v>893</v>
      </c>
      <c r="E601" s="126" t="s">
        <v>304</v>
      </c>
      <c r="F601" s="127" t="s">
        <v>305</v>
      </c>
      <c r="G601" s="128"/>
      <c r="H601" s="128"/>
      <c r="I601" s="128"/>
      <c r="J601" s="129" t="s">
        <v>1175</v>
      </c>
      <c r="K601" s="130">
        <v>1.628</v>
      </c>
      <c r="L601" s="186">
        <v>0</v>
      </c>
      <c r="M601" s="187"/>
      <c r="N601" s="131">
        <f>ROUND($L$601*$K$601,2)</f>
        <v>0</v>
      </c>
      <c r="O601" s="128"/>
      <c r="P601" s="128"/>
      <c r="Q601" s="128"/>
      <c r="R601" s="27"/>
      <c r="S601" s="28"/>
      <c r="T601" s="132"/>
      <c r="U601" s="133" t="s">
        <v>644</v>
      </c>
      <c r="W601" s="134">
        <f>$V$601*$K$601</f>
        <v>0</v>
      </c>
      <c r="X601" s="134">
        <v>0</v>
      </c>
      <c r="Y601" s="134">
        <f>$X$601*$K$601</f>
        <v>0</v>
      </c>
      <c r="Z601" s="134">
        <v>0</v>
      </c>
      <c r="AA601" s="135">
        <f>$Z$601*$K$601</f>
        <v>0</v>
      </c>
      <c r="AR601" s="12" t="s">
        <v>857</v>
      </c>
      <c r="AT601" s="12" t="s">
        <v>893</v>
      </c>
      <c r="AU601" s="12" t="s">
        <v>668</v>
      </c>
      <c r="AY601" s="12" t="s">
        <v>892</v>
      </c>
      <c r="BE601" s="136">
        <f>IF($U$601="základní",$N$601,0)</f>
        <v>0</v>
      </c>
      <c r="BF601" s="136">
        <f>IF($U$601="snížená",$N$601,0)</f>
        <v>0</v>
      </c>
      <c r="BG601" s="136">
        <f>IF($U$601="zákl. přenesená",$N$601,0)</f>
        <v>0</v>
      </c>
      <c r="BH601" s="136">
        <f>IF($U$601="sníž. přenesená",$N$601,0)</f>
        <v>0</v>
      </c>
      <c r="BI601" s="136">
        <f>IF($U$601="nulová",$N$601,0)</f>
        <v>0</v>
      </c>
      <c r="BJ601" s="12" t="s">
        <v>619</v>
      </c>
      <c r="BK601" s="136">
        <f>ROUND($L$601*$K$601,2)</f>
        <v>0</v>
      </c>
      <c r="BL601" s="12" t="s">
        <v>857</v>
      </c>
      <c r="BM601" s="12" t="s">
        <v>306</v>
      </c>
    </row>
    <row r="602" spans="2:51" s="12" customFormat="1" ht="18.75" customHeight="1">
      <c r="B602" s="137"/>
      <c r="E602" s="138" t="s">
        <v>820</v>
      </c>
      <c r="F602" s="139" t="s">
        <v>307</v>
      </c>
      <c r="G602" s="140"/>
      <c r="H602" s="140"/>
      <c r="I602" s="140"/>
      <c r="K602" s="141">
        <v>1.628</v>
      </c>
      <c r="L602" s="188"/>
      <c r="M602" s="188"/>
      <c r="R602" s="142"/>
      <c r="S602" s="28"/>
      <c r="T602" s="143"/>
      <c r="AA602" s="144"/>
      <c r="AT602" s="138" t="s">
        <v>899</v>
      </c>
      <c r="AU602" s="138" t="s">
        <v>668</v>
      </c>
      <c r="AV602" s="138" t="s">
        <v>668</v>
      </c>
      <c r="AW602" s="138" t="s">
        <v>832</v>
      </c>
      <c r="AX602" s="138" t="s">
        <v>619</v>
      </c>
      <c r="AY602" s="138" t="s">
        <v>892</v>
      </c>
    </row>
    <row r="603" spans="2:65" s="12" customFormat="1" ht="27" customHeight="1">
      <c r="B603" s="23"/>
      <c r="C603" s="125" t="s">
        <v>308</v>
      </c>
      <c r="D603" s="125" t="s">
        <v>893</v>
      </c>
      <c r="E603" s="126" t="s">
        <v>309</v>
      </c>
      <c r="F603" s="127" t="s">
        <v>310</v>
      </c>
      <c r="G603" s="128"/>
      <c r="H603" s="128"/>
      <c r="I603" s="128"/>
      <c r="J603" s="129" t="s">
        <v>1175</v>
      </c>
      <c r="K603" s="130">
        <v>67.067</v>
      </c>
      <c r="L603" s="186">
        <v>0</v>
      </c>
      <c r="M603" s="187"/>
      <c r="N603" s="131">
        <f>ROUND($L$603*$K$603,2)</f>
        <v>0</v>
      </c>
      <c r="O603" s="128"/>
      <c r="P603" s="128"/>
      <c r="Q603" s="128"/>
      <c r="R603" s="27"/>
      <c r="S603" s="28"/>
      <c r="T603" s="132"/>
      <c r="U603" s="133" t="s">
        <v>644</v>
      </c>
      <c r="W603" s="134">
        <f>$V$603*$K$603</f>
        <v>0</v>
      </c>
      <c r="X603" s="134">
        <v>0</v>
      </c>
      <c r="Y603" s="134">
        <f>$X$603*$K$603</f>
        <v>0</v>
      </c>
      <c r="Z603" s="134">
        <v>0</v>
      </c>
      <c r="AA603" s="135">
        <f>$Z$603*$K$603</f>
        <v>0</v>
      </c>
      <c r="AR603" s="12" t="s">
        <v>857</v>
      </c>
      <c r="AT603" s="12" t="s">
        <v>893</v>
      </c>
      <c r="AU603" s="12" t="s">
        <v>668</v>
      </c>
      <c r="AY603" s="12" t="s">
        <v>892</v>
      </c>
      <c r="BE603" s="136">
        <f>IF($U$603="základní",$N$603,0)</f>
        <v>0</v>
      </c>
      <c r="BF603" s="136">
        <f>IF($U$603="snížená",$N$603,0)</f>
        <v>0</v>
      </c>
      <c r="BG603" s="136">
        <f>IF($U$603="zákl. přenesená",$N$603,0)</f>
        <v>0</v>
      </c>
      <c r="BH603" s="136">
        <f>IF($U$603="sníž. přenesená",$N$603,0)</f>
        <v>0</v>
      </c>
      <c r="BI603" s="136">
        <f>IF($U$603="nulová",$N$603,0)</f>
        <v>0</v>
      </c>
      <c r="BJ603" s="12" t="s">
        <v>619</v>
      </c>
      <c r="BK603" s="136">
        <f>ROUND($L$603*$K$603,2)</f>
        <v>0</v>
      </c>
      <c r="BL603" s="12" t="s">
        <v>857</v>
      </c>
      <c r="BM603" s="12" t="s">
        <v>311</v>
      </c>
    </row>
    <row r="604" spans="2:51" s="12" customFormat="1" ht="18.75" customHeight="1">
      <c r="B604" s="137"/>
      <c r="E604" s="138" t="s">
        <v>822</v>
      </c>
      <c r="F604" s="139" t="s">
        <v>312</v>
      </c>
      <c r="G604" s="140"/>
      <c r="H604" s="140"/>
      <c r="I604" s="140"/>
      <c r="K604" s="141">
        <v>67.067</v>
      </c>
      <c r="L604" s="188"/>
      <c r="M604" s="188"/>
      <c r="R604" s="142"/>
      <c r="S604" s="28"/>
      <c r="T604" s="143"/>
      <c r="AA604" s="144"/>
      <c r="AT604" s="138" t="s">
        <v>899</v>
      </c>
      <c r="AU604" s="138" t="s">
        <v>668</v>
      </c>
      <c r="AV604" s="138" t="s">
        <v>668</v>
      </c>
      <c r="AW604" s="138" t="s">
        <v>832</v>
      </c>
      <c r="AX604" s="138" t="s">
        <v>619</v>
      </c>
      <c r="AY604" s="138" t="s">
        <v>892</v>
      </c>
    </row>
    <row r="605" spans="2:65" s="12" customFormat="1" ht="27" customHeight="1">
      <c r="B605" s="23"/>
      <c r="C605" s="125" t="s">
        <v>313</v>
      </c>
      <c r="D605" s="125" t="s">
        <v>893</v>
      </c>
      <c r="E605" s="126" t="s">
        <v>314</v>
      </c>
      <c r="F605" s="127" t="s">
        <v>315</v>
      </c>
      <c r="G605" s="128"/>
      <c r="H605" s="128"/>
      <c r="I605" s="128"/>
      <c r="J605" s="129" t="s">
        <v>1175</v>
      </c>
      <c r="K605" s="130">
        <v>379.344</v>
      </c>
      <c r="L605" s="186">
        <v>0</v>
      </c>
      <c r="M605" s="187"/>
      <c r="N605" s="131">
        <f>ROUND($L$605*$K$605,2)</f>
        <v>0</v>
      </c>
      <c r="O605" s="128"/>
      <c r="P605" s="128"/>
      <c r="Q605" s="128"/>
      <c r="R605" s="27"/>
      <c r="S605" s="28"/>
      <c r="T605" s="132"/>
      <c r="U605" s="133" t="s">
        <v>644</v>
      </c>
      <c r="W605" s="134">
        <f>$V$605*$K$605</f>
        <v>0</v>
      </c>
      <c r="X605" s="134">
        <v>0</v>
      </c>
      <c r="Y605" s="134">
        <f>$X$605*$K$605</f>
        <v>0</v>
      </c>
      <c r="Z605" s="134">
        <v>0</v>
      </c>
      <c r="AA605" s="135">
        <f>$Z$605*$K$605</f>
        <v>0</v>
      </c>
      <c r="AR605" s="12" t="s">
        <v>857</v>
      </c>
      <c r="AT605" s="12" t="s">
        <v>893</v>
      </c>
      <c r="AU605" s="12" t="s">
        <v>668</v>
      </c>
      <c r="AY605" s="12" t="s">
        <v>892</v>
      </c>
      <c r="BE605" s="136">
        <f>IF($U$605="základní",$N$605,0)</f>
        <v>0</v>
      </c>
      <c r="BF605" s="136">
        <f>IF($U$605="snížená",$N$605,0)</f>
        <v>0</v>
      </c>
      <c r="BG605" s="136">
        <f>IF($U$605="zákl. přenesená",$N$605,0)</f>
        <v>0</v>
      </c>
      <c r="BH605" s="136">
        <f>IF($U$605="sníž. přenesená",$N$605,0)</f>
        <v>0</v>
      </c>
      <c r="BI605" s="136">
        <f>IF($U$605="nulová",$N$605,0)</f>
        <v>0</v>
      </c>
      <c r="BJ605" s="12" t="s">
        <v>619</v>
      </c>
      <c r="BK605" s="136">
        <f>ROUND($L$605*$K$605,2)</f>
        <v>0</v>
      </c>
      <c r="BL605" s="12" t="s">
        <v>857</v>
      </c>
      <c r="BM605" s="12" t="s">
        <v>316</v>
      </c>
    </row>
    <row r="606" spans="2:51" s="12" customFormat="1" ht="46.5" customHeight="1">
      <c r="B606" s="137"/>
      <c r="E606" s="138" t="s">
        <v>818</v>
      </c>
      <c r="F606" s="139" t="s">
        <v>317</v>
      </c>
      <c r="G606" s="140"/>
      <c r="H606" s="140"/>
      <c r="I606" s="140"/>
      <c r="K606" s="141">
        <v>379.344</v>
      </c>
      <c r="L606" s="188"/>
      <c r="M606" s="188"/>
      <c r="R606" s="142"/>
      <c r="S606" s="28"/>
      <c r="T606" s="143"/>
      <c r="AA606" s="144"/>
      <c r="AT606" s="138" t="s">
        <v>899</v>
      </c>
      <c r="AU606" s="138" t="s">
        <v>668</v>
      </c>
      <c r="AV606" s="138" t="s">
        <v>668</v>
      </c>
      <c r="AW606" s="138" t="s">
        <v>832</v>
      </c>
      <c r="AX606" s="138" t="s">
        <v>619</v>
      </c>
      <c r="AY606" s="138" t="s">
        <v>892</v>
      </c>
    </row>
    <row r="607" spans="2:63" s="111" customFormat="1" ht="30.75" customHeight="1">
      <c r="B607" s="112"/>
      <c r="D607" s="123" t="s">
        <v>858</v>
      </c>
      <c r="E607" s="123"/>
      <c r="F607" s="123"/>
      <c r="G607" s="123"/>
      <c r="H607" s="123"/>
      <c r="I607" s="123"/>
      <c r="J607" s="123"/>
      <c r="K607" s="123"/>
      <c r="L607" s="191"/>
      <c r="M607" s="191"/>
      <c r="N607" s="124">
        <f>SUM(N608:N610)</f>
        <v>0</v>
      </c>
      <c r="O607" s="115"/>
      <c r="P607" s="115"/>
      <c r="Q607" s="115"/>
      <c r="R607" s="116"/>
      <c r="S607" s="117"/>
      <c r="T607" s="118"/>
      <c r="W607" s="119">
        <f>SUM($W$608:$W$611)</f>
        <v>0</v>
      </c>
      <c r="Y607" s="119">
        <f>SUM($Y$608:$Y$611)</f>
        <v>0</v>
      </c>
      <c r="AA607" s="120">
        <f>SUM($AA$608:$AA$611)</f>
        <v>0</v>
      </c>
      <c r="AR607" s="121" t="s">
        <v>619</v>
      </c>
      <c r="AT607" s="121" t="s">
        <v>660</v>
      </c>
      <c r="AU607" s="121" t="s">
        <v>619</v>
      </c>
      <c r="AY607" s="121" t="s">
        <v>892</v>
      </c>
      <c r="BK607" s="122">
        <f>SUM($BK$608:$BK$611)</f>
        <v>0</v>
      </c>
    </row>
    <row r="608" spans="2:65" s="12" customFormat="1" ht="27" customHeight="1">
      <c r="B608" s="23"/>
      <c r="C608" s="125" t="s">
        <v>318</v>
      </c>
      <c r="D608" s="125" t="s">
        <v>893</v>
      </c>
      <c r="E608" s="126" t="s">
        <v>319</v>
      </c>
      <c r="F608" s="127" t="s">
        <v>320</v>
      </c>
      <c r="G608" s="128"/>
      <c r="H608" s="128"/>
      <c r="I608" s="128"/>
      <c r="J608" s="129" t="s">
        <v>1175</v>
      </c>
      <c r="K608" s="130">
        <v>157.754</v>
      </c>
      <c r="L608" s="186">
        <v>0</v>
      </c>
      <c r="M608" s="187"/>
      <c r="N608" s="131">
        <f>ROUND($L$608*$K$608,2)</f>
        <v>0</v>
      </c>
      <c r="O608" s="128"/>
      <c r="P608" s="128"/>
      <c r="Q608" s="128"/>
      <c r="R608" s="27"/>
      <c r="S608" s="28"/>
      <c r="T608" s="132"/>
      <c r="U608" s="133" t="s">
        <v>644</v>
      </c>
      <c r="W608" s="134">
        <f>$V$608*$K$608</f>
        <v>0</v>
      </c>
      <c r="X608" s="134">
        <v>0</v>
      </c>
      <c r="Y608" s="134">
        <f>$X$608*$K$608</f>
        <v>0</v>
      </c>
      <c r="Z608" s="134">
        <v>0</v>
      </c>
      <c r="AA608" s="135">
        <f>$Z$608*$K$608</f>
        <v>0</v>
      </c>
      <c r="AR608" s="12" t="s">
        <v>857</v>
      </c>
      <c r="AT608" s="12" t="s">
        <v>893</v>
      </c>
      <c r="AU608" s="12" t="s">
        <v>668</v>
      </c>
      <c r="AY608" s="12" t="s">
        <v>892</v>
      </c>
      <c r="BE608" s="136">
        <f>IF($U$608="základní",$N$608,0)</f>
        <v>0</v>
      </c>
      <c r="BF608" s="136">
        <f>IF($U$608="snížená",$N$608,0)</f>
        <v>0</v>
      </c>
      <c r="BG608" s="136">
        <f>IF($U$608="zákl. přenesená",$N$608,0)</f>
        <v>0</v>
      </c>
      <c r="BH608" s="136">
        <f>IF($U$608="sníž. přenesená",$N$608,0)</f>
        <v>0</v>
      </c>
      <c r="BI608" s="136">
        <f>IF($U$608="nulová",$N$608,0)</f>
        <v>0</v>
      </c>
      <c r="BJ608" s="12" t="s">
        <v>619</v>
      </c>
      <c r="BK608" s="136">
        <f>ROUND($L$608*$K$608,2)</f>
        <v>0</v>
      </c>
      <c r="BL608" s="12" t="s">
        <v>857</v>
      </c>
      <c r="BM608" s="12" t="s">
        <v>321</v>
      </c>
    </row>
    <row r="609" spans="2:51" s="12" customFormat="1" ht="32.25" customHeight="1">
      <c r="B609" s="137"/>
      <c r="E609" s="138" t="s">
        <v>810</v>
      </c>
      <c r="F609" s="139" t="s">
        <v>322</v>
      </c>
      <c r="G609" s="140"/>
      <c r="H609" s="140"/>
      <c r="I609" s="140"/>
      <c r="K609" s="141">
        <v>157.754</v>
      </c>
      <c r="L609" s="188"/>
      <c r="M609" s="188"/>
      <c r="R609" s="142"/>
      <c r="S609" s="28"/>
      <c r="T609" s="143"/>
      <c r="AA609" s="144"/>
      <c r="AT609" s="138" t="s">
        <v>899</v>
      </c>
      <c r="AU609" s="138" t="s">
        <v>668</v>
      </c>
      <c r="AV609" s="138" t="s">
        <v>668</v>
      </c>
      <c r="AW609" s="138" t="s">
        <v>832</v>
      </c>
      <c r="AX609" s="138" t="s">
        <v>619</v>
      </c>
      <c r="AY609" s="138" t="s">
        <v>892</v>
      </c>
    </row>
    <row r="610" spans="2:65" s="12" customFormat="1" ht="27" customHeight="1">
      <c r="B610" s="23"/>
      <c r="C610" s="125" t="s">
        <v>323</v>
      </c>
      <c r="D610" s="125" t="s">
        <v>893</v>
      </c>
      <c r="E610" s="126" t="s">
        <v>324</v>
      </c>
      <c r="F610" s="127" t="s">
        <v>325</v>
      </c>
      <c r="G610" s="128"/>
      <c r="H610" s="128"/>
      <c r="I610" s="128"/>
      <c r="J610" s="129" t="s">
        <v>1175</v>
      </c>
      <c r="K610" s="130">
        <v>157.754</v>
      </c>
      <c r="L610" s="186">
        <v>0</v>
      </c>
      <c r="M610" s="187"/>
      <c r="N610" s="131">
        <f>ROUND($L$610*$K$610,2)</f>
        <v>0</v>
      </c>
      <c r="O610" s="128"/>
      <c r="P610" s="128"/>
      <c r="Q610" s="128"/>
      <c r="R610" s="27"/>
      <c r="S610" s="28"/>
      <c r="T610" s="132"/>
      <c r="U610" s="133" t="s">
        <v>644</v>
      </c>
      <c r="W610" s="134">
        <f>$V$610*$K$610</f>
        <v>0</v>
      </c>
      <c r="X610" s="134">
        <v>0</v>
      </c>
      <c r="Y610" s="134">
        <f>$X$610*$K$610</f>
        <v>0</v>
      </c>
      <c r="Z610" s="134">
        <v>0</v>
      </c>
      <c r="AA610" s="135">
        <f>$Z$610*$K$610</f>
        <v>0</v>
      </c>
      <c r="AR610" s="12" t="s">
        <v>857</v>
      </c>
      <c r="AT610" s="12" t="s">
        <v>893</v>
      </c>
      <c r="AU610" s="12" t="s">
        <v>668</v>
      </c>
      <c r="AY610" s="12" t="s">
        <v>892</v>
      </c>
      <c r="BE610" s="136">
        <f>IF($U$610="základní",$N$610,0)</f>
        <v>0</v>
      </c>
      <c r="BF610" s="136">
        <f>IF($U$610="snížená",$N$610,0)</f>
        <v>0</v>
      </c>
      <c r="BG610" s="136">
        <f>IF($U$610="zákl. přenesená",$N$610,0)</f>
        <v>0</v>
      </c>
      <c r="BH610" s="136">
        <f>IF($U$610="sníž. přenesená",$N$610,0)</f>
        <v>0</v>
      </c>
      <c r="BI610" s="136">
        <f>IF($U$610="nulová",$N$610,0)</f>
        <v>0</v>
      </c>
      <c r="BJ610" s="12" t="s">
        <v>619</v>
      </c>
      <c r="BK610" s="136">
        <f>ROUND($L$610*$K$610,2)</f>
        <v>0</v>
      </c>
      <c r="BL610" s="12" t="s">
        <v>857</v>
      </c>
      <c r="BM610" s="12" t="s">
        <v>326</v>
      </c>
    </row>
    <row r="611" spans="2:51" s="12" customFormat="1" ht="18.75" customHeight="1">
      <c r="B611" s="137"/>
      <c r="E611" s="138"/>
      <c r="F611" s="139" t="s">
        <v>810</v>
      </c>
      <c r="G611" s="140"/>
      <c r="H611" s="140"/>
      <c r="I611" s="140"/>
      <c r="K611" s="141">
        <v>157.754</v>
      </c>
      <c r="L611" s="188"/>
      <c r="M611" s="188"/>
      <c r="R611" s="142"/>
      <c r="S611" s="28"/>
      <c r="T611" s="143"/>
      <c r="AA611" s="144"/>
      <c r="AT611" s="138" t="s">
        <v>899</v>
      </c>
      <c r="AU611" s="138" t="s">
        <v>668</v>
      </c>
      <c r="AV611" s="138" t="s">
        <v>668</v>
      </c>
      <c r="AW611" s="138" t="s">
        <v>832</v>
      </c>
      <c r="AX611" s="138" t="s">
        <v>619</v>
      </c>
      <c r="AY611" s="138" t="s">
        <v>892</v>
      </c>
    </row>
    <row r="612" spans="2:63" s="111" customFormat="1" ht="37.5" customHeight="1">
      <c r="B612" s="112"/>
      <c r="D612" s="113" t="s">
        <v>861</v>
      </c>
      <c r="E612" s="113"/>
      <c r="F612" s="113"/>
      <c r="G612" s="113"/>
      <c r="H612" s="113"/>
      <c r="I612" s="113"/>
      <c r="J612" s="113"/>
      <c r="K612" s="113"/>
      <c r="L612" s="192"/>
      <c r="M612" s="192"/>
      <c r="N612" s="114">
        <f>$BK$612</f>
        <v>0</v>
      </c>
      <c r="O612" s="115"/>
      <c r="P612" s="115"/>
      <c r="Q612" s="115"/>
      <c r="R612" s="116"/>
      <c r="S612" s="117"/>
      <c r="T612" s="118"/>
      <c r="W612" s="119">
        <f>$W$613+$W$618+$W$623</f>
        <v>0</v>
      </c>
      <c r="Y612" s="119">
        <f>$Y$613+$Y$618+$Y$623</f>
        <v>0.15725726</v>
      </c>
      <c r="AA612" s="120">
        <f>$AA$613+$AA$618+$AA$623</f>
        <v>0.38486500000000007</v>
      </c>
      <c r="AR612" s="121" t="s">
        <v>668</v>
      </c>
      <c r="AT612" s="121" t="s">
        <v>660</v>
      </c>
      <c r="AU612" s="121" t="s">
        <v>661</v>
      </c>
      <c r="AY612" s="121" t="s">
        <v>892</v>
      </c>
      <c r="BK612" s="122">
        <f>$BK$613+$BK$618+$BK$623</f>
        <v>0</v>
      </c>
    </row>
    <row r="613" spans="2:63" s="111" customFormat="1" ht="21" customHeight="1">
      <c r="B613" s="112"/>
      <c r="D613" s="123" t="s">
        <v>864</v>
      </c>
      <c r="E613" s="123"/>
      <c r="F613" s="123"/>
      <c r="G613" s="123"/>
      <c r="H613" s="123"/>
      <c r="I613" s="123"/>
      <c r="J613" s="123"/>
      <c r="K613" s="123"/>
      <c r="L613" s="191"/>
      <c r="M613" s="191"/>
      <c r="N613" s="124">
        <f>SUM(N614:N617)</f>
        <v>0</v>
      </c>
      <c r="O613" s="115"/>
      <c r="P613" s="115"/>
      <c r="Q613" s="115"/>
      <c r="R613" s="116"/>
      <c r="S613" s="117"/>
      <c r="T613" s="118"/>
      <c r="W613" s="119">
        <f>SUM($W$614:$W$615)</f>
        <v>0</v>
      </c>
      <c r="Y613" s="119">
        <f>SUM($Y$614:$Y$615)</f>
        <v>0.00783354</v>
      </c>
      <c r="AA613" s="120">
        <f>SUM($AA$614:$AA$615)</f>
        <v>0</v>
      </c>
      <c r="AR613" s="121" t="s">
        <v>668</v>
      </c>
      <c r="AT613" s="121" t="s">
        <v>660</v>
      </c>
      <c r="AU613" s="121" t="s">
        <v>619</v>
      </c>
      <c r="AY613" s="121" t="s">
        <v>892</v>
      </c>
      <c r="BK613" s="122">
        <f>SUM($BK$614:$BK$615)</f>
        <v>0</v>
      </c>
    </row>
    <row r="614" spans="2:65" s="12" customFormat="1" ht="27" customHeight="1">
      <c r="B614" s="23"/>
      <c r="C614" s="125" t="s">
        <v>327</v>
      </c>
      <c r="D614" s="125" t="s">
        <v>893</v>
      </c>
      <c r="E614" s="126" t="s">
        <v>328</v>
      </c>
      <c r="F614" s="127" t="s">
        <v>329</v>
      </c>
      <c r="G614" s="128"/>
      <c r="H614" s="128"/>
      <c r="I614" s="128"/>
      <c r="J614" s="129" t="s">
        <v>896</v>
      </c>
      <c r="K614" s="130">
        <v>10.043</v>
      </c>
      <c r="L614" s="186">
        <v>0</v>
      </c>
      <c r="M614" s="187"/>
      <c r="N614" s="131">
        <f>ROUND($L$614*$K$614,2)</f>
        <v>0</v>
      </c>
      <c r="O614" s="128"/>
      <c r="P614" s="128"/>
      <c r="Q614" s="128"/>
      <c r="R614" s="27"/>
      <c r="S614" s="28"/>
      <c r="T614" s="132"/>
      <c r="U614" s="133" t="s">
        <v>644</v>
      </c>
      <c r="W614" s="134">
        <f>$V$614*$K$614</f>
        <v>0</v>
      </c>
      <c r="X614" s="134">
        <v>0.00078</v>
      </c>
      <c r="Y614" s="134">
        <f>$X$614*$K$614</f>
        <v>0.00783354</v>
      </c>
      <c r="Z614" s="134">
        <v>0</v>
      </c>
      <c r="AA614" s="135">
        <f>$Z$614*$K$614</f>
        <v>0</v>
      </c>
      <c r="AR614" s="12" t="s">
        <v>998</v>
      </c>
      <c r="AT614" s="12" t="s">
        <v>893</v>
      </c>
      <c r="AU614" s="12" t="s">
        <v>668</v>
      </c>
      <c r="AY614" s="12" t="s">
        <v>892</v>
      </c>
      <c r="BE614" s="136">
        <f>IF($U$614="základní",$N$614,0)</f>
        <v>0</v>
      </c>
      <c r="BF614" s="136">
        <f>IF($U$614="snížená",$N$614,0)</f>
        <v>0</v>
      </c>
      <c r="BG614" s="136">
        <f>IF($U$614="zákl. přenesená",$N$614,0)</f>
        <v>0</v>
      </c>
      <c r="BH614" s="136">
        <f>IF($U$614="sníž. přenesená",$N$614,0)</f>
        <v>0</v>
      </c>
      <c r="BI614" s="136">
        <f>IF($U$614="nulová",$N$614,0)</f>
        <v>0</v>
      </c>
      <c r="BJ614" s="12" t="s">
        <v>619</v>
      </c>
      <c r="BK614" s="136">
        <f>ROUND($L$614*$K$614,2)</f>
        <v>0</v>
      </c>
      <c r="BL614" s="12" t="s">
        <v>998</v>
      </c>
      <c r="BM614" s="12" t="s">
        <v>330</v>
      </c>
    </row>
    <row r="615" spans="2:51" s="12" customFormat="1" ht="18.75" customHeight="1">
      <c r="B615" s="137"/>
      <c r="E615" s="138"/>
      <c r="F615" s="139" t="s">
        <v>709</v>
      </c>
      <c r="G615" s="140"/>
      <c r="H615" s="140"/>
      <c r="I615" s="140"/>
      <c r="K615" s="141">
        <v>10.043</v>
      </c>
      <c r="L615" s="188"/>
      <c r="M615" s="188"/>
      <c r="R615" s="142"/>
      <c r="S615" s="28"/>
      <c r="T615" s="143"/>
      <c r="AA615" s="144"/>
      <c r="AT615" s="138" t="s">
        <v>899</v>
      </c>
      <c r="AU615" s="138" t="s">
        <v>668</v>
      </c>
      <c r="AV615" s="138" t="s">
        <v>668</v>
      </c>
      <c r="AW615" s="138" t="s">
        <v>832</v>
      </c>
      <c r="AX615" s="138" t="s">
        <v>619</v>
      </c>
      <c r="AY615" s="138" t="s">
        <v>892</v>
      </c>
    </row>
    <row r="616" spans="2:65" s="12" customFormat="1" ht="27" customHeight="1">
      <c r="B616" s="23"/>
      <c r="C616" s="125" t="s">
        <v>1718</v>
      </c>
      <c r="D616" s="125"/>
      <c r="E616" s="126"/>
      <c r="F616" s="127" t="s">
        <v>1719</v>
      </c>
      <c r="G616" s="128"/>
      <c r="H616" s="128"/>
      <c r="I616" s="128"/>
      <c r="J616" s="129" t="s">
        <v>896</v>
      </c>
      <c r="K616" s="130">
        <v>10.043</v>
      </c>
      <c r="L616" s="186">
        <v>0</v>
      </c>
      <c r="M616" s="187"/>
      <c r="N616" s="131">
        <f>ROUND($L$616*$K$616,2)</f>
        <v>0</v>
      </c>
      <c r="O616" s="128"/>
      <c r="P616" s="128"/>
      <c r="Q616" s="128"/>
      <c r="R616" s="27"/>
      <c r="S616" s="28"/>
      <c r="T616" s="132"/>
      <c r="U616" s="133" t="s">
        <v>644</v>
      </c>
      <c r="W616" s="134">
        <f>$V$614*$K$614</f>
        <v>0</v>
      </c>
      <c r="X616" s="134">
        <v>0.00078</v>
      </c>
      <c r="Y616" s="134">
        <f>$X$614*$K$614</f>
        <v>0.00783354</v>
      </c>
      <c r="Z616" s="134">
        <v>0</v>
      </c>
      <c r="AA616" s="135">
        <f>$Z$614*$K$614</f>
        <v>0</v>
      </c>
      <c r="AR616" s="12" t="s">
        <v>998</v>
      </c>
      <c r="AT616" s="12" t="s">
        <v>893</v>
      </c>
      <c r="AU616" s="12" t="s">
        <v>668</v>
      </c>
      <c r="AY616" s="12" t="s">
        <v>892</v>
      </c>
      <c r="BE616" s="136">
        <f>IF($U$614="základní",$N$614,0)</f>
        <v>0</v>
      </c>
      <c r="BF616" s="136">
        <f>IF($U$614="snížená",$N$614,0)</f>
        <v>0</v>
      </c>
      <c r="BG616" s="136">
        <f>IF($U$614="zákl. přenesená",$N$614,0)</f>
        <v>0</v>
      </c>
      <c r="BH616" s="136">
        <f>IF($U$614="sníž. přenesená",$N$614,0)</f>
        <v>0</v>
      </c>
      <c r="BI616" s="136">
        <f>IF($U$614="nulová",$N$614,0)</f>
        <v>0</v>
      </c>
      <c r="BJ616" s="12" t="s">
        <v>619</v>
      </c>
      <c r="BK616" s="136">
        <f>ROUND($L$614*$K$614,2)</f>
        <v>0</v>
      </c>
      <c r="BL616" s="12" t="s">
        <v>998</v>
      </c>
      <c r="BM616" s="12" t="s">
        <v>330</v>
      </c>
    </row>
    <row r="617" spans="2:65" s="12" customFormat="1" ht="27" customHeight="1">
      <c r="B617" s="23"/>
      <c r="C617" s="125" t="s">
        <v>1720</v>
      </c>
      <c r="D617" s="125"/>
      <c r="E617" s="126"/>
      <c r="F617" s="181" t="s">
        <v>1721</v>
      </c>
      <c r="G617" s="182"/>
      <c r="H617" s="182"/>
      <c r="I617" s="182"/>
      <c r="J617" s="129" t="s">
        <v>896</v>
      </c>
      <c r="K617" s="130">
        <v>12</v>
      </c>
      <c r="L617" s="186">
        <v>0</v>
      </c>
      <c r="M617" s="187"/>
      <c r="N617" s="131">
        <f>ROUND($L$617*$K$617,2)</f>
        <v>0</v>
      </c>
      <c r="O617" s="128"/>
      <c r="P617" s="128"/>
      <c r="Q617" s="128"/>
      <c r="R617" s="27"/>
      <c r="S617" s="28"/>
      <c r="T617" s="132"/>
      <c r="U617" s="133" t="s">
        <v>644</v>
      </c>
      <c r="W617" s="134">
        <f>$V$614*$K$614</f>
        <v>0</v>
      </c>
      <c r="X617" s="134">
        <v>0.00078</v>
      </c>
      <c r="Y617" s="134">
        <f>$X$614*$K$614</f>
        <v>0.00783354</v>
      </c>
      <c r="Z617" s="134">
        <v>0</v>
      </c>
      <c r="AA617" s="135">
        <f>$Z$614*$K$614</f>
        <v>0</v>
      </c>
      <c r="AR617" s="12" t="s">
        <v>998</v>
      </c>
      <c r="AT617" s="12" t="s">
        <v>893</v>
      </c>
      <c r="AU617" s="12" t="s">
        <v>668</v>
      </c>
      <c r="AY617" s="12" t="s">
        <v>892</v>
      </c>
      <c r="BE617" s="136">
        <f>IF($U$614="základní",$N$614,0)</f>
        <v>0</v>
      </c>
      <c r="BF617" s="136">
        <f>IF($U$614="snížená",$N$614,0)</f>
        <v>0</v>
      </c>
      <c r="BG617" s="136">
        <f>IF($U$614="zákl. přenesená",$N$614,0)</f>
        <v>0</v>
      </c>
      <c r="BH617" s="136">
        <f>IF($U$614="sníž. přenesená",$N$614,0)</f>
        <v>0</v>
      </c>
      <c r="BI617" s="136">
        <f>IF($U$614="nulová",$N$614,0)</f>
        <v>0</v>
      </c>
      <c r="BJ617" s="12" t="s">
        <v>619</v>
      </c>
      <c r="BK617" s="136">
        <f>ROUND($L$614*$K$614,2)</f>
        <v>0</v>
      </c>
      <c r="BL617" s="12" t="s">
        <v>998</v>
      </c>
      <c r="BM617" s="12" t="s">
        <v>330</v>
      </c>
    </row>
    <row r="618" spans="2:63" s="111" customFormat="1" ht="30.75" customHeight="1">
      <c r="B618" s="112"/>
      <c r="D618" s="123" t="s">
        <v>867</v>
      </c>
      <c r="E618" s="123"/>
      <c r="F618" s="123"/>
      <c r="G618" s="123"/>
      <c r="H618" s="123"/>
      <c r="I618" s="123"/>
      <c r="J618" s="123"/>
      <c r="K618" s="123"/>
      <c r="L618" s="191"/>
      <c r="M618" s="191"/>
      <c r="N618" s="124">
        <f>SUM(N619:N621)</f>
        <v>0</v>
      </c>
      <c r="O618" s="115"/>
      <c r="P618" s="115"/>
      <c r="Q618" s="115"/>
      <c r="R618" s="116"/>
      <c r="S618" s="117"/>
      <c r="T618" s="118"/>
      <c r="W618" s="119">
        <f>SUM($W$619:$W$622)</f>
        <v>0</v>
      </c>
      <c r="Y618" s="119">
        <f>SUM($Y$619:$Y$622)</f>
        <v>0.14100372</v>
      </c>
      <c r="AA618" s="120">
        <f>SUM($AA$619:$AA$622)</f>
        <v>0</v>
      </c>
      <c r="AR618" s="121" t="s">
        <v>668</v>
      </c>
      <c r="AT618" s="121" t="s">
        <v>660</v>
      </c>
      <c r="AU618" s="121" t="s">
        <v>619</v>
      </c>
      <c r="AY618" s="121" t="s">
        <v>892</v>
      </c>
      <c r="BK618" s="122">
        <f>SUM($BK$619:$BK$622)</f>
        <v>0</v>
      </c>
    </row>
    <row r="619" spans="2:65" s="12" customFormat="1" ht="27" customHeight="1">
      <c r="B619" s="23"/>
      <c r="C619" s="125" t="s">
        <v>331</v>
      </c>
      <c r="D619" s="125" t="s">
        <v>893</v>
      </c>
      <c r="E619" s="126" t="s">
        <v>332</v>
      </c>
      <c r="F619" s="127" t="s">
        <v>333</v>
      </c>
      <c r="G619" s="128"/>
      <c r="H619" s="128"/>
      <c r="I619" s="128"/>
      <c r="J619" s="129" t="s">
        <v>896</v>
      </c>
      <c r="K619" s="130">
        <v>10.043</v>
      </c>
      <c r="L619" s="186">
        <v>0</v>
      </c>
      <c r="M619" s="187"/>
      <c r="N619" s="131">
        <f>ROUND($L$619*$K$619,2)</f>
        <v>0</v>
      </c>
      <c r="O619" s="128"/>
      <c r="P619" s="128"/>
      <c r="Q619" s="128"/>
      <c r="R619" s="27"/>
      <c r="S619" s="28"/>
      <c r="T619" s="132"/>
      <c r="U619" s="133" t="s">
        <v>644</v>
      </c>
      <c r="W619" s="134">
        <f>$V$619*$K$619</f>
        <v>0</v>
      </c>
      <c r="X619" s="134">
        <v>0.00204</v>
      </c>
      <c r="Y619" s="134">
        <f>$X$619*$K$619</f>
        <v>0.02048772</v>
      </c>
      <c r="Z619" s="134">
        <v>0</v>
      </c>
      <c r="AA619" s="135">
        <f>$Z$619*$K$619</f>
        <v>0</v>
      </c>
      <c r="AR619" s="12" t="s">
        <v>998</v>
      </c>
      <c r="AT619" s="12" t="s">
        <v>893</v>
      </c>
      <c r="AU619" s="12" t="s">
        <v>668</v>
      </c>
      <c r="AY619" s="12" t="s">
        <v>892</v>
      </c>
      <c r="BE619" s="136">
        <f>IF($U$619="základní",$N$619,0)</f>
        <v>0</v>
      </c>
      <c r="BF619" s="136">
        <f>IF($U$619="snížená",$N$619,0)</f>
        <v>0</v>
      </c>
      <c r="BG619" s="136">
        <f>IF($U$619="zákl. přenesená",$N$619,0)</f>
        <v>0</v>
      </c>
      <c r="BH619" s="136">
        <f>IF($U$619="sníž. přenesená",$N$619,0)</f>
        <v>0</v>
      </c>
      <c r="BI619" s="136">
        <f>IF($U$619="nulová",$N$619,0)</f>
        <v>0</v>
      </c>
      <c r="BJ619" s="12" t="s">
        <v>619</v>
      </c>
      <c r="BK619" s="136">
        <f>ROUND($L$619*$K$619,2)</f>
        <v>0</v>
      </c>
      <c r="BL619" s="12" t="s">
        <v>998</v>
      </c>
      <c r="BM619" s="12" t="s">
        <v>334</v>
      </c>
    </row>
    <row r="620" spans="2:51" s="12" customFormat="1" ht="46.5" customHeight="1">
      <c r="B620" s="137"/>
      <c r="E620" s="138" t="s">
        <v>709</v>
      </c>
      <c r="F620" s="139" t="s">
        <v>335</v>
      </c>
      <c r="G620" s="140"/>
      <c r="H620" s="140"/>
      <c r="I620" s="140"/>
      <c r="K620" s="141">
        <v>10.043</v>
      </c>
      <c r="L620" s="188"/>
      <c r="M620" s="188"/>
      <c r="R620" s="142"/>
      <c r="S620" s="28"/>
      <c r="T620" s="143"/>
      <c r="AA620" s="144"/>
      <c r="AT620" s="138" t="s">
        <v>899</v>
      </c>
      <c r="AU620" s="138" t="s">
        <v>668</v>
      </c>
      <c r="AV620" s="138" t="s">
        <v>668</v>
      </c>
      <c r="AW620" s="138" t="s">
        <v>832</v>
      </c>
      <c r="AX620" s="138" t="s">
        <v>619</v>
      </c>
      <c r="AY620" s="138" t="s">
        <v>892</v>
      </c>
    </row>
    <row r="621" spans="2:65" s="12" customFormat="1" ht="27" customHeight="1">
      <c r="B621" s="23"/>
      <c r="C621" s="163" t="s">
        <v>336</v>
      </c>
      <c r="D621" s="163" t="s">
        <v>1190</v>
      </c>
      <c r="E621" s="164" t="s">
        <v>337</v>
      </c>
      <c r="F621" s="183" t="s">
        <v>338</v>
      </c>
      <c r="G621" s="184"/>
      <c r="H621" s="184"/>
      <c r="I621" s="184"/>
      <c r="J621" s="167" t="s">
        <v>896</v>
      </c>
      <c r="K621" s="168">
        <v>10.043</v>
      </c>
      <c r="L621" s="189">
        <v>0</v>
      </c>
      <c r="M621" s="190"/>
      <c r="N621" s="169">
        <f>ROUND($L$621*$K$621,2)</f>
        <v>0</v>
      </c>
      <c r="O621" s="128"/>
      <c r="P621" s="128"/>
      <c r="Q621" s="128"/>
      <c r="R621" s="27"/>
      <c r="S621" s="28"/>
      <c r="T621" s="132"/>
      <c r="U621" s="133" t="s">
        <v>644</v>
      </c>
      <c r="W621" s="134">
        <f>$V$621*$K$621</f>
        <v>0</v>
      </c>
      <c r="X621" s="134">
        <v>0.012</v>
      </c>
      <c r="Y621" s="134">
        <f>$X$621*$K$621</f>
        <v>0.120516</v>
      </c>
      <c r="Z621" s="134">
        <v>0</v>
      </c>
      <c r="AA621" s="135">
        <f>$Z$621*$K$621</f>
        <v>0</v>
      </c>
      <c r="AR621" s="12" t="s">
        <v>1097</v>
      </c>
      <c r="AT621" s="12" t="s">
        <v>1190</v>
      </c>
      <c r="AU621" s="12" t="s">
        <v>668</v>
      </c>
      <c r="AY621" s="12" t="s">
        <v>892</v>
      </c>
      <c r="BE621" s="136">
        <f>IF($U$621="základní",$N$621,0)</f>
        <v>0</v>
      </c>
      <c r="BF621" s="136">
        <f>IF($U$621="snížená",$N$621,0)</f>
        <v>0</v>
      </c>
      <c r="BG621" s="136">
        <f>IF($U$621="zákl. přenesená",$N$621,0)</f>
        <v>0</v>
      </c>
      <c r="BH621" s="136">
        <f>IF($U$621="sníž. přenesená",$N$621,0)</f>
        <v>0</v>
      </c>
      <c r="BI621" s="136">
        <f>IF($U$621="nulová",$N$621,0)</f>
        <v>0</v>
      </c>
      <c r="BJ621" s="12" t="s">
        <v>619</v>
      </c>
      <c r="BK621" s="136">
        <f>ROUND($L$621*$K$621,2)</f>
        <v>0</v>
      </c>
      <c r="BL621" s="12" t="s">
        <v>998</v>
      </c>
      <c r="BM621" s="12" t="s">
        <v>339</v>
      </c>
    </row>
    <row r="622" spans="2:51" s="12" customFormat="1" ht="18.75" customHeight="1">
      <c r="B622" s="137"/>
      <c r="E622" s="138"/>
      <c r="F622" s="139" t="s">
        <v>709</v>
      </c>
      <c r="G622" s="140"/>
      <c r="H622" s="140"/>
      <c r="I622" s="140"/>
      <c r="K622" s="141">
        <v>10.043</v>
      </c>
      <c r="L622" s="188"/>
      <c r="M622" s="188"/>
      <c r="R622" s="142"/>
      <c r="S622" s="28"/>
      <c r="T622" s="143"/>
      <c r="AA622" s="144"/>
      <c r="AT622" s="138" t="s">
        <v>899</v>
      </c>
      <c r="AU622" s="138" t="s">
        <v>668</v>
      </c>
      <c r="AV622" s="138" t="s">
        <v>668</v>
      </c>
      <c r="AW622" s="138" t="s">
        <v>832</v>
      </c>
      <c r="AX622" s="138" t="s">
        <v>619</v>
      </c>
      <c r="AY622" s="138" t="s">
        <v>892</v>
      </c>
    </row>
    <row r="623" spans="2:63" s="111" customFormat="1" ht="30.75" customHeight="1">
      <c r="B623" s="112"/>
      <c r="D623" s="123" t="s">
        <v>870</v>
      </c>
      <c r="E623" s="123"/>
      <c r="F623" s="123"/>
      <c r="G623" s="123"/>
      <c r="H623" s="123"/>
      <c r="I623" s="123"/>
      <c r="J623" s="123"/>
      <c r="K623" s="123"/>
      <c r="L623" s="191"/>
      <c r="M623" s="191"/>
      <c r="N623" s="124">
        <f>SUM(N624:N630)</f>
        <v>0</v>
      </c>
      <c r="O623" s="115"/>
      <c r="P623" s="115"/>
      <c r="Q623" s="115"/>
      <c r="R623" s="116"/>
      <c r="S623" s="117"/>
      <c r="T623" s="118"/>
      <c r="W623" s="119">
        <f>SUM($W$624:$W$630)</f>
        <v>0</v>
      </c>
      <c r="Y623" s="119">
        <f>SUM($Y$624:$Y$630)</f>
        <v>0.00842</v>
      </c>
      <c r="AA623" s="120">
        <f>SUM($AA$624:$AA$630)</f>
        <v>0.38486500000000007</v>
      </c>
      <c r="AR623" s="121" t="s">
        <v>668</v>
      </c>
      <c r="AT623" s="121" t="s">
        <v>660</v>
      </c>
      <c r="AU623" s="121" t="s">
        <v>619</v>
      </c>
      <c r="AY623" s="121" t="s">
        <v>892</v>
      </c>
      <c r="BK623" s="122">
        <f>SUM($BK$624:$BK$630)</f>
        <v>0</v>
      </c>
    </row>
    <row r="624" spans="2:65" s="12" customFormat="1" ht="15.75" customHeight="1">
      <c r="B624" s="23"/>
      <c r="C624" s="125" t="s">
        <v>340</v>
      </c>
      <c r="D624" s="125" t="s">
        <v>893</v>
      </c>
      <c r="E624" s="126" t="s">
        <v>341</v>
      </c>
      <c r="F624" s="127" t="s">
        <v>342</v>
      </c>
      <c r="G624" s="128"/>
      <c r="H624" s="128"/>
      <c r="I624" s="128"/>
      <c r="J624" s="129" t="s">
        <v>975</v>
      </c>
      <c r="K624" s="130">
        <v>3</v>
      </c>
      <c r="L624" s="186">
        <v>0</v>
      </c>
      <c r="M624" s="187"/>
      <c r="N624" s="131">
        <f>ROUND($L$624*$K$624,2)</f>
        <v>0</v>
      </c>
      <c r="O624" s="128"/>
      <c r="P624" s="128"/>
      <c r="Q624" s="128"/>
      <c r="R624" s="27"/>
      <c r="S624" s="28"/>
      <c r="T624" s="132"/>
      <c r="U624" s="133" t="s">
        <v>644</v>
      </c>
      <c r="W624" s="134">
        <f>$V$624*$K$624</f>
        <v>0</v>
      </c>
      <c r="X624" s="134">
        <v>0</v>
      </c>
      <c r="Y624" s="134">
        <f>$X$624*$K$624</f>
        <v>0</v>
      </c>
      <c r="Z624" s="134">
        <v>0.07648</v>
      </c>
      <c r="AA624" s="135">
        <f>$Z$624*$K$624</f>
        <v>0.22944000000000003</v>
      </c>
      <c r="AR624" s="12" t="s">
        <v>998</v>
      </c>
      <c r="AT624" s="12" t="s">
        <v>893</v>
      </c>
      <c r="AU624" s="12" t="s">
        <v>668</v>
      </c>
      <c r="AY624" s="12" t="s">
        <v>892</v>
      </c>
      <c r="BE624" s="136">
        <f>IF($U$624="základní",$N$624,0)</f>
        <v>0</v>
      </c>
      <c r="BF624" s="136">
        <f>IF($U$624="snížená",$N$624,0)</f>
        <v>0</v>
      </c>
      <c r="BG624" s="136">
        <f>IF($U$624="zákl. přenesená",$N$624,0)</f>
        <v>0</v>
      </c>
      <c r="BH624" s="136">
        <f>IF($U$624="sníž. přenesená",$N$624,0)</f>
        <v>0</v>
      </c>
      <c r="BI624" s="136">
        <f>IF($U$624="nulová",$N$624,0)</f>
        <v>0</v>
      </c>
      <c r="BJ624" s="12" t="s">
        <v>619</v>
      </c>
      <c r="BK624" s="136">
        <f>ROUND($L$624*$K$624,2)</f>
        <v>0</v>
      </c>
      <c r="BL624" s="12" t="s">
        <v>998</v>
      </c>
      <c r="BM624" s="12" t="s">
        <v>343</v>
      </c>
    </row>
    <row r="625" spans="2:51" s="12" customFormat="1" ht="18.75" customHeight="1">
      <c r="B625" s="137"/>
      <c r="E625" s="138"/>
      <c r="F625" s="139" t="s">
        <v>344</v>
      </c>
      <c r="G625" s="140"/>
      <c r="H625" s="140"/>
      <c r="I625" s="140"/>
      <c r="K625" s="141">
        <v>3</v>
      </c>
      <c r="L625" s="188"/>
      <c r="M625" s="188"/>
      <c r="R625" s="142"/>
      <c r="S625" s="28"/>
      <c r="T625" s="143"/>
      <c r="AA625" s="144"/>
      <c r="AT625" s="138" t="s">
        <v>899</v>
      </c>
      <c r="AU625" s="138" t="s">
        <v>668</v>
      </c>
      <c r="AV625" s="138" t="s">
        <v>668</v>
      </c>
      <c r="AW625" s="138" t="s">
        <v>832</v>
      </c>
      <c r="AX625" s="138" t="s">
        <v>619</v>
      </c>
      <c r="AY625" s="138" t="s">
        <v>892</v>
      </c>
    </row>
    <row r="626" spans="2:65" s="12" customFormat="1" ht="27" customHeight="1">
      <c r="B626" s="23"/>
      <c r="C626" s="125" t="s">
        <v>345</v>
      </c>
      <c r="D626" s="125" t="s">
        <v>893</v>
      </c>
      <c r="E626" s="126" t="s">
        <v>346</v>
      </c>
      <c r="F626" s="127" t="s">
        <v>347</v>
      </c>
      <c r="G626" s="128"/>
      <c r="H626" s="128"/>
      <c r="I626" s="128"/>
      <c r="J626" s="129" t="s">
        <v>1257</v>
      </c>
      <c r="K626" s="130">
        <v>0.5</v>
      </c>
      <c r="L626" s="186">
        <v>0</v>
      </c>
      <c r="M626" s="187"/>
      <c r="N626" s="131">
        <f>ROUND($L$626*$K$626,2)</f>
        <v>0</v>
      </c>
      <c r="O626" s="128"/>
      <c r="P626" s="128"/>
      <c r="Q626" s="128"/>
      <c r="R626" s="27"/>
      <c r="S626" s="28"/>
      <c r="T626" s="132"/>
      <c r="U626" s="133" t="s">
        <v>644</v>
      </c>
      <c r="W626" s="134">
        <f>$V$626*$K$626</f>
        <v>0</v>
      </c>
      <c r="X626" s="134">
        <v>0</v>
      </c>
      <c r="Y626" s="134">
        <f>$X$626*$K$626</f>
        <v>0</v>
      </c>
      <c r="Z626" s="134">
        <v>0.19949</v>
      </c>
      <c r="AA626" s="135">
        <f>$Z$626*$K$626</f>
        <v>0.099745</v>
      </c>
      <c r="AR626" s="12" t="s">
        <v>998</v>
      </c>
      <c r="AT626" s="12" t="s">
        <v>893</v>
      </c>
      <c r="AU626" s="12" t="s">
        <v>668</v>
      </c>
      <c r="AY626" s="12" t="s">
        <v>892</v>
      </c>
      <c r="BE626" s="136">
        <f>IF($U$626="základní",$N$626,0)</f>
        <v>0</v>
      </c>
      <c r="BF626" s="136">
        <f>IF($U$626="snížená",$N$626,0)</f>
        <v>0</v>
      </c>
      <c r="BG626" s="136">
        <f>IF($U$626="zákl. přenesená",$N$626,0)</f>
        <v>0</v>
      </c>
      <c r="BH626" s="136">
        <f>IF($U$626="sníž. přenesená",$N$626,0)</f>
        <v>0</v>
      </c>
      <c r="BI626" s="136">
        <f>IF($U$626="nulová",$N$626,0)</f>
        <v>0</v>
      </c>
      <c r="BJ626" s="12" t="s">
        <v>619</v>
      </c>
      <c r="BK626" s="136">
        <f>ROUND($L$626*$K$626,2)</f>
        <v>0</v>
      </c>
      <c r="BL626" s="12" t="s">
        <v>998</v>
      </c>
      <c r="BM626" s="12" t="s">
        <v>348</v>
      </c>
    </row>
    <row r="627" spans="2:51" s="12" customFormat="1" ht="18.75" customHeight="1">
      <c r="B627" s="137"/>
      <c r="E627" s="138"/>
      <c r="F627" s="139" t="s">
        <v>349</v>
      </c>
      <c r="G627" s="140"/>
      <c r="H627" s="140"/>
      <c r="I627" s="140"/>
      <c r="K627" s="141">
        <v>0.5</v>
      </c>
      <c r="L627" s="188"/>
      <c r="M627" s="188"/>
      <c r="R627" s="142"/>
      <c r="S627" s="28"/>
      <c r="T627" s="143"/>
      <c r="AA627" s="144"/>
      <c r="AT627" s="138" t="s">
        <v>899</v>
      </c>
      <c r="AU627" s="138" t="s">
        <v>668</v>
      </c>
      <c r="AV627" s="138" t="s">
        <v>668</v>
      </c>
      <c r="AW627" s="138" t="s">
        <v>832</v>
      </c>
      <c r="AX627" s="138" t="s">
        <v>619</v>
      </c>
      <c r="AY627" s="138" t="s">
        <v>892</v>
      </c>
    </row>
    <row r="628" spans="2:65" s="12" customFormat="1" ht="27" customHeight="1">
      <c r="B628" s="23"/>
      <c r="C628" s="125" t="s">
        <v>350</v>
      </c>
      <c r="D628" s="125" t="s">
        <v>893</v>
      </c>
      <c r="E628" s="126" t="s">
        <v>351</v>
      </c>
      <c r="F628" s="127" t="s">
        <v>352</v>
      </c>
      <c r="G628" s="128"/>
      <c r="H628" s="128"/>
      <c r="I628" s="128"/>
      <c r="J628" s="129" t="s">
        <v>1257</v>
      </c>
      <c r="K628" s="130">
        <v>1</v>
      </c>
      <c r="L628" s="186">
        <v>0</v>
      </c>
      <c r="M628" s="187"/>
      <c r="N628" s="131">
        <f>ROUND($L$628*$K$628,2)</f>
        <v>0</v>
      </c>
      <c r="O628" s="128"/>
      <c r="P628" s="128"/>
      <c r="Q628" s="128"/>
      <c r="R628" s="27"/>
      <c r="S628" s="28"/>
      <c r="T628" s="132"/>
      <c r="U628" s="133" t="s">
        <v>644</v>
      </c>
      <c r="W628" s="134">
        <f>$V$628*$K$628</f>
        <v>0</v>
      </c>
      <c r="X628" s="134">
        <v>0</v>
      </c>
      <c r="Y628" s="134">
        <f>$X$628*$K$628</f>
        <v>0</v>
      </c>
      <c r="Z628" s="134">
        <v>0.02826</v>
      </c>
      <c r="AA628" s="135">
        <f>$Z$628*$K$628</f>
        <v>0.02826</v>
      </c>
      <c r="AR628" s="12" t="s">
        <v>998</v>
      </c>
      <c r="AT628" s="12" t="s">
        <v>893</v>
      </c>
      <c r="AU628" s="12" t="s">
        <v>668</v>
      </c>
      <c r="AY628" s="12" t="s">
        <v>892</v>
      </c>
      <c r="BE628" s="136">
        <f>IF($U$628="základní",$N$628,0)</f>
        <v>0</v>
      </c>
      <c r="BF628" s="136">
        <f>IF($U$628="snížená",$N$628,0)</f>
        <v>0</v>
      </c>
      <c r="BG628" s="136">
        <f>IF($U$628="zákl. přenesená",$N$628,0)</f>
        <v>0</v>
      </c>
      <c r="BH628" s="136">
        <f>IF($U$628="sníž. přenesená",$N$628,0)</f>
        <v>0</v>
      </c>
      <c r="BI628" s="136">
        <f>IF($U$628="nulová",$N$628,0)</f>
        <v>0</v>
      </c>
      <c r="BJ628" s="12" t="s">
        <v>619</v>
      </c>
      <c r="BK628" s="136">
        <f>ROUND($L$628*$K$628,2)</f>
        <v>0</v>
      </c>
      <c r="BL628" s="12" t="s">
        <v>998</v>
      </c>
      <c r="BM628" s="12" t="s">
        <v>353</v>
      </c>
    </row>
    <row r="629" spans="2:65" s="12" customFormat="1" ht="15.75" customHeight="1">
      <c r="B629" s="23"/>
      <c r="C629" s="125" t="s">
        <v>354</v>
      </c>
      <c r="D629" s="125" t="s">
        <v>893</v>
      </c>
      <c r="E629" s="126" t="s">
        <v>355</v>
      </c>
      <c r="F629" s="127" t="s">
        <v>356</v>
      </c>
      <c r="G629" s="128"/>
      <c r="H629" s="128"/>
      <c r="I629" s="128"/>
      <c r="J629" s="129" t="s">
        <v>1257</v>
      </c>
      <c r="K629" s="130">
        <v>1</v>
      </c>
      <c r="L629" s="186">
        <v>0</v>
      </c>
      <c r="M629" s="187"/>
      <c r="N629" s="131">
        <f>ROUND($L$629*$K$629,2)</f>
        <v>0</v>
      </c>
      <c r="O629" s="128"/>
      <c r="P629" s="128"/>
      <c r="Q629" s="128"/>
      <c r="R629" s="27"/>
      <c r="S629" s="28"/>
      <c r="T629" s="132"/>
      <c r="U629" s="133" t="s">
        <v>644</v>
      </c>
      <c r="W629" s="134">
        <f>$V$629*$K$629</f>
        <v>0</v>
      </c>
      <c r="X629" s="134">
        <v>0</v>
      </c>
      <c r="Y629" s="134">
        <f>$X$629*$K$629</f>
        <v>0</v>
      </c>
      <c r="Z629" s="134">
        <v>0.02742</v>
      </c>
      <c r="AA629" s="135">
        <f>$Z$629*$K$629</f>
        <v>0.02742</v>
      </c>
      <c r="AR629" s="12" t="s">
        <v>998</v>
      </c>
      <c r="AT629" s="12" t="s">
        <v>893</v>
      </c>
      <c r="AU629" s="12" t="s">
        <v>668</v>
      </c>
      <c r="AY629" s="12" t="s">
        <v>892</v>
      </c>
      <c r="BE629" s="136">
        <f>IF($U$629="základní",$N$629,0)</f>
        <v>0</v>
      </c>
      <c r="BF629" s="136">
        <f>IF($U$629="snížená",$N$629,0)</f>
        <v>0</v>
      </c>
      <c r="BG629" s="136">
        <f>IF($U$629="zákl. přenesená",$N$629,0)</f>
        <v>0</v>
      </c>
      <c r="BH629" s="136">
        <f>IF($U$629="sníž. přenesená",$N$629,0)</f>
        <v>0</v>
      </c>
      <c r="BI629" s="136">
        <f>IF($U$629="nulová",$N$629,0)</f>
        <v>0</v>
      </c>
      <c r="BJ629" s="12" t="s">
        <v>619</v>
      </c>
      <c r="BK629" s="136">
        <f>ROUND($L$629*$K$629,2)</f>
        <v>0</v>
      </c>
      <c r="BL629" s="12" t="s">
        <v>998</v>
      </c>
      <c r="BM629" s="12" t="s">
        <v>357</v>
      </c>
    </row>
    <row r="630" spans="2:65" s="12" customFormat="1" ht="15.75" customHeight="1">
      <c r="B630" s="23"/>
      <c r="C630" s="125" t="s">
        <v>358</v>
      </c>
      <c r="D630" s="125" t="s">
        <v>893</v>
      </c>
      <c r="E630" s="126" t="s">
        <v>359</v>
      </c>
      <c r="F630" s="127" t="s">
        <v>360</v>
      </c>
      <c r="G630" s="128"/>
      <c r="H630" s="128"/>
      <c r="I630" s="128"/>
      <c r="J630" s="129" t="s">
        <v>1257</v>
      </c>
      <c r="K630" s="130">
        <v>2</v>
      </c>
      <c r="L630" s="186">
        <v>0</v>
      </c>
      <c r="M630" s="187"/>
      <c r="N630" s="131">
        <f>ROUND($L$630*$K$630,2)</f>
        <v>0</v>
      </c>
      <c r="O630" s="128"/>
      <c r="P630" s="128"/>
      <c r="Q630" s="128"/>
      <c r="R630" s="27"/>
      <c r="S630" s="28"/>
      <c r="T630" s="132"/>
      <c r="U630" s="133" t="s">
        <v>644</v>
      </c>
      <c r="W630" s="134">
        <f>$V$630*$K$630</f>
        <v>0</v>
      </c>
      <c r="X630" s="134">
        <v>0.00421</v>
      </c>
      <c r="Y630" s="134">
        <f>$X$630*$K$630</f>
        <v>0.00842</v>
      </c>
      <c r="Z630" s="134">
        <v>0</v>
      </c>
      <c r="AA630" s="135">
        <f>$Z$630*$K$630</f>
        <v>0</v>
      </c>
      <c r="AR630" s="12" t="s">
        <v>857</v>
      </c>
      <c r="AT630" s="12" t="s">
        <v>893</v>
      </c>
      <c r="AU630" s="12" t="s">
        <v>668</v>
      </c>
      <c r="AY630" s="12" t="s">
        <v>892</v>
      </c>
      <c r="BE630" s="136">
        <f>IF($U$630="základní",$N$630,0)</f>
        <v>0</v>
      </c>
      <c r="BF630" s="136">
        <f>IF($U$630="snížená",$N$630,0)</f>
        <v>0</v>
      </c>
      <c r="BG630" s="136">
        <f>IF($U$630="zákl. přenesená",$N$630,0)</f>
        <v>0</v>
      </c>
      <c r="BH630" s="136">
        <f>IF($U$630="sníž. přenesená",$N$630,0)</f>
        <v>0</v>
      </c>
      <c r="BI630" s="136">
        <f>IF($U$630="nulová",$N$630,0)</f>
        <v>0</v>
      </c>
      <c r="BJ630" s="12" t="s">
        <v>619</v>
      </c>
      <c r="BK630" s="136">
        <f>ROUND($L$630*$K$630,2)</f>
        <v>0</v>
      </c>
      <c r="BL630" s="12" t="s">
        <v>857</v>
      </c>
      <c r="BM630" s="12" t="s">
        <v>361</v>
      </c>
    </row>
    <row r="631" spans="2:63" s="111" customFormat="1" ht="37.5" customHeight="1">
      <c r="B631" s="112"/>
      <c r="D631" s="113" t="s">
        <v>871</v>
      </c>
      <c r="E631" s="113"/>
      <c r="F631" s="113"/>
      <c r="G631" s="113"/>
      <c r="H631" s="113"/>
      <c r="I631" s="113"/>
      <c r="J631" s="113"/>
      <c r="K631" s="113"/>
      <c r="L631" s="192"/>
      <c r="M631" s="192"/>
      <c r="N631" s="114">
        <f>$BK$631</f>
        <v>0</v>
      </c>
      <c r="O631" s="115"/>
      <c r="P631" s="115"/>
      <c r="Q631" s="115"/>
      <c r="R631" s="116"/>
      <c r="S631" s="117"/>
      <c r="T631" s="118"/>
      <c r="W631" s="119">
        <f>$W$632</f>
        <v>0</v>
      </c>
      <c r="Y631" s="119">
        <f>$Y$632</f>
        <v>0.24961519999999998</v>
      </c>
      <c r="AA631" s="120">
        <f>$AA$632</f>
        <v>0</v>
      </c>
      <c r="AR631" s="121" t="s">
        <v>903</v>
      </c>
      <c r="AT631" s="121" t="s">
        <v>660</v>
      </c>
      <c r="AU631" s="121" t="s">
        <v>661</v>
      </c>
      <c r="AY631" s="121" t="s">
        <v>892</v>
      </c>
      <c r="BK631" s="122">
        <f>$BK$632</f>
        <v>0</v>
      </c>
    </row>
    <row r="632" spans="2:63" s="111" customFormat="1" ht="21" customHeight="1">
      <c r="B632" s="112"/>
      <c r="D632" s="123" t="s">
        <v>872</v>
      </c>
      <c r="E632" s="123"/>
      <c r="F632" s="123"/>
      <c r="G632" s="123"/>
      <c r="H632" s="123"/>
      <c r="I632" s="123"/>
      <c r="J632" s="123"/>
      <c r="K632" s="123"/>
      <c r="L632" s="191"/>
      <c r="M632" s="191"/>
      <c r="N632" s="124">
        <f>SUM(N633:N677)</f>
        <v>0</v>
      </c>
      <c r="O632" s="115"/>
      <c r="P632" s="115"/>
      <c r="Q632" s="115"/>
      <c r="R632" s="116"/>
      <c r="S632" s="117"/>
      <c r="T632" s="118"/>
      <c r="W632" s="119">
        <f>SUM($W$633:$W$678)</f>
        <v>0</v>
      </c>
      <c r="Y632" s="119">
        <f>SUM($Y$633:$Y$678)</f>
        <v>0.24961519999999998</v>
      </c>
      <c r="AA632" s="120">
        <f>SUM($AA$633:$AA$678)</f>
        <v>0</v>
      </c>
      <c r="AR632" s="121" t="s">
        <v>903</v>
      </c>
      <c r="AT632" s="121" t="s">
        <v>660</v>
      </c>
      <c r="AU632" s="121" t="s">
        <v>619</v>
      </c>
      <c r="AY632" s="121" t="s">
        <v>892</v>
      </c>
      <c r="BK632" s="122">
        <f>SUM($BK$633:$BK$678)</f>
        <v>0</v>
      </c>
    </row>
    <row r="633" spans="2:65" s="12" customFormat="1" ht="15.75" customHeight="1">
      <c r="B633" s="23"/>
      <c r="C633" s="125" t="s">
        <v>362</v>
      </c>
      <c r="D633" s="125" t="s">
        <v>893</v>
      </c>
      <c r="E633" s="126" t="s">
        <v>363</v>
      </c>
      <c r="F633" s="127" t="s">
        <v>364</v>
      </c>
      <c r="G633" s="128"/>
      <c r="H633" s="128"/>
      <c r="I633" s="128"/>
      <c r="J633" s="129" t="s">
        <v>1257</v>
      </c>
      <c r="K633" s="130">
        <v>5</v>
      </c>
      <c r="L633" s="186">
        <v>0</v>
      </c>
      <c r="M633" s="187"/>
      <c r="N633" s="131">
        <f>ROUND($L$633*$K$633,2)</f>
        <v>0</v>
      </c>
      <c r="O633" s="128"/>
      <c r="P633" s="128"/>
      <c r="Q633" s="128"/>
      <c r="R633" s="27"/>
      <c r="S633" s="28"/>
      <c r="T633" s="132"/>
      <c r="U633" s="133" t="s">
        <v>644</v>
      </c>
      <c r="W633" s="134">
        <f>$V$633*$K$633</f>
        <v>0</v>
      </c>
      <c r="X633" s="134">
        <v>3E-05</v>
      </c>
      <c r="Y633" s="134">
        <f>$X$633*$K$633</f>
        <v>0.00015000000000000001</v>
      </c>
      <c r="Z633" s="134">
        <v>0</v>
      </c>
      <c r="AA633" s="135">
        <f>$Z$633*$K$633</f>
        <v>0</v>
      </c>
      <c r="AR633" s="12" t="s">
        <v>1271</v>
      </c>
      <c r="AT633" s="12" t="s">
        <v>893</v>
      </c>
      <c r="AU633" s="12" t="s">
        <v>668</v>
      </c>
      <c r="AY633" s="12" t="s">
        <v>892</v>
      </c>
      <c r="BE633" s="136">
        <f>IF($U$633="základní",$N$633,0)</f>
        <v>0</v>
      </c>
      <c r="BF633" s="136">
        <f>IF($U$633="snížená",$N$633,0)</f>
        <v>0</v>
      </c>
      <c r="BG633" s="136">
        <f>IF($U$633="zákl. přenesená",$N$633,0)</f>
        <v>0</v>
      </c>
      <c r="BH633" s="136">
        <f>IF($U$633="sníž. přenesená",$N$633,0)</f>
        <v>0</v>
      </c>
      <c r="BI633" s="136">
        <f>IF($U$633="nulová",$N$633,0)</f>
        <v>0</v>
      </c>
      <c r="BJ633" s="12" t="s">
        <v>619</v>
      </c>
      <c r="BK633" s="136">
        <f>ROUND($L$633*$K$633,2)</f>
        <v>0</v>
      </c>
      <c r="BL633" s="12" t="s">
        <v>1271</v>
      </c>
      <c r="BM633" s="12" t="s">
        <v>365</v>
      </c>
    </row>
    <row r="634" spans="2:65" s="12" customFormat="1" ht="15.75" customHeight="1">
      <c r="B634" s="23"/>
      <c r="C634" s="163" t="s">
        <v>366</v>
      </c>
      <c r="D634" s="163" t="s">
        <v>1190</v>
      </c>
      <c r="E634" s="164" t="s">
        <v>367</v>
      </c>
      <c r="F634" s="165" t="s">
        <v>368</v>
      </c>
      <c r="G634" s="166"/>
      <c r="H634" s="166"/>
      <c r="I634" s="166"/>
      <c r="J634" s="167" t="s">
        <v>1257</v>
      </c>
      <c r="K634" s="168">
        <v>1</v>
      </c>
      <c r="L634" s="189">
        <v>0</v>
      </c>
      <c r="M634" s="190"/>
      <c r="N634" s="169">
        <f>ROUND($L$634*$K$634,2)</f>
        <v>0</v>
      </c>
      <c r="O634" s="128"/>
      <c r="P634" s="128"/>
      <c r="Q634" s="128"/>
      <c r="R634" s="27"/>
      <c r="S634" s="28"/>
      <c r="T634" s="132"/>
      <c r="U634" s="133" t="s">
        <v>644</v>
      </c>
      <c r="W634" s="134">
        <f>$V$634*$K$634</f>
        <v>0</v>
      </c>
      <c r="X634" s="134">
        <v>0.00043</v>
      </c>
      <c r="Y634" s="134">
        <f>$X$634*$K$634</f>
        <v>0.00043</v>
      </c>
      <c r="Z634" s="134">
        <v>0</v>
      </c>
      <c r="AA634" s="135">
        <f>$Z$634*$K$634</f>
        <v>0</v>
      </c>
      <c r="AR634" s="12" t="s">
        <v>863</v>
      </c>
      <c r="AT634" s="12" t="s">
        <v>1190</v>
      </c>
      <c r="AU634" s="12" t="s">
        <v>668</v>
      </c>
      <c r="AY634" s="12" t="s">
        <v>892</v>
      </c>
      <c r="BE634" s="136">
        <f>IF($U$634="základní",$N$634,0)</f>
        <v>0</v>
      </c>
      <c r="BF634" s="136">
        <f>IF($U$634="snížená",$N$634,0)</f>
        <v>0</v>
      </c>
      <c r="BG634" s="136">
        <f>IF($U$634="zákl. přenesená",$N$634,0)</f>
        <v>0</v>
      </c>
      <c r="BH634" s="136">
        <f>IF($U$634="sníž. přenesená",$N$634,0)</f>
        <v>0</v>
      </c>
      <c r="BI634" s="136">
        <f>IF($U$634="nulová",$N$634,0)</f>
        <v>0</v>
      </c>
      <c r="BJ634" s="12" t="s">
        <v>619</v>
      </c>
      <c r="BK634" s="136">
        <f>ROUND($L$634*$K$634,2)</f>
        <v>0</v>
      </c>
      <c r="BL634" s="12" t="s">
        <v>857</v>
      </c>
      <c r="BM634" s="12" t="s">
        <v>369</v>
      </c>
    </row>
    <row r="635" spans="2:65" s="12" customFormat="1" ht="15.75" customHeight="1">
      <c r="B635" s="23"/>
      <c r="C635" s="163" t="s">
        <v>370</v>
      </c>
      <c r="D635" s="163" t="s">
        <v>1190</v>
      </c>
      <c r="E635" s="164" t="s">
        <v>371</v>
      </c>
      <c r="F635" s="165" t="s">
        <v>372</v>
      </c>
      <c r="G635" s="166"/>
      <c r="H635" s="166"/>
      <c r="I635" s="166"/>
      <c r="J635" s="167" t="s">
        <v>1132</v>
      </c>
      <c r="K635" s="168">
        <v>2</v>
      </c>
      <c r="L635" s="189">
        <v>0</v>
      </c>
      <c r="M635" s="190"/>
      <c r="N635" s="169">
        <f>ROUND($L$635*$K$635,2)</f>
        <v>0</v>
      </c>
      <c r="O635" s="128"/>
      <c r="P635" s="128"/>
      <c r="Q635" s="128"/>
      <c r="R635" s="27"/>
      <c r="S635" s="28"/>
      <c r="T635" s="132"/>
      <c r="U635" s="133" t="s">
        <v>644</v>
      </c>
      <c r="W635" s="134">
        <f>$V$635*$K$635</f>
        <v>0</v>
      </c>
      <c r="X635" s="134">
        <v>0.00026</v>
      </c>
      <c r="Y635" s="134">
        <f>$X$635*$K$635</f>
        <v>0.00052</v>
      </c>
      <c r="Z635" s="134">
        <v>0</v>
      </c>
      <c r="AA635" s="135">
        <f>$Z$635*$K$635</f>
        <v>0</v>
      </c>
      <c r="AR635" s="12" t="s">
        <v>863</v>
      </c>
      <c r="AT635" s="12" t="s">
        <v>1190</v>
      </c>
      <c r="AU635" s="12" t="s">
        <v>668</v>
      </c>
      <c r="AY635" s="12" t="s">
        <v>892</v>
      </c>
      <c r="BE635" s="136">
        <f>IF($U$635="základní",$N$635,0)</f>
        <v>0</v>
      </c>
      <c r="BF635" s="136">
        <f>IF($U$635="snížená",$N$635,0)</f>
        <v>0</v>
      </c>
      <c r="BG635" s="136">
        <f>IF($U$635="zákl. přenesená",$N$635,0)</f>
        <v>0</v>
      </c>
      <c r="BH635" s="136">
        <f>IF($U$635="sníž. přenesená",$N$635,0)</f>
        <v>0</v>
      </c>
      <c r="BI635" s="136">
        <f>IF($U$635="nulová",$N$635,0)</f>
        <v>0</v>
      </c>
      <c r="BJ635" s="12" t="s">
        <v>619</v>
      </c>
      <c r="BK635" s="136">
        <f>ROUND($L$635*$K$635,2)</f>
        <v>0</v>
      </c>
      <c r="BL635" s="12" t="s">
        <v>857</v>
      </c>
      <c r="BM635" s="12" t="s">
        <v>373</v>
      </c>
    </row>
    <row r="636" spans="2:65" s="12" customFormat="1" ht="27" customHeight="1">
      <c r="B636" s="23"/>
      <c r="C636" s="163" t="s">
        <v>374</v>
      </c>
      <c r="D636" s="163" t="s">
        <v>1190</v>
      </c>
      <c r="E636" s="164" t="s">
        <v>375</v>
      </c>
      <c r="F636" s="165" t="s">
        <v>376</v>
      </c>
      <c r="G636" s="166"/>
      <c r="H636" s="166"/>
      <c r="I636" s="166"/>
      <c r="J636" s="167" t="s">
        <v>1132</v>
      </c>
      <c r="K636" s="168">
        <v>0</v>
      </c>
      <c r="L636" s="189">
        <v>0</v>
      </c>
      <c r="M636" s="190"/>
      <c r="N636" s="169">
        <f>ROUND($L$636*$K$636,2)</f>
        <v>0</v>
      </c>
      <c r="O636" s="128"/>
      <c r="P636" s="128"/>
      <c r="Q636" s="128"/>
      <c r="R636" s="27"/>
      <c r="S636" s="28"/>
      <c r="T636" s="132"/>
      <c r="U636" s="133" t="s">
        <v>644</v>
      </c>
      <c r="W636" s="134">
        <f>$V$636*$K$636</f>
        <v>0</v>
      </c>
      <c r="X636" s="134">
        <v>0.0001</v>
      </c>
      <c r="Y636" s="134">
        <f>$X$636*$K$636</f>
        <v>0</v>
      </c>
      <c r="Z636" s="134">
        <v>0</v>
      </c>
      <c r="AA636" s="135">
        <f>$Z$636*$K$636</f>
        <v>0</v>
      </c>
      <c r="AR636" s="12" t="s">
        <v>863</v>
      </c>
      <c r="AT636" s="12" t="s">
        <v>1190</v>
      </c>
      <c r="AU636" s="12" t="s">
        <v>668</v>
      </c>
      <c r="AY636" s="12" t="s">
        <v>892</v>
      </c>
      <c r="BE636" s="136">
        <f>IF($U$636="základní",$N$636,0)</f>
        <v>0</v>
      </c>
      <c r="BF636" s="136">
        <f>IF($U$636="snížená",$N$636,0)</f>
        <v>0</v>
      </c>
      <c r="BG636" s="136">
        <f>IF($U$636="zákl. přenesená",$N$636,0)</f>
        <v>0</v>
      </c>
      <c r="BH636" s="136">
        <f>IF($U$636="sníž. přenesená",$N$636,0)</f>
        <v>0</v>
      </c>
      <c r="BI636" s="136">
        <f>IF($U$636="nulová",$N$636,0)</f>
        <v>0</v>
      </c>
      <c r="BJ636" s="12" t="s">
        <v>619</v>
      </c>
      <c r="BK636" s="136">
        <f>ROUND($L$636*$K$636,2)</f>
        <v>0</v>
      </c>
      <c r="BL636" s="12" t="s">
        <v>857</v>
      </c>
      <c r="BM636" s="12" t="s">
        <v>377</v>
      </c>
    </row>
    <row r="637" spans="2:65" s="12" customFormat="1" ht="27" customHeight="1">
      <c r="B637" s="23"/>
      <c r="C637" s="163" t="s">
        <v>378</v>
      </c>
      <c r="D637" s="163" t="s">
        <v>1190</v>
      </c>
      <c r="E637" s="164" t="s">
        <v>379</v>
      </c>
      <c r="F637" s="165" t="s">
        <v>380</v>
      </c>
      <c r="G637" s="166"/>
      <c r="H637" s="166"/>
      <c r="I637" s="166"/>
      <c r="J637" s="167" t="s">
        <v>1132</v>
      </c>
      <c r="K637" s="168">
        <v>1</v>
      </c>
      <c r="L637" s="189">
        <v>0</v>
      </c>
      <c r="M637" s="190"/>
      <c r="N637" s="169">
        <f>ROUND($L$637*$K$637,2)</f>
        <v>0</v>
      </c>
      <c r="O637" s="128"/>
      <c r="P637" s="128"/>
      <c r="Q637" s="128"/>
      <c r="R637" s="27"/>
      <c r="S637" s="28"/>
      <c r="T637" s="132"/>
      <c r="U637" s="133" t="s">
        <v>644</v>
      </c>
      <c r="W637" s="134">
        <f>$V$637*$K$637</f>
        <v>0</v>
      </c>
      <c r="X637" s="134">
        <v>0.0014</v>
      </c>
      <c r="Y637" s="134">
        <f>$X$637*$K$637</f>
        <v>0.0014</v>
      </c>
      <c r="Z637" s="134">
        <v>0</v>
      </c>
      <c r="AA637" s="135">
        <f>$Z$637*$K$637</f>
        <v>0</v>
      </c>
      <c r="AR637" s="12" t="s">
        <v>863</v>
      </c>
      <c r="AT637" s="12" t="s">
        <v>1190</v>
      </c>
      <c r="AU637" s="12" t="s">
        <v>668</v>
      </c>
      <c r="AY637" s="12" t="s">
        <v>892</v>
      </c>
      <c r="BE637" s="136">
        <f>IF($U$637="základní",$N$637,0)</f>
        <v>0</v>
      </c>
      <c r="BF637" s="136">
        <f>IF($U$637="snížená",$N$637,0)</f>
        <v>0</v>
      </c>
      <c r="BG637" s="136">
        <f>IF($U$637="zákl. přenesená",$N$637,0)</f>
        <v>0</v>
      </c>
      <c r="BH637" s="136">
        <f>IF($U$637="sníž. přenesená",$N$637,0)</f>
        <v>0</v>
      </c>
      <c r="BI637" s="136">
        <f>IF($U$637="nulová",$N$637,0)</f>
        <v>0</v>
      </c>
      <c r="BJ637" s="12" t="s">
        <v>619</v>
      </c>
      <c r="BK637" s="136">
        <f>ROUND($L$637*$K$637,2)</f>
        <v>0</v>
      </c>
      <c r="BL637" s="12" t="s">
        <v>857</v>
      </c>
      <c r="BM637" s="12" t="s">
        <v>381</v>
      </c>
    </row>
    <row r="638" spans="2:65" s="12" customFormat="1" ht="15.75" customHeight="1">
      <c r="B638" s="23"/>
      <c r="C638" s="125" t="s">
        <v>382</v>
      </c>
      <c r="D638" s="125" t="s">
        <v>893</v>
      </c>
      <c r="E638" s="126" t="s">
        <v>383</v>
      </c>
      <c r="F638" s="127" t="s">
        <v>384</v>
      </c>
      <c r="G638" s="128"/>
      <c r="H638" s="128"/>
      <c r="I638" s="128"/>
      <c r="J638" s="129" t="s">
        <v>1257</v>
      </c>
      <c r="K638" s="130">
        <v>5</v>
      </c>
      <c r="L638" s="186">
        <v>0</v>
      </c>
      <c r="M638" s="187"/>
      <c r="N638" s="131">
        <f>ROUND($L$638*$K$638,2)</f>
        <v>0</v>
      </c>
      <c r="O638" s="128"/>
      <c r="P638" s="128"/>
      <c r="Q638" s="128"/>
      <c r="R638" s="27"/>
      <c r="S638" s="28"/>
      <c r="T638" s="132"/>
      <c r="U638" s="133" t="s">
        <v>644</v>
      </c>
      <c r="W638" s="134">
        <f>$V$638*$K$638</f>
        <v>0</v>
      </c>
      <c r="X638" s="134">
        <v>3E-05</v>
      </c>
      <c r="Y638" s="134">
        <f>$X$638*$K$638</f>
        <v>0.00015000000000000001</v>
      </c>
      <c r="Z638" s="134">
        <v>0</v>
      </c>
      <c r="AA638" s="135">
        <f>$Z$638*$K$638</f>
        <v>0</v>
      </c>
      <c r="AR638" s="12" t="s">
        <v>1271</v>
      </c>
      <c r="AT638" s="12" t="s">
        <v>893</v>
      </c>
      <c r="AU638" s="12" t="s">
        <v>668</v>
      </c>
      <c r="AY638" s="12" t="s">
        <v>892</v>
      </c>
      <c r="BE638" s="136">
        <f>IF($U$638="základní",$N$638,0)</f>
        <v>0</v>
      </c>
      <c r="BF638" s="136">
        <f>IF($U$638="snížená",$N$638,0)</f>
        <v>0</v>
      </c>
      <c r="BG638" s="136">
        <f>IF($U$638="zákl. přenesená",$N$638,0)</f>
        <v>0</v>
      </c>
      <c r="BH638" s="136">
        <f>IF($U$638="sníž. přenesená",$N$638,0)</f>
        <v>0</v>
      </c>
      <c r="BI638" s="136">
        <f>IF($U$638="nulová",$N$638,0)</f>
        <v>0</v>
      </c>
      <c r="BJ638" s="12" t="s">
        <v>619</v>
      </c>
      <c r="BK638" s="136">
        <f>ROUND($L$638*$K$638,2)</f>
        <v>0</v>
      </c>
      <c r="BL638" s="12" t="s">
        <v>1271</v>
      </c>
      <c r="BM638" s="12" t="s">
        <v>385</v>
      </c>
    </row>
    <row r="639" spans="2:65" s="12" customFormat="1" ht="27" customHeight="1">
      <c r="B639" s="23"/>
      <c r="C639" s="163" t="s">
        <v>386</v>
      </c>
      <c r="D639" s="163" t="s">
        <v>1190</v>
      </c>
      <c r="E639" s="164" t="s">
        <v>387</v>
      </c>
      <c r="F639" s="165" t="s">
        <v>388</v>
      </c>
      <c r="G639" s="166"/>
      <c r="H639" s="166"/>
      <c r="I639" s="166"/>
      <c r="J639" s="167" t="s">
        <v>1132</v>
      </c>
      <c r="K639" s="168">
        <v>2</v>
      </c>
      <c r="L639" s="189">
        <v>0</v>
      </c>
      <c r="M639" s="190"/>
      <c r="N639" s="169">
        <f>ROUND($L$639*$K$639,2)</f>
        <v>0</v>
      </c>
      <c r="O639" s="128"/>
      <c r="P639" s="128"/>
      <c r="Q639" s="128"/>
      <c r="R639" s="27"/>
      <c r="S639" s="28"/>
      <c r="T639" s="132"/>
      <c r="U639" s="133" t="s">
        <v>644</v>
      </c>
      <c r="W639" s="134">
        <f>$V$639*$K$639</f>
        <v>0</v>
      </c>
      <c r="X639" s="134">
        <v>0.0013</v>
      </c>
      <c r="Y639" s="134">
        <f>$X$639*$K$639</f>
        <v>0.0026</v>
      </c>
      <c r="Z639" s="134">
        <v>0</v>
      </c>
      <c r="AA639" s="135">
        <f>$Z$639*$K$639</f>
        <v>0</v>
      </c>
      <c r="AR639" s="12" t="s">
        <v>863</v>
      </c>
      <c r="AT639" s="12" t="s">
        <v>1190</v>
      </c>
      <c r="AU639" s="12" t="s">
        <v>668</v>
      </c>
      <c r="AY639" s="12" t="s">
        <v>892</v>
      </c>
      <c r="BE639" s="136">
        <f>IF($U$639="základní",$N$639,0)</f>
        <v>0</v>
      </c>
      <c r="BF639" s="136">
        <f>IF($U$639="snížená",$N$639,0)</f>
        <v>0</v>
      </c>
      <c r="BG639" s="136">
        <f>IF($U$639="zákl. přenesená",$N$639,0)</f>
        <v>0</v>
      </c>
      <c r="BH639" s="136">
        <f>IF($U$639="sníž. přenesená",$N$639,0)</f>
        <v>0</v>
      </c>
      <c r="BI639" s="136">
        <f>IF($U$639="nulová",$N$639,0)</f>
        <v>0</v>
      </c>
      <c r="BJ639" s="12" t="s">
        <v>619</v>
      </c>
      <c r="BK639" s="136">
        <f>ROUND($L$639*$K$639,2)</f>
        <v>0</v>
      </c>
      <c r="BL639" s="12" t="s">
        <v>857</v>
      </c>
      <c r="BM639" s="12" t="s">
        <v>389</v>
      </c>
    </row>
    <row r="640" spans="2:65" s="12" customFormat="1" ht="15.75" customHeight="1">
      <c r="B640" s="23"/>
      <c r="C640" s="163" t="s">
        <v>390</v>
      </c>
      <c r="D640" s="163" t="s">
        <v>1190</v>
      </c>
      <c r="E640" s="164" t="s">
        <v>391</v>
      </c>
      <c r="F640" s="165" t="s">
        <v>392</v>
      </c>
      <c r="G640" s="166"/>
      <c r="H640" s="166"/>
      <c r="I640" s="166"/>
      <c r="J640" s="167" t="s">
        <v>1132</v>
      </c>
      <c r="K640" s="168">
        <v>2</v>
      </c>
      <c r="L640" s="189">
        <v>0</v>
      </c>
      <c r="M640" s="190"/>
      <c r="N640" s="169">
        <f>ROUND($L$640*$K$640,2)</f>
        <v>0</v>
      </c>
      <c r="O640" s="128"/>
      <c r="P640" s="128"/>
      <c r="Q640" s="128"/>
      <c r="R640" s="27"/>
      <c r="S640" s="28"/>
      <c r="T640" s="132"/>
      <c r="U640" s="133" t="s">
        <v>644</v>
      </c>
      <c r="W640" s="134">
        <f>$V$640*$K$640</f>
        <v>0</v>
      </c>
      <c r="X640" s="134">
        <v>0.00085</v>
      </c>
      <c r="Y640" s="134">
        <f>$X$640*$K$640</f>
        <v>0.0017</v>
      </c>
      <c r="Z640" s="134">
        <v>0</v>
      </c>
      <c r="AA640" s="135">
        <f>$Z$640*$K$640</f>
        <v>0</v>
      </c>
      <c r="AR640" s="12" t="s">
        <v>863</v>
      </c>
      <c r="AT640" s="12" t="s">
        <v>1190</v>
      </c>
      <c r="AU640" s="12" t="s">
        <v>668</v>
      </c>
      <c r="AY640" s="12" t="s">
        <v>892</v>
      </c>
      <c r="BE640" s="136">
        <f>IF($U$640="základní",$N$640,0)</f>
        <v>0</v>
      </c>
      <c r="BF640" s="136">
        <f>IF($U$640="snížená",$N$640,0)</f>
        <v>0</v>
      </c>
      <c r="BG640" s="136">
        <f>IF($U$640="zákl. přenesená",$N$640,0)</f>
        <v>0</v>
      </c>
      <c r="BH640" s="136">
        <f>IF($U$640="sníž. přenesená",$N$640,0)</f>
        <v>0</v>
      </c>
      <c r="BI640" s="136">
        <f>IF($U$640="nulová",$N$640,0)</f>
        <v>0</v>
      </c>
      <c r="BJ640" s="12" t="s">
        <v>619</v>
      </c>
      <c r="BK640" s="136">
        <f>ROUND($L$640*$K$640,2)</f>
        <v>0</v>
      </c>
      <c r="BL640" s="12" t="s">
        <v>857</v>
      </c>
      <c r="BM640" s="12" t="s">
        <v>393</v>
      </c>
    </row>
    <row r="641" spans="2:65" s="12" customFormat="1" ht="27" customHeight="1">
      <c r="B641" s="23"/>
      <c r="C641" s="163" t="s">
        <v>394</v>
      </c>
      <c r="D641" s="163" t="s">
        <v>1190</v>
      </c>
      <c r="E641" s="164" t="s">
        <v>395</v>
      </c>
      <c r="F641" s="165" t="s">
        <v>396</v>
      </c>
      <c r="G641" s="166"/>
      <c r="H641" s="166"/>
      <c r="I641" s="166"/>
      <c r="J641" s="167" t="s">
        <v>1132</v>
      </c>
      <c r="K641" s="168">
        <v>1</v>
      </c>
      <c r="L641" s="189">
        <v>0</v>
      </c>
      <c r="M641" s="190"/>
      <c r="N641" s="169">
        <f>ROUND($L$641*$K$641,2)</f>
        <v>0</v>
      </c>
      <c r="O641" s="128"/>
      <c r="P641" s="128"/>
      <c r="Q641" s="128"/>
      <c r="R641" s="27"/>
      <c r="S641" s="28"/>
      <c r="T641" s="132"/>
      <c r="U641" s="133" t="s">
        <v>644</v>
      </c>
      <c r="W641" s="134">
        <f>$V$641*$K$641</f>
        <v>0</v>
      </c>
      <c r="X641" s="134">
        <v>0.00033</v>
      </c>
      <c r="Y641" s="134">
        <f>$X$641*$K$641</f>
        <v>0.00033</v>
      </c>
      <c r="Z641" s="134">
        <v>0</v>
      </c>
      <c r="AA641" s="135">
        <f>$Z$641*$K$641</f>
        <v>0</v>
      </c>
      <c r="AR641" s="12" t="s">
        <v>863</v>
      </c>
      <c r="AT641" s="12" t="s">
        <v>1190</v>
      </c>
      <c r="AU641" s="12" t="s">
        <v>668</v>
      </c>
      <c r="AY641" s="12" t="s">
        <v>892</v>
      </c>
      <c r="BE641" s="136">
        <f>IF($U$641="základní",$N$641,0)</f>
        <v>0</v>
      </c>
      <c r="BF641" s="136">
        <f>IF($U$641="snížená",$N$641,0)</f>
        <v>0</v>
      </c>
      <c r="BG641" s="136">
        <f>IF($U$641="zákl. přenesená",$N$641,0)</f>
        <v>0</v>
      </c>
      <c r="BH641" s="136">
        <f>IF($U$641="sníž. přenesená",$N$641,0)</f>
        <v>0</v>
      </c>
      <c r="BI641" s="136">
        <f>IF($U$641="nulová",$N$641,0)</f>
        <v>0</v>
      </c>
      <c r="BJ641" s="12" t="s">
        <v>619</v>
      </c>
      <c r="BK641" s="136">
        <f>ROUND($L$641*$K$641,2)</f>
        <v>0</v>
      </c>
      <c r="BL641" s="12" t="s">
        <v>857</v>
      </c>
      <c r="BM641" s="12" t="s">
        <v>397</v>
      </c>
    </row>
    <row r="642" spans="2:65" s="12" customFormat="1" ht="27" customHeight="1">
      <c r="B642" s="23"/>
      <c r="C642" s="125" t="s">
        <v>398</v>
      </c>
      <c r="D642" s="125" t="s">
        <v>893</v>
      </c>
      <c r="E642" s="126" t="s">
        <v>399</v>
      </c>
      <c r="F642" s="127" t="s">
        <v>400</v>
      </c>
      <c r="G642" s="128"/>
      <c r="H642" s="128"/>
      <c r="I642" s="128"/>
      <c r="J642" s="129" t="s">
        <v>975</v>
      </c>
      <c r="K642" s="130">
        <v>5.36</v>
      </c>
      <c r="L642" s="186">
        <v>0</v>
      </c>
      <c r="M642" s="187"/>
      <c r="N642" s="131">
        <f>ROUND($L$642*$K$642,2)</f>
        <v>0</v>
      </c>
      <c r="O642" s="128"/>
      <c r="P642" s="128"/>
      <c r="Q642" s="128"/>
      <c r="R642" s="27"/>
      <c r="S642" s="28"/>
      <c r="T642" s="132"/>
      <c r="U642" s="133" t="s">
        <v>644</v>
      </c>
      <c r="W642" s="134">
        <f>$V$642*$K$642</f>
        <v>0</v>
      </c>
      <c r="X642" s="134">
        <v>1E-05</v>
      </c>
      <c r="Y642" s="134">
        <f>$X$642*$K$642</f>
        <v>5.360000000000001E-05</v>
      </c>
      <c r="Z642" s="134">
        <v>0</v>
      </c>
      <c r="AA642" s="135">
        <f>$Z$642*$K$642</f>
        <v>0</v>
      </c>
      <c r="AR642" s="12" t="s">
        <v>1271</v>
      </c>
      <c r="AT642" s="12" t="s">
        <v>893</v>
      </c>
      <c r="AU642" s="12" t="s">
        <v>668</v>
      </c>
      <c r="AY642" s="12" t="s">
        <v>892</v>
      </c>
      <c r="BE642" s="136">
        <f>IF($U$642="základní",$N$642,0)</f>
        <v>0</v>
      </c>
      <c r="BF642" s="136">
        <f>IF($U$642="snížená",$N$642,0)</f>
        <v>0</v>
      </c>
      <c r="BG642" s="136">
        <f>IF($U$642="zákl. přenesená",$N$642,0)</f>
        <v>0</v>
      </c>
      <c r="BH642" s="136">
        <f>IF($U$642="sníž. přenesená",$N$642,0)</f>
        <v>0</v>
      </c>
      <c r="BI642" s="136">
        <f>IF($U$642="nulová",$N$642,0)</f>
        <v>0</v>
      </c>
      <c r="BJ642" s="12" t="s">
        <v>619</v>
      </c>
      <c r="BK642" s="136">
        <f>ROUND($L$642*$K$642,2)</f>
        <v>0</v>
      </c>
      <c r="BL642" s="12" t="s">
        <v>1271</v>
      </c>
      <c r="BM642" s="12" t="s">
        <v>401</v>
      </c>
    </row>
    <row r="643" spans="2:51" s="12" customFormat="1" ht="18.75" customHeight="1">
      <c r="B643" s="137"/>
      <c r="E643" s="138" t="s">
        <v>749</v>
      </c>
      <c r="F643" s="139" t="s">
        <v>402</v>
      </c>
      <c r="G643" s="140"/>
      <c r="H643" s="140"/>
      <c r="I643" s="140"/>
      <c r="K643" s="141">
        <v>5.36</v>
      </c>
      <c r="L643" s="188"/>
      <c r="M643" s="188"/>
      <c r="R643" s="142"/>
      <c r="S643" s="28"/>
      <c r="T643" s="143"/>
      <c r="AA643" s="144"/>
      <c r="AT643" s="138" t="s">
        <v>899</v>
      </c>
      <c r="AU643" s="138" t="s">
        <v>668</v>
      </c>
      <c r="AV643" s="138" t="s">
        <v>668</v>
      </c>
      <c r="AW643" s="138" t="s">
        <v>832</v>
      </c>
      <c r="AX643" s="138" t="s">
        <v>619</v>
      </c>
      <c r="AY643" s="138" t="s">
        <v>892</v>
      </c>
    </row>
    <row r="644" spans="2:65" s="12" customFormat="1" ht="27" customHeight="1">
      <c r="B644" s="23"/>
      <c r="C644" s="125" t="s">
        <v>403</v>
      </c>
      <c r="D644" s="125" t="s">
        <v>893</v>
      </c>
      <c r="E644" s="126" t="s">
        <v>404</v>
      </c>
      <c r="F644" s="127" t="s">
        <v>405</v>
      </c>
      <c r="G644" s="128"/>
      <c r="H644" s="128"/>
      <c r="I644" s="128"/>
      <c r="J644" s="129" t="s">
        <v>975</v>
      </c>
      <c r="K644" s="130">
        <v>1.18</v>
      </c>
      <c r="L644" s="186">
        <v>0</v>
      </c>
      <c r="M644" s="187"/>
      <c r="N644" s="131">
        <f>ROUND($L$644*$K$644,2)</f>
        <v>0</v>
      </c>
      <c r="O644" s="128"/>
      <c r="P644" s="128"/>
      <c r="Q644" s="128"/>
      <c r="R644" s="27"/>
      <c r="S644" s="28"/>
      <c r="T644" s="132"/>
      <c r="U644" s="133" t="s">
        <v>644</v>
      </c>
      <c r="W644" s="134">
        <f>$V$644*$K$644</f>
        <v>0</v>
      </c>
      <c r="X644" s="134">
        <v>2E-05</v>
      </c>
      <c r="Y644" s="134">
        <f>$X$644*$K$644</f>
        <v>2.36E-05</v>
      </c>
      <c r="Z644" s="134">
        <v>0</v>
      </c>
      <c r="AA644" s="135">
        <f>$Z$644*$K$644</f>
        <v>0</v>
      </c>
      <c r="AR644" s="12" t="s">
        <v>1271</v>
      </c>
      <c r="AT644" s="12" t="s">
        <v>893</v>
      </c>
      <c r="AU644" s="12" t="s">
        <v>668</v>
      </c>
      <c r="AY644" s="12" t="s">
        <v>892</v>
      </c>
      <c r="BE644" s="136">
        <f>IF($U$644="základní",$N$644,0)</f>
        <v>0</v>
      </c>
      <c r="BF644" s="136">
        <f>IF($U$644="snížená",$N$644,0)</f>
        <v>0</v>
      </c>
      <c r="BG644" s="136">
        <f>IF($U$644="zákl. přenesená",$N$644,0)</f>
        <v>0</v>
      </c>
      <c r="BH644" s="136">
        <f>IF($U$644="sníž. přenesená",$N$644,0)</f>
        <v>0</v>
      </c>
      <c r="BI644" s="136">
        <f>IF($U$644="nulová",$N$644,0)</f>
        <v>0</v>
      </c>
      <c r="BJ644" s="12" t="s">
        <v>619</v>
      </c>
      <c r="BK644" s="136">
        <f>ROUND($L$644*$K$644,2)</f>
        <v>0</v>
      </c>
      <c r="BL644" s="12" t="s">
        <v>1271</v>
      </c>
      <c r="BM644" s="12" t="s">
        <v>406</v>
      </c>
    </row>
    <row r="645" spans="2:51" s="12" customFormat="1" ht="18.75" customHeight="1">
      <c r="B645" s="137"/>
      <c r="E645" s="138" t="s">
        <v>751</v>
      </c>
      <c r="F645" s="139" t="s">
        <v>407</v>
      </c>
      <c r="G645" s="140"/>
      <c r="H645" s="140"/>
      <c r="I645" s="140"/>
      <c r="K645" s="141">
        <v>1.18</v>
      </c>
      <c r="L645" s="188"/>
      <c r="M645" s="188"/>
      <c r="R645" s="142"/>
      <c r="S645" s="28"/>
      <c r="T645" s="143"/>
      <c r="AA645" s="144"/>
      <c r="AT645" s="138" t="s">
        <v>899</v>
      </c>
      <c r="AU645" s="138" t="s">
        <v>668</v>
      </c>
      <c r="AV645" s="138" t="s">
        <v>668</v>
      </c>
      <c r="AW645" s="138" t="s">
        <v>832</v>
      </c>
      <c r="AX645" s="138" t="s">
        <v>619</v>
      </c>
      <c r="AY645" s="138" t="s">
        <v>892</v>
      </c>
    </row>
    <row r="646" spans="2:65" s="12" customFormat="1" ht="27" customHeight="1">
      <c r="B646" s="23"/>
      <c r="C646" s="125" t="s">
        <v>408</v>
      </c>
      <c r="D646" s="125" t="s">
        <v>893</v>
      </c>
      <c r="E646" s="126" t="s">
        <v>409</v>
      </c>
      <c r="F646" s="127" t="s">
        <v>410</v>
      </c>
      <c r="G646" s="128"/>
      <c r="H646" s="128"/>
      <c r="I646" s="128"/>
      <c r="J646" s="129" t="s">
        <v>975</v>
      </c>
      <c r="K646" s="130">
        <v>2.8</v>
      </c>
      <c r="L646" s="186">
        <v>0</v>
      </c>
      <c r="M646" s="187"/>
      <c r="N646" s="131">
        <f>ROUND($L$646*$K$646,2)</f>
        <v>0</v>
      </c>
      <c r="O646" s="128"/>
      <c r="P646" s="128"/>
      <c r="Q646" s="128"/>
      <c r="R646" s="27"/>
      <c r="S646" s="28"/>
      <c r="T646" s="132"/>
      <c r="U646" s="133" t="s">
        <v>644</v>
      </c>
      <c r="W646" s="134">
        <f>$V$646*$K$646</f>
        <v>0</v>
      </c>
      <c r="X646" s="134">
        <v>2E-05</v>
      </c>
      <c r="Y646" s="134">
        <f>$X$646*$K$646</f>
        <v>5.6E-05</v>
      </c>
      <c r="Z646" s="134">
        <v>0</v>
      </c>
      <c r="AA646" s="135">
        <f>$Z$646*$K$646</f>
        <v>0</v>
      </c>
      <c r="AR646" s="12" t="s">
        <v>1271</v>
      </c>
      <c r="AT646" s="12" t="s">
        <v>893</v>
      </c>
      <c r="AU646" s="12" t="s">
        <v>668</v>
      </c>
      <c r="AY646" s="12" t="s">
        <v>892</v>
      </c>
      <c r="BE646" s="136">
        <f>IF($U$646="základní",$N$646,0)</f>
        <v>0</v>
      </c>
      <c r="BF646" s="136">
        <f>IF($U$646="snížená",$N$646,0)</f>
        <v>0</v>
      </c>
      <c r="BG646" s="136">
        <f>IF($U$646="zákl. přenesená",$N$646,0)</f>
        <v>0</v>
      </c>
      <c r="BH646" s="136">
        <f>IF($U$646="sníž. přenesená",$N$646,0)</f>
        <v>0</v>
      </c>
      <c r="BI646" s="136">
        <f>IF($U$646="nulová",$N$646,0)</f>
        <v>0</v>
      </c>
      <c r="BJ646" s="12" t="s">
        <v>619</v>
      </c>
      <c r="BK646" s="136">
        <f>ROUND($L$646*$K$646,2)</f>
        <v>0</v>
      </c>
      <c r="BL646" s="12" t="s">
        <v>1271</v>
      </c>
      <c r="BM646" s="12" t="s">
        <v>411</v>
      </c>
    </row>
    <row r="647" spans="2:51" s="12" customFormat="1" ht="18.75" customHeight="1">
      <c r="B647" s="137"/>
      <c r="E647" s="138" t="s">
        <v>753</v>
      </c>
      <c r="F647" s="139" t="s">
        <v>412</v>
      </c>
      <c r="G647" s="140"/>
      <c r="H647" s="140"/>
      <c r="I647" s="140"/>
      <c r="K647" s="141">
        <v>2.8</v>
      </c>
      <c r="L647" s="188"/>
      <c r="M647" s="188"/>
      <c r="R647" s="142"/>
      <c r="S647" s="28"/>
      <c r="T647" s="143"/>
      <c r="AA647" s="144"/>
      <c r="AT647" s="138" t="s">
        <v>899</v>
      </c>
      <c r="AU647" s="138" t="s">
        <v>668</v>
      </c>
      <c r="AV647" s="138" t="s">
        <v>668</v>
      </c>
      <c r="AW647" s="138" t="s">
        <v>832</v>
      </c>
      <c r="AX647" s="138" t="s">
        <v>619</v>
      </c>
      <c r="AY647" s="138" t="s">
        <v>892</v>
      </c>
    </row>
    <row r="648" spans="2:65" s="12" customFormat="1" ht="27" customHeight="1">
      <c r="B648" s="23"/>
      <c r="C648" s="125" t="s">
        <v>413</v>
      </c>
      <c r="D648" s="125" t="s">
        <v>893</v>
      </c>
      <c r="E648" s="126" t="s">
        <v>414</v>
      </c>
      <c r="F648" s="127" t="s">
        <v>415</v>
      </c>
      <c r="G648" s="128"/>
      <c r="H648" s="128"/>
      <c r="I648" s="128"/>
      <c r="J648" s="129" t="s">
        <v>1257</v>
      </c>
      <c r="K648" s="130">
        <v>11</v>
      </c>
      <c r="L648" s="186">
        <v>0</v>
      </c>
      <c r="M648" s="187"/>
      <c r="N648" s="131">
        <f>ROUND($L$648*$K$648,2)</f>
        <v>0</v>
      </c>
      <c r="O648" s="128"/>
      <c r="P648" s="128"/>
      <c r="Q648" s="128"/>
      <c r="R648" s="27"/>
      <c r="S648" s="28"/>
      <c r="T648" s="132"/>
      <c r="U648" s="133" t="s">
        <v>644</v>
      </c>
      <c r="W648" s="134">
        <f>$V$648*$K$648</f>
        <v>0</v>
      </c>
      <c r="X648" s="134">
        <v>4E-05</v>
      </c>
      <c r="Y648" s="134">
        <f>$X$648*$K$648</f>
        <v>0.00044</v>
      </c>
      <c r="Z648" s="134">
        <v>0</v>
      </c>
      <c r="AA648" s="135">
        <f>$Z$648*$K$648</f>
        <v>0</v>
      </c>
      <c r="AR648" s="12" t="s">
        <v>1271</v>
      </c>
      <c r="AT648" s="12" t="s">
        <v>893</v>
      </c>
      <c r="AU648" s="12" t="s">
        <v>668</v>
      </c>
      <c r="AY648" s="12" t="s">
        <v>892</v>
      </c>
      <c r="BE648" s="136">
        <f>IF($U$648="základní",$N$648,0)</f>
        <v>0</v>
      </c>
      <c r="BF648" s="136">
        <f>IF($U$648="snížená",$N$648,0)</f>
        <v>0</v>
      </c>
      <c r="BG648" s="136">
        <f>IF($U$648="zákl. přenesená",$N$648,0)</f>
        <v>0</v>
      </c>
      <c r="BH648" s="136">
        <f>IF($U$648="sníž. přenesená",$N$648,0)</f>
        <v>0</v>
      </c>
      <c r="BI648" s="136">
        <f>IF($U$648="nulová",$N$648,0)</f>
        <v>0</v>
      </c>
      <c r="BJ648" s="12" t="s">
        <v>619</v>
      </c>
      <c r="BK648" s="136">
        <f>ROUND($L$648*$K$648,2)</f>
        <v>0</v>
      </c>
      <c r="BL648" s="12" t="s">
        <v>1271</v>
      </c>
      <c r="BM648" s="12" t="s">
        <v>416</v>
      </c>
    </row>
    <row r="649" spans="2:65" s="12" customFormat="1" ht="27" customHeight="1">
      <c r="B649" s="23"/>
      <c r="C649" s="125" t="s">
        <v>417</v>
      </c>
      <c r="D649" s="125" t="s">
        <v>893</v>
      </c>
      <c r="E649" s="126" t="s">
        <v>418</v>
      </c>
      <c r="F649" s="127" t="s">
        <v>419</v>
      </c>
      <c r="G649" s="128"/>
      <c r="H649" s="128"/>
      <c r="I649" s="128"/>
      <c r="J649" s="129" t="s">
        <v>1257</v>
      </c>
      <c r="K649" s="130">
        <v>2</v>
      </c>
      <c r="L649" s="186">
        <v>0</v>
      </c>
      <c r="M649" s="187"/>
      <c r="N649" s="131">
        <f>ROUND($L$649*$K$649,2)</f>
        <v>0</v>
      </c>
      <c r="O649" s="128"/>
      <c r="P649" s="128"/>
      <c r="Q649" s="128"/>
      <c r="R649" s="27"/>
      <c r="S649" s="28"/>
      <c r="T649" s="132"/>
      <c r="U649" s="133" t="s">
        <v>644</v>
      </c>
      <c r="W649" s="134">
        <f>$V$649*$K$649</f>
        <v>0</v>
      </c>
      <c r="X649" s="134">
        <v>8E-05</v>
      </c>
      <c r="Y649" s="134">
        <f>$X$649*$K$649</f>
        <v>0.00016</v>
      </c>
      <c r="Z649" s="134">
        <v>0</v>
      </c>
      <c r="AA649" s="135">
        <f>$Z$649*$K$649</f>
        <v>0</v>
      </c>
      <c r="AR649" s="12" t="s">
        <v>1271</v>
      </c>
      <c r="AT649" s="12" t="s">
        <v>893</v>
      </c>
      <c r="AU649" s="12" t="s">
        <v>668</v>
      </c>
      <c r="AY649" s="12" t="s">
        <v>892</v>
      </c>
      <c r="BE649" s="136">
        <f>IF($U$649="základní",$N$649,0)</f>
        <v>0</v>
      </c>
      <c r="BF649" s="136">
        <f>IF($U$649="snížená",$N$649,0)</f>
        <v>0</v>
      </c>
      <c r="BG649" s="136">
        <f>IF($U$649="zákl. přenesená",$N$649,0)</f>
        <v>0</v>
      </c>
      <c r="BH649" s="136">
        <f>IF($U$649="sníž. přenesená",$N$649,0)</f>
        <v>0</v>
      </c>
      <c r="BI649" s="136">
        <f>IF($U$649="nulová",$N$649,0)</f>
        <v>0</v>
      </c>
      <c r="BJ649" s="12" t="s">
        <v>619</v>
      </c>
      <c r="BK649" s="136">
        <f>ROUND($L$649*$K$649,2)</f>
        <v>0</v>
      </c>
      <c r="BL649" s="12" t="s">
        <v>1271</v>
      </c>
      <c r="BM649" s="12" t="s">
        <v>420</v>
      </c>
    </row>
    <row r="650" spans="2:65" s="12" customFormat="1" ht="27" customHeight="1">
      <c r="B650" s="23"/>
      <c r="C650" s="125" t="s">
        <v>421</v>
      </c>
      <c r="D650" s="125" t="s">
        <v>893</v>
      </c>
      <c r="E650" s="126" t="s">
        <v>422</v>
      </c>
      <c r="F650" s="127" t="s">
        <v>423</v>
      </c>
      <c r="G650" s="128"/>
      <c r="H650" s="128"/>
      <c r="I650" s="128"/>
      <c r="J650" s="129" t="s">
        <v>1257</v>
      </c>
      <c r="K650" s="130">
        <v>4</v>
      </c>
      <c r="L650" s="186">
        <v>0</v>
      </c>
      <c r="M650" s="187"/>
      <c r="N650" s="131">
        <f>ROUND($L$650*$K$650,2)</f>
        <v>0</v>
      </c>
      <c r="O650" s="128"/>
      <c r="P650" s="128"/>
      <c r="Q650" s="128"/>
      <c r="R650" s="27"/>
      <c r="S650" s="28"/>
      <c r="T650" s="132"/>
      <c r="U650" s="133" t="s">
        <v>644</v>
      </c>
      <c r="W650" s="134">
        <f>$V$650*$K$650</f>
        <v>0</v>
      </c>
      <c r="X650" s="134">
        <v>9E-05</v>
      </c>
      <c r="Y650" s="134">
        <f>$X$650*$K$650</f>
        <v>0.00036</v>
      </c>
      <c r="Z650" s="134">
        <v>0</v>
      </c>
      <c r="AA650" s="135">
        <f>$Z$650*$K$650</f>
        <v>0</v>
      </c>
      <c r="AR650" s="12" t="s">
        <v>1271</v>
      </c>
      <c r="AT650" s="12" t="s">
        <v>893</v>
      </c>
      <c r="AU650" s="12" t="s">
        <v>668</v>
      </c>
      <c r="AY650" s="12" t="s">
        <v>892</v>
      </c>
      <c r="BE650" s="136">
        <f>IF($U$650="základní",$N$650,0)</f>
        <v>0</v>
      </c>
      <c r="BF650" s="136">
        <f>IF($U$650="snížená",$N$650,0)</f>
        <v>0</v>
      </c>
      <c r="BG650" s="136">
        <f>IF($U$650="zákl. přenesená",$N$650,0)</f>
        <v>0</v>
      </c>
      <c r="BH650" s="136">
        <f>IF($U$650="sníž. přenesená",$N$650,0)</f>
        <v>0</v>
      </c>
      <c r="BI650" s="136">
        <f>IF($U$650="nulová",$N$650,0)</f>
        <v>0</v>
      </c>
      <c r="BJ650" s="12" t="s">
        <v>619</v>
      </c>
      <c r="BK650" s="136">
        <f>ROUND($L$650*$K$650,2)</f>
        <v>0</v>
      </c>
      <c r="BL650" s="12" t="s">
        <v>1271</v>
      </c>
      <c r="BM650" s="12" t="s">
        <v>424</v>
      </c>
    </row>
    <row r="651" spans="2:65" s="12" customFormat="1" ht="27" customHeight="1">
      <c r="B651" s="23"/>
      <c r="C651" s="125" t="s">
        <v>425</v>
      </c>
      <c r="D651" s="125" t="s">
        <v>893</v>
      </c>
      <c r="E651" s="126" t="s">
        <v>426</v>
      </c>
      <c r="F651" s="127" t="s">
        <v>427</v>
      </c>
      <c r="G651" s="128"/>
      <c r="H651" s="128"/>
      <c r="I651" s="128"/>
      <c r="J651" s="129" t="s">
        <v>1257</v>
      </c>
      <c r="K651" s="130">
        <v>11</v>
      </c>
      <c r="L651" s="186">
        <v>0</v>
      </c>
      <c r="M651" s="187"/>
      <c r="N651" s="131">
        <f>ROUND($L$651*$K$651,2)</f>
        <v>0</v>
      </c>
      <c r="O651" s="128"/>
      <c r="P651" s="128"/>
      <c r="Q651" s="128"/>
      <c r="R651" s="27"/>
      <c r="S651" s="28"/>
      <c r="T651" s="132"/>
      <c r="U651" s="133" t="s">
        <v>644</v>
      </c>
      <c r="W651" s="134">
        <f>$V$651*$K$651</f>
        <v>0</v>
      </c>
      <c r="X651" s="134">
        <v>3E-05</v>
      </c>
      <c r="Y651" s="134">
        <f>$X$651*$K$651</f>
        <v>0.00033</v>
      </c>
      <c r="Z651" s="134">
        <v>0</v>
      </c>
      <c r="AA651" s="135">
        <f>$Z$651*$K$651</f>
        <v>0</v>
      </c>
      <c r="AR651" s="12" t="s">
        <v>1271</v>
      </c>
      <c r="AT651" s="12" t="s">
        <v>893</v>
      </c>
      <c r="AU651" s="12" t="s">
        <v>668</v>
      </c>
      <c r="AY651" s="12" t="s">
        <v>892</v>
      </c>
      <c r="BE651" s="136">
        <f>IF($U$651="základní",$N$651,0)</f>
        <v>0</v>
      </c>
      <c r="BF651" s="136">
        <f>IF($U$651="snížená",$N$651,0)</f>
        <v>0</v>
      </c>
      <c r="BG651" s="136">
        <f>IF($U$651="zákl. přenesená",$N$651,0)</f>
        <v>0</v>
      </c>
      <c r="BH651" s="136">
        <f>IF($U$651="sníž. přenesená",$N$651,0)</f>
        <v>0</v>
      </c>
      <c r="BI651" s="136">
        <f>IF($U$651="nulová",$N$651,0)</f>
        <v>0</v>
      </c>
      <c r="BJ651" s="12" t="s">
        <v>619</v>
      </c>
      <c r="BK651" s="136">
        <f>ROUND($L$651*$K$651,2)</f>
        <v>0</v>
      </c>
      <c r="BL651" s="12" t="s">
        <v>1271</v>
      </c>
      <c r="BM651" s="12" t="s">
        <v>428</v>
      </c>
    </row>
    <row r="652" spans="2:65" s="12" customFormat="1" ht="27" customHeight="1">
      <c r="B652" s="23"/>
      <c r="C652" s="125" t="s">
        <v>429</v>
      </c>
      <c r="D652" s="125" t="s">
        <v>893</v>
      </c>
      <c r="E652" s="126" t="s">
        <v>430</v>
      </c>
      <c r="F652" s="127" t="s">
        <v>431</v>
      </c>
      <c r="G652" s="128"/>
      <c r="H652" s="128"/>
      <c r="I652" s="128"/>
      <c r="J652" s="129" t="s">
        <v>1257</v>
      </c>
      <c r="K652" s="130">
        <v>2</v>
      </c>
      <c r="L652" s="186">
        <v>0</v>
      </c>
      <c r="M652" s="187"/>
      <c r="N652" s="131">
        <f>ROUND($L$652*$K$652,2)</f>
        <v>0</v>
      </c>
      <c r="O652" s="128"/>
      <c r="P652" s="128"/>
      <c r="Q652" s="128"/>
      <c r="R652" s="27"/>
      <c r="S652" s="28"/>
      <c r="T652" s="132"/>
      <c r="U652" s="133" t="s">
        <v>644</v>
      </c>
      <c r="W652" s="134">
        <f>$V$652*$K$652</f>
        <v>0</v>
      </c>
      <c r="X652" s="134">
        <v>4E-05</v>
      </c>
      <c r="Y652" s="134">
        <f>$X$652*$K$652</f>
        <v>8E-05</v>
      </c>
      <c r="Z652" s="134">
        <v>0</v>
      </c>
      <c r="AA652" s="135">
        <f>$Z$652*$K$652</f>
        <v>0</v>
      </c>
      <c r="AR652" s="12" t="s">
        <v>1271</v>
      </c>
      <c r="AT652" s="12" t="s">
        <v>893</v>
      </c>
      <c r="AU652" s="12" t="s">
        <v>668</v>
      </c>
      <c r="AY652" s="12" t="s">
        <v>892</v>
      </c>
      <c r="BE652" s="136">
        <f>IF($U$652="základní",$N$652,0)</f>
        <v>0</v>
      </c>
      <c r="BF652" s="136">
        <f>IF($U$652="snížená",$N$652,0)</f>
        <v>0</v>
      </c>
      <c r="BG652" s="136">
        <f>IF($U$652="zákl. přenesená",$N$652,0)</f>
        <v>0</v>
      </c>
      <c r="BH652" s="136">
        <f>IF($U$652="sníž. přenesená",$N$652,0)</f>
        <v>0</v>
      </c>
      <c r="BI652" s="136">
        <f>IF($U$652="nulová",$N$652,0)</f>
        <v>0</v>
      </c>
      <c r="BJ652" s="12" t="s">
        <v>619</v>
      </c>
      <c r="BK652" s="136">
        <f>ROUND($L$652*$K$652,2)</f>
        <v>0</v>
      </c>
      <c r="BL652" s="12" t="s">
        <v>1271</v>
      </c>
      <c r="BM652" s="12" t="s">
        <v>432</v>
      </c>
    </row>
    <row r="653" spans="2:65" s="12" customFormat="1" ht="27" customHeight="1">
      <c r="B653" s="23"/>
      <c r="C653" s="125" t="s">
        <v>433</v>
      </c>
      <c r="D653" s="125" t="s">
        <v>893</v>
      </c>
      <c r="E653" s="126" t="s">
        <v>434</v>
      </c>
      <c r="F653" s="127" t="s">
        <v>435</v>
      </c>
      <c r="G653" s="128"/>
      <c r="H653" s="128"/>
      <c r="I653" s="128"/>
      <c r="J653" s="129" t="s">
        <v>1257</v>
      </c>
      <c r="K653" s="130">
        <v>4</v>
      </c>
      <c r="L653" s="186">
        <v>0</v>
      </c>
      <c r="M653" s="187"/>
      <c r="N653" s="131">
        <f>ROUND($L$653*$K$653,2)</f>
        <v>0</v>
      </c>
      <c r="O653" s="128"/>
      <c r="P653" s="128"/>
      <c r="Q653" s="128"/>
      <c r="R653" s="27"/>
      <c r="S653" s="28"/>
      <c r="T653" s="132"/>
      <c r="U653" s="133" t="s">
        <v>644</v>
      </c>
      <c r="W653" s="134">
        <f>$V$653*$K$653</f>
        <v>0</v>
      </c>
      <c r="X653" s="134">
        <v>7E-05</v>
      </c>
      <c r="Y653" s="134">
        <f>$X$653*$K$653</f>
        <v>0.00028</v>
      </c>
      <c r="Z653" s="134">
        <v>0</v>
      </c>
      <c r="AA653" s="135">
        <f>$Z$653*$K$653</f>
        <v>0</v>
      </c>
      <c r="AR653" s="12" t="s">
        <v>1271</v>
      </c>
      <c r="AT653" s="12" t="s">
        <v>893</v>
      </c>
      <c r="AU653" s="12" t="s">
        <v>668</v>
      </c>
      <c r="AY653" s="12" t="s">
        <v>892</v>
      </c>
      <c r="BE653" s="136">
        <f>IF($U$653="základní",$N$653,0)</f>
        <v>0</v>
      </c>
      <c r="BF653" s="136">
        <f>IF($U$653="snížená",$N$653,0)</f>
        <v>0</v>
      </c>
      <c r="BG653" s="136">
        <f>IF($U$653="zákl. přenesená",$N$653,0)</f>
        <v>0</v>
      </c>
      <c r="BH653" s="136">
        <f>IF($U$653="sníž. přenesená",$N$653,0)</f>
        <v>0</v>
      </c>
      <c r="BI653" s="136">
        <f>IF($U$653="nulová",$N$653,0)</f>
        <v>0</v>
      </c>
      <c r="BJ653" s="12" t="s">
        <v>619</v>
      </c>
      <c r="BK653" s="136">
        <f>ROUND($L$653*$K$653,2)</f>
        <v>0</v>
      </c>
      <c r="BL653" s="12" t="s">
        <v>1271</v>
      </c>
      <c r="BM653" s="12" t="s">
        <v>436</v>
      </c>
    </row>
    <row r="654" spans="2:65" s="12" customFormat="1" ht="27" customHeight="1">
      <c r="B654" s="23"/>
      <c r="C654" s="125" t="s">
        <v>437</v>
      </c>
      <c r="D654" s="125" t="s">
        <v>893</v>
      </c>
      <c r="E654" s="126" t="s">
        <v>438</v>
      </c>
      <c r="F654" s="127" t="s">
        <v>439</v>
      </c>
      <c r="G654" s="128"/>
      <c r="H654" s="128"/>
      <c r="I654" s="128"/>
      <c r="J654" s="129" t="s">
        <v>1257</v>
      </c>
      <c r="K654" s="130">
        <v>4</v>
      </c>
      <c r="L654" s="186">
        <v>0</v>
      </c>
      <c r="M654" s="187"/>
      <c r="N654" s="131">
        <f>ROUND($L$654*$K$654,2)</f>
        <v>0</v>
      </c>
      <c r="O654" s="128"/>
      <c r="P654" s="128"/>
      <c r="Q654" s="128"/>
      <c r="R654" s="27"/>
      <c r="S654" s="28"/>
      <c r="T654" s="132"/>
      <c r="U654" s="133" t="s">
        <v>644</v>
      </c>
      <c r="W654" s="134">
        <f>$V$654*$K$654</f>
        <v>0</v>
      </c>
      <c r="X654" s="134">
        <v>3E-05</v>
      </c>
      <c r="Y654" s="134">
        <f>$X$654*$K$654</f>
        <v>0.00012</v>
      </c>
      <c r="Z654" s="134">
        <v>0</v>
      </c>
      <c r="AA654" s="135">
        <f>$Z$654*$K$654</f>
        <v>0</v>
      </c>
      <c r="AR654" s="12" t="s">
        <v>1271</v>
      </c>
      <c r="AT654" s="12" t="s">
        <v>893</v>
      </c>
      <c r="AU654" s="12" t="s">
        <v>668</v>
      </c>
      <c r="AY654" s="12" t="s">
        <v>892</v>
      </c>
      <c r="BE654" s="136">
        <f>IF($U$654="základní",$N$654,0)</f>
        <v>0</v>
      </c>
      <c r="BF654" s="136">
        <f>IF($U$654="snížená",$N$654,0)</f>
        <v>0</v>
      </c>
      <c r="BG654" s="136">
        <f>IF($U$654="zákl. přenesená",$N$654,0)</f>
        <v>0</v>
      </c>
      <c r="BH654" s="136">
        <f>IF($U$654="sníž. přenesená",$N$654,0)</f>
        <v>0</v>
      </c>
      <c r="BI654" s="136">
        <f>IF($U$654="nulová",$N$654,0)</f>
        <v>0</v>
      </c>
      <c r="BJ654" s="12" t="s">
        <v>619</v>
      </c>
      <c r="BK654" s="136">
        <f>ROUND($L$654*$K$654,2)</f>
        <v>0</v>
      </c>
      <c r="BL654" s="12" t="s">
        <v>1271</v>
      </c>
      <c r="BM654" s="12" t="s">
        <v>440</v>
      </c>
    </row>
    <row r="655" spans="2:51" s="12" customFormat="1" ht="18.75" customHeight="1">
      <c r="B655" s="137"/>
      <c r="E655" s="138"/>
      <c r="F655" s="139" t="s">
        <v>441</v>
      </c>
      <c r="G655" s="140"/>
      <c r="H655" s="140"/>
      <c r="I655" s="140"/>
      <c r="K655" s="141">
        <v>4</v>
      </c>
      <c r="L655" s="188"/>
      <c r="M655" s="188"/>
      <c r="R655" s="142"/>
      <c r="S655" s="28"/>
      <c r="T655" s="143"/>
      <c r="AA655" s="144"/>
      <c r="AT655" s="138" t="s">
        <v>899</v>
      </c>
      <c r="AU655" s="138" t="s">
        <v>668</v>
      </c>
      <c r="AV655" s="138" t="s">
        <v>668</v>
      </c>
      <c r="AW655" s="138" t="s">
        <v>832</v>
      </c>
      <c r="AX655" s="138" t="s">
        <v>619</v>
      </c>
      <c r="AY655" s="138" t="s">
        <v>892</v>
      </c>
    </row>
    <row r="656" spans="2:65" s="12" customFormat="1" ht="27" customHeight="1">
      <c r="B656" s="23"/>
      <c r="C656" s="125" t="s">
        <v>442</v>
      </c>
      <c r="D656" s="125" t="s">
        <v>893</v>
      </c>
      <c r="E656" s="126" t="s">
        <v>443</v>
      </c>
      <c r="F656" s="127" t="s">
        <v>444</v>
      </c>
      <c r="G656" s="128"/>
      <c r="H656" s="128"/>
      <c r="I656" s="128"/>
      <c r="J656" s="129" t="s">
        <v>1257</v>
      </c>
      <c r="K656" s="130">
        <v>2</v>
      </c>
      <c r="L656" s="186">
        <v>0</v>
      </c>
      <c r="M656" s="187"/>
      <c r="N656" s="131">
        <f>ROUND($L$656*$K$656,2)</f>
        <v>0</v>
      </c>
      <c r="O656" s="128"/>
      <c r="P656" s="128"/>
      <c r="Q656" s="128"/>
      <c r="R656" s="27"/>
      <c r="S656" s="28"/>
      <c r="T656" s="132"/>
      <c r="U656" s="133" t="s">
        <v>644</v>
      </c>
      <c r="W656" s="134">
        <f>$V$656*$K$656</f>
        <v>0</v>
      </c>
      <c r="X656" s="134">
        <v>6E-05</v>
      </c>
      <c r="Y656" s="134">
        <f>$X$656*$K$656</f>
        <v>0.00012</v>
      </c>
      <c r="Z656" s="134">
        <v>0</v>
      </c>
      <c r="AA656" s="135">
        <f>$Z$656*$K$656</f>
        <v>0</v>
      </c>
      <c r="AR656" s="12" t="s">
        <v>1271</v>
      </c>
      <c r="AT656" s="12" t="s">
        <v>893</v>
      </c>
      <c r="AU656" s="12" t="s">
        <v>668</v>
      </c>
      <c r="AY656" s="12" t="s">
        <v>892</v>
      </c>
      <c r="BE656" s="136">
        <f>IF($U$656="základní",$N$656,0)</f>
        <v>0</v>
      </c>
      <c r="BF656" s="136">
        <f>IF($U$656="snížená",$N$656,0)</f>
        <v>0</v>
      </c>
      <c r="BG656" s="136">
        <f>IF($U$656="zákl. přenesená",$N$656,0)</f>
        <v>0</v>
      </c>
      <c r="BH656" s="136">
        <f>IF($U$656="sníž. přenesená",$N$656,0)</f>
        <v>0</v>
      </c>
      <c r="BI656" s="136">
        <f>IF($U$656="nulová",$N$656,0)</f>
        <v>0</v>
      </c>
      <c r="BJ656" s="12" t="s">
        <v>619</v>
      </c>
      <c r="BK656" s="136">
        <f>ROUND($L$656*$K$656,2)</f>
        <v>0</v>
      </c>
      <c r="BL656" s="12" t="s">
        <v>1271</v>
      </c>
      <c r="BM656" s="12" t="s">
        <v>445</v>
      </c>
    </row>
    <row r="657" spans="2:65" s="12" customFormat="1" ht="27" customHeight="1">
      <c r="B657" s="23"/>
      <c r="C657" s="125" t="s">
        <v>446</v>
      </c>
      <c r="D657" s="125" t="s">
        <v>893</v>
      </c>
      <c r="E657" s="126" t="s">
        <v>447</v>
      </c>
      <c r="F657" s="127" t="s">
        <v>448</v>
      </c>
      <c r="G657" s="128"/>
      <c r="H657" s="128"/>
      <c r="I657" s="128"/>
      <c r="J657" s="129" t="s">
        <v>1257</v>
      </c>
      <c r="K657" s="130">
        <v>2</v>
      </c>
      <c r="L657" s="186">
        <v>0</v>
      </c>
      <c r="M657" s="187"/>
      <c r="N657" s="131">
        <f>ROUND($L$657*$K$657,2)</f>
        <v>0</v>
      </c>
      <c r="O657" s="128"/>
      <c r="P657" s="128"/>
      <c r="Q657" s="128"/>
      <c r="R657" s="27"/>
      <c r="S657" s="28"/>
      <c r="T657" s="132"/>
      <c r="U657" s="133" t="s">
        <v>644</v>
      </c>
      <c r="W657" s="134">
        <f>$V$657*$K$657</f>
        <v>0</v>
      </c>
      <c r="X657" s="134">
        <v>7E-05</v>
      </c>
      <c r="Y657" s="134">
        <f>$X$657*$K$657</f>
        <v>0.00014</v>
      </c>
      <c r="Z657" s="134">
        <v>0</v>
      </c>
      <c r="AA657" s="135">
        <f>$Z$657*$K$657</f>
        <v>0</v>
      </c>
      <c r="AR657" s="12" t="s">
        <v>1271</v>
      </c>
      <c r="AT657" s="12" t="s">
        <v>893</v>
      </c>
      <c r="AU657" s="12" t="s">
        <v>668</v>
      </c>
      <c r="AY657" s="12" t="s">
        <v>892</v>
      </c>
      <c r="BE657" s="136">
        <f>IF($U$657="základní",$N$657,0)</f>
        <v>0</v>
      </c>
      <c r="BF657" s="136">
        <f>IF($U$657="snížená",$N$657,0)</f>
        <v>0</v>
      </c>
      <c r="BG657" s="136">
        <f>IF($U$657="zákl. přenesená",$N$657,0)</f>
        <v>0</v>
      </c>
      <c r="BH657" s="136">
        <f>IF($U$657="sníž. přenesená",$N$657,0)</f>
        <v>0</v>
      </c>
      <c r="BI657" s="136">
        <f>IF($U$657="nulová",$N$657,0)</f>
        <v>0</v>
      </c>
      <c r="BJ657" s="12" t="s">
        <v>619</v>
      </c>
      <c r="BK657" s="136">
        <f>ROUND($L$657*$K$657,2)</f>
        <v>0</v>
      </c>
      <c r="BL657" s="12" t="s">
        <v>1271</v>
      </c>
      <c r="BM657" s="12" t="s">
        <v>449</v>
      </c>
    </row>
    <row r="658" spans="2:65" s="12" customFormat="1" ht="27" customHeight="1">
      <c r="B658" s="23"/>
      <c r="C658" s="125" t="s">
        <v>450</v>
      </c>
      <c r="D658" s="125" t="s">
        <v>893</v>
      </c>
      <c r="E658" s="126" t="s">
        <v>451</v>
      </c>
      <c r="F658" s="127" t="s">
        <v>452</v>
      </c>
      <c r="G658" s="128"/>
      <c r="H658" s="128"/>
      <c r="I658" s="128"/>
      <c r="J658" s="129" t="s">
        <v>1257</v>
      </c>
      <c r="K658" s="130">
        <v>7</v>
      </c>
      <c r="L658" s="186">
        <v>0</v>
      </c>
      <c r="M658" s="187"/>
      <c r="N658" s="131">
        <f>ROUND($L$658*$K$658,2)</f>
        <v>0</v>
      </c>
      <c r="O658" s="128"/>
      <c r="P658" s="128"/>
      <c r="Q658" s="128"/>
      <c r="R658" s="27"/>
      <c r="S658" s="28"/>
      <c r="T658" s="132"/>
      <c r="U658" s="133" t="s">
        <v>644</v>
      </c>
      <c r="W658" s="134">
        <f>$V$658*$K$658</f>
        <v>0</v>
      </c>
      <c r="X658" s="134">
        <v>5E-05</v>
      </c>
      <c r="Y658" s="134">
        <f>$X$658*$K$658</f>
        <v>0.00035</v>
      </c>
      <c r="Z658" s="134">
        <v>0</v>
      </c>
      <c r="AA658" s="135">
        <f>$Z$658*$K$658</f>
        <v>0</v>
      </c>
      <c r="AR658" s="12" t="s">
        <v>1271</v>
      </c>
      <c r="AT658" s="12" t="s">
        <v>893</v>
      </c>
      <c r="AU658" s="12" t="s">
        <v>668</v>
      </c>
      <c r="AY658" s="12" t="s">
        <v>892</v>
      </c>
      <c r="BE658" s="136">
        <f>IF($U$658="základní",$N$658,0)</f>
        <v>0</v>
      </c>
      <c r="BF658" s="136">
        <f>IF($U$658="snížená",$N$658,0)</f>
        <v>0</v>
      </c>
      <c r="BG658" s="136">
        <f>IF($U$658="zákl. přenesená",$N$658,0)</f>
        <v>0</v>
      </c>
      <c r="BH658" s="136">
        <f>IF($U$658="sníž. přenesená",$N$658,0)</f>
        <v>0</v>
      </c>
      <c r="BI658" s="136">
        <f>IF($U$658="nulová",$N$658,0)</f>
        <v>0</v>
      </c>
      <c r="BJ658" s="12" t="s">
        <v>619</v>
      </c>
      <c r="BK658" s="136">
        <f>ROUND($L$658*$K$658,2)</f>
        <v>0</v>
      </c>
      <c r="BL658" s="12" t="s">
        <v>1271</v>
      </c>
      <c r="BM658" s="12" t="s">
        <v>453</v>
      </c>
    </row>
    <row r="659" spans="2:65" s="12" customFormat="1" ht="27" customHeight="1">
      <c r="B659" s="23"/>
      <c r="C659" s="125" t="s">
        <v>454</v>
      </c>
      <c r="D659" s="125" t="s">
        <v>893</v>
      </c>
      <c r="E659" s="126" t="s">
        <v>455</v>
      </c>
      <c r="F659" s="127" t="s">
        <v>456</v>
      </c>
      <c r="G659" s="128"/>
      <c r="H659" s="128"/>
      <c r="I659" s="128"/>
      <c r="J659" s="129" t="s">
        <v>1257</v>
      </c>
      <c r="K659" s="130">
        <v>2</v>
      </c>
      <c r="L659" s="186">
        <v>0</v>
      </c>
      <c r="M659" s="187"/>
      <c r="N659" s="131">
        <f>ROUND($L$659*$K$659,2)</f>
        <v>0</v>
      </c>
      <c r="O659" s="128"/>
      <c r="P659" s="128"/>
      <c r="Q659" s="128"/>
      <c r="R659" s="27"/>
      <c r="S659" s="28"/>
      <c r="T659" s="132"/>
      <c r="U659" s="133" t="s">
        <v>644</v>
      </c>
      <c r="W659" s="134">
        <f>$V$659*$K$659</f>
        <v>0</v>
      </c>
      <c r="X659" s="134">
        <v>0.00011</v>
      </c>
      <c r="Y659" s="134">
        <f>$X$659*$K$659</f>
        <v>0.00022</v>
      </c>
      <c r="Z659" s="134">
        <v>0</v>
      </c>
      <c r="AA659" s="135">
        <f>$Z$659*$K$659</f>
        <v>0</v>
      </c>
      <c r="AR659" s="12" t="s">
        <v>1271</v>
      </c>
      <c r="AT659" s="12" t="s">
        <v>893</v>
      </c>
      <c r="AU659" s="12" t="s">
        <v>668</v>
      </c>
      <c r="AY659" s="12" t="s">
        <v>892</v>
      </c>
      <c r="BE659" s="136">
        <f>IF($U$659="základní",$N$659,0)</f>
        <v>0</v>
      </c>
      <c r="BF659" s="136">
        <f>IF($U$659="snížená",$N$659,0)</f>
        <v>0</v>
      </c>
      <c r="BG659" s="136">
        <f>IF($U$659="zákl. přenesená",$N$659,0)</f>
        <v>0</v>
      </c>
      <c r="BH659" s="136">
        <f>IF($U$659="sníž. přenesená",$N$659,0)</f>
        <v>0</v>
      </c>
      <c r="BI659" s="136">
        <f>IF($U$659="nulová",$N$659,0)</f>
        <v>0</v>
      </c>
      <c r="BJ659" s="12" t="s">
        <v>619</v>
      </c>
      <c r="BK659" s="136">
        <f>ROUND($L$659*$K$659,2)</f>
        <v>0</v>
      </c>
      <c r="BL659" s="12" t="s">
        <v>1271</v>
      </c>
      <c r="BM659" s="12" t="s">
        <v>457</v>
      </c>
    </row>
    <row r="660" spans="2:65" s="12" customFormat="1" ht="27" customHeight="1">
      <c r="B660" s="23"/>
      <c r="C660" s="163" t="s">
        <v>458</v>
      </c>
      <c r="D660" s="163" t="s">
        <v>1190</v>
      </c>
      <c r="E660" s="164" t="s">
        <v>459</v>
      </c>
      <c r="F660" s="165" t="s">
        <v>460</v>
      </c>
      <c r="G660" s="166"/>
      <c r="H660" s="166"/>
      <c r="I660" s="166"/>
      <c r="J660" s="167" t="s">
        <v>975</v>
      </c>
      <c r="K660" s="168">
        <v>5.36</v>
      </c>
      <c r="L660" s="189">
        <v>0</v>
      </c>
      <c r="M660" s="190"/>
      <c r="N660" s="169">
        <f>ROUND($L$660*$K$660,2)</f>
        <v>0</v>
      </c>
      <c r="O660" s="128"/>
      <c r="P660" s="128"/>
      <c r="Q660" s="128"/>
      <c r="R660" s="27"/>
      <c r="S660" s="28"/>
      <c r="T660" s="132"/>
      <c r="U660" s="133" t="s">
        <v>644</v>
      </c>
      <c r="W660" s="134">
        <f>$V$660*$K$660</f>
        <v>0</v>
      </c>
      <c r="X660" s="134">
        <v>0.0056</v>
      </c>
      <c r="Y660" s="134">
        <f>$X$660*$K$660</f>
        <v>0.030016</v>
      </c>
      <c r="Z660" s="134">
        <v>0</v>
      </c>
      <c r="AA660" s="135">
        <f>$Z$660*$K$660</f>
        <v>0</v>
      </c>
      <c r="AR660" s="12" t="s">
        <v>1546</v>
      </c>
      <c r="AT660" s="12" t="s">
        <v>1190</v>
      </c>
      <c r="AU660" s="12" t="s">
        <v>668</v>
      </c>
      <c r="AY660" s="12" t="s">
        <v>892</v>
      </c>
      <c r="BE660" s="136">
        <f>IF($U$660="základní",$N$660,0)</f>
        <v>0</v>
      </c>
      <c r="BF660" s="136">
        <f>IF($U$660="snížená",$N$660,0)</f>
        <v>0</v>
      </c>
      <c r="BG660" s="136">
        <f>IF($U$660="zákl. přenesená",$N$660,0)</f>
        <v>0</v>
      </c>
      <c r="BH660" s="136">
        <f>IF($U$660="sníž. přenesená",$N$660,0)</f>
        <v>0</v>
      </c>
      <c r="BI660" s="136">
        <f>IF($U$660="nulová",$N$660,0)</f>
        <v>0</v>
      </c>
      <c r="BJ660" s="12" t="s">
        <v>619</v>
      </c>
      <c r="BK660" s="136">
        <f>ROUND($L$660*$K$660,2)</f>
        <v>0</v>
      </c>
      <c r="BL660" s="12" t="s">
        <v>1546</v>
      </c>
      <c r="BM660" s="12" t="s">
        <v>461</v>
      </c>
    </row>
    <row r="661" spans="2:51" s="12" customFormat="1" ht="18.75" customHeight="1">
      <c r="B661" s="137"/>
      <c r="E661" s="138"/>
      <c r="F661" s="139" t="s">
        <v>749</v>
      </c>
      <c r="G661" s="140"/>
      <c r="H661" s="140"/>
      <c r="I661" s="140"/>
      <c r="K661" s="141">
        <v>5.36</v>
      </c>
      <c r="L661" s="188"/>
      <c r="M661" s="188"/>
      <c r="R661" s="142"/>
      <c r="S661" s="28"/>
      <c r="T661" s="143"/>
      <c r="AA661" s="144"/>
      <c r="AT661" s="138" t="s">
        <v>899</v>
      </c>
      <c r="AU661" s="138" t="s">
        <v>668</v>
      </c>
      <c r="AV661" s="138" t="s">
        <v>668</v>
      </c>
      <c r="AW661" s="138" t="s">
        <v>832</v>
      </c>
      <c r="AX661" s="138" t="s">
        <v>619</v>
      </c>
      <c r="AY661" s="138" t="s">
        <v>892</v>
      </c>
    </row>
    <row r="662" spans="2:65" s="12" customFormat="1" ht="27" customHeight="1">
      <c r="B662" s="23"/>
      <c r="C662" s="163" t="s">
        <v>462</v>
      </c>
      <c r="D662" s="163" t="s">
        <v>1190</v>
      </c>
      <c r="E662" s="164" t="s">
        <v>463</v>
      </c>
      <c r="F662" s="165" t="s">
        <v>464</v>
      </c>
      <c r="G662" s="166"/>
      <c r="H662" s="166"/>
      <c r="I662" s="166"/>
      <c r="J662" s="167" t="s">
        <v>975</v>
      </c>
      <c r="K662" s="168">
        <v>1.18</v>
      </c>
      <c r="L662" s="189">
        <v>0</v>
      </c>
      <c r="M662" s="190"/>
      <c r="N662" s="169">
        <f>ROUND($L$662*$K$662,2)</f>
        <v>0</v>
      </c>
      <c r="O662" s="128"/>
      <c r="P662" s="128"/>
      <c r="Q662" s="128"/>
      <c r="R662" s="27"/>
      <c r="S662" s="28"/>
      <c r="T662" s="132"/>
      <c r="U662" s="133" t="s">
        <v>644</v>
      </c>
      <c r="W662" s="134">
        <f>$V$662*$K$662</f>
        <v>0</v>
      </c>
      <c r="X662" s="134">
        <v>0.0112</v>
      </c>
      <c r="Y662" s="134">
        <f>$X$662*$K$662</f>
        <v>0.013215999999999999</v>
      </c>
      <c r="Z662" s="134">
        <v>0</v>
      </c>
      <c r="AA662" s="135">
        <f>$Z$662*$K$662</f>
        <v>0</v>
      </c>
      <c r="AR662" s="12" t="s">
        <v>1546</v>
      </c>
      <c r="AT662" s="12" t="s">
        <v>1190</v>
      </c>
      <c r="AU662" s="12" t="s">
        <v>668</v>
      </c>
      <c r="AY662" s="12" t="s">
        <v>892</v>
      </c>
      <c r="BE662" s="136">
        <f>IF($U$662="základní",$N$662,0)</f>
        <v>0</v>
      </c>
      <c r="BF662" s="136">
        <f>IF($U$662="snížená",$N$662,0)</f>
        <v>0</v>
      </c>
      <c r="BG662" s="136">
        <f>IF($U$662="zákl. přenesená",$N$662,0)</f>
        <v>0</v>
      </c>
      <c r="BH662" s="136">
        <f>IF($U$662="sníž. přenesená",$N$662,0)</f>
        <v>0</v>
      </c>
      <c r="BI662" s="136">
        <f>IF($U$662="nulová",$N$662,0)</f>
        <v>0</v>
      </c>
      <c r="BJ662" s="12" t="s">
        <v>619</v>
      </c>
      <c r="BK662" s="136">
        <f>ROUND($L$662*$K$662,2)</f>
        <v>0</v>
      </c>
      <c r="BL662" s="12" t="s">
        <v>1546</v>
      </c>
      <c r="BM662" s="12" t="s">
        <v>465</v>
      </c>
    </row>
    <row r="663" spans="2:51" s="12" customFormat="1" ht="18.75" customHeight="1">
      <c r="B663" s="137"/>
      <c r="E663" s="138"/>
      <c r="F663" s="139" t="s">
        <v>751</v>
      </c>
      <c r="G663" s="140"/>
      <c r="H663" s="140"/>
      <c r="I663" s="140"/>
      <c r="K663" s="141">
        <v>1.18</v>
      </c>
      <c r="L663" s="188"/>
      <c r="M663" s="188"/>
      <c r="R663" s="142"/>
      <c r="S663" s="28"/>
      <c r="T663" s="143"/>
      <c r="AA663" s="144"/>
      <c r="AT663" s="138" t="s">
        <v>899</v>
      </c>
      <c r="AU663" s="138" t="s">
        <v>668</v>
      </c>
      <c r="AV663" s="138" t="s">
        <v>668</v>
      </c>
      <c r="AW663" s="138" t="s">
        <v>832</v>
      </c>
      <c r="AX663" s="138" t="s">
        <v>619</v>
      </c>
      <c r="AY663" s="138" t="s">
        <v>892</v>
      </c>
    </row>
    <row r="664" spans="2:65" s="12" customFormat="1" ht="27" customHeight="1">
      <c r="B664" s="23"/>
      <c r="C664" s="163" t="s">
        <v>466</v>
      </c>
      <c r="D664" s="163" t="s">
        <v>1190</v>
      </c>
      <c r="E664" s="164" t="s">
        <v>467</v>
      </c>
      <c r="F664" s="165" t="s">
        <v>468</v>
      </c>
      <c r="G664" s="166"/>
      <c r="H664" s="166"/>
      <c r="I664" s="166"/>
      <c r="J664" s="167" t="s">
        <v>975</v>
      </c>
      <c r="K664" s="168">
        <v>2.8</v>
      </c>
      <c r="L664" s="189">
        <v>0</v>
      </c>
      <c r="M664" s="190"/>
      <c r="N664" s="169">
        <f>ROUND($L$664*$K$664,2)</f>
        <v>0</v>
      </c>
      <c r="O664" s="128"/>
      <c r="P664" s="128"/>
      <c r="Q664" s="128"/>
      <c r="R664" s="27"/>
      <c r="S664" s="28"/>
      <c r="T664" s="132"/>
      <c r="U664" s="133" t="s">
        <v>644</v>
      </c>
      <c r="W664" s="134">
        <f>$V$664*$K$664</f>
        <v>0</v>
      </c>
      <c r="X664" s="134">
        <v>0.0123</v>
      </c>
      <c r="Y664" s="134">
        <f>$X$664*$K$664</f>
        <v>0.03444</v>
      </c>
      <c r="Z664" s="134">
        <v>0</v>
      </c>
      <c r="AA664" s="135">
        <f>$Z$664*$K$664</f>
        <v>0</v>
      </c>
      <c r="AR664" s="12" t="s">
        <v>1546</v>
      </c>
      <c r="AT664" s="12" t="s">
        <v>1190</v>
      </c>
      <c r="AU664" s="12" t="s">
        <v>668</v>
      </c>
      <c r="AY664" s="12" t="s">
        <v>892</v>
      </c>
      <c r="BE664" s="136">
        <f>IF($U$664="základní",$N$664,0)</f>
        <v>0</v>
      </c>
      <c r="BF664" s="136">
        <f>IF($U$664="snížená",$N$664,0)</f>
        <v>0</v>
      </c>
      <c r="BG664" s="136">
        <f>IF($U$664="zákl. přenesená",$N$664,0)</f>
        <v>0</v>
      </c>
      <c r="BH664" s="136">
        <f>IF($U$664="sníž. přenesená",$N$664,0)</f>
        <v>0</v>
      </c>
      <c r="BI664" s="136">
        <f>IF($U$664="nulová",$N$664,0)</f>
        <v>0</v>
      </c>
      <c r="BJ664" s="12" t="s">
        <v>619</v>
      </c>
      <c r="BK664" s="136">
        <f>ROUND($L$664*$K$664,2)</f>
        <v>0</v>
      </c>
      <c r="BL664" s="12" t="s">
        <v>1546</v>
      </c>
      <c r="BM664" s="12" t="s">
        <v>469</v>
      </c>
    </row>
    <row r="665" spans="2:51" s="12" customFormat="1" ht="18.75" customHeight="1">
      <c r="B665" s="137"/>
      <c r="E665" s="138"/>
      <c r="F665" s="139" t="s">
        <v>753</v>
      </c>
      <c r="G665" s="140"/>
      <c r="H665" s="140"/>
      <c r="I665" s="140"/>
      <c r="K665" s="141">
        <v>2.8</v>
      </c>
      <c r="L665" s="188"/>
      <c r="M665" s="188"/>
      <c r="R665" s="142"/>
      <c r="S665" s="28"/>
      <c r="T665" s="143"/>
      <c r="AA665" s="144"/>
      <c r="AT665" s="138" t="s">
        <v>899</v>
      </c>
      <c r="AU665" s="138" t="s">
        <v>668</v>
      </c>
      <c r="AV665" s="138" t="s">
        <v>668</v>
      </c>
      <c r="AW665" s="138" t="s">
        <v>832</v>
      </c>
      <c r="AX665" s="138" t="s">
        <v>619</v>
      </c>
      <c r="AY665" s="138" t="s">
        <v>892</v>
      </c>
    </row>
    <row r="666" spans="2:65" s="12" customFormat="1" ht="27" customHeight="1">
      <c r="B666" s="23"/>
      <c r="C666" s="163" t="s">
        <v>470</v>
      </c>
      <c r="D666" s="163" t="s">
        <v>1190</v>
      </c>
      <c r="E666" s="164" t="s">
        <v>471</v>
      </c>
      <c r="F666" s="165" t="s">
        <v>472</v>
      </c>
      <c r="G666" s="166"/>
      <c r="H666" s="166"/>
      <c r="I666" s="166"/>
      <c r="J666" s="167" t="s">
        <v>1257</v>
      </c>
      <c r="K666" s="168">
        <v>12</v>
      </c>
      <c r="L666" s="189">
        <v>0</v>
      </c>
      <c r="M666" s="190"/>
      <c r="N666" s="169">
        <f>ROUND($L$666*$K$666,2)</f>
        <v>0</v>
      </c>
      <c r="O666" s="128"/>
      <c r="P666" s="128"/>
      <c r="Q666" s="128"/>
      <c r="R666" s="27"/>
      <c r="S666" s="28"/>
      <c r="T666" s="132"/>
      <c r="U666" s="133" t="s">
        <v>644</v>
      </c>
      <c r="W666" s="134">
        <f>$V$666*$K$666</f>
        <v>0</v>
      </c>
      <c r="X666" s="134">
        <v>0.00051</v>
      </c>
      <c r="Y666" s="134">
        <f>$X$666*$K$666</f>
        <v>0.0061200000000000004</v>
      </c>
      <c r="Z666" s="134">
        <v>0</v>
      </c>
      <c r="AA666" s="135">
        <f>$Z$666*$K$666</f>
        <v>0</v>
      </c>
      <c r="AR666" s="12" t="s">
        <v>1546</v>
      </c>
      <c r="AT666" s="12" t="s">
        <v>1190</v>
      </c>
      <c r="AU666" s="12" t="s">
        <v>668</v>
      </c>
      <c r="AY666" s="12" t="s">
        <v>892</v>
      </c>
      <c r="BE666" s="136">
        <f>IF($U$666="základní",$N$666,0)</f>
        <v>0</v>
      </c>
      <c r="BF666" s="136">
        <f>IF($U$666="snížená",$N$666,0)</f>
        <v>0</v>
      </c>
      <c r="BG666" s="136">
        <f>IF($U$666="zákl. přenesená",$N$666,0)</f>
        <v>0</v>
      </c>
      <c r="BH666" s="136">
        <f>IF($U$666="sníž. přenesená",$N$666,0)</f>
        <v>0</v>
      </c>
      <c r="BI666" s="136">
        <f>IF($U$666="nulová",$N$666,0)</f>
        <v>0</v>
      </c>
      <c r="BJ666" s="12" t="s">
        <v>619</v>
      </c>
      <c r="BK666" s="136">
        <f>ROUND($L$666*$K$666,2)</f>
        <v>0</v>
      </c>
      <c r="BL666" s="12" t="s">
        <v>1546</v>
      </c>
      <c r="BM666" s="12" t="s">
        <v>473</v>
      </c>
    </row>
    <row r="667" spans="2:65" s="12" customFormat="1" ht="27" customHeight="1">
      <c r="B667" s="23"/>
      <c r="C667" s="163" t="s">
        <v>474</v>
      </c>
      <c r="D667" s="163" t="s">
        <v>1190</v>
      </c>
      <c r="E667" s="164" t="s">
        <v>475</v>
      </c>
      <c r="F667" s="165" t="s">
        <v>476</v>
      </c>
      <c r="G667" s="166"/>
      <c r="H667" s="166"/>
      <c r="I667" s="166"/>
      <c r="J667" s="167" t="s">
        <v>1257</v>
      </c>
      <c r="K667" s="168">
        <v>3</v>
      </c>
      <c r="L667" s="189">
        <v>0</v>
      </c>
      <c r="M667" s="190"/>
      <c r="N667" s="169">
        <f>ROUND($L$667*$K$667,2)</f>
        <v>0</v>
      </c>
      <c r="O667" s="128"/>
      <c r="P667" s="128"/>
      <c r="Q667" s="128"/>
      <c r="R667" s="27"/>
      <c r="S667" s="28"/>
      <c r="T667" s="132"/>
      <c r="U667" s="133" t="s">
        <v>644</v>
      </c>
      <c r="W667" s="134">
        <f>$V$667*$K$667</f>
        <v>0</v>
      </c>
      <c r="X667" s="134">
        <v>0.00102</v>
      </c>
      <c r="Y667" s="134">
        <f>$X$667*$K$667</f>
        <v>0.0030600000000000002</v>
      </c>
      <c r="Z667" s="134">
        <v>0</v>
      </c>
      <c r="AA667" s="135">
        <f>$Z$667*$K$667</f>
        <v>0</v>
      </c>
      <c r="AR667" s="12" t="s">
        <v>1546</v>
      </c>
      <c r="AT667" s="12" t="s">
        <v>1190</v>
      </c>
      <c r="AU667" s="12" t="s">
        <v>668</v>
      </c>
      <c r="AY667" s="12" t="s">
        <v>892</v>
      </c>
      <c r="BE667" s="136">
        <f>IF($U$667="základní",$N$667,0)</f>
        <v>0</v>
      </c>
      <c r="BF667" s="136">
        <f>IF($U$667="snížená",$N$667,0)</f>
        <v>0</v>
      </c>
      <c r="BG667" s="136">
        <f>IF($U$667="zákl. přenesená",$N$667,0)</f>
        <v>0</v>
      </c>
      <c r="BH667" s="136">
        <f>IF($U$667="sníž. přenesená",$N$667,0)</f>
        <v>0</v>
      </c>
      <c r="BI667" s="136">
        <f>IF($U$667="nulová",$N$667,0)</f>
        <v>0</v>
      </c>
      <c r="BJ667" s="12" t="s">
        <v>619</v>
      </c>
      <c r="BK667" s="136">
        <f>ROUND($L$667*$K$667,2)</f>
        <v>0</v>
      </c>
      <c r="BL667" s="12" t="s">
        <v>1546</v>
      </c>
      <c r="BM667" s="12" t="s">
        <v>477</v>
      </c>
    </row>
    <row r="668" spans="2:65" s="12" customFormat="1" ht="27" customHeight="1">
      <c r="B668" s="23"/>
      <c r="C668" s="163" t="s">
        <v>478</v>
      </c>
      <c r="D668" s="163" t="s">
        <v>1190</v>
      </c>
      <c r="E668" s="164" t="s">
        <v>479</v>
      </c>
      <c r="F668" s="165" t="s">
        <v>480</v>
      </c>
      <c r="G668" s="166"/>
      <c r="H668" s="166"/>
      <c r="I668" s="166"/>
      <c r="J668" s="167" t="s">
        <v>1257</v>
      </c>
      <c r="K668" s="168">
        <v>5</v>
      </c>
      <c r="L668" s="189">
        <v>0</v>
      </c>
      <c r="M668" s="190"/>
      <c r="N668" s="169">
        <f>ROUND($L$668*$K$668,2)</f>
        <v>0</v>
      </c>
      <c r="O668" s="128"/>
      <c r="P668" s="128"/>
      <c r="Q668" s="128"/>
      <c r="R668" s="27"/>
      <c r="S668" s="28"/>
      <c r="T668" s="132"/>
      <c r="U668" s="133" t="s">
        <v>644</v>
      </c>
      <c r="W668" s="134">
        <f>$V$668*$K$668</f>
        <v>0</v>
      </c>
      <c r="X668" s="134">
        <v>0.00135</v>
      </c>
      <c r="Y668" s="134">
        <f>$X$668*$K$668</f>
        <v>0.006750000000000001</v>
      </c>
      <c r="Z668" s="134">
        <v>0</v>
      </c>
      <c r="AA668" s="135">
        <f>$Z$668*$K$668</f>
        <v>0</v>
      </c>
      <c r="AR668" s="12" t="s">
        <v>1546</v>
      </c>
      <c r="AT668" s="12" t="s">
        <v>1190</v>
      </c>
      <c r="AU668" s="12" t="s">
        <v>668</v>
      </c>
      <c r="AY668" s="12" t="s">
        <v>892</v>
      </c>
      <c r="BE668" s="136">
        <f>IF($U$668="základní",$N$668,0)</f>
        <v>0</v>
      </c>
      <c r="BF668" s="136">
        <f>IF($U$668="snížená",$N$668,0)</f>
        <v>0</v>
      </c>
      <c r="BG668" s="136">
        <f>IF($U$668="zákl. přenesená",$N$668,0)</f>
        <v>0</v>
      </c>
      <c r="BH668" s="136">
        <f>IF($U$668="sníž. přenesená",$N$668,0)</f>
        <v>0</v>
      </c>
      <c r="BI668" s="136">
        <f>IF($U$668="nulová",$N$668,0)</f>
        <v>0</v>
      </c>
      <c r="BJ668" s="12" t="s">
        <v>619</v>
      </c>
      <c r="BK668" s="136">
        <f>ROUND($L$668*$K$668,2)</f>
        <v>0</v>
      </c>
      <c r="BL668" s="12" t="s">
        <v>1546</v>
      </c>
      <c r="BM668" s="12" t="s">
        <v>481</v>
      </c>
    </row>
    <row r="669" spans="2:65" s="12" customFormat="1" ht="15.75" customHeight="1">
      <c r="B669" s="23"/>
      <c r="C669" s="163" t="s">
        <v>482</v>
      </c>
      <c r="D669" s="163" t="s">
        <v>1190</v>
      </c>
      <c r="E669" s="164" t="s">
        <v>483</v>
      </c>
      <c r="F669" s="165" t="s">
        <v>484</v>
      </c>
      <c r="G669" s="166"/>
      <c r="H669" s="166"/>
      <c r="I669" s="166"/>
      <c r="J669" s="167" t="s">
        <v>1257</v>
      </c>
      <c r="K669" s="168">
        <v>12</v>
      </c>
      <c r="L669" s="189">
        <v>0</v>
      </c>
      <c r="M669" s="190"/>
      <c r="N669" s="169">
        <f>ROUND($L$669*$K$669,2)</f>
        <v>0</v>
      </c>
      <c r="O669" s="128"/>
      <c r="P669" s="128"/>
      <c r="Q669" s="128"/>
      <c r="R669" s="27"/>
      <c r="S669" s="28"/>
      <c r="T669" s="132"/>
      <c r="U669" s="133" t="s">
        <v>644</v>
      </c>
      <c r="W669" s="134">
        <f>$V$669*$K$669</f>
        <v>0</v>
      </c>
      <c r="X669" s="134">
        <v>0.0042</v>
      </c>
      <c r="Y669" s="134">
        <f>$X$669*$K$669</f>
        <v>0.0504</v>
      </c>
      <c r="Z669" s="134">
        <v>0</v>
      </c>
      <c r="AA669" s="135">
        <f>$Z$669*$K$669</f>
        <v>0</v>
      </c>
      <c r="AR669" s="12" t="s">
        <v>1546</v>
      </c>
      <c r="AT669" s="12" t="s">
        <v>1190</v>
      </c>
      <c r="AU669" s="12" t="s">
        <v>668</v>
      </c>
      <c r="AY669" s="12" t="s">
        <v>892</v>
      </c>
      <c r="BE669" s="136">
        <f>IF($U$669="základní",$N$669,0)</f>
        <v>0</v>
      </c>
      <c r="BF669" s="136">
        <f>IF($U$669="snížená",$N$669,0)</f>
        <v>0</v>
      </c>
      <c r="BG669" s="136">
        <f>IF($U$669="zákl. přenesená",$N$669,0)</f>
        <v>0</v>
      </c>
      <c r="BH669" s="136">
        <f>IF($U$669="sníž. přenesená",$N$669,0)</f>
        <v>0</v>
      </c>
      <c r="BI669" s="136">
        <f>IF($U$669="nulová",$N$669,0)</f>
        <v>0</v>
      </c>
      <c r="BJ669" s="12" t="s">
        <v>619</v>
      </c>
      <c r="BK669" s="136">
        <f>ROUND($L$669*$K$669,2)</f>
        <v>0</v>
      </c>
      <c r="BL669" s="12" t="s">
        <v>1546</v>
      </c>
      <c r="BM669" s="12" t="s">
        <v>485</v>
      </c>
    </row>
    <row r="670" spans="2:65" s="12" customFormat="1" ht="15.75" customHeight="1">
      <c r="B670" s="23"/>
      <c r="C670" s="163" t="s">
        <v>486</v>
      </c>
      <c r="D670" s="163" t="s">
        <v>1190</v>
      </c>
      <c r="E670" s="164" t="s">
        <v>487</v>
      </c>
      <c r="F670" s="165" t="s">
        <v>488</v>
      </c>
      <c r="G670" s="166"/>
      <c r="H670" s="166"/>
      <c r="I670" s="166"/>
      <c r="J670" s="167" t="s">
        <v>1257</v>
      </c>
      <c r="K670" s="168">
        <v>4</v>
      </c>
      <c r="L670" s="189">
        <v>0</v>
      </c>
      <c r="M670" s="190"/>
      <c r="N670" s="169">
        <f>ROUND($L$670*$K$670,2)</f>
        <v>0</v>
      </c>
      <c r="O670" s="128"/>
      <c r="P670" s="128"/>
      <c r="Q670" s="128"/>
      <c r="R670" s="27"/>
      <c r="S670" s="28"/>
      <c r="T670" s="132"/>
      <c r="U670" s="133" t="s">
        <v>644</v>
      </c>
      <c r="W670" s="134">
        <f>$V$670*$K$670</f>
        <v>0</v>
      </c>
      <c r="X670" s="134">
        <v>0.0084</v>
      </c>
      <c r="Y670" s="134">
        <f>$X$670*$K$670</f>
        <v>0.0336</v>
      </c>
      <c r="Z670" s="134">
        <v>0</v>
      </c>
      <c r="AA670" s="135">
        <f>$Z$670*$K$670</f>
        <v>0</v>
      </c>
      <c r="AR670" s="12" t="s">
        <v>1546</v>
      </c>
      <c r="AT670" s="12" t="s">
        <v>1190</v>
      </c>
      <c r="AU670" s="12" t="s">
        <v>668</v>
      </c>
      <c r="AY670" s="12" t="s">
        <v>892</v>
      </c>
      <c r="BE670" s="136">
        <f>IF($U$670="základní",$N$670,0)</f>
        <v>0</v>
      </c>
      <c r="BF670" s="136">
        <f>IF($U$670="snížená",$N$670,0)</f>
        <v>0</v>
      </c>
      <c r="BG670" s="136">
        <f>IF($U$670="zákl. přenesená",$N$670,0)</f>
        <v>0</v>
      </c>
      <c r="BH670" s="136">
        <f>IF($U$670="sníž. přenesená",$N$670,0)</f>
        <v>0</v>
      </c>
      <c r="BI670" s="136">
        <f>IF($U$670="nulová",$N$670,0)</f>
        <v>0</v>
      </c>
      <c r="BJ670" s="12" t="s">
        <v>619</v>
      </c>
      <c r="BK670" s="136">
        <f>ROUND($L$670*$K$670,2)</f>
        <v>0</v>
      </c>
      <c r="BL670" s="12" t="s">
        <v>1546</v>
      </c>
      <c r="BM670" s="12" t="s">
        <v>489</v>
      </c>
    </row>
    <row r="671" spans="2:65" s="12" customFormat="1" ht="15.75" customHeight="1">
      <c r="B671" s="23"/>
      <c r="C671" s="163" t="s">
        <v>490</v>
      </c>
      <c r="D671" s="163" t="s">
        <v>1190</v>
      </c>
      <c r="E671" s="164" t="s">
        <v>491</v>
      </c>
      <c r="F671" s="165" t="s">
        <v>492</v>
      </c>
      <c r="G671" s="166"/>
      <c r="H671" s="166"/>
      <c r="I671" s="166"/>
      <c r="J671" s="167" t="s">
        <v>1257</v>
      </c>
      <c r="K671" s="168">
        <v>5</v>
      </c>
      <c r="L671" s="189">
        <v>0</v>
      </c>
      <c r="M671" s="190"/>
      <c r="N671" s="169">
        <f>ROUND($L$671*$K$671,2)</f>
        <v>0</v>
      </c>
      <c r="O671" s="128"/>
      <c r="P671" s="128"/>
      <c r="Q671" s="128"/>
      <c r="R671" s="27"/>
      <c r="S671" s="28"/>
      <c r="T671" s="132"/>
      <c r="U671" s="133" t="s">
        <v>644</v>
      </c>
      <c r="W671" s="134">
        <f>$V$671*$K$671</f>
        <v>0</v>
      </c>
      <c r="X671" s="134">
        <v>0.0124</v>
      </c>
      <c r="Y671" s="134">
        <f>$X$671*$K$671</f>
        <v>0.062</v>
      </c>
      <c r="Z671" s="134">
        <v>0</v>
      </c>
      <c r="AA671" s="135">
        <f>$Z$671*$K$671</f>
        <v>0</v>
      </c>
      <c r="AR671" s="12" t="s">
        <v>1546</v>
      </c>
      <c r="AT671" s="12" t="s">
        <v>1190</v>
      </c>
      <c r="AU671" s="12" t="s">
        <v>668</v>
      </c>
      <c r="AY671" s="12" t="s">
        <v>892</v>
      </c>
      <c r="BE671" s="136">
        <f>IF($U$671="základní",$N$671,0)</f>
        <v>0</v>
      </c>
      <c r="BF671" s="136">
        <f>IF($U$671="snížená",$N$671,0)</f>
        <v>0</v>
      </c>
      <c r="BG671" s="136">
        <f>IF($U$671="zákl. přenesená",$N$671,0)</f>
        <v>0</v>
      </c>
      <c r="BH671" s="136">
        <f>IF($U$671="sníž. přenesená",$N$671,0)</f>
        <v>0</v>
      </c>
      <c r="BI671" s="136">
        <f>IF($U$671="nulová",$N$671,0)</f>
        <v>0</v>
      </c>
      <c r="BJ671" s="12" t="s">
        <v>619</v>
      </c>
      <c r="BK671" s="136">
        <f>ROUND($L$671*$K$671,2)</f>
        <v>0</v>
      </c>
      <c r="BL671" s="12" t="s">
        <v>1546</v>
      </c>
      <c r="BM671" s="12" t="s">
        <v>493</v>
      </c>
    </row>
    <row r="672" spans="2:65" s="12" customFormat="1" ht="27" customHeight="1">
      <c r="B672" s="23"/>
      <c r="C672" s="125" t="s">
        <v>494</v>
      </c>
      <c r="D672" s="125" t="s">
        <v>893</v>
      </c>
      <c r="E672" s="126" t="s">
        <v>495</v>
      </c>
      <c r="F672" s="127" t="s">
        <v>496</v>
      </c>
      <c r="G672" s="128"/>
      <c r="H672" s="128"/>
      <c r="I672" s="128"/>
      <c r="J672" s="129" t="s">
        <v>497</v>
      </c>
      <c r="K672" s="130">
        <v>1</v>
      </c>
      <c r="L672" s="186">
        <v>0</v>
      </c>
      <c r="M672" s="187"/>
      <c r="N672" s="131">
        <f>ROUND($L$672*$K$672,2)</f>
        <v>0</v>
      </c>
      <c r="O672" s="128"/>
      <c r="P672" s="128"/>
      <c r="Q672" s="128"/>
      <c r="R672" s="27"/>
      <c r="S672" s="28"/>
      <c r="T672" s="132"/>
      <c r="U672" s="133" t="s">
        <v>644</v>
      </c>
      <c r="W672" s="134">
        <f>$V$672*$K$672</f>
        <v>0</v>
      </c>
      <c r="X672" s="134">
        <v>0</v>
      </c>
      <c r="Y672" s="134">
        <f>$X$672*$K$672</f>
        <v>0</v>
      </c>
      <c r="Z672" s="134">
        <v>0</v>
      </c>
      <c r="AA672" s="135">
        <f>$Z$672*$K$672</f>
        <v>0</v>
      </c>
      <c r="AR672" s="12" t="s">
        <v>1271</v>
      </c>
      <c r="AT672" s="12" t="s">
        <v>893</v>
      </c>
      <c r="AU672" s="12" t="s">
        <v>668</v>
      </c>
      <c r="AY672" s="12" t="s">
        <v>892</v>
      </c>
      <c r="BE672" s="136">
        <f>IF($U$672="základní",$N$672,0)</f>
        <v>0</v>
      </c>
      <c r="BF672" s="136">
        <f>IF($U$672="snížená",$N$672,0)</f>
        <v>0</v>
      </c>
      <c r="BG672" s="136">
        <f>IF($U$672="zákl. přenesená",$N$672,0)</f>
        <v>0</v>
      </c>
      <c r="BH672" s="136">
        <f>IF($U$672="sníž. přenesená",$N$672,0)</f>
        <v>0</v>
      </c>
      <c r="BI672" s="136">
        <f>IF($U$672="nulová",$N$672,0)</f>
        <v>0</v>
      </c>
      <c r="BJ672" s="12" t="s">
        <v>619</v>
      </c>
      <c r="BK672" s="136">
        <f>ROUND($L$672*$K$672,2)</f>
        <v>0</v>
      </c>
      <c r="BL672" s="12" t="s">
        <v>1271</v>
      </c>
      <c r="BM672" s="12" t="s">
        <v>498</v>
      </c>
    </row>
    <row r="673" spans="2:65" s="12" customFormat="1" ht="27" customHeight="1">
      <c r="B673" s="23"/>
      <c r="C673" s="125" t="s">
        <v>499</v>
      </c>
      <c r="D673" s="125" t="s">
        <v>893</v>
      </c>
      <c r="E673" s="126" t="s">
        <v>500</v>
      </c>
      <c r="F673" s="127" t="s">
        <v>501</v>
      </c>
      <c r="G673" s="128"/>
      <c r="H673" s="128"/>
      <c r="I673" s="128"/>
      <c r="J673" s="129" t="s">
        <v>975</v>
      </c>
      <c r="K673" s="130">
        <v>5.36</v>
      </c>
      <c r="L673" s="186">
        <v>0</v>
      </c>
      <c r="M673" s="187"/>
      <c r="N673" s="131">
        <f>ROUND($L$673*$K$673,2)</f>
        <v>0</v>
      </c>
      <c r="O673" s="128"/>
      <c r="P673" s="128"/>
      <c r="Q673" s="128"/>
      <c r="R673" s="27"/>
      <c r="S673" s="28"/>
      <c r="T673" s="132"/>
      <c r="U673" s="133" t="s">
        <v>644</v>
      </c>
      <c r="W673" s="134">
        <f>$V$673*$K$673</f>
        <v>0</v>
      </c>
      <c r="X673" s="134">
        <v>0</v>
      </c>
      <c r="Y673" s="134">
        <f>$X$673*$K$673</f>
        <v>0</v>
      </c>
      <c r="Z673" s="134">
        <v>0</v>
      </c>
      <c r="AA673" s="135">
        <f>$Z$673*$K$673</f>
        <v>0</v>
      </c>
      <c r="AR673" s="12" t="s">
        <v>1271</v>
      </c>
      <c r="AT673" s="12" t="s">
        <v>893</v>
      </c>
      <c r="AU673" s="12" t="s">
        <v>668</v>
      </c>
      <c r="AY673" s="12" t="s">
        <v>892</v>
      </c>
      <c r="BE673" s="136">
        <f>IF($U$673="základní",$N$673,0)</f>
        <v>0</v>
      </c>
      <c r="BF673" s="136">
        <f>IF($U$673="snížená",$N$673,0)</f>
        <v>0</v>
      </c>
      <c r="BG673" s="136">
        <f>IF($U$673="zákl. přenesená",$N$673,0)</f>
        <v>0</v>
      </c>
      <c r="BH673" s="136">
        <f>IF($U$673="sníž. přenesená",$N$673,0)</f>
        <v>0</v>
      </c>
      <c r="BI673" s="136">
        <f>IF($U$673="nulová",$N$673,0)</f>
        <v>0</v>
      </c>
      <c r="BJ673" s="12" t="s">
        <v>619</v>
      </c>
      <c r="BK673" s="136">
        <f>ROUND($L$673*$K$673,2)</f>
        <v>0</v>
      </c>
      <c r="BL673" s="12" t="s">
        <v>1271</v>
      </c>
      <c r="BM673" s="12" t="s">
        <v>502</v>
      </c>
    </row>
    <row r="674" spans="2:51" s="12" customFormat="1" ht="18.75" customHeight="1">
      <c r="B674" s="137"/>
      <c r="E674" s="138"/>
      <c r="F674" s="139" t="s">
        <v>749</v>
      </c>
      <c r="G674" s="140"/>
      <c r="H674" s="140"/>
      <c r="I674" s="140"/>
      <c r="K674" s="141">
        <v>5.36</v>
      </c>
      <c r="L674" s="188"/>
      <c r="M674" s="188"/>
      <c r="R674" s="142"/>
      <c r="S674" s="28"/>
      <c r="T674" s="143"/>
      <c r="AA674" s="144"/>
      <c r="AT674" s="138" t="s">
        <v>899</v>
      </c>
      <c r="AU674" s="138" t="s">
        <v>668</v>
      </c>
      <c r="AV674" s="138" t="s">
        <v>668</v>
      </c>
      <c r="AW674" s="138" t="s">
        <v>832</v>
      </c>
      <c r="AX674" s="138" t="s">
        <v>619</v>
      </c>
      <c r="AY674" s="138" t="s">
        <v>892</v>
      </c>
    </row>
    <row r="675" spans="2:65" s="12" customFormat="1" ht="27" customHeight="1">
      <c r="B675" s="23"/>
      <c r="C675" s="125" t="s">
        <v>503</v>
      </c>
      <c r="D675" s="125" t="s">
        <v>893</v>
      </c>
      <c r="E675" s="126" t="s">
        <v>504</v>
      </c>
      <c r="F675" s="127" t="s">
        <v>505</v>
      </c>
      <c r="G675" s="128"/>
      <c r="H675" s="128"/>
      <c r="I675" s="128"/>
      <c r="J675" s="129" t="s">
        <v>975</v>
      </c>
      <c r="K675" s="130">
        <v>1.18</v>
      </c>
      <c r="L675" s="186">
        <v>0</v>
      </c>
      <c r="M675" s="187"/>
      <c r="N675" s="131">
        <f>ROUND($L$675*$K$675,2)</f>
        <v>0</v>
      </c>
      <c r="O675" s="128"/>
      <c r="P675" s="128"/>
      <c r="Q675" s="128"/>
      <c r="R675" s="27"/>
      <c r="S675" s="28"/>
      <c r="T675" s="132"/>
      <c r="U675" s="133" t="s">
        <v>644</v>
      </c>
      <c r="W675" s="134">
        <f>$V$675*$K$675</f>
        <v>0</v>
      </c>
      <c r="X675" s="134">
        <v>0</v>
      </c>
      <c r="Y675" s="134">
        <f>$X$675*$K$675</f>
        <v>0</v>
      </c>
      <c r="Z675" s="134">
        <v>0</v>
      </c>
      <c r="AA675" s="135">
        <f>$Z$675*$K$675</f>
        <v>0</v>
      </c>
      <c r="AR675" s="12" t="s">
        <v>1271</v>
      </c>
      <c r="AT675" s="12" t="s">
        <v>893</v>
      </c>
      <c r="AU675" s="12" t="s">
        <v>668</v>
      </c>
      <c r="AY675" s="12" t="s">
        <v>892</v>
      </c>
      <c r="BE675" s="136">
        <f>IF($U$675="základní",$N$675,0)</f>
        <v>0</v>
      </c>
      <c r="BF675" s="136">
        <f>IF($U$675="snížená",$N$675,0)</f>
        <v>0</v>
      </c>
      <c r="BG675" s="136">
        <f>IF($U$675="zákl. přenesená",$N$675,0)</f>
        <v>0</v>
      </c>
      <c r="BH675" s="136">
        <f>IF($U$675="sníž. přenesená",$N$675,0)</f>
        <v>0</v>
      </c>
      <c r="BI675" s="136">
        <f>IF($U$675="nulová",$N$675,0)</f>
        <v>0</v>
      </c>
      <c r="BJ675" s="12" t="s">
        <v>619</v>
      </c>
      <c r="BK675" s="136">
        <f>ROUND($L$675*$K$675,2)</f>
        <v>0</v>
      </c>
      <c r="BL675" s="12" t="s">
        <v>1271</v>
      </c>
      <c r="BM675" s="12" t="s">
        <v>506</v>
      </c>
    </row>
    <row r="676" spans="2:51" s="12" customFormat="1" ht="18.75" customHeight="1">
      <c r="B676" s="137"/>
      <c r="E676" s="138"/>
      <c r="F676" s="139" t="s">
        <v>751</v>
      </c>
      <c r="G676" s="140"/>
      <c r="H676" s="140"/>
      <c r="I676" s="140"/>
      <c r="K676" s="141">
        <v>1.18</v>
      </c>
      <c r="L676" s="188"/>
      <c r="M676" s="188"/>
      <c r="R676" s="142"/>
      <c r="S676" s="28"/>
      <c r="T676" s="143"/>
      <c r="AA676" s="144"/>
      <c r="AT676" s="138" t="s">
        <v>899</v>
      </c>
      <c r="AU676" s="138" t="s">
        <v>668</v>
      </c>
      <c r="AV676" s="138" t="s">
        <v>668</v>
      </c>
      <c r="AW676" s="138" t="s">
        <v>832</v>
      </c>
      <c r="AX676" s="138" t="s">
        <v>619</v>
      </c>
      <c r="AY676" s="138" t="s">
        <v>892</v>
      </c>
    </row>
    <row r="677" spans="2:65" s="12" customFormat="1" ht="27" customHeight="1">
      <c r="B677" s="23"/>
      <c r="C677" s="125" t="s">
        <v>507</v>
      </c>
      <c r="D677" s="125" t="s">
        <v>893</v>
      </c>
      <c r="E677" s="126" t="s">
        <v>508</v>
      </c>
      <c r="F677" s="127" t="s">
        <v>509</v>
      </c>
      <c r="G677" s="128"/>
      <c r="H677" s="128"/>
      <c r="I677" s="128"/>
      <c r="J677" s="129" t="s">
        <v>975</v>
      </c>
      <c r="K677" s="130">
        <v>2.8</v>
      </c>
      <c r="L677" s="186">
        <v>0</v>
      </c>
      <c r="M677" s="187"/>
      <c r="N677" s="131">
        <f>ROUND($L$677*$K$677,2)</f>
        <v>0</v>
      </c>
      <c r="O677" s="128"/>
      <c r="P677" s="128"/>
      <c r="Q677" s="128"/>
      <c r="R677" s="27"/>
      <c r="S677" s="28"/>
      <c r="T677" s="132"/>
      <c r="U677" s="133" t="s">
        <v>644</v>
      </c>
      <c r="W677" s="134">
        <f>$V$677*$K$677</f>
        <v>0</v>
      </c>
      <c r="X677" s="134">
        <v>0</v>
      </c>
      <c r="Y677" s="134">
        <f>$X$677*$K$677</f>
        <v>0</v>
      </c>
      <c r="Z677" s="134">
        <v>0</v>
      </c>
      <c r="AA677" s="135">
        <f>$Z$677*$K$677</f>
        <v>0</v>
      </c>
      <c r="AR677" s="12" t="s">
        <v>1271</v>
      </c>
      <c r="AT677" s="12" t="s">
        <v>893</v>
      </c>
      <c r="AU677" s="12" t="s">
        <v>668</v>
      </c>
      <c r="AY677" s="12" t="s">
        <v>892</v>
      </c>
      <c r="BE677" s="136">
        <f>IF($U$677="základní",$N$677,0)</f>
        <v>0</v>
      </c>
      <c r="BF677" s="136">
        <f>IF($U$677="snížená",$N$677,0)</f>
        <v>0</v>
      </c>
      <c r="BG677" s="136">
        <f>IF($U$677="zákl. přenesená",$N$677,0)</f>
        <v>0</v>
      </c>
      <c r="BH677" s="136">
        <f>IF($U$677="sníž. přenesená",$N$677,0)</f>
        <v>0</v>
      </c>
      <c r="BI677" s="136">
        <f>IF($U$677="nulová",$N$677,0)</f>
        <v>0</v>
      </c>
      <c r="BJ677" s="12" t="s">
        <v>619</v>
      </c>
      <c r="BK677" s="136">
        <f>ROUND($L$677*$K$677,2)</f>
        <v>0</v>
      </c>
      <c r="BL677" s="12" t="s">
        <v>1271</v>
      </c>
      <c r="BM677" s="12" t="s">
        <v>510</v>
      </c>
    </row>
    <row r="678" spans="2:51" s="12" customFormat="1" ht="18.75" customHeight="1">
      <c r="B678" s="137"/>
      <c r="E678" s="138"/>
      <c r="F678" s="139" t="s">
        <v>753</v>
      </c>
      <c r="G678" s="140"/>
      <c r="H678" s="140"/>
      <c r="I678" s="140"/>
      <c r="K678" s="141">
        <v>2.8</v>
      </c>
      <c r="L678" s="188"/>
      <c r="M678" s="188"/>
      <c r="R678" s="142"/>
      <c r="S678" s="28"/>
      <c r="T678" s="143"/>
      <c r="AA678" s="144"/>
      <c r="AT678" s="138" t="s">
        <v>899</v>
      </c>
      <c r="AU678" s="138" t="s">
        <v>668</v>
      </c>
      <c r="AV678" s="138" t="s">
        <v>668</v>
      </c>
      <c r="AW678" s="138" t="s">
        <v>832</v>
      </c>
      <c r="AX678" s="138" t="s">
        <v>619</v>
      </c>
      <c r="AY678" s="138" t="s">
        <v>892</v>
      </c>
    </row>
    <row r="679" spans="2:63" s="111" customFormat="1" ht="37.5" customHeight="1">
      <c r="B679" s="112"/>
      <c r="D679" s="113" t="s">
        <v>873</v>
      </c>
      <c r="E679" s="113"/>
      <c r="F679" s="113"/>
      <c r="G679" s="113"/>
      <c r="H679" s="113"/>
      <c r="I679" s="113"/>
      <c r="J679" s="113"/>
      <c r="K679" s="113"/>
      <c r="L679" s="192"/>
      <c r="M679" s="192"/>
      <c r="N679" s="114">
        <f>$BK$679</f>
        <v>0</v>
      </c>
      <c r="O679" s="115"/>
      <c r="P679" s="115"/>
      <c r="Q679" s="115"/>
      <c r="R679" s="116"/>
      <c r="S679" s="117"/>
      <c r="T679" s="118"/>
      <c r="W679" s="119">
        <f>$W$680+$W$685+$W$687</f>
        <v>0</v>
      </c>
      <c r="Y679" s="119">
        <f>$Y$680+$Y$685+$Y$687</f>
        <v>0</v>
      </c>
      <c r="AA679" s="120">
        <f>$AA$680+$AA$685+$AA$687</f>
        <v>0</v>
      </c>
      <c r="AR679" s="121" t="s">
        <v>860</v>
      </c>
      <c r="AT679" s="121" t="s">
        <v>660</v>
      </c>
      <c r="AU679" s="121" t="s">
        <v>661</v>
      </c>
      <c r="AY679" s="121" t="s">
        <v>892</v>
      </c>
      <c r="BK679" s="122">
        <f>$BK$680+$BK$685+$BK$687</f>
        <v>0</v>
      </c>
    </row>
    <row r="680" spans="2:63" s="111" customFormat="1" ht="21" customHeight="1">
      <c r="B680" s="112"/>
      <c r="D680" s="123" t="s">
        <v>874</v>
      </c>
      <c r="E680" s="123"/>
      <c r="F680" s="123"/>
      <c r="G680" s="123"/>
      <c r="H680" s="123"/>
      <c r="I680" s="123"/>
      <c r="J680" s="123"/>
      <c r="K680" s="123"/>
      <c r="L680" s="191"/>
      <c r="M680" s="191"/>
      <c r="N680" s="124">
        <f>SUM(N681:N684)</f>
        <v>0</v>
      </c>
      <c r="O680" s="115"/>
      <c r="P680" s="115"/>
      <c r="Q680" s="115"/>
      <c r="R680" s="116"/>
      <c r="S680" s="117"/>
      <c r="T680" s="118"/>
      <c r="W680" s="119">
        <f>SUM($W$681:$W$684)</f>
        <v>0</v>
      </c>
      <c r="Y680" s="119">
        <f>SUM($Y$681:$Y$684)</f>
        <v>0</v>
      </c>
      <c r="AA680" s="120">
        <f>SUM($AA$681:$AA$684)</f>
        <v>0</v>
      </c>
      <c r="AR680" s="121" t="s">
        <v>860</v>
      </c>
      <c r="AT680" s="121" t="s">
        <v>660</v>
      </c>
      <c r="AU680" s="121" t="s">
        <v>619</v>
      </c>
      <c r="AY680" s="121" t="s">
        <v>892</v>
      </c>
      <c r="BK680" s="122">
        <f>SUM($BK$681:$BK$684)</f>
        <v>0</v>
      </c>
    </row>
    <row r="681" spans="2:65" s="12" customFormat="1" ht="15.75" customHeight="1">
      <c r="B681" s="23"/>
      <c r="C681" s="125" t="s">
        <v>511</v>
      </c>
      <c r="D681" s="125" t="s">
        <v>893</v>
      </c>
      <c r="E681" s="126" t="s">
        <v>512</v>
      </c>
      <c r="F681" s="127" t="s">
        <v>513</v>
      </c>
      <c r="G681" s="128"/>
      <c r="H681" s="128"/>
      <c r="I681" s="128"/>
      <c r="J681" s="129" t="s">
        <v>514</v>
      </c>
      <c r="K681" s="130">
        <v>1</v>
      </c>
      <c r="L681" s="186">
        <v>0</v>
      </c>
      <c r="M681" s="187"/>
      <c r="N681" s="131">
        <f>ROUND($L$681*$K$681,2)</f>
        <v>0</v>
      </c>
      <c r="O681" s="128"/>
      <c r="P681" s="128"/>
      <c r="Q681" s="128"/>
      <c r="R681" s="27"/>
      <c r="S681" s="28"/>
      <c r="T681" s="132"/>
      <c r="U681" s="133" t="s">
        <v>644</v>
      </c>
      <c r="W681" s="134">
        <f>$V$681*$K$681</f>
        <v>0</v>
      </c>
      <c r="X681" s="134">
        <v>0</v>
      </c>
      <c r="Y681" s="134">
        <f>$X$681*$K$681</f>
        <v>0</v>
      </c>
      <c r="Z681" s="134">
        <v>0</v>
      </c>
      <c r="AA681" s="135">
        <f>$Z$681*$K$681</f>
        <v>0</v>
      </c>
      <c r="AR681" s="12" t="s">
        <v>515</v>
      </c>
      <c r="AT681" s="12" t="s">
        <v>893</v>
      </c>
      <c r="AU681" s="12" t="s">
        <v>668</v>
      </c>
      <c r="AY681" s="12" t="s">
        <v>892</v>
      </c>
      <c r="BE681" s="136">
        <f>IF($U$681="základní",$N$681,0)</f>
        <v>0</v>
      </c>
      <c r="BF681" s="136">
        <f>IF($U$681="snížená",$N$681,0)</f>
        <v>0</v>
      </c>
      <c r="BG681" s="136">
        <f>IF($U$681="zákl. přenesená",$N$681,0)</f>
        <v>0</v>
      </c>
      <c r="BH681" s="136">
        <f>IF($U$681="sníž. přenesená",$N$681,0)</f>
        <v>0</v>
      </c>
      <c r="BI681" s="136">
        <f>IF($U$681="nulová",$N$681,0)</f>
        <v>0</v>
      </c>
      <c r="BJ681" s="12" t="s">
        <v>619</v>
      </c>
      <c r="BK681" s="136">
        <f>ROUND($L$681*$K$681,2)</f>
        <v>0</v>
      </c>
      <c r="BL681" s="12" t="s">
        <v>515</v>
      </c>
      <c r="BM681" s="12" t="s">
        <v>516</v>
      </c>
    </row>
    <row r="682" spans="2:65" s="12" customFormat="1" ht="15.75" customHeight="1">
      <c r="B682" s="23"/>
      <c r="C682" s="125" t="s">
        <v>517</v>
      </c>
      <c r="D682" s="125" t="s">
        <v>893</v>
      </c>
      <c r="E682" s="126" t="s">
        <v>518</v>
      </c>
      <c r="F682" s="127" t="s">
        <v>519</v>
      </c>
      <c r="G682" s="128"/>
      <c r="H682" s="128"/>
      <c r="I682" s="128"/>
      <c r="J682" s="129" t="s">
        <v>514</v>
      </c>
      <c r="K682" s="130">
        <v>1</v>
      </c>
      <c r="L682" s="186">
        <v>0</v>
      </c>
      <c r="M682" s="187"/>
      <c r="N682" s="131">
        <f>ROUND($L$682*$K$682,2)</f>
        <v>0</v>
      </c>
      <c r="O682" s="128"/>
      <c r="P682" s="128"/>
      <c r="Q682" s="128"/>
      <c r="R682" s="27"/>
      <c r="S682" s="28"/>
      <c r="T682" s="132"/>
      <c r="U682" s="133" t="s">
        <v>644</v>
      </c>
      <c r="W682" s="134">
        <f>$V$682*$K$682</f>
        <v>0</v>
      </c>
      <c r="X682" s="134">
        <v>0</v>
      </c>
      <c r="Y682" s="134">
        <f>$X$682*$K$682</f>
        <v>0</v>
      </c>
      <c r="Z682" s="134">
        <v>0</v>
      </c>
      <c r="AA682" s="135">
        <f>$Z$682*$K$682</f>
        <v>0</v>
      </c>
      <c r="AR682" s="12" t="s">
        <v>515</v>
      </c>
      <c r="AT682" s="12" t="s">
        <v>893</v>
      </c>
      <c r="AU682" s="12" t="s">
        <v>668</v>
      </c>
      <c r="AY682" s="12" t="s">
        <v>892</v>
      </c>
      <c r="BE682" s="136">
        <f>IF($U$682="základní",$N$682,0)</f>
        <v>0</v>
      </c>
      <c r="BF682" s="136">
        <f>IF($U$682="snížená",$N$682,0)</f>
        <v>0</v>
      </c>
      <c r="BG682" s="136">
        <f>IF($U$682="zákl. přenesená",$N$682,0)</f>
        <v>0</v>
      </c>
      <c r="BH682" s="136">
        <f>IF($U$682="sníž. přenesená",$N$682,0)</f>
        <v>0</v>
      </c>
      <c r="BI682" s="136">
        <f>IF($U$682="nulová",$N$682,0)</f>
        <v>0</v>
      </c>
      <c r="BJ682" s="12" t="s">
        <v>619</v>
      </c>
      <c r="BK682" s="136">
        <f>ROUND($L$682*$K$682,2)</f>
        <v>0</v>
      </c>
      <c r="BL682" s="12" t="s">
        <v>515</v>
      </c>
      <c r="BM682" s="12" t="s">
        <v>520</v>
      </c>
    </row>
    <row r="683" spans="2:65" s="12" customFormat="1" ht="15.75" customHeight="1">
      <c r="B683" s="23"/>
      <c r="C683" s="125" t="s">
        <v>521</v>
      </c>
      <c r="D683" s="125" t="s">
        <v>893</v>
      </c>
      <c r="E683" s="126" t="s">
        <v>522</v>
      </c>
      <c r="F683" s="127" t="s">
        <v>523</v>
      </c>
      <c r="G683" s="128"/>
      <c r="H683" s="128"/>
      <c r="I683" s="128"/>
      <c r="J683" s="129" t="s">
        <v>514</v>
      </c>
      <c r="K683" s="130">
        <v>1</v>
      </c>
      <c r="L683" s="186">
        <v>0</v>
      </c>
      <c r="M683" s="187"/>
      <c r="N683" s="131">
        <f>ROUND($L$683*$K$683,2)</f>
        <v>0</v>
      </c>
      <c r="O683" s="128"/>
      <c r="P683" s="128"/>
      <c r="Q683" s="128"/>
      <c r="R683" s="27"/>
      <c r="S683" s="28"/>
      <c r="T683" s="132"/>
      <c r="U683" s="133" t="s">
        <v>644</v>
      </c>
      <c r="W683" s="134">
        <f>$V$683*$K$683</f>
        <v>0</v>
      </c>
      <c r="X683" s="134">
        <v>0</v>
      </c>
      <c r="Y683" s="134">
        <f>$X$683*$K$683</f>
        <v>0</v>
      </c>
      <c r="Z683" s="134">
        <v>0</v>
      </c>
      <c r="AA683" s="135">
        <f>$Z$683*$K$683</f>
        <v>0</v>
      </c>
      <c r="AR683" s="12" t="s">
        <v>515</v>
      </c>
      <c r="AT683" s="12" t="s">
        <v>893</v>
      </c>
      <c r="AU683" s="12" t="s">
        <v>668</v>
      </c>
      <c r="AY683" s="12" t="s">
        <v>892</v>
      </c>
      <c r="BE683" s="136">
        <f>IF($U$683="základní",$N$683,0)</f>
        <v>0</v>
      </c>
      <c r="BF683" s="136">
        <f>IF($U$683="snížená",$N$683,0)</f>
        <v>0</v>
      </c>
      <c r="BG683" s="136">
        <f>IF($U$683="zákl. přenesená",$N$683,0)</f>
        <v>0</v>
      </c>
      <c r="BH683" s="136">
        <f>IF($U$683="sníž. přenesená",$N$683,0)</f>
        <v>0</v>
      </c>
      <c r="BI683" s="136">
        <f>IF($U$683="nulová",$N$683,0)</f>
        <v>0</v>
      </c>
      <c r="BJ683" s="12" t="s">
        <v>619</v>
      </c>
      <c r="BK683" s="136">
        <f>ROUND($L$683*$K$683,2)</f>
        <v>0</v>
      </c>
      <c r="BL683" s="12" t="s">
        <v>515</v>
      </c>
      <c r="BM683" s="12" t="s">
        <v>524</v>
      </c>
    </row>
    <row r="684" spans="2:65" s="12" customFormat="1" ht="15.75" customHeight="1">
      <c r="B684" s="23"/>
      <c r="C684" s="125" t="s">
        <v>525</v>
      </c>
      <c r="D684" s="125" t="s">
        <v>893</v>
      </c>
      <c r="E684" s="126" t="s">
        <v>526</v>
      </c>
      <c r="F684" s="127" t="s">
        <v>527</v>
      </c>
      <c r="G684" s="128"/>
      <c r="H684" s="128"/>
      <c r="I684" s="128"/>
      <c r="J684" s="129" t="s">
        <v>514</v>
      </c>
      <c r="K684" s="130">
        <v>1</v>
      </c>
      <c r="L684" s="186">
        <v>0</v>
      </c>
      <c r="M684" s="187"/>
      <c r="N684" s="131">
        <f>ROUND($L$684*$K$684,2)</f>
        <v>0</v>
      </c>
      <c r="O684" s="128"/>
      <c r="P684" s="128"/>
      <c r="Q684" s="128"/>
      <c r="R684" s="27"/>
      <c r="S684" s="28"/>
      <c r="T684" s="132"/>
      <c r="U684" s="133" t="s">
        <v>644</v>
      </c>
      <c r="W684" s="134">
        <f>$V$684*$K$684</f>
        <v>0</v>
      </c>
      <c r="X684" s="134">
        <v>0</v>
      </c>
      <c r="Y684" s="134">
        <f>$X$684*$K$684</f>
        <v>0</v>
      </c>
      <c r="Z684" s="134">
        <v>0</v>
      </c>
      <c r="AA684" s="135">
        <f>$Z$684*$K$684</f>
        <v>0</v>
      </c>
      <c r="AR684" s="12" t="s">
        <v>515</v>
      </c>
      <c r="AT684" s="12" t="s">
        <v>893</v>
      </c>
      <c r="AU684" s="12" t="s">
        <v>668</v>
      </c>
      <c r="AY684" s="12" t="s">
        <v>892</v>
      </c>
      <c r="BE684" s="136">
        <f>IF($U$684="základní",$N$684,0)</f>
        <v>0</v>
      </c>
      <c r="BF684" s="136">
        <f>IF($U$684="snížená",$N$684,0)</f>
        <v>0</v>
      </c>
      <c r="BG684" s="136">
        <f>IF($U$684="zákl. přenesená",$N$684,0)</f>
        <v>0</v>
      </c>
      <c r="BH684" s="136">
        <f>IF($U$684="sníž. přenesená",$N$684,0)</f>
        <v>0</v>
      </c>
      <c r="BI684" s="136">
        <f>IF($U$684="nulová",$N$684,0)</f>
        <v>0</v>
      </c>
      <c r="BJ684" s="12" t="s">
        <v>619</v>
      </c>
      <c r="BK684" s="136">
        <f>ROUND($L$684*$K$684,2)</f>
        <v>0</v>
      </c>
      <c r="BL684" s="12" t="s">
        <v>515</v>
      </c>
      <c r="BM684" s="12" t="s">
        <v>528</v>
      </c>
    </row>
    <row r="685" spans="2:63" s="111" customFormat="1" ht="30.75" customHeight="1">
      <c r="B685" s="112"/>
      <c r="D685" s="123" t="s">
        <v>875</v>
      </c>
      <c r="E685" s="123"/>
      <c r="F685" s="123"/>
      <c r="G685" s="123"/>
      <c r="H685" s="123"/>
      <c r="I685" s="123"/>
      <c r="J685" s="123"/>
      <c r="K685" s="123"/>
      <c r="L685" s="191"/>
      <c r="M685" s="191"/>
      <c r="N685" s="124">
        <f>N686</f>
        <v>0</v>
      </c>
      <c r="O685" s="115"/>
      <c r="P685" s="115"/>
      <c r="Q685" s="115"/>
      <c r="R685" s="116"/>
      <c r="S685" s="117"/>
      <c r="T685" s="118"/>
      <c r="W685" s="119">
        <f>$W$686</f>
        <v>0</v>
      </c>
      <c r="Y685" s="119">
        <f>$Y$686</f>
        <v>0</v>
      </c>
      <c r="AA685" s="120">
        <f>$AA$686</f>
        <v>0</v>
      </c>
      <c r="AR685" s="121" t="s">
        <v>860</v>
      </c>
      <c r="AT685" s="121" t="s">
        <v>660</v>
      </c>
      <c r="AU685" s="121" t="s">
        <v>619</v>
      </c>
      <c r="AY685" s="121" t="s">
        <v>892</v>
      </c>
      <c r="BK685" s="122">
        <f>$BK$686</f>
        <v>0</v>
      </c>
    </row>
    <row r="686" spans="2:65" s="12" customFormat="1" ht="15.75" customHeight="1">
      <c r="B686" s="23"/>
      <c r="C686" s="125" t="s">
        <v>529</v>
      </c>
      <c r="D686" s="125" t="s">
        <v>893</v>
      </c>
      <c r="E686" s="126" t="s">
        <v>530</v>
      </c>
      <c r="F686" s="127" t="s">
        <v>531</v>
      </c>
      <c r="G686" s="128"/>
      <c r="H686" s="128"/>
      <c r="I686" s="128"/>
      <c r="J686" s="129" t="s">
        <v>514</v>
      </c>
      <c r="K686" s="130">
        <v>1</v>
      </c>
      <c r="L686" s="186">
        <v>0</v>
      </c>
      <c r="M686" s="187"/>
      <c r="N686" s="131">
        <f>ROUND($L$686*$K$686,2)</f>
        <v>0</v>
      </c>
      <c r="O686" s="128"/>
      <c r="P686" s="128"/>
      <c r="Q686" s="128"/>
      <c r="R686" s="27"/>
      <c r="S686" s="28"/>
      <c r="T686" s="132"/>
      <c r="U686" s="133" t="s">
        <v>644</v>
      </c>
      <c r="W686" s="134">
        <f>$V$686*$K$686</f>
        <v>0</v>
      </c>
      <c r="X686" s="134">
        <v>0</v>
      </c>
      <c r="Y686" s="134">
        <f>$X$686*$K$686</f>
        <v>0</v>
      </c>
      <c r="Z686" s="134">
        <v>0</v>
      </c>
      <c r="AA686" s="135">
        <f>$Z$686*$K$686</f>
        <v>0</v>
      </c>
      <c r="AR686" s="12" t="s">
        <v>515</v>
      </c>
      <c r="AT686" s="12" t="s">
        <v>893</v>
      </c>
      <c r="AU686" s="12" t="s">
        <v>668</v>
      </c>
      <c r="AY686" s="12" t="s">
        <v>892</v>
      </c>
      <c r="BE686" s="136">
        <f>IF($U$686="základní",$N$686,0)</f>
        <v>0</v>
      </c>
      <c r="BF686" s="136">
        <f>IF($U$686="snížená",$N$686,0)</f>
        <v>0</v>
      </c>
      <c r="BG686" s="136">
        <f>IF($U$686="zákl. přenesená",$N$686,0)</f>
        <v>0</v>
      </c>
      <c r="BH686" s="136">
        <f>IF($U$686="sníž. přenesená",$N$686,0)</f>
        <v>0</v>
      </c>
      <c r="BI686" s="136">
        <f>IF($U$686="nulová",$N$686,0)</f>
        <v>0</v>
      </c>
      <c r="BJ686" s="12" t="s">
        <v>619</v>
      </c>
      <c r="BK686" s="136">
        <f>ROUND($L$686*$K$686,2)</f>
        <v>0</v>
      </c>
      <c r="BL686" s="12" t="s">
        <v>515</v>
      </c>
      <c r="BM686" s="12" t="s">
        <v>532</v>
      </c>
    </row>
    <row r="687" spans="2:63" s="111" customFormat="1" ht="30.75" customHeight="1">
      <c r="B687" s="112"/>
      <c r="D687" s="123" t="s">
        <v>876</v>
      </c>
      <c r="E687" s="123"/>
      <c r="F687" s="123"/>
      <c r="G687" s="123"/>
      <c r="H687" s="123"/>
      <c r="I687" s="123"/>
      <c r="J687" s="123"/>
      <c r="K687" s="123"/>
      <c r="L687" s="191"/>
      <c r="M687" s="191"/>
      <c r="N687" s="124">
        <f>SUM(N688:N705)</f>
        <v>0</v>
      </c>
      <c r="O687" s="115"/>
      <c r="P687" s="115"/>
      <c r="Q687" s="115"/>
      <c r="R687" s="116"/>
      <c r="S687" s="117"/>
      <c r="T687" s="118"/>
      <c r="W687" s="119">
        <f>SUM($W$688:$W$705)</f>
        <v>0</v>
      </c>
      <c r="Y687" s="119">
        <f>SUM($Y$688:$Y$705)</f>
        <v>0</v>
      </c>
      <c r="AA687" s="120">
        <f>SUM($AA$688:$AA$705)</f>
        <v>0</v>
      </c>
      <c r="AR687" s="121" t="s">
        <v>860</v>
      </c>
      <c r="AT687" s="121" t="s">
        <v>660</v>
      </c>
      <c r="AU687" s="121" t="s">
        <v>619</v>
      </c>
      <c r="AY687" s="121" t="s">
        <v>892</v>
      </c>
      <c r="BK687" s="122">
        <f>SUM($BK$688:$BK$705)</f>
        <v>0</v>
      </c>
    </row>
    <row r="688" spans="2:65" s="12" customFormat="1" ht="27" customHeight="1">
      <c r="B688" s="23"/>
      <c r="C688" s="125" t="s">
        <v>533</v>
      </c>
      <c r="D688" s="125" t="s">
        <v>893</v>
      </c>
      <c r="E688" s="126" t="s">
        <v>534</v>
      </c>
      <c r="F688" s="127" t="s">
        <v>535</v>
      </c>
      <c r="G688" s="128"/>
      <c r="H688" s="128"/>
      <c r="I688" s="128"/>
      <c r="J688" s="129" t="s">
        <v>539</v>
      </c>
      <c r="K688" s="130">
        <v>1</v>
      </c>
      <c r="L688" s="186">
        <v>0</v>
      </c>
      <c r="M688" s="187"/>
      <c r="N688" s="131">
        <f>ROUND($L$688*$K$688,2)</f>
        <v>0</v>
      </c>
      <c r="O688" s="128"/>
      <c r="P688" s="128"/>
      <c r="Q688" s="128"/>
      <c r="R688" s="27"/>
      <c r="S688" s="28"/>
      <c r="T688" s="132"/>
      <c r="U688" s="133" t="s">
        <v>644</v>
      </c>
      <c r="W688" s="134">
        <f>$V$688*$K$688</f>
        <v>0</v>
      </c>
      <c r="X688" s="134">
        <v>0</v>
      </c>
      <c r="Y688" s="134">
        <f>$X$688*$K$688</f>
        <v>0</v>
      </c>
      <c r="Z688" s="134">
        <v>0</v>
      </c>
      <c r="AA688" s="135">
        <f>$Z$688*$K$688</f>
        <v>0</v>
      </c>
      <c r="AR688" s="12" t="s">
        <v>515</v>
      </c>
      <c r="AT688" s="12" t="s">
        <v>893</v>
      </c>
      <c r="AU688" s="12" t="s">
        <v>668</v>
      </c>
      <c r="AY688" s="12" t="s">
        <v>892</v>
      </c>
      <c r="BE688" s="136">
        <f>IF($U$688="základní",$N$688,0)</f>
        <v>0</v>
      </c>
      <c r="BF688" s="136">
        <f>IF($U$688="snížená",$N$688,0)</f>
        <v>0</v>
      </c>
      <c r="BG688" s="136">
        <f>IF($U$688="zákl. přenesená",$N$688,0)</f>
        <v>0</v>
      </c>
      <c r="BH688" s="136">
        <f>IF($U$688="sníž. přenesená",$N$688,0)</f>
        <v>0</v>
      </c>
      <c r="BI688" s="136">
        <f>IF($U$688="nulová",$N$688,0)</f>
        <v>0</v>
      </c>
      <c r="BJ688" s="12" t="s">
        <v>619</v>
      </c>
      <c r="BK688" s="136">
        <f>ROUND($L$688*$K$688,2)</f>
        <v>0</v>
      </c>
      <c r="BL688" s="12" t="s">
        <v>515</v>
      </c>
      <c r="BM688" s="12" t="s">
        <v>536</v>
      </c>
    </row>
    <row r="689" spans="2:65" s="12" customFormat="1" ht="27" customHeight="1">
      <c r="B689" s="23"/>
      <c r="C689" s="125" t="s">
        <v>537</v>
      </c>
      <c r="D689" s="125" t="s">
        <v>893</v>
      </c>
      <c r="E689" s="126" t="s">
        <v>538</v>
      </c>
      <c r="F689" s="127" t="s">
        <v>1735</v>
      </c>
      <c r="G689" s="128"/>
      <c r="H689" s="128"/>
      <c r="I689" s="128"/>
      <c r="J689" s="129" t="s">
        <v>539</v>
      </c>
      <c r="K689" s="130">
        <v>1</v>
      </c>
      <c r="L689" s="186">
        <v>0</v>
      </c>
      <c r="M689" s="187"/>
      <c r="N689" s="131">
        <f>ROUND($L$689*$K$689,2)</f>
        <v>0</v>
      </c>
      <c r="O689" s="128"/>
      <c r="P689" s="128"/>
      <c r="Q689" s="128"/>
      <c r="R689" s="27"/>
      <c r="S689" s="28"/>
      <c r="T689" s="132"/>
      <c r="U689" s="133" t="s">
        <v>644</v>
      </c>
      <c r="W689" s="134">
        <f>$V$689*$K$689</f>
        <v>0</v>
      </c>
      <c r="X689" s="134">
        <v>0</v>
      </c>
      <c r="Y689" s="134">
        <f>$X$689*$K$689</f>
        <v>0</v>
      </c>
      <c r="Z689" s="134">
        <v>0</v>
      </c>
      <c r="AA689" s="135">
        <f>$Z$689*$K$689</f>
        <v>0</v>
      </c>
      <c r="AR689" s="12" t="s">
        <v>515</v>
      </c>
      <c r="AT689" s="12" t="s">
        <v>893</v>
      </c>
      <c r="AU689" s="12" t="s">
        <v>668</v>
      </c>
      <c r="AY689" s="12" t="s">
        <v>892</v>
      </c>
      <c r="BE689" s="136">
        <f>IF($U$689="základní",$N$689,0)</f>
        <v>0</v>
      </c>
      <c r="BF689" s="136">
        <f>IF($U$689="snížená",$N$689,0)</f>
        <v>0</v>
      </c>
      <c r="BG689" s="136">
        <f>IF($U$689="zákl. přenesená",$N$689,0)</f>
        <v>0</v>
      </c>
      <c r="BH689" s="136">
        <f>IF($U$689="sníž. přenesená",$N$689,0)</f>
        <v>0</v>
      </c>
      <c r="BI689" s="136">
        <f>IF($U$689="nulová",$N$689,0)</f>
        <v>0</v>
      </c>
      <c r="BJ689" s="12" t="s">
        <v>619</v>
      </c>
      <c r="BK689" s="136">
        <f>ROUND($L$689*$K$689,2)</f>
        <v>0</v>
      </c>
      <c r="BL689" s="12" t="s">
        <v>515</v>
      </c>
      <c r="BM689" s="12" t="s">
        <v>540</v>
      </c>
    </row>
    <row r="690" spans="2:65" s="12" customFormat="1" ht="51" customHeight="1">
      <c r="B690" s="23"/>
      <c r="C690" s="125" t="s">
        <v>541</v>
      </c>
      <c r="D690" s="125" t="s">
        <v>893</v>
      </c>
      <c r="E690" s="126" t="s">
        <v>542</v>
      </c>
      <c r="F690" s="127" t="s">
        <v>543</v>
      </c>
      <c r="G690" s="128"/>
      <c r="H690" s="128"/>
      <c r="I690" s="128"/>
      <c r="J690" s="129" t="s">
        <v>539</v>
      </c>
      <c r="K690" s="130">
        <v>1</v>
      </c>
      <c r="L690" s="186">
        <v>0</v>
      </c>
      <c r="M690" s="187"/>
      <c r="N690" s="131">
        <f>ROUND($L$690*$K$690,2)</f>
        <v>0</v>
      </c>
      <c r="O690" s="128"/>
      <c r="P690" s="128"/>
      <c r="Q690" s="128"/>
      <c r="R690" s="27"/>
      <c r="S690" s="28"/>
      <c r="T690" s="132"/>
      <c r="U690" s="133" t="s">
        <v>644</v>
      </c>
      <c r="W690" s="134">
        <f>$V$690*$K$690</f>
        <v>0</v>
      </c>
      <c r="X690" s="134">
        <v>0</v>
      </c>
      <c r="Y690" s="134">
        <f>$X$690*$K$690</f>
        <v>0</v>
      </c>
      <c r="Z690" s="134">
        <v>0</v>
      </c>
      <c r="AA690" s="135">
        <f>$Z$690*$K$690</f>
        <v>0</v>
      </c>
      <c r="AR690" s="12" t="s">
        <v>515</v>
      </c>
      <c r="AT690" s="12" t="s">
        <v>893</v>
      </c>
      <c r="AU690" s="12" t="s">
        <v>668</v>
      </c>
      <c r="AY690" s="12" t="s">
        <v>892</v>
      </c>
      <c r="BE690" s="136">
        <f>IF($U$690="základní",$N$690,0)</f>
        <v>0</v>
      </c>
      <c r="BF690" s="136">
        <f>IF($U$690="snížená",$N$690,0)</f>
        <v>0</v>
      </c>
      <c r="BG690" s="136">
        <f>IF($U$690="zákl. přenesená",$N$690,0)</f>
        <v>0</v>
      </c>
      <c r="BH690" s="136">
        <f>IF($U$690="sníž. přenesená",$N$690,0)</f>
        <v>0</v>
      </c>
      <c r="BI690" s="136">
        <f>IF($U$690="nulová",$N$690,0)</f>
        <v>0</v>
      </c>
      <c r="BJ690" s="12" t="s">
        <v>619</v>
      </c>
      <c r="BK690" s="136">
        <f>ROUND($L$690*$K$690,2)</f>
        <v>0</v>
      </c>
      <c r="BL690" s="12" t="s">
        <v>515</v>
      </c>
      <c r="BM690" s="12" t="s">
        <v>544</v>
      </c>
    </row>
    <row r="691" spans="2:65" s="12" customFormat="1" ht="27" customHeight="1">
      <c r="B691" s="23"/>
      <c r="C691" s="125" t="s">
        <v>545</v>
      </c>
      <c r="D691" s="125" t="s">
        <v>893</v>
      </c>
      <c r="E691" s="126" t="s">
        <v>546</v>
      </c>
      <c r="F691" s="127" t="s">
        <v>547</v>
      </c>
      <c r="G691" s="128"/>
      <c r="H691" s="128"/>
      <c r="I691" s="128"/>
      <c r="J691" s="129" t="s">
        <v>1132</v>
      </c>
      <c r="K691" s="130">
        <v>40</v>
      </c>
      <c r="L691" s="186">
        <v>0</v>
      </c>
      <c r="M691" s="187"/>
      <c r="N691" s="131">
        <f>ROUND($L$691*$K$691,2)</f>
        <v>0</v>
      </c>
      <c r="O691" s="128"/>
      <c r="P691" s="128"/>
      <c r="Q691" s="128"/>
      <c r="R691" s="27"/>
      <c r="S691" s="28"/>
      <c r="T691" s="132"/>
      <c r="U691" s="133" t="s">
        <v>644</v>
      </c>
      <c r="W691" s="134">
        <f>$V$691*$K$691</f>
        <v>0</v>
      </c>
      <c r="X691" s="134">
        <v>0</v>
      </c>
      <c r="Y691" s="134">
        <f>$X$691*$K$691</f>
        <v>0</v>
      </c>
      <c r="Z691" s="134">
        <v>0</v>
      </c>
      <c r="AA691" s="135">
        <f>$Z$691*$K$691</f>
        <v>0</v>
      </c>
      <c r="AR691" s="12" t="s">
        <v>515</v>
      </c>
      <c r="AT691" s="12" t="s">
        <v>893</v>
      </c>
      <c r="AU691" s="12" t="s">
        <v>668</v>
      </c>
      <c r="AY691" s="12" t="s">
        <v>892</v>
      </c>
      <c r="BE691" s="136">
        <f>IF($U$691="základní",$N$691,0)</f>
        <v>0</v>
      </c>
      <c r="BF691" s="136">
        <f>IF($U$691="snížená",$N$691,0)</f>
        <v>0</v>
      </c>
      <c r="BG691" s="136">
        <f>IF($U$691="zákl. přenesená",$N$691,0)</f>
        <v>0</v>
      </c>
      <c r="BH691" s="136">
        <f>IF($U$691="sníž. přenesená",$N$691,0)</f>
        <v>0</v>
      </c>
      <c r="BI691" s="136">
        <f>IF($U$691="nulová",$N$691,0)</f>
        <v>0</v>
      </c>
      <c r="BJ691" s="12" t="s">
        <v>619</v>
      </c>
      <c r="BK691" s="136">
        <f>ROUND($L$691*$K$691,2)</f>
        <v>0</v>
      </c>
      <c r="BL691" s="12" t="s">
        <v>515</v>
      </c>
      <c r="BM691" s="12" t="s">
        <v>548</v>
      </c>
    </row>
    <row r="692" spans="2:65" s="12" customFormat="1" ht="27" customHeight="1">
      <c r="B692" s="23"/>
      <c r="C692" s="125" t="s">
        <v>549</v>
      </c>
      <c r="D692" s="125" t="s">
        <v>893</v>
      </c>
      <c r="E692" s="126" t="s">
        <v>550</v>
      </c>
      <c r="F692" s="127" t="s">
        <v>551</v>
      </c>
      <c r="G692" s="128"/>
      <c r="H692" s="128"/>
      <c r="I692" s="128"/>
      <c r="J692" s="129" t="s">
        <v>539</v>
      </c>
      <c r="K692" s="130">
        <v>1</v>
      </c>
      <c r="L692" s="186">
        <v>0</v>
      </c>
      <c r="M692" s="187"/>
      <c r="N692" s="131">
        <f>ROUND($L$692*$K$692,2)</f>
        <v>0</v>
      </c>
      <c r="O692" s="128"/>
      <c r="P692" s="128"/>
      <c r="Q692" s="128"/>
      <c r="R692" s="27"/>
      <c r="S692" s="28"/>
      <c r="T692" s="132"/>
      <c r="U692" s="133" t="s">
        <v>644</v>
      </c>
      <c r="W692" s="134">
        <f>$V$692*$K$692</f>
        <v>0</v>
      </c>
      <c r="X692" s="134">
        <v>0</v>
      </c>
      <c r="Y692" s="134">
        <f>$X$692*$K$692</f>
        <v>0</v>
      </c>
      <c r="Z692" s="134">
        <v>0</v>
      </c>
      <c r="AA692" s="135">
        <f>$Z$692*$K$692</f>
        <v>0</v>
      </c>
      <c r="AR692" s="12" t="s">
        <v>515</v>
      </c>
      <c r="AT692" s="12" t="s">
        <v>893</v>
      </c>
      <c r="AU692" s="12" t="s">
        <v>668</v>
      </c>
      <c r="AY692" s="12" t="s">
        <v>892</v>
      </c>
      <c r="BE692" s="136">
        <f>IF($U$692="základní",$N$692,0)</f>
        <v>0</v>
      </c>
      <c r="BF692" s="136">
        <f>IF($U$692="snížená",$N$692,0)</f>
        <v>0</v>
      </c>
      <c r="BG692" s="136">
        <f>IF($U$692="zákl. přenesená",$N$692,0)</f>
        <v>0</v>
      </c>
      <c r="BH692" s="136">
        <f>IF($U$692="sníž. přenesená",$N$692,0)</f>
        <v>0</v>
      </c>
      <c r="BI692" s="136">
        <f>IF($U$692="nulová",$N$692,0)</f>
        <v>0</v>
      </c>
      <c r="BJ692" s="12" t="s">
        <v>619</v>
      </c>
      <c r="BK692" s="136">
        <f>ROUND($L$692*$K$692,2)</f>
        <v>0</v>
      </c>
      <c r="BL692" s="12" t="s">
        <v>515</v>
      </c>
      <c r="BM692" s="12" t="s">
        <v>552</v>
      </c>
    </row>
    <row r="693" spans="2:65" s="12" customFormat="1" ht="27" customHeight="1">
      <c r="B693" s="23"/>
      <c r="C693" s="125" t="s">
        <v>553</v>
      </c>
      <c r="D693" s="125" t="s">
        <v>893</v>
      </c>
      <c r="E693" s="126" t="s">
        <v>554</v>
      </c>
      <c r="F693" s="127" t="s">
        <v>555</v>
      </c>
      <c r="G693" s="128"/>
      <c r="H693" s="128"/>
      <c r="I693" s="128"/>
      <c r="J693" s="129" t="s">
        <v>539</v>
      </c>
      <c r="K693" s="130">
        <v>1</v>
      </c>
      <c r="L693" s="186">
        <v>0</v>
      </c>
      <c r="M693" s="187"/>
      <c r="N693" s="131">
        <f>ROUND($L$693*$K$693,2)</f>
        <v>0</v>
      </c>
      <c r="O693" s="128"/>
      <c r="P693" s="128"/>
      <c r="Q693" s="128"/>
      <c r="R693" s="27"/>
      <c r="S693" s="28"/>
      <c r="T693" s="132"/>
      <c r="U693" s="133" t="s">
        <v>644</v>
      </c>
      <c r="W693" s="134">
        <f>$V$693*$K$693</f>
        <v>0</v>
      </c>
      <c r="X693" s="134">
        <v>0</v>
      </c>
      <c r="Y693" s="134">
        <f>$X$693*$K$693</f>
        <v>0</v>
      </c>
      <c r="Z693" s="134">
        <v>0</v>
      </c>
      <c r="AA693" s="135">
        <f>$Z$693*$K$693</f>
        <v>0</v>
      </c>
      <c r="AR693" s="12" t="s">
        <v>515</v>
      </c>
      <c r="AT693" s="12" t="s">
        <v>893</v>
      </c>
      <c r="AU693" s="12" t="s">
        <v>668</v>
      </c>
      <c r="AY693" s="12" t="s">
        <v>892</v>
      </c>
      <c r="BE693" s="136">
        <f>IF($U$693="základní",$N$693,0)</f>
        <v>0</v>
      </c>
      <c r="BF693" s="136">
        <f>IF($U$693="snížená",$N$693,0)</f>
        <v>0</v>
      </c>
      <c r="BG693" s="136">
        <f>IF($U$693="zákl. přenesená",$N$693,0)</f>
        <v>0</v>
      </c>
      <c r="BH693" s="136">
        <f>IF($U$693="sníž. přenesená",$N$693,0)</f>
        <v>0</v>
      </c>
      <c r="BI693" s="136">
        <f>IF($U$693="nulová",$N$693,0)</f>
        <v>0</v>
      </c>
      <c r="BJ693" s="12" t="s">
        <v>619</v>
      </c>
      <c r="BK693" s="136">
        <f>ROUND($L$693*$K$693,2)</f>
        <v>0</v>
      </c>
      <c r="BL693" s="12" t="s">
        <v>515</v>
      </c>
      <c r="BM693" s="12" t="s">
        <v>556</v>
      </c>
    </row>
    <row r="694" spans="2:65" s="12" customFormat="1" ht="51" customHeight="1">
      <c r="B694" s="23"/>
      <c r="C694" s="125" t="s">
        <v>557</v>
      </c>
      <c r="D694" s="125" t="s">
        <v>893</v>
      </c>
      <c r="E694" s="126" t="s">
        <v>558</v>
      </c>
      <c r="F694" s="127" t="s">
        <v>559</v>
      </c>
      <c r="G694" s="128"/>
      <c r="H694" s="128"/>
      <c r="I694" s="128"/>
      <c r="J694" s="129" t="s">
        <v>539</v>
      </c>
      <c r="K694" s="130">
        <v>4</v>
      </c>
      <c r="L694" s="186">
        <v>0</v>
      </c>
      <c r="M694" s="187"/>
      <c r="N694" s="131">
        <f>ROUND($L$694*$K$694,2)</f>
        <v>0</v>
      </c>
      <c r="O694" s="128"/>
      <c r="P694" s="128"/>
      <c r="Q694" s="128"/>
      <c r="R694" s="27"/>
      <c r="S694" s="28"/>
      <c r="T694" s="132"/>
      <c r="U694" s="133" t="s">
        <v>644</v>
      </c>
      <c r="W694" s="134">
        <f>$V$694*$K$694</f>
        <v>0</v>
      </c>
      <c r="X694" s="134">
        <v>0</v>
      </c>
      <c r="Y694" s="134">
        <f>$X$694*$K$694</f>
        <v>0</v>
      </c>
      <c r="Z694" s="134">
        <v>0</v>
      </c>
      <c r="AA694" s="135">
        <f>$Z$694*$K$694</f>
        <v>0</v>
      </c>
      <c r="AR694" s="12" t="s">
        <v>515</v>
      </c>
      <c r="AT694" s="12" t="s">
        <v>893</v>
      </c>
      <c r="AU694" s="12" t="s">
        <v>668</v>
      </c>
      <c r="AY694" s="12" t="s">
        <v>892</v>
      </c>
      <c r="BE694" s="136">
        <f>IF($U$694="základní",$N$694,0)</f>
        <v>0</v>
      </c>
      <c r="BF694" s="136">
        <f>IF($U$694="snížená",$N$694,0)</f>
        <v>0</v>
      </c>
      <c r="BG694" s="136">
        <f>IF($U$694="zákl. přenesená",$N$694,0)</f>
        <v>0</v>
      </c>
      <c r="BH694" s="136">
        <f>IF($U$694="sníž. přenesená",$N$694,0)</f>
        <v>0</v>
      </c>
      <c r="BI694" s="136">
        <f>IF($U$694="nulová",$N$694,0)</f>
        <v>0</v>
      </c>
      <c r="BJ694" s="12" t="s">
        <v>619</v>
      </c>
      <c r="BK694" s="136">
        <f>ROUND($L$694*$K$694,2)</f>
        <v>0</v>
      </c>
      <c r="BL694" s="12" t="s">
        <v>515</v>
      </c>
      <c r="BM694" s="12" t="s">
        <v>560</v>
      </c>
    </row>
    <row r="695" spans="2:65" s="12" customFormat="1" ht="15.75" customHeight="1">
      <c r="B695" s="23"/>
      <c r="C695" s="125" t="s">
        <v>561</v>
      </c>
      <c r="D695" s="125" t="s">
        <v>893</v>
      </c>
      <c r="E695" s="126" t="s">
        <v>562</v>
      </c>
      <c r="F695" s="127" t="s">
        <v>563</v>
      </c>
      <c r="G695" s="128"/>
      <c r="H695" s="128"/>
      <c r="I695" s="128"/>
      <c r="J695" s="129" t="s">
        <v>539</v>
      </c>
      <c r="K695" s="130">
        <v>1</v>
      </c>
      <c r="L695" s="186">
        <v>0</v>
      </c>
      <c r="M695" s="187"/>
      <c r="N695" s="131">
        <f>ROUND($L$695*$K$695,2)</f>
        <v>0</v>
      </c>
      <c r="O695" s="128"/>
      <c r="P695" s="128"/>
      <c r="Q695" s="128"/>
      <c r="R695" s="27"/>
      <c r="S695" s="28"/>
      <c r="T695" s="132"/>
      <c r="U695" s="133" t="s">
        <v>644</v>
      </c>
      <c r="W695" s="134">
        <f>$V$695*$K$695</f>
        <v>0</v>
      </c>
      <c r="X695" s="134">
        <v>0</v>
      </c>
      <c r="Y695" s="134">
        <f>$X$695*$K$695</f>
        <v>0</v>
      </c>
      <c r="Z695" s="134">
        <v>0</v>
      </c>
      <c r="AA695" s="135">
        <f>$Z$695*$K$695</f>
        <v>0</v>
      </c>
      <c r="AR695" s="12" t="s">
        <v>515</v>
      </c>
      <c r="AT695" s="12" t="s">
        <v>893</v>
      </c>
      <c r="AU695" s="12" t="s">
        <v>668</v>
      </c>
      <c r="AY695" s="12" t="s">
        <v>892</v>
      </c>
      <c r="BE695" s="136">
        <f>IF($U$695="základní",$N$695,0)</f>
        <v>0</v>
      </c>
      <c r="BF695" s="136">
        <f>IF($U$695="snížená",$N$695,0)</f>
        <v>0</v>
      </c>
      <c r="BG695" s="136">
        <f>IF($U$695="zákl. přenesená",$N$695,0)</f>
        <v>0</v>
      </c>
      <c r="BH695" s="136">
        <f>IF($U$695="sníž. přenesená",$N$695,0)</f>
        <v>0</v>
      </c>
      <c r="BI695" s="136">
        <f>IF($U$695="nulová",$N$695,0)</f>
        <v>0</v>
      </c>
      <c r="BJ695" s="12" t="s">
        <v>619</v>
      </c>
      <c r="BK695" s="136">
        <f>ROUND($L$695*$K$695,2)</f>
        <v>0</v>
      </c>
      <c r="BL695" s="12" t="s">
        <v>515</v>
      </c>
      <c r="BM695" s="12" t="s">
        <v>564</v>
      </c>
    </row>
    <row r="696" spans="2:65" s="12" customFormat="1" ht="27" customHeight="1">
      <c r="B696" s="23"/>
      <c r="C696" s="125" t="s">
        <v>565</v>
      </c>
      <c r="D696" s="125" t="s">
        <v>893</v>
      </c>
      <c r="E696" s="126" t="s">
        <v>566</v>
      </c>
      <c r="F696" s="127" t="s">
        <v>567</v>
      </c>
      <c r="G696" s="128"/>
      <c r="H696" s="128"/>
      <c r="I696" s="128"/>
      <c r="J696" s="129" t="s">
        <v>539</v>
      </c>
      <c r="K696" s="130">
        <v>1</v>
      </c>
      <c r="L696" s="186">
        <v>0</v>
      </c>
      <c r="M696" s="187"/>
      <c r="N696" s="131">
        <f>ROUND($L$696*$K$696,2)</f>
        <v>0</v>
      </c>
      <c r="O696" s="128"/>
      <c r="P696" s="128"/>
      <c r="Q696" s="128"/>
      <c r="R696" s="27"/>
      <c r="S696" s="28"/>
      <c r="T696" s="132"/>
      <c r="U696" s="133" t="s">
        <v>644</v>
      </c>
      <c r="W696" s="134">
        <f>$V$696*$K$696</f>
        <v>0</v>
      </c>
      <c r="X696" s="134">
        <v>0</v>
      </c>
      <c r="Y696" s="134">
        <f>$X$696*$K$696</f>
        <v>0</v>
      </c>
      <c r="Z696" s="134">
        <v>0</v>
      </c>
      <c r="AA696" s="135">
        <f>$Z$696*$K$696</f>
        <v>0</v>
      </c>
      <c r="AR696" s="12" t="s">
        <v>515</v>
      </c>
      <c r="AT696" s="12" t="s">
        <v>893</v>
      </c>
      <c r="AU696" s="12" t="s">
        <v>668</v>
      </c>
      <c r="AY696" s="12" t="s">
        <v>892</v>
      </c>
      <c r="BE696" s="136">
        <f>IF($U$696="základní",$N$696,0)</f>
        <v>0</v>
      </c>
      <c r="BF696" s="136">
        <f>IF($U$696="snížená",$N$696,0)</f>
        <v>0</v>
      </c>
      <c r="BG696" s="136">
        <f>IF($U$696="zákl. přenesená",$N$696,0)</f>
        <v>0</v>
      </c>
      <c r="BH696" s="136">
        <f>IF($U$696="sníž. přenesená",$N$696,0)</f>
        <v>0</v>
      </c>
      <c r="BI696" s="136">
        <f>IF($U$696="nulová",$N$696,0)</f>
        <v>0</v>
      </c>
      <c r="BJ696" s="12" t="s">
        <v>619</v>
      </c>
      <c r="BK696" s="136">
        <f>ROUND($L$696*$K$696,2)</f>
        <v>0</v>
      </c>
      <c r="BL696" s="12" t="s">
        <v>515</v>
      </c>
      <c r="BM696" s="12" t="s">
        <v>568</v>
      </c>
    </row>
    <row r="697" spans="2:65" s="12" customFormat="1" ht="27" customHeight="1">
      <c r="B697" s="23"/>
      <c r="C697" s="125" t="s">
        <v>569</v>
      </c>
      <c r="D697" s="125" t="s">
        <v>893</v>
      </c>
      <c r="E697" s="126" t="s">
        <v>570</v>
      </c>
      <c r="F697" s="127" t="s">
        <v>571</v>
      </c>
      <c r="G697" s="128"/>
      <c r="H697" s="128"/>
      <c r="I697" s="128"/>
      <c r="J697" s="129" t="s">
        <v>539</v>
      </c>
      <c r="K697" s="130">
        <v>2</v>
      </c>
      <c r="L697" s="186">
        <v>0</v>
      </c>
      <c r="M697" s="187"/>
      <c r="N697" s="131">
        <f>ROUND($L$697*$K$697,2)</f>
        <v>0</v>
      </c>
      <c r="O697" s="128"/>
      <c r="P697" s="128"/>
      <c r="Q697" s="128"/>
      <c r="R697" s="27"/>
      <c r="S697" s="28"/>
      <c r="T697" s="132"/>
      <c r="U697" s="133" t="s">
        <v>644</v>
      </c>
      <c r="W697" s="134">
        <f>$V$697*$K$697</f>
        <v>0</v>
      </c>
      <c r="X697" s="134">
        <v>0</v>
      </c>
      <c r="Y697" s="134">
        <f>$X$697*$K$697</f>
        <v>0</v>
      </c>
      <c r="Z697" s="134">
        <v>0</v>
      </c>
      <c r="AA697" s="135">
        <f>$Z$697*$K$697</f>
        <v>0</v>
      </c>
      <c r="AR697" s="12" t="s">
        <v>515</v>
      </c>
      <c r="AT697" s="12" t="s">
        <v>893</v>
      </c>
      <c r="AU697" s="12" t="s">
        <v>668</v>
      </c>
      <c r="AY697" s="12" t="s">
        <v>892</v>
      </c>
      <c r="BE697" s="136">
        <f>IF($U$697="základní",$N$697,0)</f>
        <v>0</v>
      </c>
      <c r="BF697" s="136">
        <f>IF($U$697="snížená",$N$697,0)</f>
        <v>0</v>
      </c>
      <c r="BG697" s="136">
        <f>IF($U$697="zákl. přenesená",$N$697,0)</f>
        <v>0</v>
      </c>
      <c r="BH697" s="136">
        <f>IF($U$697="sníž. přenesená",$N$697,0)</f>
        <v>0</v>
      </c>
      <c r="BI697" s="136">
        <f>IF($U$697="nulová",$N$697,0)</f>
        <v>0</v>
      </c>
      <c r="BJ697" s="12" t="s">
        <v>619</v>
      </c>
      <c r="BK697" s="136">
        <f>ROUND($L$697*$K$697,2)</f>
        <v>0</v>
      </c>
      <c r="BL697" s="12" t="s">
        <v>515</v>
      </c>
      <c r="BM697" s="12" t="s">
        <v>572</v>
      </c>
    </row>
    <row r="698" spans="2:65" s="12" customFormat="1" ht="27" customHeight="1">
      <c r="B698" s="23"/>
      <c r="C698" s="125" t="s">
        <v>573</v>
      </c>
      <c r="D698" s="125" t="s">
        <v>893</v>
      </c>
      <c r="E698" s="126" t="s">
        <v>574</v>
      </c>
      <c r="F698" s="127" t="s">
        <v>575</v>
      </c>
      <c r="G698" s="128"/>
      <c r="H698" s="128"/>
      <c r="I698" s="128"/>
      <c r="J698" s="129" t="s">
        <v>539</v>
      </c>
      <c r="K698" s="130">
        <v>1</v>
      </c>
      <c r="L698" s="186">
        <v>0</v>
      </c>
      <c r="M698" s="187"/>
      <c r="N698" s="131">
        <f>ROUND($L$698*$K$698,2)</f>
        <v>0</v>
      </c>
      <c r="O698" s="128"/>
      <c r="P698" s="128"/>
      <c r="Q698" s="128"/>
      <c r="R698" s="27"/>
      <c r="S698" s="28"/>
      <c r="T698" s="132"/>
      <c r="U698" s="133" t="s">
        <v>644</v>
      </c>
      <c r="W698" s="134">
        <f>$V$698*$K$698</f>
        <v>0</v>
      </c>
      <c r="X698" s="134">
        <v>0</v>
      </c>
      <c r="Y698" s="134">
        <f>$X$698*$K$698</f>
        <v>0</v>
      </c>
      <c r="Z698" s="134">
        <v>0</v>
      </c>
      <c r="AA698" s="135">
        <f>$Z$698*$K$698</f>
        <v>0</v>
      </c>
      <c r="AR698" s="12" t="s">
        <v>515</v>
      </c>
      <c r="AT698" s="12" t="s">
        <v>893</v>
      </c>
      <c r="AU698" s="12" t="s">
        <v>668</v>
      </c>
      <c r="AY698" s="12" t="s">
        <v>892</v>
      </c>
      <c r="BE698" s="136">
        <f>IF($U$698="základní",$N$698,0)</f>
        <v>0</v>
      </c>
      <c r="BF698" s="136">
        <f>IF($U$698="snížená",$N$698,0)</f>
        <v>0</v>
      </c>
      <c r="BG698" s="136">
        <f>IF($U$698="zákl. přenesená",$N$698,0)</f>
        <v>0</v>
      </c>
      <c r="BH698" s="136">
        <f>IF($U$698="sníž. přenesená",$N$698,0)</f>
        <v>0</v>
      </c>
      <c r="BI698" s="136">
        <f>IF($U$698="nulová",$N$698,0)</f>
        <v>0</v>
      </c>
      <c r="BJ698" s="12" t="s">
        <v>619</v>
      </c>
      <c r="BK698" s="136">
        <f>ROUND($L$698*$K$698,2)</f>
        <v>0</v>
      </c>
      <c r="BL698" s="12" t="s">
        <v>515</v>
      </c>
      <c r="BM698" s="12" t="s">
        <v>576</v>
      </c>
    </row>
    <row r="699" spans="2:65" s="12" customFormat="1" ht="27" customHeight="1">
      <c r="B699" s="23"/>
      <c r="C699" s="125" t="s">
        <v>577</v>
      </c>
      <c r="D699" s="125" t="s">
        <v>893</v>
      </c>
      <c r="E699" s="126" t="s">
        <v>578</v>
      </c>
      <c r="F699" s="127" t="s">
        <v>579</v>
      </c>
      <c r="G699" s="128"/>
      <c r="H699" s="128"/>
      <c r="I699" s="128"/>
      <c r="J699" s="129" t="s">
        <v>539</v>
      </c>
      <c r="K699" s="130">
        <v>1</v>
      </c>
      <c r="L699" s="186">
        <v>0</v>
      </c>
      <c r="M699" s="187"/>
      <c r="N699" s="131">
        <f>ROUND($L$699*$K$699,2)</f>
        <v>0</v>
      </c>
      <c r="O699" s="128"/>
      <c r="P699" s="128"/>
      <c r="Q699" s="128"/>
      <c r="R699" s="27"/>
      <c r="S699" s="28"/>
      <c r="T699" s="132"/>
      <c r="U699" s="133" t="s">
        <v>644</v>
      </c>
      <c r="W699" s="134">
        <f>$V$699*$K$699</f>
        <v>0</v>
      </c>
      <c r="X699" s="134">
        <v>0</v>
      </c>
      <c r="Y699" s="134">
        <f>$X$699*$K$699</f>
        <v>0</v>
      </c>
      <c r="Z699" s="134">
        <v>0</v>
      </c>
      <c r="AA699" s="135">
        <f>$Z$699*$K$699</f>
        <v>0</v>
      </c>
      <c r="AR699" s="12" t="s">
        <v>515</v>
      </c>
      <c r="AT699" s="12" t="s">
        <v>893</v>
      </c>
      <c r="AU699" s="12" t="s">
        <v>668</v>
      </c>
      <c r="AY699" s="12" t="s">
        <v>892</v>
      </c>
      <c r="BE699" s="136">
        <f>IF($U$699="základní",$N$699,0)</f>
        <v>0</v>
      </c>
      <c r="BF699" s="136">
        <f>IF($U$699="snížená",$N$699,0)</f>
        <v>0</v>
      </c>
      <c r="BG699" s="136">
        <f>IF($U$699="zákl. přenesená",$N$699,0)</f>
        <v>0</v>
      </c>
      <c r="BH699" s="136">
        <f>IF($U$699="sníž. přenesená",$N$699,0)</f>
        <v>0</v>
      </c>
      <c r="BI699" s="136">
        <f>IF($U$699="nulová",$N$699,0)</f>
        <v>0</v>
      </c>
      <c r="BJ699" s="12" t="s">
        <v>619</v>
      </c>
      <c r="BK699" s="136">
        <f>ROUND($L$699*$K$699,2)</f>
        <v>0</v>
      </c>
      <c r="BL699" s="12" t="s">
        <v>515</v>
      </c>
      <c r="BM699" s="12" t="s">
        <v>580</v>
      </c>
    </row>
    <row r="700" spans="2:65" s="12" customFormat="1" ht="27" customHeight="1">
      <c r="B700" s="23"/>
      <c r="C700" s="125" t="s">
        <v>581</v>
      </c>
      <c r="D700" s="125" t="s">
        <v>893</v>
      </c>
      <c r="E700" s="126" t="s">
        <v>582</v>
      </c>
      <c r="F700" s="127" t="s">
        <v>583</v>
      </c>
      <c r="G700" s="128"/>
      <c r="H700" s="128"/>
      <c r="I700" s="128"/>
      <c r="J700" s="129" t="s">
        <v>539</v>
      </c>
      <c r="K700" s="130">
        <v>1</v>
      </c>
      <c r="L700" s="186">
        <v>0</v>
      </c>
      <c r="M700" s="187"/>
      <c r="N700" s="131">
        <f>ROUND($L$700*$K$700,2)</f>
        <v>0</v>
      </c>
      <c r="O700" s="128"/>
      <c r="P700" s="128"/>
      <c r="Q700" s="128"/>
      <c r="R700" s="27"/>
      <c r="S700" s="28"/>
      <c r="T700" s="132"/>
      <c r="U700" s="133" t="s">
        <v>644</v>
      </c>
      <c r="W700" s="134">
        <f>$V$700*$K$700</f>
        <v>0</v>
      </c>
      <c r="X700" s="134">
        <v>0</v>
      </c>
      <c r="Y700" s="134">
        <f>$X$700*$K$700</f>
        <v>0</v>
      </c>
      <c r="Z700" s="134">
        <v>0</v>
      </c>
      <c r="AA700" s="135">
        <f>$Z$700*$K$700</f>
        <v>0</v>
      </c>
      <c r="AR700" s="12" t="s">
        <v>515</v>
      </c>
      <c r="AT700" s="12" t="s">
        <v>893</v>
      </c>
      <c r="AU700" s="12" t="s">
        <v>668</v>
      </c>
      <c r="AY700" s="12" t="s">
        <v>892</v>
      </c>
      <c r="BE700" s="136">
        <f>IF($U$700="základní",$N$700,0)</f>
        <v>0</v>
      </c>
      <c r="BF700" s="136">
        <f>IF($U$700="snížená",$N$700,0)</f>
        <v>0</v>
      </c>
      <c r="BG700" s="136">
        <f>IF($U$700="zákl. přenesená",$N$700,0)</f>
        <v>0</v>
      </c>
      <c r="BH700" s="136">
        <f>IF($U$700="sníž. přenesená",$N$700,0)</f>
        <v>0</v>
      </c>
      <c r="BI700" s="136">
        <f>IF($U$700="nulová",$N$700,0)</f>
        <v>0</v>
      </c>
      <c r="BJ700" s="12" t="s">
        <v>619</v>
      </c>
      <c r="BK700" s="136">
        <f>ROUND($L$700*$K$700,2)</f>
        <v>0</v>
      </c>
      <c r="BL700" s="12" t="s">
        <v>515</v>
      </c>
      <c r="BM700" s="12" t="s">
        <v>584</v>
      </c>
    </row>
    <row r="701" spans="2:65" s="12" customFormat="1" ht="75" customHeight="1">
      <c r="B701" s="23"/>
      <c r="C701" s="125" t="s">
        <v>585</v>
      </c>
      <c r="D701" s="125" t="s">
        <v>893</v>
      </c>
      <c r="E701" s="126" t="s">
        <v>586</v>
      </c>
      <c r="F701" s="127" t="s">
        <v>587</v>
      </c>
      <c r="G701" s="128"/>
      <c r="H701" s="128"/>
      <c r="I701" s="128"/>
      <c r="J701" s="129" t="s">
        <v>539</v>
      </c>
      <c r="K701" s="130">
        <v>1</v>
      </c>
      <c r="L701" s="186">
        <v>0</v>
      </c>
      <c r="M701" s="187"/>
      <c r="N701" s="131">
        <f>ROUND($L$701*$K$701,2)</f>
        <v>0</v>
      </c>
      <c r="O701" s="128"/>
      <c r="P701" s="128"/>
      <c r="Q701" s="128"/>
      <c r="R701" s="27"/>
      <c r="S701" s="28"/>
      <c r="T701" s="132"/>
      <c r="U701" s="133" t="s">
        <v>644</v>
      </c>
      <c r="W701" s="134">
        <f>$V$701*$K$701</f>
        <v>0</v>
      </c>
      <c r="X701" s="134">
        <v>0</v>
      </c>
      <c r="Y701" s="134">
        <f>$X$701*$K$701</f>
        <v>0</v>
      </c>
      <c r="Z701" s="134">
        <v>0</v>
      </c>
      <c r="AA701" s="135">
        <f>$Z$701*$K$701</f>
        <v>0</v>
      </c>
      <c r="AR701" s="12" t="s">
        <v>515</v>
      </c>
      <c r="AT701" s="12" t="s">
        <v>893</v>
      </c>
      <c r="AU701" s="12" t="s">
        <v>668</v>
      </c>
      <c r="AY701" s="12" t="s">
        <v>892</v>
      </c>
      <c r="BE701" s="136">
        <f>IF($U$701="základní",$N$701,0)</f>
        <v>0</v>
      </c>
      <c r="BF701" s="136">
        <f>IF($U$701="snížená",$N$701,0)</f>
        <v>0</v>
      </c>
      <c r="BG701" s="136">
        <f>IF($U$701="zákl. přenesená",$N$701,0)</f>
        <v>0</v>
      </c>
      <c r="BH701" s="136">
        <f>IF($U$701="sníž. přenesená",$N$701,0)</f>
        <v>0</v>
      </c>
      <c r="BI701" s="136">
        <f>IF($U$701="nulová",$N$701,0)</f>
        <v>0</v>
      </c>
      <c r="BJ701" s="12" t="s">
        <v>619</v>
      </c>
      <c r="BK701" s="136">
        <f>ROUND($L$701*$K$701,2)</f>
        <v>0</v>
      </c>
      <c r="BL701" s="12" t="s">
        <v>515</v>
      </c>
      <c r="BM701" s="12" t="s">
        <v>588</v>
      </c>
    </row>
    <row r="702" spans="2:65" s="12" customFormat="1" ht="99" customHeight="1">
      <c r="B702" s="23"/>
      <c r="C702" s="125" t="s">
        <v>589</v>
      </c>
      <c r="D702" s="125" t="s">
        <v>893</v>
      </c>
      <c r="E702" s="126" t="s">
        <v>590</v>
      </c>
      <c r="F702" s="127" t="s">
        <v>1724</v>
      </c>
      <c r="G702" s="128"/>
      <c r="H702" s="128"/>
      <c r="I702" s="128"/>
      <c r="J702" s="129" t="s">
        <v>539</v>
      </c>
      <c r="K702" s="130">
        <v>5</v>
      </c>
      <c r="L702" s="186">
        <v>0</v>
      </c>
      <c r="M702" s="187"/>
      <c r="N702" s="131">
        <f>ROUND($L$702*$K$702,2)</f>
        <v>0</v>
      </c>
      <c r="O702" s="128"/>
      <c r="P702" s="128"/>
      <c r="Q702" s="128"/>
      <c r="R702" s="27"/>
      <c r="S702" s="28"/>
      <c r="T702" s="132"/>
      <c r="U702" s="133" t="s">
        <v>644</v>
      </c>
      <c r="W702" s="134">
        <f>$V$702*$K$702</f>
        <v>0</v>
      </c>
      <c r="X702" s="134">
        <v>0</v>
      </c>
      <c r="Y702" s="134">
        <f>$X$702*$K$702</f>
        <v>0</v>
      </c>
      <c r="Z702" s="134">
        <v>0</v>
      </c>
      <c r="AA702" s="135">
        <f>$Z$702*$K$702</f>
        <v>0</v>
      </c>
      <c r="AR702" s="12" t="s">
        <v>515</v>
      </c>
      <c r="AT702" s="12" t="s">
        <v>893</v>
      </c>
      <c r="AU702" s="12" t="s">
        <v>668</v>
      </c>
      <c r="AY702" s="12" t="s">
        <v>892</v>
      </c>
      <c r="BE702" s="136">
        <f>IF($U$702="základní",$N$702,0)</f>
        <v>0</v>
      </c>
      <c r="BF702" s="136">
        <f>IF($U$702="snížená",$N$702,0)</f>
        <v>0</v>
      </c>
      <c r="BG702" s="136">
        <f>IF($U$702="zákl. přenesená",$N$702,0)</f>
        <v>0</v>
      </c>
      <c r="BH702" s="136">
        <f>IF($U$702="sníž. přenesená",$N$702,0)</f>
        <v>0</v>
      </c>
      <c r="BI702" s="136">
        <f>IF($U$702="nulová",$N$702,0)</f>
        <v>0</v>
      </c>
      <c r="BJ702" s="12" t="s">
        <v>619</v>
      </c>
      <c r="BK702" s="136">
        <f>ROUND($L$702*$K$702,2)</f>
        <v>0</v>
      </c>
      <c r="BL702" s="12" t="s">
        <v>515</v>
      </c>
      <c r="BM702" s="12" t="s">
        <v>591</v>
      </c>
    </row>
    <row r="703" spans="2:65" s="12" customFormat="1" ht="27" customHeight="1">
      <c r="B703" s="23"/>
      <c r="C703" s="125" t="s">
        <v>592</v>
      </c>
      <c r="D703" s="125" t="s">
        <v>893</v>
      </c>
      <c r="E703" s="126" t="s">
        <v>593</v>
      </c>
      <c r="F703" s="127" t="s">
        <v>594</v>
      </c>
      <c r="G703" s="128"/>
      <c r="H703" s="128"/>
      <c r="I703" s="128"/>
      <c r="J703" s="129" t="s">
        <v>539</v>
      </c>
      <c r="K703" s="130">
        <v>1</v>
      </c>
      <c r="L703" s="186">
        <v>0</v>
      </c>
      <c r="M703" s="187"/>
      <c r="N703" s="131">
        <f>ROUND($L$703*$K$703,2)</f>
        <v>0</v>
      </c>
      <c r="O703" s="128"/>
      <c r="P703" s="128"/>
      <c r="Q703" s="128"/>
      <c r="R703" s="27"/>
      <c r="S703" s="28"/>
      <c r="T703" s="132"/>
      <c r="U703" s="133" t="s">
        <v>644</v>
      </c>
      <c r="W703" s="134">
        <f>$V$703*$K$703</f>
        <v>0</v>
      </c>
      <c r="X703" s="134">
        <v>0</v>
      </c>
      <c r="Y703" s="134">
        <f>$X$703*$K$703</f>
        <v>0</v>
      </c>
      <c r="Z703" s="134">
        <v>0</v>
      </c>
      <c r="AA703" s="135">
        <f>$Z$703*$K$703</f>
        <v>0</v>
      </c>
      <c r="AR703" s="12" t="s">
        <v>515</v>
      </c>
      <c r="AT703" s="12" t="s">
        <v>893</v>
      </c>
      <c r="AU703" s="12" t="s">
        <v>668</v>
      </c>
      <c r="AY703" s="12" t="s">
        <v>892</v>
      </c>
      <c r="BE703" s="136">
        <f>IF($U$703="základní",$N$703,0)</f>
        <v>0</v>
      </c>
      <c r="BF703" s="136">
        <f>IF($U$703="snížená",$N$703,0)</f>
        <v>0</v>
      </c>
      <c r="BG703" s="136">
        <f>IF($U$703="zákl. přenesená",$N$703,0)</f>
        <v>0</v>
      </c>
      <c r="BH703" s="136">
        <f>IF($U$703="sníž. přenesená",$N$703,0)</f>
        <v>0</v>
      </c>
      <c r="BI703" s="136">
        <f>IF($U$703="nulová",$N$703,0)</f>
        <v>0</v>
      </c>
      <c r="BJ703" s="12" t="s">
        <v>619</v>
      </c>
      <c r="BK703" s="136">
        <f>ROUND($L$703*$K$703,2)</f>
        <v>0</v>
      </c>
      <c r="BL703" s="12" t="s">
        <v>515</v>
      </c>
      <c r="BM703" s="12" t="s">
        <v>595</v>
      </c>
    </row>
    <row r="704" spans="2:65" s="12" customFormat="1" ht="30.75" customHeight="1">
      <c r="B704" s="23"/>
      <c r="C704" s="125" t="s">
        <v>596</v>
      </c>
      <c r="D704" s="125" t="s">
        <v>893</v>
      </c>
      <c r="E704" s="126" t="s">
        <v>597</v>
      </c>
      <c r="F704" s="127" t="s">
        <v>1722</v>
      </c>
      <c r="G704" s="128"/>
      <c r="H704" s="128"/>
      <c r="I704" s="128"/>
      <c r="J704" s="176" t="s">
        <v>539</v>
      </c>
      <c r="K704" s="130">
        <v>1</v>
      </c>
      <c r="L704" s="186">
        <v>0</v>
      </c>
      <c r="M704" s="187"/>
      <c r="N704" s="131">
        <f>ROUND($L$704*$K$704,2)</f>
        <v>0</v>
      </c>
      <c r="O704" s="128"/>
      <c r="P704" s="128"/>
      <c r="Q704" s="128"/>
      <c r="R704" s="27"/>
      <c r="S704" s="28"/>
      <c r="T704" s="132"/>
      <c r="U704" s="133" t="s">
        <v>644</v>
      </c>
      <c r="W704" s="134">
        <f>$V$704*$K$704</f>
        <v>0</v>
      </c>
      <c r="X704" s="134">
        <v>0</v>
      </c>
      <c r="Y704" s="134">
        <f>$X$704*$K$704</f>
        <v>0</v>
      </c>
      <c r="Z704" s="134">
        <v>0</v>
      </c>
      <c r="AA704" s="135">
        <f>$Z$704*$K$704</f>
        <v>0</v>
      </c>
      <c r="AR704" s="12" t="s">
        <v>515</v>
      </c>
      <c r="AT704" s="12" t="s">
        <v>893</v>
      </c>
      <c r="AU704" s="12" t="s">
        <v>668</v>
      </c>
      <c r="AY704" s="12" t="s">
        <v>892</v>
      </c>
      <c r="BE704" s="136">
        <f>IF($U$704="základní",$N$704,0)</f>
        <v>0</v>
      </c>
      <c r="BF704" s="136">
        <f>IF($U$704="snížená",$N$704,0)</f>
        <v>0</v>
      </c>
      <c r="BG704" s="136">
        <f>IF($U$704="zákl. přenesená",$N$704,0)</f>
        <v>0</v>
      </c>
      <c r="BH704" s="136">
        <f>IF($U$704="sníž. přenesená",$N$704,0)</f>
        <v>0</v>
      </c>
      <c r="BI704" s="136">
        <f>IF($U$704="nulová",$N$704,0)</f>
        <v>0</v>
      </c>
      <c r="BJ704" s="12" t="s">
        <v>619</v>
      </c>
      <c r="BK704" s="136">
        <f>ROUND($L$704*$K$704,2)</f>
        <v>0</v>
      </c>
      <c r="BL704" s="12" t="s">
        <v>515</v>
      </c>
      <c r="BM704" s="12" t="s">
        <v>598</v>
      </c>
    </row>
    <row r="705" spans="2:65" s="12" customFormat="1" ht="51" customHeight="1">
      <c r="B705" s="23"/>
      <c r="C705" s="125" t="s">
        <v>599</v>
      </c>
      <c r="D705" s="125" t="s">
        <v>893</v>
      </c>
      <c r="E705" s="126" t="s">
        <v>600</v>
      </c>
      <c r="F705" s="127" t="s">
        <v>601</v>
      </c>
      <c r="G705" s="128"/>
      <c r="H705" s="128"/>
      <c r="I705" s="128"/>
      <c r="J705" s="176" t="s">
        <v>1132</v>
      </c>
      <c r="K705" s="130">
        <v>10</v>
      </c>
      <c r="L705" s="186">
        <v>0</v>
      </c>
      <c r="M705" s="187"/>
      <c r="N705" s="131">
        <f>ROUND($L$705*$K$705,2)</f>
        <v>0</v>
      </c>
      <c r="O705" s="128"/>
      <c r="P705" s="128"/>
      <c r="Q705" s="128"/>
      <c r="R705" s="27"/>
      <c r="S705" s="28"/>
      <c r="T705" s="132"/>
      <c r="U705" s="133" t="s">
        <v>644</v>
      </c>
      <c r="W705" s="134">
        <f>$V$705*$K$705</f>
        <v>0</v>
      </c>
      <c r="X705" s="134">
        <v>0</v>
      </c>
      <c r="Y705" s="134">
        <f>$X$705*$K$705</f>
        <v>0</v>
      </c>
      <c r="Z705" s="134">
        <v>0</v>
      </c>
      <c r="AA705" s="135">
        <f>$Z$705*$K$705</f>
        <v>0</v>
      </c>
      <c r="AR705" s="12" t="s">
        <v>515</v>
      </c>
      <c r="AT705" s="12" t="s">
        <v>893</v>
      </c>
      <c r="AU705" s="12" t="s">
        <v>668</v>
      </c>
      <c r="AY705" s="12" t="s">
        <v>892</v>
      </c>
      <c r="BE705" s="136">
        <f>IF($U$705="základní",$N$705,0)</f>
        <v>0</v>
      </c>
      <c r="BF705" s="136">
        <f>IF($U$705="snížená",$N$705,0)</f>
        <v>0</v>
      </c>
      <c r="BG705" s="136">
        <f>IF($U$705="zákl. přenesená",$N$705,0)</f>
        <v>0</v>
      </c>
      <c r="BH705" s="136">
        <f>IF($U$705="sníž. přenesená",$N$705,0)</f>
        <v>0</v>
      </c>
      <c r="BI705" s="136">
        <f>IF($U$705="nulová",$N$705,0)</f>
        <v>0</v>
      </c>
      <c r="BJ705" s="12" t="s">
        <v>619</v>
      </c>
      <c r="BK705" s="136">
        <f>ROUND($L$705*$K$705,2)</f>
        <v>0</v>
      </c>
      <c r="BL705" s="12" t="s">
        <v>515</v>
      </c>
      <c r="BM705" s="12" t="s">
        <v>602</v>
      </c>
    </row>
    <row r="706" spans="2:46" s="12" customFormat="1" ht="7.5" customHeight="1">
      <c r="B706" s="67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9"/>
      <c r="S706" s="28"/>
      <c r="AT706" s="8"/>
    </row>
  </sheetData>
  <sheetProtection password="CCCC" sheet="1"/>
  <mergeCells count="1281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5:G85"/>
    <mergeCell ref="N85:Q85"/>
    <mergeCell ref="L38:P38"/>
    <mergeCell ref="C75:Q75"/>
    <mergeCell ref="F77:P77"/>
    <mergeCell ref="F78:P78"/>
    <mergeCell ref="N87:Q87"/>
    <mergeCell ref="N88:Q88"/>
    <mergeCell ref="N89:Q89"/>
    <mergeCell ref="N90:Q90"/>
    <mergeCell ref="M80:P80"/>
    <mergeCell ref="M82:Q82"/>
    <mergeCell ref="M83:Q83"/>
    <mergeCell ref="N95:Q95"/>
    <mergeCell ref="N96:Q96"/>
    <mergeCell ref="N97:Q97"/>
    <mergeCell ref="N98:Q98"/>
    <mergeCell ref="N91:Q91"/>
    <mergeCell ref="N92:Q92"/>
    <mergeCell ref="N93:Q93"/>
    <mergeCell ref="N94:Q94"/>
    <mergeCell ref="L109:Q109"/>
    <mergeCell ref="N103:Q103"/>
    <mergeCell ref="N104:Q104"/>
    <mergeCell ref="N105:Q105"/>
    <mergeCell ref="N106:Q106"/>
    <mergeCell ref="N99:Q99"/>
    <mergeCell ref="N100:Q100"/>
    <mergeCell ref="N101:Q101"/>
    <mergeCell ref="N102:Q102"/>
    <mergeCell ref="M122:Q122"/>
    <mergeCell ref="M123:Q123"/>
    <mergeCell ref="F125:I125"/>
    <mergeCell ref="L125:M125"/>
    <mergeCell ref="N125:Q125"/>
    <mergeCell ref="C115:Q115"/>
    <mergeCell ref="F117:P117"/>
    <mergeCell ref="F118:P118"/>
    <mergeCell ref="M120:P120"/>
    <mergeCell ref="F131:I131"/>
    <mergeCell ref="L131:M131"/>
    <mergeCell ref="N131:Q131"/>
    <mergeCell ref="F132:I132"/>
    <mergeCell ref="F129:I129"/>
    <mergeCell ref="L129:M129"/>
    <mergeCell ref="N129:Q129"/>
    <mergeCell ref="F130:I130"/>
    <mergeCell ref="F135:I135"/>
    <mergeCell ref="L135:M135"/>
    <mergeCell ref="N135:Q135"/>
    <mergeCell ref="F136:I136"/>
    <mergeCell ref="F133:I133"/>
    <mergeCell ref="L133:M133"/>
    <mergeCell ref="N133:Q133"/>
    <mergeCell ref="F134:I134"/>
    <mergeCell ref="F141:I141"/>
    <mergeCell ref="F142:I142"/>
    <mergeCell ref="F143:I143"/>
    <mergeCell ref="F144:I144"/>
    <mergeCell ref="F137:I137"/>
    <mergeCell ref="F138:I138"/>
    <mergeCell ref="F139:I139"/>
    <mergeCell ref="F140:I140"/>
    <mergeCell ref="F149:I149"/>
    <mergeCell ref="F150:I150"/>
    <mergeCell ref="F151:I151"/>
    <mergeCell ref="F152:I152"/>
    <mergeCell ref="F145:I145"/>
    <mergeCell ref="F146:I146"/>
    <mergeCell ref="F147:I147"/>
    <mergeCell ref="F148:I148"/>
    <mergeCell ref="F157:I157"/>
    <mergeCell ref="F158:I158"/>
    <mergeCell ref="F159:I159"/>
    <mergeCell ref="F160:I160"/>
    <mergeCell ref="F153:I153"/>
    <mergeCell ref="F154:I154"/>
    <mergeCell ref="F155:I155"/>
    <mergeCell ref="F156:I156"/>
    <mergeCell ref="F165:I165"/>
    <mergeCell ref="F166:I166"/>
    <mergeCell ref="F167:I167"/>
    <mergeCell ref="F168:I168"/>
    <mergeCell ref="F161:I161"/>
    <mergeCell ref="F162:I162"/>
    <mergeCell ref="F163:I163"/>
    <mergeCell ref="F164:I164"/>
    <mergeCell ref="F173:I173"/>
    <mergeCell ref="F174:I174"/>
    <mergeCell ref="F175:I175"/>
    <mergeCell ref="F176:I176"/>
    <mergeCell ref="F169:I169"/>
    <mergeCell ref="F170:I170"/>
    <mergeCell ref="F171:I171"/>
    <mergeCell ref="F172:I172"/>
    <mergeCell ref="F179:I179"/>
    <mergeCell ref="F180:I180"/>
    <mergeCell ref="L180:M180"/>
    <mergeCell ref="N180:Q180"/>
    <mergeCell ref="L176:M176"/>
    <mergeCell ref="N176:Q176"/>
    <mergeCell ref="F177:I177"/>
    <mergeCell ref="F178:I178"/>
    <mergeCell ref="L178:M178"/>
    <mergeCell ref="N178:Q178"/>
    <mergeCell ref="F184:I184"/>
    <mergeCell ref="F185:I185"/>
    <mergeCell ref="L185:M185"/>
    <mergeCell ref="N185:Q185"/>
    <mergeCell ref="F181:I181"/>
    <mergeCell ref="F182:I182"/>
    <mergeCell ref="F183:I183"/>
    <mergeCell ref="L183:M183"/>
    <mergeCell ref="F188:I188"/>
    <mergeCell ref="F189:I189"/>
    <mergeCell ref="L189:M189"/>
    <mergeCell ref="N189:Q189"/>
    <mergeCell ref="F186:I186"/>
    <mergeCell ref="F187:I187"/>
    <mergeCell ref="L187:M187"/>
    <mergeCell ref="N187:Q187"/>
    <mergeCell ref="F192:I192"/>
    <mergeCell ref="F193:I193"/>
    <mergeCell ref="L193:M193"/>
    <mergeCell ref="N193:Q193"/>
    <mergeCell ref="F190:I190"/>
    <mergeCell ref="F191:I191"/>
    <mergeCell ref="L191:M191"/>
    <mergeCell ref="N191:Q191"/>
    <mergeCell ref="F196:I196"/>
    <mergeCell ref="F197:I197"/>
    <mergeCell ref="L197:M197"/>
    <mergeCell ref="N197:Q197"/>
    <mergeCell ref="F194:I194"/>
    <mergeCell ref="F195:I195"/>
    <mergeCell ref="L195:M195"/>
    <mergeCell ref="N195:Q195"/>
    <mergeCell ref="F200:I200"/>
    <mergeCell ref="F201:I201"/>
    <mergeCell ref="L201:M201"/>
    <mergeCell ref="N201:Q201"/>
    <mergeCell ref="F198:I198"/>
    <mergeCell ref="F199:I199"/>
    <mergeCell ref="L199:M199"/>
    <mergeCell ref="N199:Q199"/>
    <mergeCell ref="F206:I206"/>
    <mergeCell ref="F207:I207"/>
    <mergeCell ref="L207:M207"/>
    <mergeCell ref="N207:Q207"/>
    <mergeCell ref="F202:I202"/>
    <mergeCell ref="F203:I203"/>
    <mergeCell ref="F204:I204"/>
    <mergeCell ref="F205:I205"/>
    <mergeCell ref="F210:I210"/>
    <mergeCell ref="F211:I211"/>
    <mergeCell ref="L211:M211"/>
    <mergeCell ref="N211:Q211"/>
    <mergeCell ref="F208:I208"/>
    <mergeCell ref="F209:I209"/>
    <mergeCell ref="L209:M209"/>
    <mergeCell ref="N209:Q209"/>
    <mergeCell ref="F216:I216"/>
    <mergeCell ref="L216:M216"/>
    <mergeCell ref="N216:Q216"/>
    <mergeCell ref="F217:I217"/>
    <mergeCell ref="F212:I212"/>
    <mergeCell ref="F213:I213"/>
    <mergeCell ref="F214:I214"/>
    <mergeCell ref="F215:I215"/>
    <mergeCell ref="F221:I221"/>
    <mergeCell ref="F222:I222"/>
    <mergeCell ref="L222:M222"/>
    <mergeCell ref="N222:Q222"/>
    <mergeCell ref="F218:I218"/>
    <mergeCell ref="F219:I219"/>
    <mergeCell ref="F220:I220"/>
    <mergeCell ref="L220:M220"/>
    <mergeCell ref="F226:I226"/>
    <mergeCell ref="F227:I227"/>
    <mergeCell ref="L227:M227"/>
    <mergeCell ref="N227:Q227"/>
    <mergeCell ref="F223:I223"/>
    <mergeCell ref="F224:I224"/>
    <mergeCell ref="F225:I225"/>
    <mergeCell ref="L225:M225"/>
    <mergeCell ref="N225:Q225"/>
    <mergeCell ref="L231:M231"/>
    <mergeCell ref="N231:Q231"/>
    <mergeCell ref="F228:I228"/>
    <mergeCell ref="F229:I229"/>
    <mergeCell ref="L229:M229"/>
    <mergeCell ref="N229:Q229"/>
    <mergeCell ref="F232:I232"/>
    <mergeCell ref="F233:I233"/>
    <mergeCell ref="F234:I234"/>
    <mergeCell ref="F235:I235"/>
    <mergeCell ref="F230:I230"/>
    <mergeCell ref="F231:I231"/>
    <mergeCell ref="F240:I240"/>
    <mergeCell ref="F241:I241"/>
    <mergeCell ref="F242:I242"/>
    <mergeCell ref="L242:M242"/>
    <mergeCell ref="F236:I236"/>
    <mergeCell ref="F237:I237"/>
    <mergeCell ref="F238:I238"/>
    <mergeCell ref="F239:I239"/>
    <mergeCell ref="F245:I245"/>
    <mergeCell ref="F246:I246"/>
    <mergeCell ref="L246:M246"/>
    <mergeCell ref="N246:Q246"/>
    <mergeCell ref="N242:Q242"/>
    <mergeCell ref="F243:I243"/>
    <mergeCell ref="F244:I244"/>
    <mergeCell ref="L244:M244"/>
    <mergeCell ref="N244:Q244"/>
    <mergeCell ref="F249:I249"/>
    <mergeCell ref="F250:I250"/>
    <mergeCell ref="F251:I251"/>
    <mergeCell ref="L251:M251"/>
    <mergeCell ref="F247:I247"/>
    <mergeCell ref="F248:I248"/>
    <mergeCell ref="L248:M248"/>
    <mergeCell ref="F255:I255"/>
    <mergeCell ref="F256:I256"/>
    <mergeCell ref="L256:M256"/>
    <mergeCell ref="N256:Q256"/>
    <mergeCell ref="N251:Q251"/>
    <mergeCell ref="F252:I252"/>
    <mergeCell ref="F253:I253"/>
    <mergeCell ref="F254:I254"/>
    <mergeCell ref="L254:M254"/>
    <mergeCell ref="N254:Q254"/>
    <mergeCell ref="F259:I259"/>
    <mergeCell ref="F260:I260"/>
    <mergeCell ref="L260:M260"/>
    <mergeCell ref="N260:Q260"/>
    <mergeCell ref="F257:I257"/>
    <mergeCell ref="F258:I258"/>
    <mergeCell ref="L258:M258"/>
    <mergeCell ref="N258:Q258"/>
    <mergeCell ref="F263:I263"/>
    <mergeCell ref="F264:I264"/>
    <mergeCell ref="L264:M264"/>
    <mergeCell ref="N264:Q264"/>
    <mergeCell ref="F261:I261"/>
    <mergeCell ref="F262:I262"/>
    <mergeCell ref="L262:M262"/>
    <mergeCell ref="N262:Q262"/>
    <mergeCell ref="F267:I267"/>
    <mergeCell ref="L267:M267"/>
    <mergeCell ref="N267:Q267"/>
    <mergeCell ref="F268:I268"/>
    <mergeCell ref="F265:I265"/>
    <mergeCell ref="F266:I266"/>
    <mergeCell ref="L266:M266"/>
    <mergeCell ref="N266:Q266"/>
    <mergeCell ref="F271:I271"/>
    <mergeCell ref="F272:I272"/>
    <mergeCell ref="F273:I273"/>
    <mergeCell ref="L273:M273"/>
    <mergeCell ref="F269:I269"/>
    <mergeCell ref="L269:M269"/>
    <mergeCell ref="F270:I270"/>
    <mergeCell ref="F277:I277"/>
    <mergeCell ref="F278:I278"/>
    <mergeCell ref="F279:I279"/>
    <mergeCell ref="F280:I280"/>
    <mergeCell ref="N273:Q273"/>
    <mergeCell ref="F274:I274"/>
    <mergeCell ref="F275:I275"/>
    <mergeCell ref="F276:I276"/>
    <mergeCell ref="F283:I283"/>
    <mergeCell ref="F284:I284"/>
    <mergeCell ref="F285:I285"/>
    <mergeCell ref="L285:M285"/>
    <mergeCell ref="F281:I281"/>
    <mergeCell ref="L281:M281"/>
    <mergeCell ref="F282:I282"/>
    <mergeCell ref="F289:I289"/>
    <mergeCell ref="F290:I290"/>
    <mergeCell ref="L290:M290"/>
    <mergeCell ref="N290:Q290"/>
    <mergeCell ref="N285:Q285"/>
    <mergeCell ref="F286:I286"/>
    <mergeCell ref="F287:I287"/>
    <mergeCell ref="F288:I288"/>
    <mergeCell ref="L294:M294"/>
    <mergeCell ref="N294:Q294"/>
    <mergeCell ref="F291:I291"/>
    <mergeCell ref="F292:I292"/>
    <mergeCell ref="L292:M292"/>
    <mergeCell ref="N292:Q292"/>
    <mergeCell ref="F295:I295"/>
    <mergeCell ref="F296:I296"/>
    <mergeCell ref="F297:I297"/>
    <mergeCell ref="F298:I298"/>
    <mergeCell ref="F293:I293"/>
    <mergeCell ref="F294:I294"/>
    <mergeCell ref="F301:I301"/>
    <mergeCell ref="F302:I302"/>
    <mergeCell ref="L302:M302"/>
    <mergeCell ref="N302:Q302"/>
    <mergeCell ref="F299:I299"/>
    <mergeCell ref="F300:I300"/>
    <mergeCell ref="L300:M300"/>
    <mergeCell ref="N300:Q300"/>
    <mergeCell ref="F305:I305"/>
    <mergeCell ref="F306:I306"/>
    <mergeCell ref="L306:M306"/>
    <mergeCell ref="N306:Q306"/>
    <mergeCell ref="F303:I303"/>
    <mergeCell ref="F304:I304"/>
    <mergeCell ref="L304:M304"/>
    <mergeCell ref="N304:Q304"/>
    <mergeCell ref="F309:I309"/>
    <mergeCell ref="F310:I310"/>
    <mergeCell ref="L310:M310"/>
    <mergeCell ref="N310:Q310"/>
    <mergeCell ref="F307:I307"/>
    <mergeCell ref="F308:I308"/>
    <mergeCell ref="L308:M308"/>
    <mergeCell ref="N308:Q308"/>
    <mergeCell ref="F313:I313"/>
    <mergeCell ref="F314:I314"/>
    <mergeCell ref="L314:M314"/>
    <mergeCell ref="N314:Q314"/>
    <mergeCell ref="F311:I311"/>
    <mergeCell ref="F312:I312"/>
    <mergeCell ref="L312:M312"/>
    <mergeCell ref="N312:Q312"/>
    <mergeCell ref="F317:I317"/>
    <mergeCell ref="F318:I318"/>
    <mergeCell ref="L318:M318"/>
    <mergeCell ref="N318:Q318"/>
    <mergeCell ref="F315:I315"/>
    <mergeCell ref="F316:I316"/>
    <mergeCell ref="L316:M316"/>
    <mergeCell ref="N316:Q316"/>
    <mergeCell ref="F322:I322"/>
    <mergeCell ref="F323:I323"/>
    <mergeCell ref="L323:M323"/>
    <mergeCell ref="N323:Q323"/>
    <mergeCell ref="F319:I319"/>
    <mergeCell ref="L319:M319"/>
    <mergeCell ref="N319:Q319"/>
    <mergeCell ref="F321:I321"/>
    <mergeCell ref="L321:M321"/>
    <mergeCell ref="N321:Q321"/>
    <mergeCell ref="F326:I326"/>
    <mergeCell ref="F328:I328"/>
    <mergeCell ref="L328:M328"/>
    <mergeCell ref="N328:Q328"/>
    <mergeCell ref="F324:I324"/>
    <mergeCell ref="F325:I325"/>
    <mergeCell ref="L325:M325"/>
    <mergeCell ref="N325:Q325"/>
    <mergeCell ref="F331:I331"/>
    <mergeCell ref="F332:I332"/>
    <mergeCell ref="L332:M332"/>
    <mergeCell ref="N332:Q332"/>
    <mergeCell ref="F329:I329"/>
    <mergeCell ref="F330:I330"/>
    <mergeCell ref="L330:M330"/>
    <mergeCell ref="N330:Q330"/>
    <mergeCell ref="F335:I335"/>
    <mergeCell ref="L335:M335"/>
    <mergeCell ref="N335:Q335"/>
    <mergeCell ref="F336:I336"/>
    <mergeCell ref="F333:I333"/>
    <mergeCell ref="L333:M333"/>
    <mergeCell ref="N333:Q333"/>
    <mergeCell ref="F334:I334"/>
    <mergeCell ref="F341:I341"/>
    <mergeCell ref="F342:I342"/>
    <mergeCell ref="F343:I343"/>
    <mergeCell ref="F344:I344"/>
    <mergeCell ref="F337:I337"/>
    <mergeCell ref="F338:I338"/>
    <mergeCell ref="F339:I339"/>
    <mergeCell ref="F340:I340"/>
    <mergeCell ref="L350:M350"/>
    <mergeCell ref="N350:Q350"/>
    <mergeCell ref="F345:I345"/>
    <mergeCell ref="F347:I347"/>
    <mergeCell ref="L347:M347"/>
    <mergeCell ref="N347:Q347"/>
    <mergeCell ref="F351:I351"/>
    <mergeCell ref="F352:I352"/>
    <mergeCell ref="F353:I353"/>
    <mergeCell ref="F354:I354"/>
    <mergeCell ref="F348:I348"/>
    <mergeCell ref="F350:I350"/>
    <mergeCell ref="F349:I349"/>
    <mergeCell ref="F357:I357"/>
    <mergeCell ref="F358:I358"/>
    <mergeCell ref="L358:M358"/>
    <mergeCell ref="N358:Q358"/>
    <mergeCell ref="L354:M354"/>
    <mergeCell ref="N354:Q354"/>
    <mergeCell ref="F355:I355"/>
    <mergeCell ref="F356:I356"/>
    <mergeCell ref="L356:M356"/>
    <mergeCell ref="N356:Q356"/>
    <mergeCell ref="F361:I361"/>
    <mergeCell ref="F362:I362"/>
    <mergeCell ref="L362:M362"/>
    <mergeCell ref="N362:Q362"/>
    <mergeCell ref="F359:I359"/>
    <mergeCell ref="F360:I360"/>
    <mergeCell ref="L360:M360"/>
    <mergeCell ref="N360:Q360"/>
    <mergeCell ref="L366:M366"/>
    <mergeCell ref="N366:Q366"/>
    <mergeCell ref="F363:I363"/>
    <mergeCell ref="F364:I364"/>
    <mergeCell ref="L364:M364"/>
    <mergeCell ref="N364:Q364"/>
    <mergeCell ref="F367:I367"/>
    <mergeCell ref="F368:I368"/>
    <mergeCell ref="F369:I369"/>
    <mergeCell ref="F374:I374"/>
    <mergeCell ref="F365:I365"/>
    <mergeCell ref="F366:I366"/>
    <mergeCell ref="F370:I370"/>
    <mergeCell ref="F373:I373"/>
    <mergeCell ref="L374:M374"/>
    <mergeCell ref="N374:Q374"/>
    <mergeCell ref="F375:I375"/>
    <mergeCell ref="F377:I377"/>
    <mergeCell ref="L377:M377"/>
    <mergeCell ref="N377:Q377"/>
    <mergeCell ref="N376:Q376"/>
    <mergeCell ref="F380:I380"/>
    <mergeCell ref="F381:I381"/>
    <mergeCell ref="L381:M381"/>
    <mergeCell ref="N381:Q381"/>
    <mergeCell ref="F378:I378"/>
    <mergeCell ref="F379:I379"/>
    <mergeCell ref="L379:M379"/>
    <mergeCell ref="N379:Q379"/>
    <mergeCell ref="F384:I384"/>
    <mergeCell ref="F385:I385"/>
    <mergeCell ref="L385:M385"/>
    <mergeCell ref="N385:Q385"/>
    <mergeCell ref="F382:I382"/>
    <mergeCell ref="F383:I383"/>
    <mergeCell ref="L383:M383"/>
    <mergeCell ref="N383:Q383"/>
    <mergeCell ref="F388:I388"/>
    <mergeCell ref="F389:I389"/>
    <mergeCell ref="L389:M389"/>
    <mergeCell ref="N389:Q389"/>
    <mergeCell ref="F386:I386"/>
    <mergeCell ref="F387:I387"/>
    <mergeCell ref="L387:M387"/>
    <mergeCell ref="N387:Q387"/>
    <mergeCell ref="F392:I392"/>
    <mergeCell ref="F393:I393"/>
    <mergeCell ref="L393:M393"/>
    <mergeCell ref="N393:Q393"/>
    <mergeCell ref="F390:I390"/>
    <mergeCell ref="F391:I391"/>
    <mergeCell ref="L391:M391"/>
    <mergeCell ref="N391:Q391"/>
    <mergeCell ref="F394:I394"/>
    <mergeCell ref="L394:M394"/>
    <mergeCell ref="N394:Q394"/>
    <mergeCell ref="F395:I395"/>
    <mergeCell ref="L395:M395"/>
    <mergeCell ref="N395:Q395"/>
    <mergeCell ref="F398:I398"/>
    <mergeCell ref="F399:I399"/>
    <mergeCell ref="L399:M399"/>
    <mergeCell ref="N399:Q399"/>
    <mergeCell ref="F396:I396"/>
    <mergeCell ref="F397:I397"/>
    <mergeCell ref="L397:M397"/>
    <mergeCell ref="N397:Q397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50:I450"/>
    <mergeCell ref="F451:I451"/>
    <mergeCell ref="L451:M451"/>
    <mergeCell ref="N451:Q451"/>
    <mergeCell ref="F448:I448"/>
    <mergeCell ref="F449:I449"/>
    <mergeCell ref="L449:M449"/>
    <mergeCell ref="N449:Q449"/>
    <mergeCell ref="F454:I454"/>
    <mergeCell ref="F455:I455"/>
    <mergeCell ref="L455:M455"/>
    <mergeCell ref="N455:Q455"/>
    <mergeCell ref="F452:I452"/>
    <mergeCell ref="F453:I453"/>
    <mergeCell ref="L453:M453"/>
    <mergeCell ref="N453:Q453"/>
    <mergeCell ref="F458:I458"/>
    <mergeCell ref="F459:I459"/>
    <mergeCell ref="L459:M459"/>
    <mergeCell ref="N459:Q459"/>
    <mergeCell ref="F456:I456"/>
    <mergeCell ref="F457:I457"/>
    <mergeCell ref="L457:M457"/>
    <mergeCell ref="N457:Q457"/>
    <mergeCell ref="F462:I462"/>
    <mergeCell ref="F463:I463"/>
    <mergeCell ref="L463:M463"/>
    <mergeCell ref="N463:Q463"/>
    <mergeCell ref="F460:I460"/>
    <mergeCell ref="F461:I461"/>
    <mergeCell ref="L461:M461"/>
    <mergeCell ref="N461:Q461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L499:M499"/>
    <mergeCell ref="N499:Q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6:I506"/>
    <mergeCell ref="L506:M506"/>
    <mergeCell ref="N506:Q506"/>
    <mergeCell ref="F507:I507"/>
    <mergeCell ref="F504:I504"/>
    <mergeCell ref="L504:M504"/>
    <mergeCell ref="N504:Q504"/>
    <mergeCell ref="F505:I505"/>
    <mergeCell ref="L505:M505"/>
    <mergeCell ref="N505:Q505"/>
    <mergeCell ref="F510:I510"/>
    <mergeCell ref="L510:M510"/>
    <mergeCell ref="N510:Q510"/>
    <mergeCell ref="F511:I511"/>
    <mergeCell ref="F508:I508"/>
    <mergeCell ref="L508:M508"/>
    <mergeCell ref="N508:Q508"/>
    <mergeCell ref="F509:I509"/>
    <mergeCell ref="F514:I514"/>
    <mergeCell ref="L514:M514"/>
    <mergeCell ref="N514:Q514"/>
    <mergeCell ref="F515:I515"/>
    <mergeCell ref="F512:I512"/>
    <mergeCell ref="L512:M512"/>
    <mergeCell ref="N512:Q512"/>
    <mergeCell ref="F513:I513"/>
    <mergeCell ref="F516:I516"/>
    <mergeCell ref="L516:M516"/>
    <mergeCell ref="N516:Q516"/>
    <mergeCell ref="F517:I517"/>
    <mergeCell ref="L517:M517"/>
    <mergeCell ref="N517:Q517"/>
    <mergeCell ref="F518:I518"/>
    <mergeCell ref="L518:M518"/>
    <mergeCell ref="N518:Q518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F523:I523"/>
    <mergeCell ref="L523:M523"/>
    <mergeCell ref="N523:Q523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30:I530"/>
    <mergeCell ref="L530:M530"/>
    <mergeCell ref="N530:Q530"/>
    <mergeCell ref="F531:I531"/>
    <mergeCell ref="F528:I528"/>
    <mergeCell ref="L528:M528"/>
    <mergeCell ref="N528:Q528"/>
    <mergeCell ref="F529:I529"/>
    <mergeCell ref="L529:M529"/>
    <mergeCell ref="N529:Q529"/>
    <mergeCell ref="F534:I534"/>
    <mergeCell ref="L534:M534"/>
    <mergeCell ref="N534:Q534"/>
    <mergeCell ref="F535:I535"/>
    <mergeCell ref="F532:I532"/>
    <mergeCell ref="L532:M532"/>
    <mergeCell ref="N532:Q532"/>
    <mergeCell ref="F533:I533"/>
    <mergeCell ref="F538:I538"/>
    <mergeCell ref="L538:M538"/>
    <mergeCell ref="N538:Q538"/>
    <mergeCell ref="F539:I539"/>
    <mergeCell ref="F536:I536"/>
    <mergeCell ref="L536:M536"/>
    <mergeCell ref="N536:Q536"/>
    <mergeCell ref="F537:I537"/>
    <mergeCell ref="F542:I542"/>
    <mergeCell ref="L542:M542"/>
    <mergeCell ref="N542:Q542"/>
    <mergeCell ref="F543:I543"/>
    <mergeCell ref="F540:I540"/>
    <mergeCell ref="L540:M540"/>
    <mergeCell ref="N540:Q540"/>
    <mergeCell ref="F541:I541"/>
    <mergeCell ref="F544:I544"/>
    <mergeCell ref="L544:M544"/>
    <mergeCell ref="N544:Q544"/>
    <mergeCell ref="F545:I545"/>
    <mergeCell ref="L545:M545"/>
    <mergeCell ref="N545:Q545"/>
    <mergeCell ref="F548:I548"/>
    <mergeCell ref="F549:I549"/>
    <mergeCell ref="L549:M549"/>
    <mergeCell ref="N549:Q549"/>
    <mergeCell ref="F546:I546"/>
    <mergeCell ref="L546:M546"/>
    <mergeCell ref="N546:Q546"/>
    <mergeCell ref="F547:I547"/>
    <mergeCell ref="L547:M547"/>
    <mergeCell ref="N547:Q547"/>
    <mergeCell ref="F552:I552"/>
    <mergeCell ref="F553:I553"/>
    <mergeCell ref="L553:M553"/>
    <mergeCell ref="N553:Q553"/>
    <mergeCell ref="F550:I550"/>
    <mergeCell ref="F551:I551"/>
    <mergeCell ref="L551:M551"/>
    <mergeCell ref="N551:Q551"/>
    <mergeCell ref="F554:I554"/>
    <mergeCell ref="L554:M554"/>
    <mergeCell ref="N554:Q554"/>
    <mergeCell ref="F556:I556"/>
    <mergeCell ref="L556:M556"/>
    <mergeCell ref="N556:Q556"/>
    <mergeCell ref="N555:Q555"/>
    <mergeCell ref="L560:M560"/>
    <mergeCell ref="N560:Q560"/>
    <mergeCell ref="F557:I557"/>
    <mergeCell ref="F558:I558"/>
    <mergeCell ref="L558:M558"/>
    <mergeCell ref="N558:Q558"/>
    <mergeCell ref="F561:I561"/>
    <mergeCell ref="F562:I562"/>
    <mergeCell ref="F563:I563"/>
    <mergeCell ref="F564:I564"/>
    <mergeCell ref="F559:I559"/>
    <mergeCell ref="F560:I560"/>
    <mergeCell ref="L568:M568"/>
    <mergeCell ref="N568:Q568"/>
    <mergeCell ref="L564:M564"/>
    <mergeCell ref="N564:Q564"/>
    <mergeCell ref="F565:I565"/>
    <mergeCell ref="F566:I566"/>
    <mergeCell ref="L566:M566"/>
    <mergeCell ref="N566:Q566"/>
    <mergeCell ref="F569:I569"/>
    <mergeCell ref="F570:I570"/>
    <mergeCell ref="F571:I571"/>
    <mergeCell ref="F572:I572"/>
    <mergeCell ref="F567:I567"/>
    <mergeCell ref="F568:I568"/>
    <mergeCell ref="F575:I575"/>
    <mergeCell ref="F576:I576"/>
    <mergeCell ref="F577:I577"/>
    <mergeCell ref="F578:I578"/>
    <mergeCell ref="L572:M572"/>
    <mergeCell ref="N572:Q572"/>
    <mergeCell ref="F573:I573"/>
    <mergeCell ref="F574:I574"/>
    <mergeCell ref="L574:M574"/>
    <mergeCell ref="N574:Q574"/>
    <mergeCell ref="L578:M578"/>
    <mergeCell ref="N578:Q578"/>
    <mergeCell ref="F579:I579"/>
    <mergeCell ref="F580:I580"/>
    <mergeCell ref="L580:M580"/>
    <mergeCell ref="N580:Q580"/>
    <mergeCell ref="F583:I583"/>
    <mergeCell ref="F584:I584"/>
    <mergeCell ref="L584:M584"/>
    <mergeCell ref="N584:Q584"/>
    <mergeCell ref="F581:I581"/>
    <mergeCell ref="F582:I582"/>
    <mergeCell ref="L582:M582"/>
    <mergeCell ref="N582:Q582"/>
    <mergeCell ref="F587:I587"/>
    <mergeCell ref="F589:I589"/>
    <mergeCell ref="L589:M589"/>
    <mergeCell ref="N589:Q589"/>
    <mergeCell ref="N588:Q588"/>
    <mergeCell ref="F585:I585"/>
    <mergeCell ref="F586:I586"/>
    <mergeCell ref="L586:M586"/>
    <mergeCell ref="N586:Q586"/>
    <mergeCell ref="F592:I592"/>
    <mergeCell ref="F593:I593"/>
    <mergeCell ref="L593:M593"/>
    <mergeCell ref="N593:Q593"/>
    <mergeCell ref="F590:I590"/>
    <mergeCell ref="F591:I591"/>
    <mergeCell ref="L591:M591"/>
    <mergeCell ref="N591:Q591"/>
    <mergeCell ref="F596:I596"/>
    <mergeCell ref="F597:I597"/>
    <mergeCell ref="L597:M597"/>
    <mergeCell ref="N597:Q597"/>
    <mergeCell ref="F594:I594"/>
    <mergeCell ref="F595:I595"/>
    <mergeCell ref="L595:M595"/>
    <mergeCell ref="N595:Q595"/>
    <mergeCell ref="F600:I600"/>
    <mergeCell ref="F601:I601"/>
    <mergeCell ref="L601:M601"/>
    <mergeCell ref="N601:Q601"/>
    <mergeCell ref="F598:I598"/>
    <mergeCell ref="F599:I599"/>
    <mergeCell ref="L599:M599"/>
    <mergeCell ref="N599:Q599"/>
    <mergeCell ref="F604:I604"/>
    <mergeCell ref="F605:I605"/>
    <mergeCell ref="L605:M605"/>
    <mergeCell ref="N605:Q605"/>
    <mergeCell ref="F602:I602"/>
    <mergeCell ref="F603:I603"/>
    <mergeCell ref="L603:M603"/>
    <mergeCell ref="N603:Q603"/>
    <mergeCell ref="L610:M610"/>
    <mergeCell ref="N610:Q610"/>
    <mergeCell ref="F606:I606"/>
    <mergeCell ref="F608:I608"/>
    <mergeCell ref="L608:M608"/>
    <mergeCell ref="N608:Q608"/>
    <mergeCell ref="N607:Q607"/>
    <mergeCell ref="F619:I619"/>
    <mergeCell ref="L619:M619"/>
    <mergeCell ref="N619:Q619"/>
    <mergeCell ref="N618:Q618"/>
    <mergeCell ref="F611:I611"/>
    <mergeCell ref="F614:I614"/>
    <mergeCell ref="L614:M614"/>
    <mergeCell ref="N614:Q614"/>
    <mergeCell ref="N612:Q612"/>
    <mergeCell ref="F622:I622"/>
    <mergeCell ref="F624:I624"/>
    <mergeCell ref="L624:M624"/>
    <mergeCell ref="N624:Q624"/>
    <mergeCell ref="N623:Q623"/>
    <mergeCell ref="F620:I620"/>
    <mergeCell ref="F621:I621"/>
    <mergeCell ref="L621:M621"/>
    <mergeCell ref="N621:Q621"/>
    <mergeCell ref="F627:I627"/>
    <mergeCell ref="F628:I628"/>
    <mergeCell ref="L628:M628"/>
    <mergeCell ref="N628:Q628"/>
    <mergeCell ref="F625:I625"/>
    <mergeCell ref="F626:I626"/>
    <mergeCell ref="L626:M626"/>
    <mergeCell ref="N626:Q626"/>
    <mergeCell ref="F629:I629"/>
    <mergeCell ref="L629:M629"/>
    <mergeCell ref="N629:Q629"/>
    <mergeCell ref="F630:I630"/>
    <mergeCell ref="L630:M630"/>
    <mergeCell ref="N630:Q630"/>
    <mergeCell ref="F633:I633"/>
    <mergeCell ref="L633:M633"/>
    <mergeCell ref="N633:Q633"/>
    <mergeCell ref="F634:I634"/>
    <mergeCell ref="L634:M634"/>
    <mergeCell ref="N634:Q634"/>
    <mergeCell ref="F635:I635"/>
    <mergeCell ref="L635:M635"/>
    <mergeCell ref="N635:Q635"/>
    <mergeCell ref="F636:I636"/>
    <mergeCell ref="L636:M636"/>
    <mergeCell ref="N636:Q636"/>
    <mergeCell ref="F637:I637"/>
    <mergeCell ref="L637:M637"/>
    <mergeCell ref="N637:Q637"/>
    <mergeCell ref="F638:I638"/>
    <mergeCell ref="L638:M638"/>
    <mergeCell ref="N638:Q638"/>
    <mergeCell ref="F639:I639"/>
    <mergeCell ref="L639:M639"/>
    <mergeCell ref="N639:Q639"/>
    <mergeCell ref="F640:I640"/>
    <mergeCell ref="L640:M640"/>
    <mergeCell ref="N640:Q640"/>
    <mergeCell ref="F643:I643"/>
    <mergeCell ref="F644:I644"/>
    <mergeCell ref="L644:M644"/>
    <mergeCell ref="N644:Q644"/>
    <mergeCell ref="F641:I641"/>
    <mergeCell ref="L641:M641"/>
    <mergeCell ref="N641:Q641"/>
    <mergeCell ref="F642:I642"/>
    <mergeCell ref="L642:M642"/>
    <mergeCell ref="N642:Q642"/>
    <mergeCell ref="F647:I647"/>
    <mergeCell ref="F648:I648"/>
    <mergeCell ref="L648:M648"/>
    <mergeCell ref="N648:Q648"/>
    <mergeCell ref="F645:I645"/>
    <mergeCell ref="F646:I646"/>
    <mergeCell ref="L646:M646"/>
    <mergeCell ref="N646:Q646"/>
    <mergeCell ref="F649:I649"/>
    <mergeCell ref="L649:M649"/>
    <mergeCell ref="N649:Q649"/>
    <mergeCell ref="F650:I650"/>
    <mergeCell ref="L650:M650"/>
    <mergeCell ref="N650:Q650"/>
    <mergeCell ref="F651:I651"/>
    <mergeCell ref="L651:M651"/>
    <mergeCell ref="N651:Q651"/>
    <mergeCell ref="F652:I652"/>
    <mergeCell ref="L652:M652"/>
    <mergeCell ref="N652:Q652"/>
    <mergeCell ref="F655:I655"/>
    <mergeCell ref="F656:I656"/>
    <mergeCell ref="L656:M656"/>
    <mergeCell ref="N656:Q656"/>
    <mergeCell ref="F653:I653"/>
    <mergeCell ref="L653:M653"/>
    <mergeCell ref="N653:Q653"/>
    <mergeCell ref="F654:I654"/>
    <mergeCell ref="L654:M654"/>
    <mergeCell ref="N654:Q654"/>
    <mergeCell ref="F657:I657"/>
    <mergeCell ref="L657:M657"/>
    <mergeCell ref="N657:Q657"/>
    <mergeCell ref="F658:I658"/>
    <mergeCell ref="L658:M658"/>
    <mergeCell ref="N658:Q658"/>
    <mergeCell ref="F661:I661"/>
    <mergeCell ref="F662:I662"/>
    <mergeCell ref="L662:M662"/>
    <mergeCell ref="N662:Q662"/>
    <mergeCell ref="F659:I659"/>
    <mergeCell ref="L659:M659"/>
    <mergeCell ref="N659:Q659"/>
    <mergeCell ref="F660:I660"/>
    <mergeCell ref="L660:M660"/>
    <mergeCell ref="N660:Q660"/>
    <mergeCell ref="F665:I665"/>
    <mergeCell ref="F666:I666"/>
    <mergeCell ref="L666:M666"/>
    <mergeCell ref="N666:Q666"/>
    <mergeCell ref="F663:I663"/>
    <mergeCell ref="F664:I664"/>
    <mergeCell ref="L664:M664"/>
    <mergeCell ref="N664:Q664"/>
    <mergeCell ref="F667:I667"/>
    <mergeCell ref="L667:M667"/>
    <mergeCell ref="N667:Q667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3:I673"/>
    <mergeCell ref="L673:M673"/>
    <mergeCell ref="N673:Q673"/>
    <mergeCell ref="F674:I674"/>
    <mergeCell ref="F671:I671"/>
    <mergeCell ref="L671:M671"/>
    <mergeCell ref="N671:Q671"/>
    <mergeCell ref="F672:I672"/>
    <mergeCell ref="L672:M672"/>
    <mergeCell ref="N672:Q672"/>
    <mergeCell ref="F677:I677"/>
    <mergeCell ref="L677:M677"/>
    <mergeCell ref="N677:Q677"/>
    <mergeCell ref="F678:I678"/>
    <mergeCell ref="F675:I675"/>
    <mergeCell ref="L675:M675"/>
    <mergeCell ref="N675:Q675"/>
    <mergeCell ref="F676:I676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6:I686"/>
    <mergeCell ref="L686:M686"/>
    <mergeCell ref="N686:Q686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F693:I693"/>
    <mergeCell ref="L693:M693"/>
    <mergeCell ref="N693:Q693"/>
    <mergeCell ref="F694:I694"/>
    <mergeCell ref="L694:M694"/>
    <mergeCell ref="N694:Q694"/>
    <mergeCell ref="F695:I695"/>
    <mergeCell ref="L695:M695"/>
    <mergeCell ref="N695:Q695"/>
    <mergeCell ref="F696:I696"/>
    <mergeCell ref="L696:M696"/>
    <mergeCell ref="N696:Q696"/>
    <mergeCell ref="F697:I697"/>
    <mergeCell ref="L697:M697"/>
    <mergeCell ref="N697:Q697"/>
    <mergeCell ref="F698:I698"/>
    <mergeCell ref="L698:M698"/>
    <mergeCell ref="N698:Q698"/>
    <mergeCell ref="N702:Q702"/>
    <mergeCell ref="F699:I699"/>
    <mergeCell ref="L699:M699"/>
    <mergeCell ref="N699:Q699"/>
    <mergeCell ref="F700:I700"/>
    <mergeCell ref="L700:M700"/>
    <mergeCell ref="N700:Q700"/>
    <mergeCell ref="L703:M703"/>
    <mergeCell ref="N703:Q703"/>
    <mergeCell ref="F704:I704"/>
    <mergeCell ref="L704:M704"/>
    <mergeCell ref="N704:Q704"/>
    <mergeCell ref="F701:I701"/>
    <mergeCell ref="L701:M701"/>
    <mergeCell ref="N701:Q701"/>
    <mergeCell ref="F702:I702"/>
    <mergeCell ref="L702:M702"/>
    <mergeCell ref="N128:Q128"/>
    <mergeCell ref="N320:Q320"/>
    <mergeCell ref="N327:Q327"/>
    <mergeCell ref="N346:Q346"/>
    <mergeCell ref="N281:Q281"/>
    <mergeCell ref="N269:Q269"/>
    <mergeCell ref="N248:Q248"/>
    <mergeCell ref="N220:Q220"/>
    <mergeCell ref="N183:Q183"/>
    <mergeCell ref="S2:AC2"/>
    <mergeCell ref="N685:Q685"/>
    <mergeCell ref="N687:Q687"/>
    <mergeCell ref="H1:K1"/>
    <mergeCell ref="N631:Q631"/>
    <mergeCell ref="N632:Q632"/>
    <mergeCell ref="N679:Q679"/>
    <mergeCell ref="N680:Q680"/>
    <mergeCell ref="N126:Q126"/>
    <mergeCell ref="N127:Q127"/>
    <mergeCell ref="L370:M370"/>
    <mergeCell ref="N370:Q370"/>
    <mergeCell ref="F371:I371"/>
    <mergeCell ref="F372:I372"/>
    <mergeCell ref="L372:M372"/>
    <mergeCell ref="L705:M705"/>
    <mergeCell ref="N705:Q705"/>
    <mergeCell ref="F705:I705"/>
    <mergeCell ref="N613:Q613"/>
    <mergeCell ref="F703:I703"/>
    <mergeCell ref="N372:Q372"/>
    <mergeCell ref="L616:M616"/>
    <mergeCell ref="N616:Q616"/>
    <mergeCell ref="F617:I617"/>
    <mergeCell ref="L617:M617"/>
    <mergeCell ref="N617:Q617"/>
    <mergeCell ref="F616:I616"/>
    <mergeCell ref="F615:I615"/>
    <mergeCell ref="F609:I609"/>
    <mergeCell ref="F610:I610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Havlas</dc:creator>
  <cp:keywords/>
  <dc:description/>
  <cp:lastModifiedBy>Miroslav Havlas</cp:lastModifiedBy>
  <dcterms:created xsi:type="dcterms:W3CDTF">2019-10-02T10:03:39Z</dcterms:created>
  <dcterms:modified xsi:type="dcterms:W3CDTF">2019-12-03T10:31:50Z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