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6\INV\Sovinky - VDJ, rekonstrukce\ZADÁVÁNÍ VEŘEJNÝCH ZAKÁZEK\STAVBA\01 Zadávací dokumentace\"/>
    </mc:Choice>
  </mc:AlternateContent>
  <bookViews>
    <workbookView xWindow="0" yWindow="0" windowWidth="25200" windowHeight="12570"/>
  </bookViews>
  <sheets>
    <sheet name="Rekapitulace stavby" sheetId="1" r:id="rId1"/>
    <sheet name="01 - SO 01 – Bourací a de..." sheetId="2" r:id="rId2"/>
    <sheet name="02 - SO 02 – Stavební čás..." sheetId="3" r:id="rId3"/>
    <sheet name="03 - SO 03 – Oplocení a o..." sheetId="4" r:id="rId4"/>
    <sheet name="04 - SO 04 – Elektrostave..." sheetId="5" r:id="rId5"/>
    <sheet name="05 - PS 01 – Strojně tech..." sheetId="6" r:id="rId6"/>
    <sheet name="06 - PS 02 – Elektrotechn..." sheetId="7" r:id="rId7"/>
    <sheet name="07 - VRN" sheetId="8" r:id="rId8"/>
    <sheet name="Pokyny pro vyplnění" sheetId="9" r:id="rId9"/>
  </sheets>
  <definedNames>
    <definedName name="_xlnm._FilterDatabase" localSheetId="1" hidden="1">'01 - SO 01 – Bourací a de...'!$C$88:$K$190</definedName>
    <definedName name="_xlnm._FilterDatabase" localSheetId="2" hidden="1">'02 - SO 02 – Stavební čás...'!$C$101:$K$520</definedName>
    <definedName name="_xlnm._FilterDatabase" localSheetId="3" hidden="1">'03 - SO 03 – Oplocení a o...'!$C$88:$K$244</definedName>
    <definedName name="_xlnm._FilterDatabase" localSheetId="4" hidden="1">'04 - SO 04 – Elektrostave...'!$C$85:$K$168</definedName>
    <definedName name="_xlnm._FilterDatabase" localSheetId="5" hidden="1">'05 - PS 01 – Strojně tech...'!$C$84:$K$109</definedName>
    <definedName name="_xlnm._FilterDatabase" localSheetId="6" hidden="1">'06 - PS 02 – Elektrotechn...'!$C$83:$K$106</definedName>
    <definedName name="_xlnm._FilterDatabase" localSheetId="7" hidden="1">'07 - VRN'!$C$79:$K$100</definedName>
    <definedName name="_xlnm.Print_Titles" localSheetId="1">'01 - SO 01 – Bourací a de...'!$88:$88</definedName>
    <definedName name="_xlnm.Print_Titles" localSheetId="2">'02 - SO 02 – Stavební čás...'!$101:$101</definedName>
    <definedName name="_xlnm.Print_Titles" localSheetId="3">'03 - SO 03 – Oplocení a o...'!$88:$88</definedName>
    <definedName name="_xlnm.Print_Titles" localSheetId="4">'04 - SO 04 – Elektrostave...'!$85:$85</definedName>
    <definedName name="_xlnm.Print_Titles" localSheetId="5">'05 - PS 01 – Strojně tech...'!$84:$84</definedName>
    <definedName name="_xlnm.Print_Titles" localSheetId="6">'06 - PS 02 – Elektrotechn...'!$83:$83</definedName>
    <definedName name="_xlnm.Print_Titles" localSheetId="7">'07 - VRN'!$79:$79</definedName>
    <definedName name="_xlnm.Print_Titles" localSheetId="0">'Rekapitulace stavby'!$52:$52</definedName>
    <definedName name="_xlnm.Print_Area" localSheetId="1">'01 - SO 01 – Bourací a de...'!$C$4:$K$39,'01 - SO 01 – Bourací a de...'!$C$45:$K$70,'01 - SO 01 – Bourací a de...'!$C$76:$K$190</definedName>
    <definedName name="_xlnm.Print_Area" localSheetId="2">'02 - SO 02 – Stavební čás...'!$C$4:$K$39,'02 - SO 02 – Stavební čás...'!$C$45:$K$83,'02 - SO 02 – Stavební čás...'!$C$89:$K$520</definedName>
    <definedName name="_xlnm.Print_Area" localSheetId="3">'03 - SO 03 – Oplocení a o...'!$C$4:$K$39,'03 - SO 03 – Oplocení a o...'!$C$45:$K$70,'03 - SO 03 – Oplocení a o...'!$C$76:$K$244</definedName>
    <definedName name="_xlnm.Print_Area" localSheetId="4">'04 - SO 04 – Elektrostave...'!$C$4:$K$39,'04 - SO 04 – Elektrostave...'!$C$45:$K$67,'04 - SO 04 – Elektrostave...'!$C$73:$K$168</definedName>
    <definedName name="_xlnm.Print_Area" localSheetId="5">'05 - PS 01 – Strojně tech...'!$C$4:$K$39,'05 - PS 01 – Strojně tech...'!$C$45:$K$66,'05 - PS 01 – Strojně tech...'!$C$72:$K$109</definedName>
    <definedName name="_xlnm.Print_Area" localSheetId="6">'06 - PS 02 – Elektrotechn...'!$C$4:$K$39,'06 - PS 02 – Elektrotechn...'!$C$45:$K$65,'06 - PS 02 – Elektrotechn...'!$C$71:$K$106</definedName>
    <definedName name="_xlnm.Print_Area" localSheetId="7">'07 - VRN'!$C$4:$K$39,'07 - VRN'!$C$45:$K$61,'07 - VRN'!$C$67:$K$100</definedName>
    <definedName name="_xlnm.Print_Area" localSheetId="8">'Pokyny pro vyplnění'!$B$2:$K$71,'Pokyny pro vyplnění'!$B$74:$K$118,'Pokyny pro vyplnění'!$B$121:$K$190,'Pokyny pro vyplnění'!$B$198:$K$218</definedName>
    <definedName name="_xlnm.Print_Area" localSheetId="0">'Rekapitulace stavby'!$D$4:$AQ$36,'Rekapitulace stavby'!$C$42:$AQ$62</definedName>
  </definedNames>
  <calcPr calcId="152511"/>
</workbook>
</file>

<file path=xl/calcChain.xml><?xml version="1.0" encoding="utf-8"?>
<calcChain xmlns="http://schemas.openxmlformats.org/spreadsheetml/2006/main">
  <c r="J37" i="8" l="1"/>
  <c r="J36" i="8"/>
  <c r="AY61" i="1"/>
  <c r="J35" i="8"/>
  <c r="AX61" i="1"/>
  <c r="BI100" i="8"/>
  <c r="BH100" i="8"/>
  <c r="BG100" i="8"/>
  <c r="BF100" i="8"/>
  <c r="T100" i="8"/>
  <c r="R100" i="8"/>
  <c r="P100" i="8"/>
  <c r="BK100" i="8"/>
  <c r="J100" i="8"/>
  <c r="BE100" i="8"/>
  <c r="BI99" i="8"/>
  <c r="BH99" i="8"/>
  <c r="BG99" i="8"/>
  <c r="BF99" i="8"/>
  <c r="T99" i="8"/>
  <c r="R99" i="8"/>
  <c r="P99" i="8"/>
  <c r="BK99" i="8"/>
  <c r="J99" i="8"/>
  <c r="BE99" i="8"/>
  <c r="BI98" i="8"/>
  <c r="BH98" i="8"/>
  <c r="BG98" i="8"/>
  <c r="BF98" i="8"/>
  <c r="T98" i="8"/>
  <c r="R98" i="8"/>
  <c r="P98" i="8"/>
  <c r="BK98" i="8"/>
  <c r="J98" i="8"/>
  <c r="BE98" i="8"/>
  <c r="BI97" i="8"/>
  <c r="BH97" i="8"/>
  <c r="BG97" i="8"/>
  <c r="BF97" i="8"/>
  <c r="T97" i="8"/>
  <c r="R97" i="8"/>
  <c r="P97" i="8"/>
  <c r="BK97" i="8"/>
  <c r="J97" i="8"/>
  <c r="BE97" i="8" s="1"/>
  <c r="BI96" i="8"/>
  <c r="BH96" i="8"/>
  <c r="BG96" i="8"/>
  <c r="BF96" i="8"/>
  <c r="T96" i="8"/>
  <c r="R96" i="8"/>
  <c r="P96" i="8"/>
  <c r="BK96" i="8"/>
  <c r="J96" i="8"/>
  <c r="BE96" i="8"/>
  <c r="BI95" i="8"/>
  <c r="BH95" i="8"/>
  <c r="BG95" i="8"/>
  <c r="BF95" i="8"/>
  <c r="T95" i="8"/>
  <c r="R95" i="8"/>
  <c r="P95" i="8"/>
  <c r="BK95" i="8"/>
  <c r="J95" i="8"/>
  <c r="BE95" i="8" s="1"/>
  <c r="BI94" i="8"/>
  <c r="BH94" i="8"/>
  <c r="BG94" i="8"/>
  <c r="BF94" i="8"/>
  <c r="T94" i="8"/>
  <c r="R94" i="8"/>
  <c r="P94" i="8"/>
  <c r="BK94" i="8"/>
  <c r="J94" i="8"/>
  <c r="BE94" i="8"/>
  <c r="BI93" i="8"/>
  <c r="BH93" i="8"/>
  <c r="BG93" i="8"/>
  <c r="BF93" i="8"/>
  <c r="T93" i="8"/>
  <c r="R93" i="8"/>
  <c r="P93" i="8"/>
  <c r="BK93" i="8"/>
  <c r="J93" i="8"/>
  <c r="BE93" i="8" s="1"/>
  <c r="BI92" i="8"/>
  <c r="BH92" i="8"/>
  <c r="BG92" i="8"/>
  <c r="BF92" i="8"/>
  <c r="T92" i="8"/>
  <c r="R92" i="8"/>
  <c r="P92" i="8"/>
  <c r="BK92" i="8"/>
  <c r="J92" i="8"/>
  <c r="BE92" i="8"/>
  <c r="BI91" i="8"/>
  <c r="BH91" i="8"/>
  <c r="BG91" i="8"/>
  <c r="BF91" i="8"/>
  <c r="T91" i="8"/>
  <c r="R91" i="8"/>
  <c r="P91" i="8"/>
  <c r="BK91" i="8"/>
  <c r="J91" i="8"/>
  <c r="BE91" i="8" s="1"/>
  <c r="BI90" i="8"/>
  <c r="BH90" i="8"/>
  <c r="BG90" i="8"/>
  <c r="BF90" i="8"/>
  <c r="T90" i="8"/>
  <c r="R90" i="8"/>
  <c r="P90" i="8"/>
  <c r="BK90" i="8"/>
  <c r="J90" i="8"/>
  <c r="BE90" i="8"/>
  <c r="BI89" i="8"/>
  <c r="BH89" i="8"/>
  <c r="BG89" i="8"/>
  <c r="BF89" i="8"/>
  <c r="T89" i="8"/>
  <c r="R89" i="8"/>
  <c r="P89" i="8"/>
  <c r="BK89" i="8"/>
  <c r="J89" i="8"/>
  <c r="BE89" i="8" s="1"/>
  <c r="BI88" i="8"/>
  <c r="BH88" i="8"/>
  <c r="BG88" i="8"/>
  <c r="BF88" i="8"/>
  <c r="T88" i="8"/>
  <c r="R88" i="8"/>
  <c r="P88" i="8"/>
  <c r="BK88" i="8"/>
  <c r="J88" i="8"/>
  <c r="BE88" i="8"/>
  <c r="BI87" i="8"/>
  <c r="BH87" i="8"/>
  <c r="BG87" i="8"/>
  <c r="BF87" i="8"/>
  <c r="T87" i="8"/>
  <c r="R87" i="8"/>
  <c r="P87" i="8"/>
  <c r="BK87" i="8"/>
  <c r="J87" i="8"/>
  <c r="BE87" i="8" s="1"/>
  <c r="BI86" i="8"/>
  <c r="BH86" i="8"/>
  <c r="BG86" i="8"/>
  <c r="BF86" i="8"/>
  <c r="T86" i="8"/>
  <c r="R86" i="8"/>
  <c r="P86" i="8"/>
  <c r="BK86" i="8"/>
  <c r="J86" i="8"/>
  <c r="BE86" i="8"/>
  <c r="BI85" i="8"/>
  <c r="BH85" i="8"/>
  <c r="BG85" i="8"/>
  <c r="BF85" i="8"/>
  <c r="T85" i="8"/>
  <c r="R85" i="8"/>
  <c r="P85" i="8"/>
  <c r="BK85" i="8"/>
  <c r="J85" i="8"/>
  <c r="BE85" i="8" s="1"/>
  <c r="BI84" i="8"/>
  <c r="BH84" i="8"/>
  <c r="BG84" i="8"/>
  <c r="BF84" i="8"/>
  <c r="T84" i="8"/>
  <c r="R84" i="8"/>
  <c r="P84" i="8"/>
  <c r="BK84" i="8"/>
  <c r="J84" i="8"/>
  <c r="BE84" i="8"/>
  <c r="BI83" i="8"/>
  <c r="BH83" i="8"/>
  <c r="BG83" i="8"/>
  <c r="BF83" i="8"/>
  <c r="T83" i="8"/>
  <c r="R83" i="8"/>
  <c r="P83" i="8"/>
  <c r="BK83" i="8"/>
  <c r="J83" i="8"/>
  <c r="BE83" i="8" s="1"/>
  <c r="BI82" i="8"/>
  <c r="F37" i="8"/>
  <c r="BD61" i="1" s="1"/>
  <c r="BH82" i="8"/>
  <c r="BG82" i="8"/>
  <c r="F35" i="8" s="1"/>
  <c r="BB61" i="1" s="1"/>
  <c r="BF82" i="8"/>
  <c r="T82" i="8"/>
  <c r="T81" i="8" s="1"/>
  <c r="T80" i="8" s="1"/>
  <c r="R82" i="8"/>
  <c r="P82" i="8"/>
  <c r="P81" i="8"/>
  <c r="P80" i="8" s="1"/>
  <c r="AU61" i="1" s="1"/>
  <c r="BK82" i="8"/>
  <c r="J82" i="8"/>
  <c r="BE82" i="8"/>
  <c r="J77" i="8"/>
  <c r="J76" i="8"/>
  <c r="F76" i="8"/>
  <c r="F74" i="8"/>
  <c r="E72" i="8"/>
  <c r="J55" i="8"/>
  <c r="J54" i="8"/>
  <c r="F54" i="8"/>
  <c r="F52" i="8"/>
  <c r="E50" i="8"/>
  <c r="J18" i="8"/>
  <c r="E18" i="8"/>
  <c r="F77" i="8"/>
  <c r="F55" i="8"/>
  <c r="J17" i="8"/>
  <c r="J12" i="8"/>
  <c r="J74" i="8"/>
  <c r="J52" i="8"/>
  <c r="E7" i="8"/>
  <c r="E70" i="8" s="1"/>
  <c r="E48" i="8"/>
  <c r="J37" i="7"/>
  <c r="J36" i="7"/>
  <c r="AY60" i="1" s="1"/>
  <c r="J35" i="7"/>
  <c r="AX60" i="1"/>
  <c r="BI106" i="7"/>
  <c r="BH106" i="7"/>
  <c r="BG106" i="7"/>
  <c r="BF106" i="7"/>
  <c r="T106" i="7"/>
  <c r="R106" i="7"/>
  <c r="P106" i="7"/>
  <c r="BK106" i="7"/>
  <c r="J106" i="7"/>
  <c r="BE106" i="7" s="1"/>
  <c r="BI105" i="7"/>
  <c r="BH105" i="7"/>
  <c r="BG105" i="7"/>
  <c r="BF105" i="7"/>
  <c r="T105" i="7"/>
  <c r="R105" i="7"/>
  <c r="R100" i="7" s="1"/>
  <c r="P105" i="7"/>
  <c r="BK105" i="7"/>
  <c r="J105" i="7"/>
  <c r="BE105" i="7"/>
  <c r="BI103" i="7"/>
  <c r="BH103" i="7"/>
  <c r="BG103" i="7"/>
  <c r="BF103" i="7"/>
  <c r="T103" i="7"/>
  <c r="R103" i="7"/>
  <c r="P103" i="7"/>
  <c r="BK103" i="7"/>
  <c r="J103" i="7"/>
  <c r="BE103" i="7" s="1"/>
  <c r="BI101" i="7"/>
  <c r="BH101" i="7"/>
  <c r="BG101" i="7"/>
  <c r="BF101" i="7"/>
  <c r="T101" i="7"/>
  <c r="T100" i="7"/>
  <c r="T99" i="7" s="1"/>
  <c r="R101" i="7"/>
  <c r="R99" i="7"/>
  <c r="P101" i="7"/>
  <c r="P100" i="7" s="1"/>
  <c r="P99" i="7" s="1"/>
  <c r="BK101" i="7"/>
  <c r="J101" i="7"/>
  <c r="BE101" i="7" s="1"/>
  <c r="BI98" i="7"/>
  <c r="BH98" i="7"/>
  <c r="BG98" i="7"/>
  <c r="BF98" i="7"/>
  <c r="T98" i="7"/>
  <c r="R98" i="7"/>
  <c r="P98" i="7"/>
  <c r="BK98" i="7"/>
  <c r="J98" i="7"/>
  <c r="BE98" i="7" s="1"/>
  <c r="BI97" i="7"/>
  <c r="BH97" i="7"/>
  <c r="BG97" i="7"/>
  <c r="BF97" i="7"/>
  <c r="T97" i="7"/>
  <c r="R97" i="7"/>
  <c r="P97" i="7"/>
  <c r="BK97" i="7"/>
  <c r="J97" i="7"/>
  <c r="BE97" i="7"/>
  <c r="BI96" i="7"/>
  <c r="BH96" i="7"/>
  <c r="BG96" i="7"/>
  <c r="BF96" i="7"/>
  <c r="T96" i="7"/>
  <c r="R96" i="7"/>
  <c r="P96" i="7"/>
  <c r="BK96" i="7"/>
  <c r="J96" i="7"/>
  <c r="BE96" i="7" s="1"/>
  <c r="BI95" i="7"/>
  <c r="BH95" i="7"/>
  <c r="BG95" i="7"/>
  <c r="BF95" i="7"/>
  <c r="T95" i="7"/>
  <c r="R95" i="7"/>
  <c r="P95" i="7"/>
  <c r="BK95" i="7"/>
  <c r="J95" i="7"/>
  <c r="BE95" i="7"/>
  <c r="BI93" i="7"/>
  <c r="BH93" i="7"/>
  <c r="BG93" i="7"/>
  <c r="BF93" i="7"/>
  <c r="T93" i="7"/>
  <c r="R93" i="7"/>
  <c r="P93" i="7"/>
  <c r="BK93" i="7"/>
  <c r="J93" i="7"/>
  <c r="BE93" i="7" s="1"/>
  <c r="BI92" i="7"/>
  <c r="BH92" i="7"/>
  <c r="BG92" i="7"/>
  <c r="BF92" i="7"/>
  <c r="T92" i="7"/>
  <c r="R92" i="7"/>
  <c r="R89" i="7" s="1"/>
  <c r="P92" i="7"/>
  <c r="BK92" i="7"/>
  <c r="J92" i="7"/>
  <c r="BE92" i="7"/>
  <c r="BI91" i="7"/>
  <c r="BH91" i="7"/>
  <c r="BG91" i="7"/>
  <c r="BF91" i="7"/>
  <c r="T91" i="7"/>
  <c r="R91" i="7"/>
  <c r="P91" i="7"/>
  <c r="BK91" i="7"/>
  <c r="J91" i="7"/>
  <c r="BE91" i="7" s="1"/>
  <c r="BI90" i="7"/>
  <c r="BH90" i="7"/>
  <c r="BG90" i="7"/>
  <c r="BF90" i="7"/>
  <c r="T90" i="7"/>
  <c r="T89" i="7"/>
  <c r="R90" i="7"/>
  <c r="P90" i="7"/>
  <c r="P89" i="7"/>
  <c r="BK90" i="7"/>
  <c r="J90" i="7"/>
  <c r="BE90" i="7" s="1"/>
  <c r="BI87" i="7"/>
  <c r="BH87" i="7"/>
  <c r="BG87" i="7"/>
  <c r="BF87" i="7"/>
  <c r="T87" i="7"/>
  <c r="T86" i="7" s="1"/>
  <c r="R87" i="7"/>
  <c r="R86" i="7" s="1"/>
  <c r="P87" i="7"/>
  <c r="P86" i="7" s="1"/>
  <c r="BK87" i="7"/>
  <c r="BK86" i="7" s="1"/>
  <c r="J87" i="7"/>
  <c r="BE87" i="7" s="1"/>
  <c r="J81" i="7"/>
  <c r="J80" i="7"/>
  <c r="F80" i="7"/>
  <c r="F78" i="7"/>
  <c r="E76" i="7"/>
  <c r="J55" i="7"/>
  <c r="J54" i="7"/>
  <c r="F54" i="7"/>
  <c r="F52" i="7"/>
  <c r="E50" i="7"/>
  <c r="J18" i="7"/>
  <c r="E18" i="7"/>
  <c r="J17" i="7"/>
  <c r="J12" i="7"/>
  <c r="E7" i="7"/>
  <c r="E48" i="7" s="1"/>
  <c r="E74" i="7"/>
  <c r="J37" i="6"/>
  <c r="J36" i="6"/>
  <c r="AY59" i="1"/>
  <c r="J35" i="6"/>
  <c r="AX59" i="1" s="1"/>
  <c r="BI109" i="6"/>
  <c r="BH109" i="6"/>
  <c r="BG109" i="6"/>
  <c r="BF109" i="6"/>
  <c r="T109" i="6"/>
  <c r="T108" i="6"/>
  <c r="R109" i="6"/>
  <c r="R108" i="6" s="1"/>
  <c r="P109" i="6"/>
  <c r="P108" i="6"/>
  <c r="BK109" i="6"/>
  <c r="BK108" i="6" s="1"/>
  <c r="J108" i="6" s="1"/>
  <c r="J65" i="6" s="1"/>
  <c r="J109" i="6"/>
  <c r="BE109" i="6" s="1"/>
  <c r="BI107" i="6"/>
  <c r="BH107" i="6"/>
  <c r="BG107" i="6"/>
  <c r="BF107" i="6"/>
  <c r="T107" i="6"/>
  <c r="R107" i="6"/>
  <c r="P107" i="6"/>
  <c r="BK107" i="6"/>
  <c r="J107" i="6"/>
  <c r="BE107" i="6" s="1"/>
  <c r="BI106" i="6"/>
  <c r="BH106" i="6"/>
  <c r="BG106" i="6"/>
  <c r="BF106" i="6"/>
  <c r="T106" i="6"/>
  <c r="R106" i="6"/>
  <c r="P106" i="6"/>
  <c r="BK106" i="6"/>
  <c r="J106" i="6"/>
  <c r="BE106" i="6" s="1"/>
  <c r="BI105" i="6"/>
  <c r="BH105" i="6"/>
  <c r="BG105" i="6"/>
  <c r="BF105" i="6"/>
  <c r="T105" i="6"/>
  <c r="R105" i="6"/>
  <c r="P105" i="6"/>
  <c r="BK105" i="6"/>
  <c r="J105" i="6"/>
  <c r="BE105" i="6" s="1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T103" i="6"/>
  <c r="R103" i="6"/>
  <c r="P103" i="6"/>
  <c r="BK103" i="6"/>
  <c r="J103" i="6"/>
  <c r="BE103" i="6" s="1"/>
  <c r="BI102" i="6"/>
  <c r="BH102" i="6"/>
  <c r="BG102" i="6"/>
  <c r="BF102" i="6"/>
  <c r="T102" i="6"/>
  <c r="R102" i="6"/>
  <c r="P102" i="6"/>
  <c r="BK102" i="6"/>
  <c r="J102" i="6"/>
  <c r="BE102" i="6" s="1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T100" i="6"/>
  <c r="R100" i="6"/>
  <c r="P100" i="6"/>
  <c r="BK100" i="6"/>
  <c r="J100" i="6"/>
  <c r="BE100" i="6" s="1"/>
  <c r="BI99" i="6"/>
  <c r="BH99" i="6"/>
  <c r="BG99" i="6"/>
  <c r="BF99" i="6"/>
  <c r="T99" i="6"/>
  <c r="R99" i="6"/>
  <c r="P99" i="6"/>
  <c r="BK99" i="6"/>
  <c r="J99" i="6"/>
  <c r="BE99" i="6"/>
  <c r="BI98" i="6"/>
  <c r="BH98" i="6"/>
  <c r="BG98" i="6"/>
  <c r="BF98" i="6"/>
  <c r="T98" i="6"/>
  <c r="R98" i="6"/>
  <c r="P98" i="6"/>
  <c r="BK98" i="6"/>
  <c r="J98" i="6"/>
  <c r="BE98" i="6"/>
  <c r="BI97" i="6"/>
  <c r="BH97" i="6"/>
  <c r="BG97" i="6"/>
  <c r="BF97" i="6"/>
  <c r="T97" i="6"/>
  <c r="R97" i="6"/>
  <c r="P97" i="6"/>
  <c r="BK97" i="6"/>
  <c r="J97" i="6"/>
  <c r="BE97" i="6"/>
  <c r="BI96" i="6"/>
  <c r="BH96" i="6"/>
  <c r="BG96" i="6"/>
  <c r="BF96" i="6"/>
  <c r="T96" i="6"/>
  <c r="R96" i="6"/>
  <c r="P96" i="6"/>
  <c r="BK96" i="6"/>
  <c r="J96" i="6"/>
  <c r="BE96" i="6"/>
  <c r="BI95" i="6"/>
  <c r="BH95" i="6"/>
  <c r="BG95" i="6"/>
  <c r="BF95" i="6"/>
  <c r="T95" i="6"/>
  <c r="T94" i="6"/>
  <c r="T93" i="6" s="1"/>
  <c r="R95" i="6"/>
  <c r="P95" i="6"/>
  <c r="P94" i="6"/>
  <c r="P93" i="6" s="1"/>
  <c r="BK95" i="6"/>
  <c r="J95" i="6"/>
  <c r="BE95" i="6"/>
  <c r="BI92" i="6"/>
  <c r="BH92" i="6"/>
  <c r="BG92" i="6"/>
  <c r="BF92" i="6"/>
  <c r="T92" i="6"/>
  <c r="T91" i="6"/>
  <c r="R92" i="6"/>
  <c r="R91" i="6"/>
  <c r="P92" i="6"/>
  <c r="P91" i="6"/>
  <c r="BK92" i="6"/>
  <c r="BK91" i="6"/>
  <c r="J91" i="6" s="1"/>
  <c r="J92" i="6"/>
  <c r="BE92" i="6"/>
  <c r="J62" i="6"/>
  <c r="BI88" i="6"/>
  <c r="BH88" i="6"/>
  <c r="BG88" i="6"/>
  <c r="BF88" i="6"/>
  <c r="T88" i="6"/>
  <c r="T87" i="6"/>
  <c r="T86" i="6" s="1"/>
  <c r="T85" i="6" s="1"/>
  <c r="R88" i="6"/>
  <c r="R87" i="6"/>
  <c r="R86" i="6" s="1"/>
  <c r="P88" i="6"/>
  <c r="P87" i="6"/>
  <c r="P86" i="6" s="1"/>
  <c r="P85" i="6" s="1"/>
  <c r="AU59" i="1" s="1"/>
  <c r="BK88" i="6"/>
  <c r="BK87" i="6" s="1"/>
  <c r="J88" i="6"/>
  <c r="BE88" i="6"/>
  <c r="J82" i="6"/>
  <c r="J81" i="6"/>
  <c r="F81" i="6"/>
  <c r="F79" i="6"/>
  <c r="E77" i="6"/>
  <c r="J55" i="6"/>
  <c r="J54" i="6"/>
  <c r="F54" i="6"/>
  <c r="F52" i="6"/>
  <c r="E50" i="6"/>
  <c r="J18" i="6"/>
  <c r="E18" i="6"/>
  <c r="F82" i="6"/>
  <c r="F55" i="6"/>
  <c r="J17" i="6"/>
  <c r="J12" i="6"/>
  <c r="J79" i="6"/>
  <c r="J52" i="6"/>
  <c r="E7" i="6"/>
  <c r="E75" i="6"/>
  <c r="E48" i="6"/>
  <c r="J37" i="5"/>
  <c r="J36" i="5"/>
  <c r="AY58" i="1"/>
  <c r="J35" i="5"/>
  <c r="AX58" i="1"/>
  <c r="BI167" i="5"/>
  <c r="BH167" i="5"/>
  <c r="BG167" i="5"/>
  <c r="BF167" i="5"/>
  <c r="T167" i="5"/>
  <c r="R167" i="5"/>
  <c r="P167" i="5"/>
  <c r="BK167" i="5"/>
  <c r="BK164" i="5" s="1"/>
  <c r="J164" i="5" s="1"/>
  <c r="J66" i="5" s="1"/>
  <c r="J167" i="5"/>
  <c r="BE167" i="5"/>
  <c r="BI165" i="5"/>
  <c r="BH165" i="5"/>
  <c r="BG165" i="5"/>
  <c r="BF165" i="5"/>
  <c r="T165" i="5"/>
  <c r="T164" i="5"/>
  <c r="R165" i="5"/>
  <c r="R164" i="5"/>
  <c r="P165" i="5"/>
  <c r="P164" i="5"/>
  <c r="BK165" i="5"/>
  <c r="J165" i="5"/>
  <c r="BE165" i="5" s="1"/>
  <c r="BI163" i="5"/>
  <c r="BH163" i="5"/>
  <c r="BG163" i="5"/>
  <c r="BF163" i="5"/>
  <c r="T163" i="5"/>
  <c r="R163" i="5"/>
  <c r="P163" i="5"/>
  <c r="BK163" i="5"/>
  <c r="J163" i="5"/>
  <c r="BE163" i="5"/>
  <c r="BI162" i="5"/>
  <c r="BH162" i="5"/>
  <c r="BG162" i="5"/>
  <c r="BF162" i="5"/>
  <c r="T162" i="5"/>
  <c r="R162" i="5"/>
  <c r="P162" i="5"/>
  <c r="BK162" i="5"/>
  <c r="J162" i="5"/>
  <c r="BE162" i="5"/>
  <c r="BI161" i="5"/>
  <c r="BH161" i="5"/>
  <c r="BG161" i="5"/>
  <c r="BF161" i="5"/>
  <c r="T161" i="5"/>
  <c r="R161" i="5"/>
  <c r="P161" i="5"/>
  <c r="BK161" i="5"/>
  <c r="J161" i="5"/>
  <c r="BE161" i="5"/>
  <c r="BI160" i="5"/>
  <c r="BH160" i="5"/>
  <c r="BG160" i="5"/>
  <c r="BF160" i="5"/>
  <c r="T160" i="5"/>
  <c r="T159" i="5"/>
  <c r="R160" i="5"/>
  <c r="R159" i="5"/>
  <c r="P160" i="5"/>
  <c r="P159" i="5"/>
  <c r="BK160" i="5"/>
  <c r="BK159" i="5"/>
  <c r="J159" i="5" s="1"/>
  <c r="J65" i="5" s="1"/>
  <c r="J160" i="5"/>
  <c r="BE160" i="5"/>
  <c r="BI158" i="5"/>
  <c r="BH158" i="5"/>
  <c r="BG158" i="5"/>
  <c r="BF158" i="5"/>
  <c r="T158" i="5"/>
  <c r="R158" i="5"/>
  <c r="P158" i="5"/>
  <c r="BK158" i="5"/>
  <c r="J158" i="5"/>
  <c r="BE158" i="5"/>
  <c r="BI157" i="5"/>
  <c r="BH157" i="5"/>
  <c r="BG157" i="5"/>
  <c r="BF157" i="5"/>
  <c r="T157" i="5"/>
  <c r="R157" i="5"/>
  <c r="P157" i="5"/>
  <c r="BK157" i="5"/>
  <c r="J157" i="5"/>
  <c r="BE157" i="5"/>
  <c r="BI155" i="5"/>
  <c r="BH155" i="5"/>
  <c r="BG155" i="5"/>
  <c r="BF155" i="5"/>
  <c r="T155" i="5"/>
  <c r="R155" i="5"/>
  <c r="P155" i="5"/>
  <c r="BK155" i="5"/>
  <c r="J155" i="5"/>
  <c r="BE155" i="5"/>
  <c r="BI154" i="5"/>
  <c r="BH154" i="5"/>
  <c r="BG154" i="5"/>
  <c r="BF154" i="5"/>
  <c r="T154" i="5"/>
  <c r="R154" i="5"/>
  <c r="R149" i="5" s="1"/>
  <c r="P154" i="5"/>
  <c r="BK154" i="5"/>
  <c r="J154" i="5"/>
  <c r="BE154" i="5"/>
  <c r="BI152" i="5"/>
  <c r="BH152" i="5"/>
  <c r="BG152" i="5"/>
  <c r="BF152" i="5"/>
  <c r="T152" i="5"/>
  <c r="R152" i="5"/>
  <c r="P152" i="5"/>
  <c r="BK152" i="5"/>
  <c r="BK149" i="5" s="1"/>
  <c r="J149" i="5" s="1"/>
  <c r="J64" i="5" s="1"/>
  <c r="J152" i="5"/>
  <c r="BE152" i="5"/>
  <c r="BI150" i="5"/>
  <c r="BH150" i="5"/>
  <c r="BG150" i="5"/>
  <c r="BF150" i="5"/>
  <c r="T150" i="5"/>
  <c r="T149" i="5"/>
  <c r="R150" i="5"/>
  <c r="P150" i="5"/>
  <c r="P149" i="5"/>
  <c r="BK150" i="5"/>
  <c r="J150" i="5"/>
  <c r="BE150" i="5" s="1"/>
  <c r="BI148" i="5"/>
  <c r="BH148" i="5"/>
  <c r="BG148" i="5"/>
  <c r="BF148" i="5"/>
  <c r="T148" i="5"/>
  <c r="R148" i="5"/>
  <c r="P148" i="5"/>
  <c r="BK148" i="5"/>
  <c r="J148" i="5"/>
  <c r="BE148" i="5" s="1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T146" i="5"/>
  <c r="T145" i="5"/>
  <c r="T144" i="5" s="1"/>
  <c r="R146" i="5"/>
  <c r="P146" i="5"/>
  <c r="P145" i="5"/>
  <c r="P144" i="5" s="1"/>
  <c r="BK146" i="5"/>
  <c r="J146" i="5"/>
  <c r="BE146" i="5" s="1"/>
  <c r="BI143" i="5"/>
  <c r="BH143" i="5"/>
  <c r="BG143" i="5"/>
  <c r="BF143" i="5"/>
  <c r="T143" i="5"/>
  <c r="R143" i="5"/>
  <c r="P143" i="5"/>
  <c r="BK143" i="5"/>
  <c r="J143" i="5"/>
  <c r="BE143" i="5"/>
  <c r="BI142" i="5"/>
  <c r="BH142" i="5"/>
  <c r="BG142" i="5"/>
  <c r="BF142" i="5"/>
  <c r="T142" i="5"/>
  <c r="R142" i="5"/>
  <c r="P142" i="5"/>
  <c r="BK142" i="5"/>
  <c r="J142" i="5"/>
  <c r="BE142" i="5"/>
  <c r="BI140" i="5"/>
  <c r="BH140" i="5"/>
  <c r="BG140" i="5"/>
  <c r="BF140" i="5"/>
  <c r="T140" i="5"/>
  <c r="R140" i="5"/>
  <c r="P140" i="5"/>
  <c r="BK140" i="5"/>
  <c r="J140" i="5"/>
  <c r="BE140" i="5"/>
  <c r="BI139" i="5"/>
  <c r="BH139" i="5"/>
  <c r="BG139" i="5"/>
  <c r="BF139" i="5"/>
  <c r="T139" i="5"/>
  <c r="R139" i="5"/>
  <c r="P139" i="5"/>
  <c r="BK139" i="5"/>
  <c r="J139" i="5"/>
  <c r="BE139" i="5"/>
  <c r="BI138" i="5"/>
  <c r="BH138" i="5"/>
  <c r="BG138" i="5"/>
  <c r="BF138" i="5"/>
  <c r="T138" i="5"/>
  <c r="R138" i="5"/>
  <c r="P138" i="5"/>
  <c r="BK138" i="5"/>
  <c r="J138" i="5"/>
  <c r="BE138" i="5"/>
  <c r="BI137" i="5"/>
  <c r="BH137" i="5"/>
  <c r="BG137" i="5"/>
  <c r="BF137" i="5"/>
  <c r="T137" i="5"/>
  <c r="R137" i="5"/>
  <c r="P137" i="5"/>
  <c r="BK137" i="5"/>
  <c r="J137" i="5"/>
  <c r="BE137" i="5"/>
  <c r="BI136" i="5"/>
  <c r="BH136" i="5"/>
  <c r="BG136" i="5"/>
  <c r="BF136" i="5"/>
  <c r="T136" i="5"/>
  <c r="R136" i="5"/>
  <c r="P136" i="5"/>
  <c r="BK136" i="5"/>
  <c r="J136" i="5"/>
  <c r="BE136" i="5"/>
  <c r="BI135" i="5"/>
  <c r="BH135" i="5"/>
  <c r="BG135" i="5"/>
  <c r="BF135" i="5"/>
  <c r="T135" i="5"/>
  <c r="R135" i="5"/>
  <c r="P135" i="5"/>
  <c r="BK135" i="5"/>
  <c r="J135" i="5"/>
  <c r="BE135" i="5"/>
  <c r="BI134" i="5"/>
  <c r="BH134" i="5"/>
  <c r="BG134" i="5"/>
  <c r="BF134" i="5"/>
  <c r="T134" i="5"/>
  <c r="R134" i="5"/>
  <c r="P134" i="5"/>
  <c r="BK134" i="5"/>
  <c r="J134" i="5"/>
  <c r="BE134" i="5"/>
  <c r="BI133" i="5"/>
  <c r="BH133" i="5"/>
  <c r="BG133" i="5"/>
  <c r="BF133" i="5"/>
  <c r="T133" i="5"/>
  <c r="R133" i="5"/>
  <c r="P133" i="5"/>
  <c r="BK133" i="5"/>
  <c r="J133" i="5"/>
  <c r="BE133" i="5"/>
  <c r="BI132" i="5"/>
  <c r="BH132" i="5"/>
  <c r="BG132" i="5"/>
  <c r="BF132" i="5"/>
  <c r="T132" i="5"/>
  <c r="R132" i="5"/>
  <c r="P132" i="5"/>
  <c r="BK132" i="5"/>
  <c r="J132" i="5"/>
  <c r="BE132" i="5"/>
  <c r="BI130" i="5"/>
  <c r="BH130" i="5"/>
  <c r="BG130" i="5"/>
  <c r="BF130" i="5"/>
  <c r="T130" i="5"/>
  <c r="R130" i="5"/>
  <c r="P130" i="5"/>
  <c r="BK130" i="5"/>
  <c r="J130" i="5"/>
  <c r="BE130" i="5"/>
  <c r="BI129" i="5"/>
  <c r="BH129" i="5"/>
  <c r="BG129" i="5"/>
  <c r="BF129" i="5"/>
  <c r="T129" i="5"/>
  <c r="R129" i="5"/>
  <c r="P129" i="5"/>
  <c r="BK129" i="5"/>
  <c r="J129" i="5"/>
  <c r="BE129" i="5"/>
  <c r="BI128" i="5"/>
  <c r="BH128" i="5"/>
  <c r="BG128" i="5"/>
  <c r="BF128" i="5"/>
  <c r="T128" i="5"/>
  <c r="R128" i="5"/>
  <c r="P128" i="5"/>
  <c r="BK128" i="5"/>
  <c r="J128" i="5"/>
  <c r="BE128" i="5"/>
  <c r="BI127" i="5"/>
  <c r="BH127" i="5"/>
  <c r="BG127" i="5"/>
  <c r="BF127" i="5"/>
  <c r="T127" i="5"/>
  <c r="R127" i="5"/>
  <c r="P127" i="5"/>
  <c r="BK127" i="5"/>
  <c r="J127" i="5"/>
  <c r="BE127" i="5"/>
  <c r="BI124" i="5"/>
  <c r="BH124" i="5"/>
  <c r="BG124" i="5"/>
  <c r="BF124" i="5"/>
  <c r="T124" i="5"/>
  <c r="R124" i="5"/>
  <c r="P124" i="5"/>
  <c r="BK124" i="5"/>
  <c r="J124" i="5"/>
  <c r="BE124" i="5"/>
  <c r="BI123" i="5"/>
  <c r="BH123" i="5"/>
  <c r="BG123" i="5"/>
  <c r="BF123" i="5"/>
  <c r="T123" i="5"/>
  <c r="R123" i="5"/>
  <c r="P123" i="5"/>
  <c r="BK123" i="5"/>
  <c r="J123" i="5"/>
  <c r="BE123" i="5"/>
  <c r="BI120" i="5"/>
  <c r="BH120" i="5"/>
  <c r="BG120" i="5"/>
  <c r="BF120" i="5"/>
  <c r="T120" i="5"/>
  <c r="R120" i="5"/>
  <c r="P120" i="5"/>
  <c r="BK120" i="5"/>
  <c r="J120" i="5"/>
  <c r="BE120" i="5"/>
  <c r="BI118" i="5"/>
  <c r="BH118" i="5"/>
  <c r="BG118" i="5"/>
  <c r="BF118" i="5"/>
  <c r="T118" i="5"/>
  <c r="R118" i="5"/>
  <c r="P118" i="5"/>
  <c r="BK118" i="5"/>
  <c r="J118" i="5"/>
  <c r="BE118" i="5"/>
  <c r="BI117" i="5"/>
  <c r="BH117" i="5"/>
  <c r="BG117" i="5"/>
  <c r="BF117" i="5"/>
  <c r="T117" i="5"/>
  <c r="R117" i="5"/>
  <c r="P117" i="5"/>
  <c r="BK117" i="5"/>
  <c r="J117" i="5"/>
  <c r="BE117" i="5" s="1"/>
  <c r="BI116" i="5"/>
  <c r="BH116" i="5"/>
  <c r="BG116" i="5"/>
  <c r="BF116" i="5"/>
  <c r="T116" i="5"/>
  <c r="R116" i="5"/>
  <c r="P116" i="5"/>
  <c r="BK116" i="5"/>
  <c r="J116" i="5"/>
  <c r="BE116" i="5"/>
  <c r="BI115" i="5"/>
  <c r="BH115" i="5"/>
  <c r="BG115" i="5"/>
  <c r="BF115" i="5"/>
  <c r="T115" i="5"/>
  <c r="R115" i="5"/>
  <c r="P115" i="5"/>
  <c r="BK115" i="5"/>
  <c r="J115" i="5"/>
  <c r="BE115" i="5"/>
  <c r="BI113" i="5"/>
  <c r="BH113" i="5"/>
  <c r="BG113" i="5"/>
  <c r="BF113" i="5"/>
  <c r="T113" i="5"/>
  <c r="R113" i="5"/>
  <c r="P113" i="5"/>
  <c r="BK113" i="5"/>
  <c r="J113" i="5"/>
  <c r="BE113" i="5" s="1"/>
  <c r="BI112" i="5"/>
  <c r="BH112" i="5"/>
  <c r="BG112" i="5"/>
  <c r="BF112" i="5"/>
  <c r="T112" i="5"/>
  <c r="R112" i="5"/>
  <c r="P112" i="5"/>
  <c r="BK112" i="5"/>
  <c r="J112" i="5"/>
  <c r="BE112" i="5"/>
  <c r="BI111" i="5"/>
  <c r="BH111" i="5"/>
  <c r="BG111" i="5"/>
  <c r="BF111" i="5"/>
  <c r="T111" i="5"/>
  <c r="R111" i="5"/>
  <c r="P111" i="5"/>
  <c r="BK111" i="5"/>
  <c r="J111" i="5"/>
  <c r="BE111" i="5" s="1"/>
  <c r="BI110" i="5"/>
  <c r="BH110" i="5"/>
  <c r="BG110" i="5"/>
  <c r="BF110" i="5"/>
  <c r="T110" i="5"/>
  <c r="R110" i="5"/>
  <c r="P110" i="5"/>
  <c r="BK110" i="5"/>
  <c r="J110" i="5"/>
  <c r="BE110" i="5"/>
  <c r="BI109" i="5"/>
  <c r="BH109" i="5"/>
  <c r="BG109" i="5"/>
  <c r="BF109" i="5"/>
  <c r="T109" i="5"/>
  <c r="R109" i="5"/>
  <c r="P109" i="5"/>
  <c r="BK109" i="5"/>
  <c r="J109" i="5"/>
  <c r="BE109" i="5" s="1"/>
  <c r="BI108" i="5"/>
  <c r="BH108" i="5"/>
  <c r="BG108" i="5"/>
  <c r="BF108" i="5"/>
  <c r="T108" i="5"/>
  <c r="R108" i="5"/>
  <c r="P108" i="5"/>
  <c r="BK108" i="5"/>
  <c r="J108" i="5"/>
  <c r="BE108" i="5"/>
  <c r="BI107" i="5"/>
  <c r="BH107" i="5"/>
  <c r="BG107" i="5"/>
  <c r="BF107" i="5"/>
  <c r="T107" i="5"/>
  <c r="R107" i="5"/>
  <c r="P107" i="5"/>
  <c r="BK107" i="5"/>
  <c r="J107" i="5"/>
  <c r="BE107" i="5" s="1"/>
  <c r="BI105" i="5"/>
  <c r="BH105" i="5"/>
  <c r="BG105" i="5"/>
  <c r="BF105" i="5"/>
  <c r="T105" i="5"/>
  <c r="R105" i="5"/>
  <c r="P105" i="5"/>
  <c r="BK105" i="5"/>
  <c r="J105" i="5"/>
  <c r="BE105" i="5"/>
  <c r="BI103" i="5"/>
  <c r="BH103" i="5"/>
  <c r="BG103" i="5"/>
  <c r="BF103" i="5"/>
  <c r="T103" i="5"/>
  <c r="R103" i="5"/>
  <c r="P103" i="5"/>
  <c r="BK103" i="5"/>
  <c r="J103" i="5"/>
  <c r="BE103" i="5" s="1"/>
  <c r="BI102" i="5"/>
  <c r="BH102" i="5"/>
  <c r="BG102" i="5"/>
  <c r="BF102" i="5"/>
  <c r="T102" i="5"/>
  <c r="R102" i="5"/>
  <c r="P102" i="5"/>
  <c r="BK102" i="5"/>
  <c r="J102" i="5"/>
  <c r="BE102" i="5"/>
  <c r="BI101" i="5"/>
  <c r="BH101" i="5"/>
  <c r="BG101" i="5"/>
  <c r="BF101" i="5"/>
  <c r="T101" i="5"/>
  <c r="R101" i="5"/>
  <c r="P101" i="5"/>
  <c r="BK101" i="5"/>
  <c r="J101" i="5"/>
  <c r="BE101" i="5"/>
  <c r="BI98" i="5"/>
  <c r="BH98" i="5"/>
  <c r="BG98" i="5"/>
  <c r="BF98" i="5"/>
  <c r="T98" i="5"/>
  <c r="R98" i="5"/>
  <c r="P98" i="5"/>
  <c r="BK98" i="5"/>
  <c r="J98" i="5"/>
  <c r="BE98" i="5"/>
  <c r="BI97" i="5"/>
  <c r="BH97" i="5"/>
  <c r="BG97" i="5"/>
  <c r="BF97" i="5"/>
  <c r="T97" i="5"/>
  <c r="R97" i="5"/>
  <c r="P97" i="5"/>
  <c r="BK97" i="5"/>
  <c r="J97" i="5"/>
  <c r="BE97" i="5"/>
  <c r="BI95" i="5"/>
  <c r="BH95" i="5"/>
  <c r="BG95" i="5"/>
  <c r="BF95" i="5"/>
  <c r="T95" i="5"/>
  <c r="R95" i="5"/>
  <c r="P95" i="5"/>
  <c r="BK95" i="5"/>
  <c r="J95" i="5"/>
  <c r="BE95" i="5"/>
  <c r="BI94" i="5"/>
  <c r="BH94" i="5"/>
  <c r="BG94" i="5"/>
  <c r="BF94" i="5"/>
  <c r="T94" i="5"/>
  <c r="R94" i="5"/>
  <c r="P94" i="5"/>
  <c r="BK94" i="5"/>
  <c r="J94" i="5"/>
  <c r="BE94" i="5"/>
  <c r="BI92" i="5"/>
  <c r="BH92" i="5"/>
  <c r="BG92" i="5"/>
  <c r="BF92" i="5"/>
  <c r="T92" i="5"/>
  <c r="R92" i="5"/>
  <c r="P92" i="5"/>
  <c r="BK92" i="5"/>
  <c r="J92" i="5"/>
  <c r="BE92" i="5"/>
  <c r="BI91" i="5"/>
  <c r="BH91" i="5"/>
  <c r="BG91" i="5"/>
  <c r="BF91" i="5"/>
  <c r="T91" i="5"/>
  <c r="R91" i="5"/>
  <c r="P91" i="5"/>
  <c r="BK91" i="5"/>
  <c r="J91" i="5"/>
  <c r="BE91" i="5"/>
  <c r="BI90" i="5"/>
  <c r="BH90" i="5"/>
  <c r="BG90" i="5"/>
  <c r="BF90" i="5"/>
  <c r="T90" i="5"/>
  <c r="R90" i="5"/>
  <c r="P90" i="5"/>
  <c r="BK90" i="5"/>
  <c r="J90" i="5"/>
  <c r="BE90" i="5"/>
  <c r="BI89" i="5"/>
  <c r="BH89" i="5"/>
  <c r="BG89" i="5"/>
  <c r="BF89" i="5"/>
  <c r="T89" i="5"/>
  <c r="T88" i="5"/>
  <c r="T87" i="5" s="1"/>
  <c r="R89" i="5"/>
  <c r="R88" i="5"/>
  <c r="R87" i="5" s="1"/>
  <c r="P89" i="5"/>
  <c r="P88" i="5"/>
  <c r="P87" i="5" s="1"/>
  <c r="BK89" i="5"/>
  <c r="J89" i="5"/>
  <c r="BE89" i="5" s="1"/>
  <c r="J83" i="5"/>
  <c r="J82" i="5"/>
  <c r="F82" i="5"/>
  <c r="F80" i="5"/>
  <c r="E78" i="5"/>
  <c r="J55" i="5"/>
  <c r="J54" i="5"/>
  <c r="F54" i="5"/>
  <c r="F52" i="5"/>
  <c r="E50" i="5"/>
  <c r="J18" i="5"/>
  <c r="E18" i="5"/>
  <c r="F83" i="5" s="1"/>
  <c r="F55" i="5"/>
  <c r="J17" i="5"/>
  <c r="J12" i="5"/>
  <c r="J80" i="5" s="1"/>
  <c r="J52" i="5"/>
  <c r="E7" i="5"/>
  <c r="E76" i="5"/>
  <c r="E48" i="5"/>
  <c r="J37" i="4"/>
  <c r="J36" i="4"/>
  <c r="AY57" i="1"/>
  <c r="J35" i="4"/>
  <c r="AX57" i="1"/>
  <c r="BI244" i="4"/>
  <c r="BH244" i="4"/>
  <c r="BG244" i="4"/>
  <c r="BF244" i="4"/>
  <c r="T244" i="4"/>
  <c r="T243" i="4"/>
  <c r="R244" i="4"/>
  <c r="R243" i="4"/>
  <c r="P244" i="4"/>
  <c r="P243" i="4"/>
  <c r="BK244" i="4"/>
  <c r="BK243" i="4"/>
  <c r="J243" i="4" s="1"/>
  <c r="J69" i="4" s="1"/>
  <c r="J244" i="4"/>
  <c r="BE244" i="4" s="1"/>
  <c r="BI242" i="4"/>
  <c r="BH242" i="4"/>
  <c r="BG242" i="4"/>
  <c r="BF242" i="4"/>
  <c r="T242" i="4"/>
  <c r="R242" i="4"/>
  <c r="P242" i="4"/>
  <c r="BK242" i="4"/>
  <c r="BK239" i="4" s="1"/>
  <c r="J239" i="4" s="1"/>
  <c r="J68" i="4" s="1"/>
  <c r="J242" i="4"/>
  <c r="BE242" i="4"/>
  <c r="BI240" i="4"/>
  <c r="BH240" i="4"/>
  <c r="BG240" i="4"/>
  <c r="BF240" i="4"/>
  <c r="T240" i="4"/>
  <c r="T239" i="4"/>
  <c r="R240" i="4"/>
  <c r="R239" i="4"/>
  <c r="P240" i="4"/>
  <c r="P239" i="4"/>
  <c r="BK240" i="4"/>
  <c r="J240" i="4"/>
  <c r="BE240" i="4" s="1"/>
  <c r="BI238" i="4"/>
  <c r="BH238" i="4"/>
  <c r="BG238" i="4"/>
  <c r="BF238" i="4"/>
  <c r="T238" i="4"/>
  <c r="R238" i="4"/>
  <c r="P238" i="4"/>
  <c r="BK238" i="4"/>
  <c r="J238" i="4"/>
  <c r="BE238" i="4"/>
  <c r="BI237" i="4"/>
  <c r="BH237" i="4"/>
  <c r="BG237" i="4"/>
  <c r="BF237" i="4"/>
  <c r="T237" i="4"/>
  <c r="R237" i="4"/>
  <c r="P237" i="4"/>
  <c r="BK237" i="4"/>
  <c r="J237" i="4"/>
  <c r="BE237" i="4"/>
  <c r="BI236" i="4"/>
  <c r="BH236" i="4"/>
  <c r="BG236" i="4"/>
  <c r="BF236" i="4"/>
  <c r="T236" i="4"/>
  <c r="R236" i="4"/>
  <c r="P236" i="4"/>
  <c r="BK236" i="4"/>
  <c r="J236" i="4"/>
  <c r="BE236" i="4"/>
  <c r="BI235" i="4"/>
  <c r="BH235" i="4"/>
  <c r="BG235" i="4"/>
  <c r="BF235" i="4"/>
  <c r="T235" i="4"/>
  <c r="R235" i="4"/>
  <c r="P235" i="4"/>
  <c r="BK235" i="4"/>
  <c r="J235" i="4"/>
  <c r="BE235" i="4"/>
  <c r="BI233" i="4"/>
  <c r="BH233" i="4"/>
  <c r="BG233" i="4"/>
  <c r="BF233" i="4"/>
  <c r="T233" i="4"/>
  <c r="R233" i="4"/>
  <c r="P233" i="4"/>
  <c r="BK233" i="4"/>
  <c r="J233" i="4"/>
  <c r="BE233" i="4"/>
  <c r="BI231" i="4"/>
  <c r="BH231" i="4"/>
  <c r="BG231" i="4"/>
  <c r="BF231" i="4"/>
  <c r="T231" i="4"/>
  <c r="R231" i="4"/>
  <c r="P231" i="4"/>
  <c r="BK231" i="4"/>
  <c r="J231" i="4"/>
  <c r="BE231" i="4"/>
  <c r="BI230" i="4"/>
  <c r="BH230" i="4"/>
  <c r="BG230" i="4"/>
  <c r="BF230" i="4"/>
  <c r="T230" i="4"/>
  <c r="R230" i="4"/>
  <c r="P230" i="4"/>
  <c r="BK230" i="4"/>
  <c r="J230" i="4"/>
  <c r="BE230" i="4"/>
  <c r="BI228" i="4"/>
  <c r="BH228" i="4"/>
  <c r="BG228" i="4"/>
  <c r="BF228" i="4"/>
  <c r="T228" i="4"/>
  <c r="T227" i="4"/>
  <c r="R228" i="4"/>
  <c r="R227" i="4"/>
  <c r="P228" i="4"/>
  <c r="P227" i="4"/>
  <c r="BK228" i="4"/>
  <c r="BK227" i="4"/>
  <c r="J227" i="4" s="1"/>
  <c r="J228" i="4"/>
  <c r="BE228" i="4" s="1"/>
  <c r="J67" i="4"/>
  <c r="BI223" i="4"/>
  <c r="BH223" i="4"/>
  <c r="BG223" i="4"/>
  <c r="BF223" i="4"/>
  <c r="T223" i="4"/>
  <c r="R223" i="4"/>
  <c r="P223" i="4"/>
  <c r="BK223" i="4"/>
  <c r="J223" i="4"/>
  <c r="BE223" i="4"/>
  <c r="BI221" i="4"/>
  <c r="BH221" i="4"/>
  <c r="BG221" i="4"/>
  <c r="BF221" i="4"/>
  <c r="T221" i="4"/>
  <c r="R221" i="4"/>
  <c r="P221" i="4"/>
  <c r="BK221" i="4"/>
  <c r="J221" i="4"/>
  <c r="BE221" i="4"/>
  <c r="BI220" i="4"/>
  <c r="BH220" i="4"/>
  <c r="BG220" i="4"/>
  <c r="BF220" i="4"/>
  <c r="T220" i="4"/>
  <c r="R220" i="4"/>
  <c r="P220" i="4"/>
  <c r="BK220" i="4"/>
  <c r="J220" i="4"/>
  <c r="BE220" i="4"/>
  <c r="BI219" i="4"/>
  <c r="BH219" i="4"/>
  <c r="BG219" i="4"/>
  <c r="BF219" i="4"/>
  <c r="T219" i="4"/>
  <c r="R219" i="4"/>
  <c r="P219" i="4"/>
  <c r="BK219" i="4"/>
  <c r="J219" i="4"/>
  <c r="BE219" i="4"/>
  <c r="BI218" i="4"/>
  <c r="BH218" i="4"/>
  <c r="BG218" i="4"/>
  <c r="BF218" i="4"/>
  <c r="T218" i="4"/>
  <c r="R218" i="4"/>
  <c r="P218" i="4"/>
  <c r="BK218" i="4"/>
  <c r="J218" i="4"/>
  <c r="BE218" i="4"/>
  <c r="BI217" i="4"/>
  <c r="BH217" i="4"/>
  <c r="BG217" i="4"/>
  <c r="BF217" i="4"/>
  <c r="T217" i="4"/>
  <c r="R217" i="4"/>
  <c r="P217" i="4"/>
  <c r="BK217" i="4"/>
  <c r="J217" i="4"/>
  <c r="BE217" i="4"/>
  <c r="BI216" i="4"/>
  <c r="BH216" i="4"/>
  <c r="BG216" i="4"/>
  <c r="BF216" i="4"/>
  <c r="T216" i="4"/>
  <c r="R216" i="4"/>
  <c r="P216" i="4"/>
  <c r="BK216" i="4"/>
  <c r="J216" i="4"/>
  <c r="BE216" i="4"/>
  <c r="BI215" i="4"/>
  <c r="BH215" i="4"/>
  <c r="BG215" i="4"/>
  <c r="BF215" i="4"/>
  <c r="T215" i="4"/>
  <c r="R215" i="4"/>
  <c r="P215" i="4"/>
  <c r="BK215" i="4"/>
  <c r="J215" i="4"/>
  <c r="BE215" i="4"/>
  <c r="BI214" i="4"/>
  <c r="BH214" i="4"/>
  <c r="BG214" i="4"/>
  <c r="BF214" i="4"/>
  <c r="T214" i="4"/>
  <c r="R214" i="4"/>
  <c r="P214" i="4"/>
  <c r="BK214" i="4"/>
  <c r="J214" i="4"/>
  <c r="BE214" i="4"/>
  <c r="BI212" i="4"/>
  <c r="BH212" i="4"/>
  <c r="BG212" i="4"/>
  <c r="BF212" i="4"/>
  <c r="T212" i="4"/>
  <c r="R212" i="4"/>
  <c r="P212" i="4"/>
  <c r="BK212" i="4"/>
  <c r="J212" i="4"/>
  <c r="BE212" i="4"/>
  <c r="BI210" i="4"/>
  <c r="BH210" i="4"/>
  <c r="BG210" i="4"/>
  <c r="BF210" i="4"/>
  <c r="T210" i="4"/>
  <c r="R210" i="4"/>
  <c r="P210" i="4"/>
  <c r="BK210" i="4"/>
  <c r="J210" i="4"/>
  <c r="BE210" i="4"/>
  <c r="BI209" i="4"/>
  <c r="BH209" i="4"/>
  <c r="BG209" i="4"/>
  <c r="BF209" i="4"/>
  <c r="T209" i="4"/>
  <c r="R209" i="4"/>
  <c r="P209" i="4"/>
  <c r="BK209" i="4"/>
  <c r="J209" i="4"/>
  <c r="BE209" i="4"/>
  <c r="BI208" i="4"/>
  <c r="BH208" i="4"/>
  <c r="BG208" i="4"/>
  <c r="BF208" i="4"/>
  <c r="T208" i="4"/>
  <c r="T207" i="4"/>
  <c r="R208" i="4"/>
  <c r="R207" i="4"/>
  <c r="P208" i="4"/>
  <c r="P207" i="4"/>
  <c r="BK208" i="4"/>
  <c r="BK207" i="4"/>
  <c r="J207" i="4" s="1"/>
  <c r="J66" i="4" s="1"/>
  <c r="J208" i="4"/>
  <c r="BE208" i="4" s="1"/>
  <c r="BI205" i="4"/>
  <c r="BH205" i="4"/>
  <c r="BG205" i="4"/>
  <c r="BF205" i="4"/>
  <c r="T205" i="4"/>
  <c r="R205" i="4"/>
  <c r="P205" i="4"/>
  <c r="BK205" i="4"/>
  <c r="J205" i="4"/>
  <c r="BE205" i="4"/>
  <c r="BI203" i="4"/>
  <c r="BH203" i="4"/>
  <c r="BG203" i="4"/>
  <c r="BF203" i="4"/>
  <c r="T203" i="4"/>
  <c r="R203" i="4"/>
  <c r="P203" i="4"/>
  <c r="BK203" i="4"/>
  <c r="J203" i="4"/>
  <c r="BE203" i="4"/>
  <c r="BI201" i="4"/>
  <c r="BH201" i="4"/>
  <c r="BG201" i="4"/>
  <c r="BF201" i="4"/>
  <c r="T201" i="4"/>
  <c r="R201" i="4"/>
  <c r="P201" i="4"/>
  <c r="BK201" i="4"/>
  <c r="J201" i="4"/>
  <c r="BE201" i="4"/>
  <c r="BI199" i="4"/>
  <c r="BH199" i="4"/>
  <c r="BG199" i="4"/>
  <c r="BF199" i="4"/>
  <c r="T199" i="4"/>
  <c r="R199" i="4"/>
  <c r="P199" i="4"/>
  <c r="BK199" i="4"/>
  <c r="J199" i="4"/>
  <c r="BE199" i="4"/>
  <c r="BI197" i="4"/>
  <c r="BH197" i="4"/>
  <c r="BG197" i="4"/>
  <c r="BF197" i="4"/>
  <c r="T197" i="4"/>
  <c r="R197" i="4"/>
  <c r="P197" i="4"/>
  <c r="BK197" i="4"/>
  <c r="J197" i="4"/>
  <c r="BE197" i="4"/>
  <c r="BI195" i="4"/>
  <c r="BH195" i="4"/>
  <c r="BG195" i="4"/>
  <c r="BF195" i="4"/>
  <c r="T195" i="4"/>
  <c r="R195" i="4"/>
  <c r="P195" i="4"/>
  <c r="BK195" i="4"/>
  <c r="J195" i="4"/>
  <c r="BE195" i="4"/>
  <c r="BI193" i="4"/>
  <c r="BH193" i="4"/>
  <c r="BG193" i="4"/>
  <c r="BF193" i="4"/>
  <c r="T193" i="4"/>
  <c r="T192" i="4"/>
  <c r="R193" i="4"/>
  <c r="R192" i="4"/>
  <c r="P193" i="4"/>
  <c r="P192" i="4"/>
  <c r="BK193" i="4"/>
  <c r="BK192" i="4"/>
  <c r="J192" i="4" s="1"/>
  <c r="J193" i="4"/>
  <c r="BE193" i="4" s="1"/>
  <c r="J65" i="4"/>
  <c r="BI190" i="4"/>
  <c r="BH190" i="4"/>
  <c r="BG190" i="4"/>
  <c r="BF190" i="4"/>
  <c r="T190" i="4"/>
  <c r="R190" i="4"/>
  <c r="P190" i="4"/>
  <c r="BK190" i="4"/>
  <c r="BK186" i="4" s="1"/>
  <c r="J186" i="4" s="1"/>
  <c r="J64" i="4" s="1"/>
  <c r="J190" i="4"/>
  <c r="BE190" i="4"/>
  <c r="BI187" i="4"/>
  <c r="BH187" i="4"/>
  <c r="BG187" i="4"/>
  <c r="BF187" i="4"/>
  <c r="T187" i="4"/>
  <c r="T186" i="4"/>
  <c r="R187" i="4"/>
  <c r="R186" i="4"/>
  <c r="P187" i="4"/>
  <c r="P186" i="4"/>
  <c r="BK187" i="4"/>
  <c r="J187" i="4"/>
  <c r="BE187" i="4" s="1"/>
  <c r="BI185" i="4"/>
  <c r="BH185" i="4"/>
  <c r="BG185" i="4"/>
  <c r="BF185" i="4"/>
  <c r="T185" i="4"/>
  <c r="R185" i="4"/>
  <c r="P185" i="4"/>
  <c r="BK185" i="4"/>
  <c r="J185" i="4"/>
  <c r="BE185" i="4"/>
  <c r="BI182" i="4"/>
  <c r="BH182" i="4"/>
  <c r="BG182" i="4"/>
  <c r="BF182" i="4"/>
  <c r="T182" i="4"/>
  <c r="R182" i="4"/>
  <c r="P182" i="4"/>
  <c r="BK182" i="4"/>
  <c r="J182" i="4"/>
  <c r="BE182" i="4"/>
  <c r="BI179" i="4"/>
  <c r="BH179" i="4"/>
  <c r="BG179" i="4"/>
  <c r="BF179" i="4"/>
  <c r="T179" i="4"/>
  <c r="R179" i="4"/>
  <c r="P179" i="4"/>
  <c r="BK179" i="4"/>
  <c r="J179" i="4"/>
  <c r="BE179" i="4"/>
  <c r="BI178" i="4"/>
  <c r="BH178" i="4"/>
  <c r="BG178" i="4"/>
  <c r="BF178" i="4"/>
  <c r="T178" i="4"/>
  <c r="R178" i="4"/>
  <c r="P178" i="4"/>
  <c r="BK178" i="4"/>
  <c r="J178" i="4"/>
  <c r="BE178" i="4"/>
  <c r="BI177" i="4"/>
  <c r="BH177" i="4"/>
  <c r="BG177" i="4"/>
  <c r="BF177" i="4"/>
  <c r="T177" i="4"/>
  <c r="R177" i="4"/>
  <c r="P177" i="4"/>
  <c r="BK177" i="4"/>
  <c r="J177" i="4"/>
  <c r="BE177" i="4"/>
  <c r="BI175" i="4"/>
  <c r="BH175" i="4"/>
  <c r="BG175" i="4"/>
  <c r="BF175" i="4"/>
  <c r="T175" i="4"/>
  <c r="R175" i="4"/>
  <c r="P175" i="4"/>
  <c r="BK175" i="4"/>
  <c r="J175" i="4"/>
  <c r="BE175" i="4"/>
  <c r="BI174" i="4"/>
  <c r="BH174" i="4"/>
  <c r="BG174" i="4"/>
  <c r="BF174" i="4"/>
  <c r="T174" i="4"/>
  <c r="R174" i="4"/>
  <c r="P174" i="4"/>
  <c r="BK174" i="4"/>
  <c r="J174" i="4"/>
  <c r="BE174" i="4"/>
  <c r="BI171" i="4"/>
  <c r="BH171" i="4"/>
  <c r="BG171" i="4"/>
  <c r="BF171" i="4"/>
  <c r="T171" i="4"/>
  <c r="R171" i="4"/>
  <c r="P171" i="4"/>
  <c r="BK171" i="4"/>
  <c r="J171" i="4"/>
  <c r="BE171" i="4"/>
  <c r="BI170" i="4"/>
  <c r="BH170" i="4"/>
  <c r="BG170" i="4"/>
  <c r="BF170" i="4"/>
  <c r="T170" i="4"/>
  <c r="R170" i="4"/>
  <c r="P170" i="4"/>
  <c r="BK170" i="4"/>
  <c r="J170" i="4"/>
  <c r="BE170" i="4"/>
  <c r="BI168" i="4"/>
  <c r="BH168" i="4"/>
  <c r="BG168" i="4"/>
  <c r="BF168" i="4"/>
  <c r="T168" i="4"/>
  <c r="R168" i="4"/>
  <c r="P168" i="4"/>
  <c r="BK168" i="4"/>
  <c r="J168" i="4"/>
  <c r="BE168" i="4"/>
  <c r="BI167" i="4"/>
  <c r="BH167" i="4"/>
  <c r="BG167" i="4"/>
  <c r="BF167" i="4"/>
  <c r="T167" i="4"/>
  <c r="R167" i="4"/>
  <c r="P167" i="4"/>
  <c r="BK167" i="4"/>
  <c r="J167" i="4"/>
  <c r="BE167" i="4"/>
  <c r="BI166" i="4"/>
  <c r="BH166" i="4"/>
  <c r="BG166" i="4"/>
  <c r="BF166" i="4"/>
  <c r="T166" i="4"/>
  <c r="R166" i="4"/>
  <c r="P166" i="4"/>
  <c r="BK166" i="4"/>
  <c r="J166" i="4"/>
  <c r="BE166" i="4"/>
  <c r="BI165" i="4"/>
  <c r="BH165" i="4"/>
  <c r="BG165" i="4"/>
  <c r="BF165" i="4"/>
  <c r="T165" i="4"/>
  <c r="R165" i="4"/>
  <c r="P165" i="4"/>
  <c r="BK165" i="4"/>
  <c r="J165" i="4"/>
  <c r="BE165" i="4"/>
  <c r="BI163" i="4"/>
  <c r="BH163" i="4"/>
  <c r="BG163" i="4"/>
  <c r="BF163" i="4"/>
  <c r="T163" i="4"/>
  <c r="R163" i="4"/>
  <c r="P163" i="4"/>
  <c r="BK163" i="4"/>
  <c r="J163" i="4"/>
  <c r="BE163" i="4"/>
  <c r="BI161" i="4"/>
  <c r="BH161" i="4"/>
  <c r="BG161" i="4"/>
  <c r="BF161" i="4"/>
  <c r="T161" i="4"/>
  <c r="R161" i="4"/>
  <c r="R157" i="4" s="1"/>
  <c r="P161" i="4"/>
  <c r="BK161" i="4"/>
  <c r="J161" i="4"/>
  <c r="BE161" i="4"/>
  <c r="BI159" i="4"/>
  <c r="BH159" i="4"/>
  <c r="BG159" i="4"/>
  <c r="BF159" i="4"/>
  <c r="T159" i="4"/>
  <c r="R159" i="4"/>
  <c r="P159" i="4"/>
  <c r="BK159" i="4"/>
  <c r="BK157" i="4" s="1"/>
  <c r="J157" i="4" s="1"/>
  <c r="J63" i="4" s="1"/>
  <c r="J159" i="4"/>
  <c r="BE159" i="4"/>
  <c r="BI158" i="4"/>
  <c r="BH158" i="4"/>
  <c r="BG158" i="4"/>
  <c r="BF158" i="4"/>
  <c r="T158" i="4"/>
  <c r="T157" i="4"/>
  <c r="R158" i="4"/>
  <c r="P158" i="4"/>
  <c r="P157" i="4"/>
  <c r="BK158" i="4"/>
  <c r="J158" i="4"/>
  <c r="BE158" i="4" s="1"/>
  <c r="BI153" i="4"/>
  <c r="BH153" i="4"/>
  <c r="BG153" i="4"/>
  <c r="BF153" i="4"/>
  <c r="T153" i="4"/>
  <c r="R153" i="4"/>
  <c r="P153" i="4"/>
  <c r="BK153" i="4"/>
  <c r="J153" i="4"/>
  <c r="BE153" i="4"/>
  <c r="BI149" i="4"/>
  <c r="BH149" i="4"/>
  <c r="BG149" i="4"/>
  <c r="BF149" i="4"/>
  <c r="T149" i="4"/>
  <c r="R149" i="4"/>
  <c r="P149" i="4"/>
  <c r="BK149" i="4"/>
  <c r="J149" i="4"/>
  <c r="BE149" i="4"/>
  <c r="BI146" i="4"/>
  <c r="BH146" i="4"/>
  <c r="BG146" i="4"/>
  <c r="BF146" i="4"/>
  <c r="T146" i="4"/>
  <c r="R146" i="4"/>
  <c r="P146" i="4"/>
  <c r="BK146" i="4"/>
  <c r="J146" i="4"/>
  <c r="BE146" i="4"/>
  <c r="BI143" i="4"/>
  <c r="BH143" i="4"/>
  <c r="BG143" i="4"/>
  <c r="BF143" i="4"/>
  <c r="T143" i="4"/>
  <c r="T142" i="4"/>
  <c r="R143" i="4"/>
  <c r="R142" i="4"/>
  <c r="P143" i="4"/>
  <c r="P142" i="4"/>
  <c r="BK143" i="4"/>
  <c r="BK142" i="4"/>
  <c r="J142" i="4" s="1"/>
  <c r="J62" i="4" s="1"/>
  <c r="J143" i="4"/>
  <c r="BE143" i="4" s="1"/>
  <c r="BI141" i="4"/>
  <c r="BH141" i="4"/>
  <c r="BG141" i="4"/>
  <c r="BF141" i="4"/>
  <c r="T141" i="4"/>
  <c r="R141" i="4"/>
  <c r="P141" i="4"/>
  <c r="BK141" i="4"/>
  <c r="J141" i="4"/>
  <c r="BE141" i="4"/>
  <c r="BI139" i="4"/>
  <c r="BH139" i="4"/>
  <c r="BG139" i="4"/>
  <c r="BF139" i="4"/>
  <c r="T139" i="4"/>
  <c r="R139" i="4"/>
  <c r="P139" i="4"/>
  <c r="BK139" i="4"/>
  <c r="J139" i="4"/>
  <c r="BE139" i="4"/>
  <c r="BI138" i="4"/>
  <c r="BH138" i="4"/>
  <c r="BG138" i="4"/>
  <c r="BF138" i="4"/>
  <c r="T138" i="4"/>
  <c r="R138" i="4"/>
  <c r="P138" i="4"/>
  <c r="BK138" i="4"/>
  <c r="J138" i="4"/>
  <c r="BE138" i="4"/>
  <c r="BI137" i="4"/>
  <c r="BH137" i="4"/>
  <c r="BG137" i="4"/>
  <c r="BF137" i="4"/>
  <c r="T137" i="4"/>
  <c r="R137" i="4"/>
  <c r="P137" i="4"/>
  <c r="BK137" i="4"/>
  <c r="J137" i="4"/>
  <c r="BE137" i="4"/>
  <c r="BI134" i="4"/>
  <c r="BH134" i="4"/>
  <c r="BG134" i="4"/>
  <c r="BF134" i="4"/>
  <c r="T134" i="4"/>
  <c r="R134" i="4"/>
  <c r="P134" i="4"/>
  <c r="BK134" i="4"/>
  <c r="J134" i="4"/>
  <c r="BE134" i="4"/>
  <c r="BI132" i="4"/>
  <c r="BH132" i="4"/>
  <c r="BG132" i="4"/>
  <c r="BF132" i="4"/>
  <c r="T132" i="4"/>
  <c r="R132" i="4"/>
  <c r="P132" i="4"/>
  <c r="BK132" i="4"/>
  <c r="J132" i="4"/>
  <c r="BE132" i="4"/>
  <c r="BI129" i="4"/>
  <c r="BH129" i="4"/>
  <c r="BG129" i="4"/>
  <c r="BF129" i="4"/>
  <c r="T129" i="4"/>
  <c r="R129" i="4"/>
  <c r="P129" i="4"/>
  <c r="BK129" i="4"/>
  <c r="J129" i="4"/>
  <c r="BE129" i="4"/>
  <c r="BI124" i="4"/>
  <c r="BH124" i="4"/>
  <c r="BG124" i="4"/>
  <c r="BF124" i="4"/>
  <c r="T124" i="4"/>
  <c r="R124" i="4"/>
  <c r="P124" i="4"/>
  <c r="BK124" i="4"/>
  <c r="J124" i="4"/>
  <c r="BE124" i="4"/>
  <c r="BI122" i="4"/>
  <c r="BH122" i="4"/>
  <c r="BG122" i="4"/>
  <c r="BF122" i="4"/>
  <c r="T122" i="4"/>
  <c r="R122" i="4"/>
  <c r="P122" i="4"/>
  <c r="BK122" i="4"/>
  <c r="J122" i="4"/>
  <c r="BE122" i="4"/>
  <c r="BI119" i="4"/>
  <c r="BH119" i="4"/>
  <c r="BG119" i="4"/>
  <c r="BF119" i="4"/>
  <c r="T119" i="4"/>
  <c r="R119" i="4"/>
  <c r="P119" i="4"/>
  <c r="BK119" i="4"/>
  <c r="J119" i="4"/>
  <c r="BE119" i="4"/>
  <c r="BI117" i="4"/>
  <c r="BH117" i="4"/>
  <c r="BG117" i="4"/>
  <c r="BF117" i="4"/>
  <c r="T117" i="4"/>
  <c r="R117" i="4"/>
  <c r="P117" i="4"/>
  <c r="BK117" i="4"/>
  <c r="J117" i="4"/>
  <c r="BE117" i="4"/>
  <c r="BI115" i="4"/>
  <c r="BH115" i="4"/>
  <c r="BG115" i="4"/>
  <c r="BF115" i="4"/>
  <c r="T115" i="4"/>
  <c r="R115" i="4"/>
  <c r="P115" i="4"/>
  <c r="BK115" i="4"/>
  <c r="J115" i="4"/>
  <c r="BE115" i="4"/>
  <c r="BI113" i="4"/>
  <c r="BH113" i="4"/>
  <c r="BG113" i="4"/>
  <c r="BF113" i="4"/>
  <c r="T113" i="4"/>
  <c r="R113" i="4"/>
  <c r="P113" i="4"/>
  <c r="BK113" i="4"/>
  <c r="J113" i="4"/>
  <c r="BE113" i="4"/>
  <c r="BI109" i="4"/>
  <c r="BH109" i="4"/>
  <c r="BG109" i="4"/>
  <c r="BF109" i="4"/>
  <c r="T109" i="4"/>
  <c r="R109" i="4"/>
  <c r="P109" i="4"/>
  <c r="BK109" i="4"/>
  <c r="J109" i="4"/>
  <c r="BE109" i="4"/>
  <c r="BI108" i="4"/>
  <c r="BH108" i="4"/>
  <c r="BG108" i="4"/>
  <c r="BF108" i="4"/>
  <c r="T108" i="4"/>
  <c r="R108" i="4"/>
  <c r="P108" i="4"/>
  <c r="BK108" i="4"/>
  <c r="J108" i="4"/>
  <c r="BE108" i="4"/>
  <c r="BI107" i="4"/>
  <c r="BH107" i="4"/>
  <c r="BG107" i="4"/>
  <c r="BF107" i="4"/>
  <c r="T107" i="4"/>
  <c r="R107" i="4"/>
  <c r="P107" i="4"/>
  <c r="BK107" i="4"/>
  <c r="J107" i="4"/>
  <c r="BE107" i="4"/>
  <c r="BI106" i="4"/>
  <c r="BH106" i="4"/>
  <c r="BG106" i="4"/>
  <c r="BF106" i="4"/>
  <c r="T106" i="4"/>
  <c r="R106" i="4"/>
  <c r="P106" i="4"/>
  <c r="BK106" i="4"/>
  <c r="J106" i="4"/>
  <c r="BE106" i="4"/>
  <c r="BI103" i="4"/>
  <c r="BH103" i="4"/>
  <c r="BG103" i="4"/>
  <c r="BF103" i="4"/>
  <c r="T103" i="4"/>
  <c r="R103" i="4"/>
  <c r="P103" i="4"/>
  <c r="BK103" i="4"/>
  <c r="J103" i="4"/>
  <c r="BE103" i="4"/>
  <c r="BI99" i="4"/>
  <c r="BH99" i="4"/>
  <c r="BG99" i="4"/>
  <c r="BF99" i="4"/>
  <c r="T99" i="4"/>
  <c r="R99" i="4"/>
  <c r="P99" i="4"/>
  <c r="BK99" i="4"/>
  <c r="J99" i="4"/>
  <c r="BE99" i="4"/>
  <c r="BI94" i="4"/>
  <c r="BH94" i="4"/>
  <c r="BG94" i="4"/>
  <c r="BF94" i="4"/>
  <c r="T94" i="4"/>
  <c r="R94" i="4"/>
  <c r="P94" i="4"/>
  <c r="BK94" i="4"/>
  <c r="J94" i="4"/>
  <c r="BE94" i="4"/>
  <c r="BI92" i="4"/>
  <c r="F37" i="4"/>
  <c r="BD57" i="1" s="1"/>
  <c r="BH92" i="4"/>
  <c r="BG92" i="4"/>
  <c r="F35" i="4"/>
  <c r="BB57" i="1" s="1"/>
  <c r="BF92" i="4"/>
  <c r="J34" i="4" s="1"/>
  <c r="AW57" i="1" s="1"/>
  <c r="AT57" i="1" s="1"/>
  <c r="T92" i="4"/>
  <c r="T91" i="4"/>
  <c r="R92" i="4"/>
  <c r="R91" i="4"/>
  <c r="P92" i="4"/>
  <c r="P91" i="4"/>
  <c r="BK92" i="4"/>
  <c r="BK91" i="4" s="1"/>
  <c r="J92" i="4"/>
  <c r="BE92" i="4" s="1"/>
  <c r="J33" i="4"/>
  <c r="AV57" i="1" s="1"/>
  <c r="J86" i="4"/>
  <c r="J85" i="4"/>
  <c r="F85" i="4"/>
  <c r="F83" i="4"/>
  <c r="E81" i="4"/>
  <c r="J55" i="4"/>
  <c r="J54" i="4"/>
  <c r="F54" i="4"/>
  <c r="F52" i="4"/>
  <c r="E50" i="4"/>
  <c r="J18" i="4"/>
  <c r="E18" i="4"/>
  <c r="F86" i="4" s="1"/>
  <c r="F55" i="4"/>
  <c r="J17" i="4"/>
  <c r="J12" i="4"/>
  <c r="J83" i="4" s="1"/>
  <c r="J52" i="4"/>
  <c r="E7" i="4"/>
  <c r="E79" i="4"/>
  <c r="E48" i="4"/>
  <c r="J37" i="3"/>
  <c r="J36" i="3"/>
  <c r="AY56" i="1"/>
  <c r="J35" i="3"/>
  <c r="AX56" i="1"/>
  <c r="BI519" i="3"/>
  <c r="BH519" i="3"/>
  <c r="BG519" i="3"/>
  <c r="BF519" i="3"/>
  <c r="T519" i="3"/>
  <c r="R519" i="3"/>
  <c r="P519" i="3"/>
  <c r="BK519" i="3"/>
  <c r="BK516" i="3" s="1"/>
  <c r="J516" i="3" s="1"/>
  <c r="J519" i="3"/>
  <c r="BE519" i="3"/>
  <c r="BI517" i="3"/>
  <c r="BH517" i="3"/>
  <c r="BG517" i="3"/>
  <c r="BF517" i="3"/>
  <c r="T517" i="3"/>
  <c r="T516" i="3"/>
  <c r="R517" i="3"/>
  <c r="R516" i="3"/>
  <c r="P517" i="3"/>
  <c r="P516" i="3"/>
  <c r="BK517" i="3"/>
  <c r="J517" i="3"/>
  <c r="BE517" i="3" s="1"/>
  <c r="J82" i="3"/>
  <c r="BI511" i="3"/>
  <c r="BH511" i="3"/>
  <c r="BG511" i="3"/>
  <c r="BF511" i="3"/>
  <c r="T511" i="3"/>
  <c r="R511" i="3"/>
  <c r="P511" i="3"/>
  <c r="BK511" i="3"/>
  <c r="BK503" i="3" s="1"/>
  <c r="J503" i="3" s="1"/>
  <c r="J81" i="3" s="1"/>
  <c r="J511" i="3"/>
  <c r="BE511" i="3"/>
  <c r="BI504" i="3"/>
  <c r="BH504" i="3"/>
  <c r="BG504" i="3"/>
  <c r="BF504" i="3"/>
  <c r="T504" i="3"/>
  <c r="T503" i="3"/>
  <c r="R504" i="3"/>
  <c r="R503" i="3"/>
  <c r="P504" i="3"/>
  <c r="P503" i="3"/>
  <c r="BK504" i="3"/>
  <c r="J504" i="3"/>
  <c r="BE504" i="3" s="1"/>
  <c r="BI502" i="3"/>
  <c r="BH502" i="3"/>
  <c r="BG502" i="3"/>
  <c r="BF502" i="3"/>
  <c r="T502" i="3"/>
  <c r="R502" i="3"/>
  <c r="P502" i="3"/>
  <c r="BK502" i="3"/>
  <c r="J502" i="3"/>
  <c r="BE502" i="3"/>
  <c r="BI500" i="3"/>
  <c r="BH500" i="3"/>
  <c r="BG500" i="3"/>
  <c r="BF500" i="3"/>
  <c r="T500" i="3"/>
  <c r="R500" i="3"/>
  <c r="R493" i="3" s="1"/>
  <c r="P500" i="3"/>
  <c r="BK500" i="3"/>
  <c r="J500" i="3"/>
  <c r="BE500" i="3"/>
  <c r="BI495" i="3"/>
  <c r="BH495" i="3"/>
  <c r="BG495" i="3"/>
  <c r="BF495" i="3"/>
  <c r="T495" i="3"/>
  <c r="R495" i="3"/>
  <c r="P495" i="3"/>
  <c r="BK495" i="3"/>
  <c r="BK493" i="3" s="1"/>
  <c r="J493" i="3" s="1"/>
  <c r="J80" i="3" s="1"/>
  <c r="J495" i="3"/>
  <c r="BE495" i="3"/>
  <c r="BI494" i="3"/>
  <c r="BH494" i="3"/>
  <c r="BG494" i="3"/>
  <c r="BF494" i="3"/>
  <c r="T494" i="3"/>
  <c r="T493" i="3"/>
  <c r="R494" i="3"/>
  <c r="P494" i="3"/>
  <c r="P493" i="3"/>
  <c r="BK494" i="3"/>
  <c r="J494" i="3"/>
  <c r="BE494" i="3" s="1"/>
  <c r="BI492" i="3"/>
  <c r="BH492" i="3"/>
  <c r="BG492" i="3"/>
  <c r="BF492" i="3"/>
  <c r="T492" i="3"/>
  <c r="R492" i="3"/>
  <c r="P492" i="3"/>
  <c r="BK492" i="3"/>
  <c r="J492" i="3"/>
  <c r="BE492" i="3"/>
  <c r="BI491" i="3"/>
  <c r="BH491" i="3"/>
  <c r="BG491" i="3"/>
  <c r="BF491" i="3"/>
  <c r="T491" i="3"/>
  <c r="R491" i="3"/>
  <c r="P491" i="3"/>
  <c r="BK491" i="3"/>
  <c r="J491" i="3"/>
  <c r="BE491" i="3" s="1"/>
  <c r="BI489" i="3"/>
  <c r="BH489" i="3"/>
  <c r="BG489" i="3"/>
  <c r="BF489" i="3"/>
  <c r="T489" i="3"/>
  <c r="R489" i="3"/>
  <c r="P489" i="3"/>
  <c r="BK489" i="3"/>
  <c r="J489" i="3"/>
  <c r="BE489" i="3" s="1"/>
  <c r="BI487" i="3"/>
  <c r="BH487" i="3"/>
  <c r="BG487" i="3"/>
  <c r="BF487" i="3"/>
  <c r="T487" i="3"/>
  <c r="R487" i="3"/>
  <c r="P487" i="3"/>
  <c r="BK487" i="3"/>
  <c r="J487" i="3"/>
  <c r="BE487" i="3" s="1"/>
  <c r="BI486" i="3"/>
  <c r="BH486" i="3"/>
  <c r="BG486" i="3"/>
  <c r="BF486" i="3"/>
  <c r="T486" i="3"/>
  <c r="R486" i="3"/>
  <c r="P486" i="3"/>
  <c r="BK486" i="3"/>
  <c r="J486" i="3"/>
  <c r="BE486" i="3" s="1"/>
  <c r="BI484" i="3"/>
  <c r="BH484" i="3"/>
  <c r="BG484" i="3"/>
  <c r="BF484" i="3"/>
  <c r="T484" i="3"/>
  <c r="R484" i="3"/>
  <c r="P484" i="3"/>
  <c r="BK484" i="3"/>
  <c r="J484" i="3"/>
  <c r="BE484" i="3" s="1"/>
  <c r="BI482" i="3"/>
  <c r="BH482" i="3"/>
  <c r="BG482" i="3"/>
  <c r="BF482" i="3"/>
  <c r="T482" i="3"/>
  <c r="T481" i="3" s="1"/>
  <c r="R482" i="3"/>
  <c r="R481" i="3" s="1"/>
  <c r="P482" i="3"/>
  <c r="BK482" i="3"/>
  <c r="BK481" i="3" s="1"/>
  <c r="J481" i="3" s="1"/>
  <c r="J79" i="3" s="1"/>
  <c r="J482" i="3"/>
  <c r="BE482" i="3"/>
  <c r="BI480" i="3"/>
  <c r="BH480" i="3"/>
  <c r="BG480" i="3"/>
  <c r="BF480" i="3"/>
  <c r="T480" i="3"/>
  <c r="R480" i="3"/>
  <c r="P480" i="3"/>
  <c r="BK480" i="3"/>
  <c r="J480" i="3"/>
  <c r="BE480" i="3" s="1"/>
  <c r="BI477" i="3"/>
  <c r="BH477" i="3"/>
  <c r="BG477" i="3"/>
  <c r="BF477" i="3"/>
  <c r="T477" i="3"/>
  <c r="R477" i="3"/>
  <c r="P477" i="3"/>
  <c r="BK477" i="3"/>
  <c r="J477" i="3"/>
  <c r="BE477" i="3" s="1"/>
  <c r="BI475" i="3"/>
  <c r="BH475" i="3"/>
  <c r="BG475" i="3"/>
  <c r="BF475" i="3"/>
  <c r="T475" i="3"/>
  <c r="R475" i="3"/>
  <c r="P475" i="3"/>
  <c r="BK475" i="3"/>
  <c r="J475" i="3"/>
  <c r="BE475" i="3" s="1"/>
  <c r="BI473" i="3"/>
  <c r="BH473" i="3"/>
  <c r="BG473" i="3"/>
  <c r="BF473" i="3"/>
  <c r="T473" i="3"/>
  <c r="R473" i="3"/>
  <c r="P473" i="3"/>
  <c r="BK473" i="3"/>
  <c r="J473" i="3"/>
  <c r="BE473" i="3" s="1"/>
  <c r="BI471" i="3"/>
  <c r="BH471" i="3"/>
  <c r="BG471" i="3"/>
  <c r="BF471" i="3"/>
  <c r="T471" i="3"/>
  <c r="R471" i="3"/>
  <c r="P471" i="3"/>
  <c r="BK471" i="3"/>
  <c r="J471" i="3"/>
  <c r="BE471" i="3" s="1"/>
  <c r="BI469" i="3"/>
  <c r="BH469" i="3"/>
  <c r="BG469" i="3"/>
  <c r="BF469" i="3"/>
  <c r="T469" i="3"/>
  <c r="R469" i="3"/>
  <c r="P469" i="3"/>
  <c r="BK469" i="3"/>
  <c r="J469" i="3"/>
  <c r="BE469" i="3" s="1"/>
  <c r="BI468" i="3"/>
  <c r="BH468" i="3"/>
  <c r="BG468" i="3"/>
  <c r="BF468" i="3"/>
  <c r="T468" i="3"/>
  <c r="T467" i="3" s="1"/>
  <c r="R468" i="3"/>
  <c r="R467" i="3" s="1"/>
  <c r="P468" i="3"/>
  <c r="BK468" i="3"/>
  <c r="BK467" i="3" s="1"/>
  <c r="J467" i="3" s="1"/>
  <c r="J78" i="3" s="1"/>
  <c r="J468" i="3"/>
  <c r="BE468" i="3"/>
  <c r="BI466" i="3"/>
  <c r="BH466" i="3"/>
  <c r="BG466" i="3"/>
  <c r="BF466" i="3"/>
  <c r="T466" i="3"/>
  <c r="R466" i="3"/>
  <c r="P466" i="3"/>
  <c r="BK466" i="3"/>
  <c r="J466" i="3"/>
  <c r="BE466" i="3" s="1"/>
  <c r="BI465" i="3"/>
  <c r="BH465" i="3"/>
  <c r="BG465" i="3"/>
  <c r="BF465" i="3"/>
  <c r="T465" i="3"/>
  <c r="R465" i="3"/>
  <c r="P465" i="3"/>
  <c r="BK465" i="3"/>
  <c r="J465" i="3"/>
  <c r="BE465" i="3" s="1"/>
  <c r="BI464" i="3"/>
  <c r="BH464" i="3"/>
  <c r="BG464" i="3"/>
  <c r="BF464" i="3"/>
  <c r="T464" i="3"/>
  <c r="T463" i="3" s="1"/>
  <c r="R464" i="3"/>
  <c r="R463" i="3" s="1"/>
  <c r="P464" i="3"/>
  <c r="BK464" i="3"/>
  <c r="BK463" i="3" s="1"/>
  <c r="J463" i="3" s="1"/>
  <c r="J77" i="3" s="1"/>
  <c r="J464" i="3"/>
  <c r="BE464" i="3"/>
  <c r="BI462" i="3"/>
  <c r="BH462" i="3"/>
  <c r="BG462" i="3"/>
  <c r="BF462" i="3"/>
  <c r="T462" i="3"/>
  <c r="R462" i="3"/>
  <c r="P462" i="3"/>
  <c r="BK462" i="3"/>
  <c r="J462" i="3"/>
  <c r="BE462" i="3" s="1"/>
  <c r="BI460" i="3"/>
  <c r="BH460" i="3"/>
  <c r="BG460" i="3"/>
  <c r="BF460" i="3"/>
  <c r="T460" i="3"/>
  <c r="R460" i="3"/>
  <c r="P460" i="3"/>
  <c r="BK460" i="3"/>
  <c r="J460" i="3"/>
  <c r="BE460" i="3" s="1"/>
  <c r="BI458" i="3"/>
  <c r="BH458" i="3"/>
  <c r="BG458" i="3"/>
  <c r="BF458" i="3"/>
  <c r="T458" i="3"/>
  <c r="R458" i="3"/>
  <c r="P458" i="3"/>
  <c r="BK458" i="3"/>
  <c r="J458" i="3"/>
  <c r="BE458" i="3" s="1"/>
  <c r="BI456" i="3"/>
  <c r="BH456" i="3"/>
  <c r="BG456" i="3"/>
  <c r="BF456" i="3"/>
  <c r="T456" i="3"/>
  <c r="R456" i="3"/>
  <c r="P456" i="3"/>
  <c r="BK456" i="3"/>
  <c r="J456" i="3"/>
  <c r="BE456" i="3" s="1"/>
  <c r="BI454" i="3"/>
  <c r="BH454" i="3"/>
  <c r="BG454" i="3"/>
  <c r="BF454" i="3"/>
  <c r="T454" i="3"/>
  <c r="R454" i="3"/>
  <c r="P454" i="3"/>
  <c r="BK454" i="3"/>
  <c r="J454" i="3"/>
  <c r="BE454" i="3" s="1"/>
  <c r="BI452" i="3"/>
  <c r="BH452" i="3"/>
  <c r="BG452" i="3"/>
  <c r="BF452" i="3"/>
  <c r="T452" i="3"/>
  <c r="R452" i="3"/>
  <c r="P452" i="3"/>
  <c r="BK452" i="3"/>
  <c r="J452" i="3"/>
  <c r="BE452" i="3" s="1"/>
  <c r="BI450" i="3"/>
  <c r="BH450" i="3"/>
  <c r="BG450" i="3"/>
  <c r="BF450" i="3"/>
  <c r="T450" i="3"/>
  <c r="T449" i="3" s="1"/>
  <c r="R450" i="3"/>
  <c r="R449" i="3" s="1"/>
  <c r="P450" i="3"/>
  <c r="BK450" i="3"/>
  <c r="BK449" i="3" s="1"/>
  <c r="J449" i="3" s="1"/>
  <c r="J76" i="3" s="1"/>
  <c r="J450" i="3"/>
  <c r="BE450" i="3"/>
  <c r="BI447" i="3"/>
  <c r="BH447" i="3"/>
  <c r="BG447" i="3"/>
  <c r="BF447" i="3"/>
  <c r="T447" i="3"/>
  <c r="T446" i="3" s="1"/>
  <c r="R447" i="3"/>
  <c r="R446" i="3" s="1"/>
  <c r="P447" i="3"/>
  <c r="P446" i="3" s="1"/>
  <c r="BK447" i="3"/>
  <c r="BK446" i="3" s="1"/>
  <c r="J446" i="3" s="1"/>
  <c r="J75" i="3" s="1"/>
  <c r="J447" i="3"/>
  <c r="BE447" i="3"/>
  <c r="BI445" i="3"/>
  <c r="BH445" i="3"/>
  <c r="BG445" i="3"/>
  <c r="BF445" i="3"/>
  <c r="T445" i="3"/>
  <c r="R445" i="3"/>
  <c r="P445" i="3"/>
  <c r="BK445" i="3"/>
  <c r="J445" i="3"/>
  <c r="BE445" i="3" s="1"/>
  <c r="BI444" i="3"/>
  <c r="BH444" i="3"/>
  <c r="BG444" i="3"/>
  <c r="BF444" i="3"/>
  <c r="T444" i="3"/>
  <c r="R444" i="3"/>
  <c r="P444" i="3"/>
  <c r="BK444" i="3"/>
  <c r="J444" i="3"/>
  <c r="BE444" i="3" s="1"/>
  <c r="BI440" i="3"/>
  <c r="BH440" i="3"/>
  <c r="BG440" i="3"/>
  <c r="BF440" i="3"/>
  <c r="T440" i="3"/>
  <c r="R440" i="3"/>
  <c r="P440" i="3"/>
  <c r="BK440" i="3"/>
  <c r="J440" i="3"/>
  <c r="BE440" i="3" s="1"/>
  <c r="BI436" i="3"/>
  <c r="BH436" i="3"/>
  <c r="BG436" i="3"/>
  <c r="BF436" i="3"/>
  <c r="T436" i="3"/>
  <c r="R436" i="3"/>
  <c r="P436" i="3"/>
  <c r="BK436" i="3"/>
  <c r="J436" i="3"/>
  <c r="BE436" i="3" s="1"/>
  <c r="BI433" i="3"/>
  <c r="BH433" i="3"/>
  <c r="BG433" i="3"/>
  <c r="BF433" i="3"/>
  <c r="T433" i="3"/>
  <c r="R433" i="3"/>
  <c r="P433" i="3"/>
  <c r="BK433" i="3"/>
  <c r="J433" i="3"/>
  <c r="BE433" i="3" s="1"/>
  <c r="BI431" i="3"/>
  <c r="BH431" i="3"/>
  <c r="BG431" i="3"/>
  <c r="BF431" i="3"/>
  <c r="T431" i="3"/>
  <c r="R431" i="3"/>
  <c r="P431" i="3"/>
  <c r="BK431" i="3"/>
  <c r="J431" i="3"/>
  <c r="BE431" i="3" s="1"/>
  <c r="BI430" i="3"/>
  <c r="BH430" i="3"/>
  <c r="BG430" i="3"/>
  <c r="BF430" i="3"/>
  <c r="T430" i="3"/>
  <c r="R430" i="3"/>
  <c r="P430" i="3"/>
  <c r="BK430" i="3"/>
  <c r="J430" i="3"/>
  <c r="BE430" i="3" s="1"/>
  <c r="BI424" i="3"/>
  <c r="BH424" i="3"/>
  <c r="BG424" i="3"/>
  <c r="BF424" i="3"/>
  <c r="T424" i="3"/>
  <c r="R424" i="3"/>
  <c r="P424" i="3"/>
  <c r="BK424" i="3"/>
  <c r="J424" i="3"/>
  <c r="BE424" i="3" s="1"/>
  <c r="BI420" i="3"/>
  <c r="BH420" i="3"/>
  <c r="BG420" i="3"/>
  <c r="BF420" i="3"/>
  <c r="T420" i="3"/>
  <c r="R420" i="3"/>
  <c r="P420" i="3"/>
  <c r="BK420" i="3"/>
  <c r="J420" i="3"/>
  <c r="BE420" i="3" s="1"/>
  <c r="BI418" i="3"/>
  <c r="BH418" i="3"/>
  <c r="BG418" i="3"/>
  <c r="BF418" i="3"/>
  <c r="T418" i="3"/>
  <c r="R418" i="3"/>
  <c r="P418" i="3"/>
  <c r="BK418" i="3"/>
  <c r="J418" i="3"/>
  <c r="BE418" i="3" s="1"/>
  <c r="BI414" i="3"/>
  <c r="BH414" i="3"/>
  <c r="BG414" i="3"/>
  <c r="BF414" i="3"/>
  <c r="T414" i="3"/>
  <c r="R414" i="3"/>
  <c r="P414" i="3"/>
  <c r="BK414" i="3"/>
  <c r="J414" i="3"/>
  <c r="BE414" i="3" s="1"/>
  <c r="BI410" i="3"/>
  <c r="BH410" i="3"/>
  <c r="BG410" i="3"/>
  <c r="BF410" i="3"/>
  <c r="T410" i="3"/>
  <c r="R410" i="3"/>
  <c r="P410" i="3"/>
  <c r="BK410" i="3"/>
  <c r="J410" i="3"/>
  <c r="BE410" i="3" s="1"/>
  <c r="BI408" i="3"/>
  <c r="BH408" i="3"/>
  <c r="BG408" i="3"/>
  <c r="BF408" i="3"/>
  <c r="T408" i="3"/>
  <c r="R408" i="3"/>
  <c r="P408" i="3"/>
  <c r="BK408" i="3"/>
  <c r="J408" i="3"/>
  <c r="BE408" i="3" s="1"/>
  <c r="BI403" i="3"/>
  <c r="BH403" i="3"/>
  <c r="BG403" i="3"/>
  <c r="BF403" i="3"/>
  <c r="T403" i="3"/>
  <c r="T402" i="3" s="1"/>
  <c r="R403" i="3"/>
  <c r="R402" i="3" s="1"/>
  <c r="P403" i="3"/>
  <c r="BK403" i="3"/>
  <c r="BK402" i="3" s="1"/>
  <c r="J402" i="3" s="1"/>
  <c r="J74" i="3" s="1"/>
  <c r="J403" i="3"/>
  <c r="BE403" i="3" s="1"/>
  <c r="BI401" i="3"/>
  <c r="BH401" i="3"/>
  <c r="BG401" i="3"/>
  <c r="BF401" i="3"/>
  <c r="T401" i="3"/>
  <c r="R401" i="3"/>
  <c r="P401" i="3"/>
  <c r="BK401" i="3"/>
  <c r="J401" i="3"/>
  <c r="BE401" i="3" s="1"/>
  <c r="BI399" i="3"/>
  <c r="BH399" i="3"/>
  <c r="BG399" i="3"/>
  <c r="BF399" i="3"/>
  <c r="T399" i="3"/>
  <c r="R399" i="3"/>
  <c r="P399" i="3"/>
  <c r="BK399" i="3"/>
  <c r="J399" i="3"/>
  <c r="BE399" i="3" s="1"/>
  <c r="BI397" i="3"/>
  <c r="BH397" i="3"/>
  <c r="BG397" i="3"/>
  <c r="BF397" i="3"/>
  <c r="T397" i="3"/>
  <c r="R397" i="3"/>
  <c r="P397" i="3"/>
  <c r="BK397" i="3"/>
  <c r="J397" i="3"/>
  <c r="BE397" i="3" s="1"/>
  <c r="BI395" i="3"/>
  <c r="BH395" i="3"/>
  <c r="BG395" i="3"/>
  <c r="BF395" i="3"/>
  <c r="T395" i="3"/>
  <c r="R395" i="3"/>
  <c r="P395" i="3"/>
  <c r="BK395" i="3"/>
  <c r="J395" i="3"/>
  <c r="BE395" i="3" s="1"/>
  <c r="BI393" i="3"/>
  <c r="BH393" i="3"/>
  <c r="BG393" i="3"/>
  <c r="BF393" i="3"/>
  <c r="T393" i="3"/>
  <c r="T392" i="3" s="1"/>
  <c r="R393" i="3"/>
  <c r="R392" i="3" s="1"/>
  <c r="P393" i="3"/>
  <c r="BK393" i="3"/>
  <c r="BK392" i="3" s="1"/>
  <c r="J392" i="3" s="1"/>
  <c r="J73" i="3" s="1"/>
  <c r="J393" i="3"/>
  <c r="BE393" i="3" s="1"/>
  <c r="BI391" i="3"/>
  <c r="BH391" i="3"/>
  <c r="BG391" i="3"/>
  <c r="BF391" i="3"/>
  <c r="T391" i="3"/>
  <c r="R391" i="3"/>
  <c r="P391" i="3"/>
  <c r="BK391" i="3"/>
  <c r="J391" i="3"/>
  <c r="BE391" i="3" s="1"/>
  <c r="BI387" i="3"/>
  <c r="BH387" i="3"/>
  <c r="BG387" i="3"/>
  <c r="BF387" i="3"/>
  <c r="T387" i="3"/>
  <c r="R387" i="3"/>
  <c r="P387" i="3"/>
  <c r="BK387" i="3"/>
  <c r="J387" i="3"/>
  <c r="BE387" i="3" s="1"/>
  <c r="BI381" i="3"/>
  <c r="BH381" i="3"/>
  <c r="BG381" i="3"/>
  <c r="BF381" i="3"/>
  <c r="T381" i="3"/>
  <c r="R381" i="3"/>
  <c r="P381" i="3"/>
  <c r="BK381" i="3"/>
  <c r="J381" i="3"/>
  <c r="BE381" i="3" s="1"/>
  <c r="BI373" i="3"/>
  <c r="BH373" i="3"/>
  <c r="BG373" i="3"/>
  <c r="BF373" i="3"/>
  <c r="T373" i="3"/>
  <c r="R373" i="3"/>
  <c r="P373" i="3"/>
  <c r="BK373" i="3"/>
  <c r="J373" i="3"/>
  <c r="BE373" i="3" s="1"/>
  <c r="BI369" i="3"/>
  <c r="BH369" i="3"/>
  <c r="BG369" i="3"/>
  <c r="BF369" i="3"/>
  <c r="T369" i="3"/>
  <c r="R369" i="3"/>
  <c r="P369" i="3"/>
  <c r="BK369" i="3"/>
  <c r="J369" i="3"/>
  <c r="BE369" i="3" s="1"/>
  <c r="BI366" i="3"/>
  <c r="BH366" i="3"/>
  <c r="BG366" i="3"/>
  <c r="BF366" i="3"/>
  <c r="T366" i="3"/>
  <c r="R366" i="3"/>
  <c r="P366" i="3"/>
  <c r="BK366" i="3"/>
  <c r="J366" i="3"/>
  <c r="BE366" i="3"/>
  <c r="BI364" i="3"/>
  <c r="BH364" i="3"/>
  <c r="BG364" i="3"/>
  <c r="BF364" i="3"/>
  <c r="T364" i="3"/>
  <c r="R364" i="3"/>
  <c r="P364" i="3"/>
  <c r="BK364" i="3"/>
  <c r="J364" i="3"/>
  <c r="BE364" i="3" s="1"/>
  <c r="BI361" i="3"/>
  <c r="BH361" i="3"/>
  <c r="BG361" i="3"/>
  <c r="BF361" i="3"/>
  <c r="T361" i="3"/>
  <c r="R361" i="3"/>
  <c r="P361" i="3"/>
  <c r="BK361" i="3"/>
  <c r="J361" i="3"/>
  <c r="BE361" i="3"/>
  <c r="BI359" i="3"/>
  <c r="BH359" i="3"/>
  <c r="BG359" i="3"/>
  <c r="BF359" i="3"/>
  <c r="T359" i="3"/>
  <c r="R359" i="3"/>
  <c r="P359" i="3"/>
  <c r="BK359" i="3"/>
  <c r="J359" i="3"/>
  <c r="BE359" i="3" s="1"/>
  <c r="BI355" i="3"/>
  <c r="BH355" i="3"/>
  <c r="BG355" i="3"/>
  <c r="BF355" i="3"/>
  <c r="T355" i="3"/>
  <c r="R355" i="3"/>
  <c r="R354" i="3" s="1"/>
  <c r="P355" i="3"/>
  <c r="BK355" i="3"/>
  <c r="BK354" i="3" s="1"/>
  <c r="J354" i="3" s="1"/>
  <c r="J72" i="3" s="1"/>
  <c r="J355" i="3"/>
  <c r="BE355" i="3"/>
  <c r="BI352" i="3"/>
  <c r="BH352" i="3"/>
  <c r="BG352" i="3"/>
  <c r="BF352" i="3"/>
  <c r="T352" i="3"/>
  <c r="R352" i="3"/>
  <c r="P352" i="3"/>
  <c r="BK352" i="3"/>
  <c r="J352" i="3"/>
  <c r="BE352" i="3"/>
  <c r="BI350" i="3"/>
  <c r="BH350" i="3"/>
  <c r="BG350" i="3"/>
  <c r="BF350" i="3"/>
  <c r="T350" i="3"/>
  <c r="R350" i="3"/>
  <c r="P350" i="3"/>
  <c r="BK350" i="3"/>
  <c r="J350" i="3"/>
  <c r="BE350" i="3" s="1"/>
  <c r="BI348" i="3"/>
  <c r="BH348" i="3"/>
  <c r="BG348" i="3"/>
  <c r="BF348" i="3"/>
  <c r="T348" i="3"/>
  <c r="R348" i="3"/>
  <c r="P348" i="3"/>
  <c r="BK348" i="3"/>
  <c r="J348" i="3"/>
  <c r="BE348" i="3"/>
  <c r="BI343" i="3"/>
  <c r="BH343" i="3"/>
  <c r="BG343" i="3"/>
  <c r="BF343" i="3"/>
  <c r="T343" i="3"/>
  <c r="R343" i="3"/>
  <c r="P343" i="3"/>
  <c r="BK343" i="3"/>
  <c r="J343" i="3"/>
  <c r="BE343" i="3" s="1"/>
  <c r="BI341" i="3"/>
  <c r="BH341" i="3"/>
  <c r="BG341" i="3"/>
  <c r="BF341" i="3"/>
  <c r="T341" i="3"/>
  <c r="R341" i="3"/>
  <c r="P341" i="3"/>
  <c r="BK341" i="3"/>
  <c r="J341" i="3"/>
  <c r="BE341" i="3"/>
  <c r="BI338" i="3"/>
  <c r="BH338" i="3"/>
  <c r="BG338" i="3"/>
  <c r="BF338" i="3"/>
  <c r="T338" i="3"/>
  <c r="R338" i="3"/>
  <c r="P338" i="3"/>
  <c r="BK338" i="3"/>
  <c r="J338" i="3"/>
  <c r="BE338" i="3" s="1"/>
  <c r="BI334" i="3"/>
  <c r="BH334" i="3"/>
  <c r="BG334" i="3"/>
  <c r="BF334" i="3"/>
  <c r="T334" i="3"/>
  <c r="R334" i="3"/>
  <c r="P334" i="3"/>
  <c r="BK334" i="3"/>
  <c r="J334" i="3"/>
  <c r="BE334" i="3"/>
  <c r="BI332" i="3"/>
  <c r="BH332" i="3"/>
  <c r="BG332" i="3"/>
  <c r="BF332" i="3"/>
  <c r="T332" i="3"/>
  <c r="R332" i="3"/>
  <c r="P332" i="3"/>
  <c r="BK332" i="3"/>
  <c r="J332" i="3"/>
  <c r="BE332" i="3" s="1"/>
  <c r="BI330" i="3"/>
  <c r="BH330" i="3"/>
  <c r="BG330" i="3"/>
  <c r="BF330" i="3"/>
  <c r="T330" i="3"/>
  <c r="R330" i="3"/>
  <c r="P330" i="3"/>
  <c r="BK330" i="3"/>
  <c r="J330" i="3"/>
  <c r="BE330" i="3"/>
  <c r="BI327" i="3"/>
  <c r="BH327" i="3"/>
  <c r="BG327" i="3"/>
  <c r="BF327" i="3"/>
  <c r="T327" i="3"/>
  <c r="T321" i="3" s="1"/>
  <c r="R327" i="3"/>
  <c r="P327" i="3"/>
  <c r="BK327" i="3"/>
  <c r="J327" i="3"/>
  <c r="BE327" i="3" s="1"/>
  <c r="BI322" i="3"/>
  <c r="BH322" i="3"/>
  <c r="BG322" i="3"/>
  <c r="BF322" i="3"/>
  <c r="T322" i="3"/>
  <c r="R322" i="3"/>
  <c r="R321" i="3" s="1"/>
  <c r="P322" i="3"/>
  <c r="P321" i="3" s="1"/>
  <c r="BK322" i="3"/>
  <c r="BK321" i="3"/>
  <c r="J322" i="3"/>
  <c r="BE322" i="3" s="1"/>
  <c r="BI319" i="3"/>
  <c r="BH319" i="3"/>
  <c r="BG319" i="3"/>
  <c r="BF319" i="3"/>
  <c r="T319" i="3"/>
  <c r="T318" i="3" s="1"/>
  <c r="R319" i="3"/>
  <c r="R318" i="3"/>
  <c r="P319" i="3"/>
  <c r="P318" i="3" s="1"/>
  <c r="BK319" i="3"/>
  <c r="BK318" i="3"/>
  <c r="J318" i="3"/>
  <c r="J69" i="3" s="1"/>
  <c r="J319" i="3"/>
  <c r="BE319" i="3" s="1"/>
  <c r="BI316" i="3"/>
  <c r="BH316" i="3"/>
  <c r="BG316" i="3"/>
  <c r="BF316" i="3"/>
  <c r="T316" i="3"/>
  <c r="R316" i="3"/>
  <c r="R311" i="3" s="1"/>
  <c r="P316" i="3"/>
  <c r="BK316" i="3"/>
  <c r="J316" i="3"/>
  <c r="BE316" i="3" s="1"/>
  <c r="BI314" i="3"/>
  <c r="BH314" i="3"/>
  <c r="BG314" i="3"/>
  <c r="BF314" i="3"/>
  <c r="T314" i="3"/>
  <c r="R314" i="3"/>
  <c r="P314" i="3"/>
  <c r="BK314" i="3"/>
  <c r="BK311" i="3" s="1"/>
  <c r="J311" i="3" s="1"/>
  <c r="J68" i="3" s="1"/>
  <c r="J314" i="3"/>
  <c r="BE314" i="3"/>
  <c r="BI312" i="3"/>
  <c r="BH312" i="3"/>
  <c r="BG312" i="3"/>
  <c r="BF312" i="3"/>
  <c r="T312" i="3"/>
  <c r="R312" i="3"/>
  <c r="P312" i="3"/>
  <c r="BK312" i="3"/>
  <c r="J312" i="3"/>
  <c r="BE312" i="3" s="1"/>
  <c r="BI309" i="3"/>
  <c r="BH309" i="3"/>
  <c r="BG309" i="3"/>
  <c r="BF309" i="3"/>
  <c r="T309" i="3"/>
  <c r="R309" i="3"/>
  <c r="P309" i="3"/>
  <c r="BK309" i="3"/>
  <c r="J309" i="3"/>
  <c r="BE309" i="3" s="1"/>
  <c r="BI303" i="3"/>
  <c r="BH303" i="3"/>
  <c r="BG303" i="3"/>
  <c r="BF303" i="3"/>
  <c r="T303" i="3"/>
  <c r="R303" i="3"/>
  <c r="P303" i="3"/>
  <c r="BK303" i="3"/>
  <c r="J303" i="3"/>
  <c r="BE303" i="3"/>
  <c r="BI299" i="3"/>
  <c r="BH299" i="3"/>
  <c r="BG299" i="3"/>
  <c r="BF299" i="3"/>
  <c r="T299" i="3"/>
  <c r="R299" i="3"/>
  <c r="P299" i="3"/>
  <c r="BK299" i="3"/>
  <c r="J299" i="3"/>
  <c r="BE299" i="3" s="1"/>
  <c r="BI297" i="3"/>
  <c r="BH297" i="3"/>
  <c r="BG297" i="3"/>
  <c r="BF297" i="3"/>
  <c r="T297" i="3"/>
  <c r="R297" i="3"/>
  <c r="P297" i="3"/>
  <c r="BK297" i="3"/>
  <c r="J297" i="3"/>
  <c r="BE297" i="3" s="1"/>
  <c r="BI288" i="3"/>
  <c r="BH288" i="3"/>
  <c r="BG288" i="3"/>
  <c r="BF288" i="3"/>
  <c r="T288" i="3"/>
  <c r="R288" i="3"/>
  <c r="P288" i="3"/>
  <c r="BK288" i="3"/>
  <c r="J288" i="3"/>
  <c r="BE288" i="3" s="1"/>
  <c r="BI279" i="3"/>
  <c r="BH279" i="3"/>
  <c r="BG279" i="3"/>
  <c r="BF279" i="3"/>
  <c r="T279" i="3"/>
  <c r="R279" i="3"/>
  <c r="P279" i="3"/>
  <c r="BK279" i="3"/>
  <c r="J279" i="3"/>
  <c r="BE279" i="3"/>
  <c r="BI275" i="3"/>
  <c r="BH275" i="3"/>
  <c r="BG275" i="3"/>
  <c r="BF275" i="3"/>
  <c r="T275" i="3"/>
  <c r="R275" i="3"/>
  <c r="P275" i="3"/>
  <c r="BK275" i="3"/>
  <c r="J275" i="3"/>
  <c r="BE275" i="3" s="1"/>
  <c r="BI271" i="3"/>
  <c r="BH271" i="3"/>
  <c r="BG271" i="3"/>
  <c r="BF271" i="3"/>
  <c r="T271" i="3"/>
  <c r="R271" i="3"/>
  <c r="P271" i="3"/>
  <c r="BK271" i="3"/>
  <c r="J271" i="3"/>
  <c r="BE271" i="3" s="1"/>
  <c r="BI264" i="3"/>
  <c r="BH264" i="3"/>
  <c r="BG264" i="3"/>
  <c r="BF264" i="3"/>
  <c r="T264" i="3"/>
  <c r="R264" i="3"/>
  <c r="P264" i="3"/>
  <c r="BK264" i="3"/>
  <c r="J264" i="3"/>
  <c r="BE264" i="3" s="1"/>
  <c r="BI261" i="3"/>
  <c r="F37" i="3" s="1"/>
  <c r="BD56" i="1" s="1"/>
  <c r="BH261" i="3"/>
  <c r="BG261" i="3"/>
  <c r="BF261" i="3"/>
  <c r="T261" i="3"/>
  <c r="R261" i="3"/>
  <c r="P261" i="3"/>
  <c r="P236" i="3" s="1"/>
  <c r="BK261" i="3"/>
  <c r="J261" i="3"/>
  <c r="BE261" i="3" s="1"/>
  <c r="BI259" i="3"/>
  <c r="BH259" i="3"/>
  <c r="BG259" i="3"/>
  <c r="BF259" i="3"/>
  <c r="T259" i="3"/>
  <c r="T236" i="3" s="1"/>
  <c r="R259" i="3"/>
  <c r="P259" i="3"/>
  <c r="BK259" i="3"/>
  <c r="J259" i="3"/>
  <c r="BE259" i="3" s="1"/>
  <c r="BI257" i="3"/>
  <c r="BH257" i="3"/>
  <c r="BG257" i="3"/>
  <c r="BF257" i="3"/>
  <c r="T257" i="3"/>
  <c r="R257" i="3"/>
  <c r="P257" i="3"/>
  <c r="BK257" i="3"/>
  <c r="J257" i="3"/>
  <c r="BE257" i="3"/>
  <c r="BI255" i="3"/>
  <c r="BH255" i="3"/>
  <c r="BG255" i="3"/>
  <c r="BF255" i="3"/>
  <c r="T255" i="3"/>
  <c r="R255" i="3"/>
  <c r="P255" i="3"/>
  <c r="BK255" i="3"/>
  <c r="J255" i="3"/>
  <c r="BE255" i="3" s="1"/>
  <c r="BI253" i="3"/>
  <c r="BH253" i="3"/>
  <c r="BG253" i="3"/>
  <c r="BF253" i="3"/>
  <c r="T253" i="3"/>
  <c r="R253" i="3"/>
  <c r="P253" i="3"/>
  <c r="BK253" i="3"/>
  <c r="J253" i="3"/>
  <c r="BE253" i="3"/>
  <c r="BI251" i="3"/>
  <c r="BH251" i="3"/>
  <c r="BG251" i="3"/>
  <c r="BF251" i="3"/>
  <c r="T251" i="3"/>
  <c r="R251" i="3"/>
  <c r="P251" i="3"/>
  <c r="BK251" i="3"/>
  <c r="J251" i="3"/>
  <c r="BE251" i="3"/>
  <c r="BI249" i="3"/>
  <c r="BH249" i="3"/>
  <c r="BG249" i="3"/>
  <c r="BF249" i="3"/>
  <c r="T249" i="3"/>
  <c r="R249" i="3"/>
  <c r="P249" i="3"/>
  <c r="BK249" i="3"/>
  <c r="J249" i="3"/>
  <c r="BE249" i="3"/>
  <c r="BI247" i="3"/>
  <c r="BH247" i="3"/>
  <c r="BG247" i="3"/>
  <c r="BF247" i="3"/>
  <c r="T247" i="3"/>
  <c r="R247" i="3"/>
  <c r="P247" i="3"/>
  <c r="BK247" i="3"/>
  <c r="J247" i="3"/>
  <c r="BE247" i="3"/>
  <c r="BI246" i="3"/>
  <c r="BH246" i="3"/>
  <c r="BG246" i="3"/>
  <c r="BF246" i="3"/>
  <c r="T246" i="3"/>
  <c r="R246" i="3"/>
  <c r="P246" i="3"/>
  <c r="BK246" i="3"/>
  <c r="J246" i="3"/>
  <c r="BE246" i="3"/>
  <c r="BI244" i="3"/>
  <c r="BH244" i="3"/>
  <c r="BG244" i="3"/>
  <c r="BF244" i="3"/>
  <c r="T244" i="3"/>
  <c r="R244" i="3"/>
  <c r="P244" i="3"/>
  <c r="BK244" i="3"/>
  <c r="J244" i="3"/>
  <c r="BE244" i="3"/>
  <c r="BI242" i="3"/>
  <c r="BH242" i="3"/>
  <c r="BG242" i="3"/>
  <c r="BF242" i="3"/>
  <c r="T242" i="3"/>
  <c r="R242" i="3"/>
  <c r="P242" i="3"/>
  <c r="BK242" i="3"/>
  <c r="J242" i="3"/>
  <c r="BE242" i="3"/>
  <c r="BI241" i="3"/>
  <c r="BH241" i="3"/>
  <c r="BG241" i="3"/>
  <c r="BF241" i="3"/>
  <c r="T241" i="3"/>
  <c r="R241" i="3"/>
  <c r="R236" i="3" s="1"/>
  <c r="P241" i="3"/>
  <c r="BK241" i="3"/>
  <c r="J241" i="3"/>
  <c r="BE241" i="3"/>
  <c r="BI239" i="3"/>
  <c r="BH239" i="3"/>
  <c r="BG239" i="3"/>
  <c r="BF239" i="3"/>
  <c r="T239" i="3"/>
  <c r="R239" i="3"/>
  <c r="P239" i="3"/>
  <c r="BK239" i="3"/>
  <c r="J239" i="3"/>
  <c r="BE239" i="3"/>
  <c r="BI237" i="3"/>
  <c r="BH237" i="3"/>
  <c r="BG237" i="3"/>
  <c r="BF237" i="3"/>
  <c r="T237" i="3"/>
  <c r="R237" i="3"/>
  <c r="P237" i="3"/>
  <c r="BK237" i="3"/>
  <c r="J237" i="3"/>
  <c r="BE237" i="3" s="1"/>
  <c r="BI233" i="3"/>
  <c r="BH233" i="3"/>
  <c r="BG233" i="3"/>
  <c r="BF233" i="3"/>
  <c r="T233" i="3"/>
  <c r="R233" i="3"/>
  <c r="P233" i="3"/>
  <c r="BK233" i="3"/>
  <c r="J233" i="3"/>
  <c r="BE233" i="3"/>
  <c r="BI232" i="3"/>
  <c r="BH232" i="3"/>
  <c r="BG232" i="3"/>
  <c r="BF232" i="3"/>
  <c r="T232" i="3"/>
  <c r="R232" i="3"/>
  <c r="P232" i="3"/>
  <c r="BK232" i="3"/>
  <c r="J232" i="3"/>
  <c r="BE232" i="3"/>
  <c r="BI231" i="3"/>
  <c r="BH231" i="3"/>
  <c r="BG231" i="3"/>
  <c r="BF231" i="3"/>
  <c r="T231" i="3"/>
  <c r="R231" i="3"/>
  <c r="P231" i="3"/>
  <c r="BK231" i="3"/>
  <c r="J231" i="3"/>
  <c r="BE231" i="3"/>
  <c r="BI230" i="3"/>
  <c r="BH230" i="3"/>
  <c r="BG230" i="3"/>
  <c r="BF230" i="3"/>
  <c r="T230" i="3"/>
  <c r="R230" i="3"/>
  <c r="P230" i="3"/>
  <c r="BK230" i="3"/>
  <c r="J230" i="3"/>
  <c r="BE230" i="3"/>
  <c r="BI229" i="3"/>
  <c r="BH229" i="3"/>
  <c r="BG229" i="3"/>
  <c r="BF229" i="3"/>
  <c r="T229" i="3"/>
  <c r="R229" i="3"/>
  <c r="P229" i="3"/>
  <c r="BK229" i="3"/>
  <c r="J229" i="3"/>
  <c r="BE229" i="3"/>
  <c r="BI228" i="3"/>
  <c r="BH228" i="3"/>
  <c r="BG228" i="3"/>
  <c r="BF228" i="3"/>
  <c r="T228" i="3"/>
  <c r="R228" i="3"/>
  <c r="P228" i="3"/>
  <c r="BK228" i="3"/>
  <c r="J228" i="3"/>
  <c r="BE228" i="3"/>
  <c r="BI227" i="3"/>
  <c r="BH227" i="3"/>
  <c r="BG227" i="3"/>
  <c r="BF227" i="3"/>
  <c r="T227" i="3"/>
  <c r="R227" i="3"/>
  <c r="P227" i="3"/>
  <c r="BK227" i="3"/>
  <c r="J227" i="3"/>
  <c r="BE227" i="3"/>
  <c r="BI226" i="3"/>
  <c r="BH226" i="3"/>
  <c r="BG226" i="3"/>
  <c r="BF226" i="3"/>
  <c r="T226" i="3"/>
  <c r="R226" i="3"/>
  <c r="P226" i="3"/>
  <c r="BK226" i="3"/>
  <c r="J226" i="3"/>
  <c r="BE226" i="3"/>
  <c r="BI225" i="3"/>
  <c r="BH225" i="3"/>
  <c r="BG225" i="3"/>
  <c r="BF225" i="3"/>
  <c r="T225" i="3"/>
  <c r="R225" i="3"/>
  <c r="P225" i="3"/>
  <c r="BK225" i="3"/>
  <c r="J225" i="3"/>
  <c r="BE225" i="3"/>
  <c r="BI223" i="3"/>
  <c r="BH223" i="3"/>
  <c r="BG223" i="3"/>
  <c r="BF223" i="3"/>
  <c r="T223" i="3"/>
  <c r="R223" i="3"/>
  <c r="P223" i="3"/>
  <c r="BK223" i="3"/>
  <c r="J223" i="3"/>
  <c r="BE223" i="3"/>
  <c r="BI222" i="3"/>
  <c r="BH222" i="3"/>
  <c r="BG222" i="3"/>
  <c r="BF222" i="3"/>
  <c r="T222" i="3"/>
  <c r="R222" i="3"/>
  <c r="P222" i="3"/>
  <c r="BK222" i="3"/>
  <c r="J222" i="3"/>
  <c r="BE222" i="3"/>
  <c r="BI220" i="3"/>
  <c r="BH220" i="3"/>
  <c r="BG220" i="3"/>
  <c r="BF220" i="3"/>
  <c r="T220" i="3"/>
  <c r="R220" i="3"/>
  <c r="P220" i="3"/>
  <c r="BK220" i="3"/>
  <c r="J220" i="3"/>
  <c r="BE220" i="3"/>
  <c r="BI219" i="3"/>
  <c r="BH219" i="3"/>
  <c r="BG219" i="3"/>
  <c r="BF219" i="3"/>
  <c r="T219" i="3"/>
  <c r="R219" i="3"/>
  <c r="R215" i="3" s="1"/>
  <c r="P219" i="3"/>
  <c r="BK219" i="3"/>
  <c r="J219" i="3"/>
  <c r="BE219" i="3"/>
  <c r="BI217" i="3"/>
  <c r="BH217" i="3"/>
  <c r="BG217" i="3"/>
  <c r="BF217" i="3"/>
  <c r="T217" i="3"/>
  <c r="R217" i="3"/>
  <c r="P217" i="3"/>
  <c r="BK217" i="3"/>
  <c r="BK215" i="3" s="1"/>
  <c r="J217" i="3"/>
  <c r="BE217" i="3"/>
  <c r="BI216" i="3"/>
  <c r="BH216" i="3"/>
  <c r="BG216" i="3"/>
  <c r="BF216" i="3"/>
  <c r="T216" i="3"/>
  <c r="T215" i="3"/>
  <c r="R216" i="3"/>
  <c r="P216" i="3"/>
  <c r="P215" i="3"/>
  <c r="BK216" i="3"/>
  <c r="J215" i="3"/>
  <c r="J66" i="3" s="1"/>
  <c r="J216" i="3"/>
  <c r="BE216" i="3" s="1"/>
  <c r="BI214" i="3"/>
  <c r="BH214" i="3"/>
  <c r="BG214" i="3"/>
  <c r="BF214" i="3"/>
  <c r="T214" i="3"/>
  <c r="R214" i="3"/>
  <c r="P214" i="3"/>
  <c r="BK214" i="3"/>
  <c r="J214" i="3"/>
  <c r="BE214" i="3"/>
  <c r="BI212" i="3"/>
  <c r="BH212" i="3"/>
  <c r="BG212" i="3"/>
  <c r="BF212" i="3"/>
  <c r="T212" i="3"/>
  <c r="R212" i="3"/>
  <c r="P212" i="3"/>
  <c r="BK212" i="3"/>
  <c r="J212" i="3"/>
  <c r="BE212" i="3"/>
  <c r="BI211" i="3"/>
  <c r="BH211" i="3"/>
  <c r="BG211" i="3"/>
  <c r="BF211" i="3"/>
  <c r="T211" i="3"/>
  <c r="R211" i="3"/>
  <c r="P211" i="3"/>
  <c r="BK211" i="3"/>
  <c r="J211" i="3"/>
  <c r="BE211" i="3"/>
  <c r="BI210" i="3"/>
  <c r="BH210" i="3"/>
  <c r="BG210" i="3"/>
  <c r="BF210" i="3"/>
  <c r="T210" i="3"/>
  <c r="R210" i="3"/>
  <c r="P210" i="3"/>
  <c r="P202" i="3" s="1"/>
  <c r="BK210" i="3"/>
  <c r="J210" i="3"/>
  <c r="BE210" i="3"/>
  <c r="BI205" i="3"/>
  <c r="BH205" i="3"/>
  <c r="BG205" i="3"/>
  <c r="BF205" i="3"/>
  <c r="T205" i="3"/>
  <c r="T202" i="3" s="1"/>
  <c r="R205" i="3"/>
  <c r="R202" i="3" s="1"/>
  <c r="P205" i="3"/>
  <c r="BK205" i="3"/>
  <c r="J205" i="3"/>
  <c r="BE205" i="3"/>
  <c r="BI203" i="3"/>
  <c r="BH203" i="3"/>
  <c r="BG203" i="3"/>
  <c r="BF203" i="3"/>
  <c r="T203" i="3"/>
  <c r="R203" i="3"/>
  <c r="P203" i="3"/>
  <c r="BK203" i="3"/>
  <c r="BK202" i="3" s="1"/>
  <c r="J202" i="3" s="1"/>
  <c r="J65" i="3" s="1"/>
  <c r="J203" i="3"/>
  <c r="BE203" i="3"/>
  <c r="BI200" i="3"/>
  <c r="BH200" i="3"/>
  <c r="BG200" i="3"/>
  <c r="BF200" i="3"/>
  <c r="T200" i="3"/>
  <c r="R200" i="3"/>
  <c r="P200" i="3"/>
  <c r="BK200" i="3"/>
  <c r="J200" i="3"/>
  <c r="BE200" i="3"/>
  <c r="BI199" i="3"/>
  <c r="BH199" i="3"/>
  <c r="BG199" i="3"/>
  <c r="BF199" i="3"/>
  <c r="T199" i="3"/>
  <c r="R199" i="3"/>
  <c r="P199" i="3"/>
  <c r="BK199" i="3"/>
  <c r="J199" i="3"/>
  <c r="BE199" i="3"/>
  <c r="BI197" i="3"/>
  <c r="BH197" i="3"/>
  <c r="BG197" i="3"/>
  <c r="BF197" i="3"/>
  <c r="T197" i="3"/>
  <c r="R197" i="3"/>
  <c r="P197" i="3"/>
  <c r="BK197" i="3"/>
  <c r="J197" i="3"/>
  <c r="BE197" i="3"/>
  <c r="BI195" i="3"/>
  <c r="BH195" i="3"/>
  <c r="BG195" i="3"/>
  <c r="BF195" i="3"/>
  <c r="T195" i="3"/>
  <c r="R195" i="3"/>
  <c r="P195" i="3"/>
  <c r="BK195" i="3"/>
  <c r="J195" i="3"/>
  <c r="BE195" i="3"/>
  <c r="BI191" i="3"/>
  <c r="BH191" i="3"/>
  <c r="BG191" i="3"/>
  <c r="BF191" i="3"/>
  <c r="T191" i="3"/>
  <c r="R191" i="3"/>
  <c r="P191" i="3"/>
  <c r="BK191" i="3"/>
  <c r="J191" i="3"/>
  <c r="BE191" i="3"/>
  <c r="BI190" i="3"/>
  <c r="BH190" i="3"/>
  <c r="BG190" i="3"/>
  <c r="BF190" i="3"/>
  <c r="T190" i="3"/>
  <c r="R190" i="3"/>
  <c r="P190" i="3"/>
  <c r="BK190" i="3"/>
  <c r="J190" i="3"/>
  <c r="BE190" i="3"/>
  <c r="BI188" i="3"/>
  <c r="BH188" i="3"/>
  <c r="BG188" i="3"/>
  <c r="BF188" i="3"/>
  <c r="T188" i="3"/>
  <c r="R188" i="3"/>
  <c r="P188" i="3"/>
  <c r="BK188" i="3"/>
  <c r="J188" i="3"/>
  <c r="BE188" i="3"/>
  <c r="BI187" i="3"/>
  <c r="BH187" i="3"/>
  <c r="BG187" i="3"/>
  <c r="BF187" i="3"/>
  <c r="T187" i="3"/>
  <c r="R187" i="3"/>
  <c r="P187" i="3"/>
  <c r="BK187" i="3"/>
  <c r="J187" i="3"/>
  <c r="BE187" i="3"/>
  <c r="BI185" i="3"/>
  <c r="BH185" i="3"/>
  <c r="BG185" i="3"/>
  <c r="BF185" i="3"/>
  <c r="T185" i="3"/>
  <c r="R185" i="3"/>
  <c r="P185" i="3"/>
  <c r="BK185" i="3"/>
  <c r="J185" i="3"/>
  <c r="BE185" i="3"/>
  <c r="BI184" i="3"/>
  <c r="BH184" i="3"/>
  <c r="BG184" i="3"/>
  <c r="BF184" i="3"/>
  <c r="T184" i="3"/>
  <c r="R184" i="3"/>
  <c r="R175" i="3" s="1"/>
  <c r="P184" i="3"/>
  <c r="BK184" i="3"/>
  <c r="J184" i="3"/>
  <c r="BE184" i="3"/>
  <c r="BI180" i="3"/>
  <c r="BH180" i="3"/>
  <c r="BG180" i="3"/>
  <c r="BF180" i="3"/>
  <c r="T180" i="3"/>
  <c r="R180" i="3"/>
  <c r="P180" i="3"/>
  <c r="BK180" i="3"/>
  <c r="BK175" i="3" s="1"/>
  <c r="J175" i="3" s="1"/>
  <c r="J64" i="3" s="1"/>
  <c r="J180" i="3"/>
  <c r="BE180" i="3"/>
  <c r="BI176" i="3"/>
  <c r="BH176" i="3"/>
  <c r="BG176" i="3"/>
  <c r="BF176" i="3"/>
  <c r="T176" i="3"/>
  <c r="T175" i="3"/>
  <c r="R176" i="3"/>
  <c r="P176" i="3"/>
  <c r="P175" i="3"/>
  <c r="BK176" i="3"/>
  <c r="J176" i="3"/>
  <c r="BE176" i="3" s="1"/>
  <c r="BI174" i="3"/>
  <c r="BH174" i="3"/>
  <c r="BG174" i="3"/>
  <c r="BF174" i="3"/>
  <c r="T174" i="3"/>
  <c r="R174" i="3"/>
  <c r="P174" i="3"/>
  <c r="BK174" i="3"/>
  <c r="J174" i="3"/>
  <c r="BE174" i="3"/>
  <c r="BI172" i="3"/>
  <c r="BH172" i="3"/>
  <c r="BG172" i="3"/>
  <c r="BF172" i="3"/>
  <c r="T172" i="3"/>
  <c r="R172" i="3"/>
  <c r="P172" i="3"/>
  <c r="BK172" i="3"/>
  <c r="J172" i="3"/>
  <c r="BE172" i="3"/>
  <c r="BI171" i="3"/>
  <c r="BH171" i="3"/>
  <c r="BG171" i="3"/>
  <c r="BF171" i="3"/>
  <c r="T171" i="3"/>
  <c r="R171" i="3"/>
  <c r="P171" i="3"/>
  <c r="BK171" i="3"/>
  <c r="J171" i="3"/>
  <c r="BE171" i="3"/>
  <c r="BI170" i="3"/>
  <c r="BH170" i="3"/>
  <c r="BG170" i="3"/>
  <c r="BF170" i="3"/>
  <c r="T170" i="3"/>
  <c r="R170" i="3"/>
  <c r="P170" i="3"/>
  <c r="BK170" i="3"/>
  <c r="J170" i="3"/>
  <c r="BE170" i="3"/>
  <c r="BI168" i="3"/>
  <c r="BH168" i="3"/>
  <c r="BG168" i="3"/>
  <c r="BF168" i="3"/>
  <c r="T168" i="3"/>
  <c r="R168" i="3"/>
  <c r="P168" i="3"/>
  <c r="BK168" i="3"/>
  <c r="J168" i="3"/>
  <c r="BE168" i="3"/>
  <c r="BI166" i="3"/>
  <c r="BH166" i="3"/>
  <c r="BG166" i="3"/>
  <c r="BF166" i="3"/>
  <c r="T166" i="3"/>
  <c r="R166" i="3"/>
  <c r="P166" i="3"/>
  <c r="BK166" i="3"/>
  <c r="J166" i="3"/>
  <c r="BE166" i="3"/>
  <c r="BI164" i="3"/>
  <c r="BH164" i="3"/>
  <c r="BG164" i="3"/>
  <c r="BF164" i="3"/>
  <c r="T164" i="3"/>
  <c r="R164" i="3"/>
  <c r="P164" i="3"/>
  <c r="BK164" i="3"/>
  <c r="J164" i="3"/>
  <c r="BE164" i="3"/>
  <c r="BI162" i="3"/>
  <c r="BH162" i="3"/>
  <c r="BG162" i="3"/>
  <c r="BF162" i="3"/>
  <c r="T162" i="3"/>
  <c r="R162" i="3"/>
  <c r="P162" i="3"/>
  <c r="BK162" i="3"/>
  <c r="J162" i="3"/>
  <c r="BE162" i="3"/>
  <c r="BI160" i="3"/>
  <c r="BH160" i="3"/>
  <c r="BG160" i="3"/>
  <c r="BF160" i="3"/>
  <c r="T160" i="3"/>
  <c r="R160" i="3"/>
  <c r="R151" i="3" s="1"/>
  <c r="P160" i="3"/>
  <c r="BK160" i="3"/>
  <c r="J160" i="3"/>
  <c r="BE160" i="3"/>
  <c r="BI156" i="3"/>
  <c r="BH156" i="3"/>
  <c r="BG156" i="3"/>
  <c r="BF156" i="3"/>
  <c r="T156" i="3"/>
  <c r="R156" i="3"/>
  <c r="P156" i="3"/>
  <c r="BK156" i="3"/>
  <c r="BK151" i="3" s="1"/>
  <c r="J151" i="3" s="1"/>
  <c r="J63" i="3" s="1"/>
  <c r="J156" i="3"/>
  <c r="BE156" i="3"/>
  <c r="BI152" i="3"/>
  <c r="BH152" i="3"/>
  <c r="BG152" i="3"/>
  <c r="BF152" i="3"/>
  <c r="T152" i="3"/>
  <c r="T151" i="3"/>
  <c r="R152" i="3"/>
  <c r="P152" i="3"/>
  <c r="P151" i="3"/>
  <c r="BK152" i="3"/>
  <c r="J152" i="3"/>
  <c r="BE152" i="3" s="1"/>
  <c r="BI149" i="3"/>
  <c r="BH149" i="3"/>
  <c r="BG149" i="3"/>
  <c r="BF149" i="3"/>
  <c r="T149" i="3"/>
  <c r="R149" i="3"/>
  <c r="P149" i="3"/>
  <c r="BK149" i="3"/>
  <c r="J149" i="3"/>
  <c r="BE149" i="3"/>
  <c r="BI147" i="3"/>
  <c r="BH147" i="3"/>
  <c r="BG147" i="3"/>
  <c r="BF147" i="3"/>
  <c r="T147" i="3"/>
  <c r="R147" i="3"/>
  <c r="P147" i="3"/>
  <c r="BK147" i="3"/>
  <c r="J147" i="3"/>
  <c r="BE147" i="3"/>
  <c r="BI145" i="3"/>
  <c r="BH145" i="3"/>
  <c r="BG145" i="3"/>
  <c r="BF145" i="3"/>
  <c r="T145" i="3"/>
  <c r="R145" i="3"/>
  <c r="P145" i="3"/>
  <c r="BK145" i="3"/>
  <c r="J145" i="3"/>
  <c r="BE145" i="3"/>
  <c r="BI144" i="3"/>
  <c r="BH144" i="3"/>
  <c r="BG144" i="3"/>
  <c r="BF144" i="3"/>
  <c r="T144" i="3"/>
  <c r="R144" i="3"/>
  <c r="P144" i="3"/>
  <c r="BK144" i="3"/>
  <c r="J144" i="3"/>
  <c r="BE144" i="3"/>
  <c r="BI140" i="3"/>
  <c r="BH140" i="3"/>
  <c r="BG140" i="3"/>
  <c r="BF140" i="3"/>
  <c r="T140" i="3"/>
  <c r="R140" i="3"/>
  <c r="P140" i="3"/>
  <c r="BK140" i="3"/>
  <c r="J140" i="3"/>
  <c r="BE140" i="3"/>
  <c r="BI136" i="3"/>
  <c r="BH136" i="3"/>
  <c r="BG136" i="3"/>
  <c r="BF136" i="3"/>
  <c r="T136" i="3"/>
  <c r="R136" i="3"/>
  <c r="P136" i="3"/>
  <c r="BK136" i="3"/>
  <c r="J136" i="3"/>
  <c r="BE136" i="3"/>
  <c r="BI134" i="3"/>
  <c r="BH134" i="3"/>
  <c r="BG134" i="3"/>
  <c r="BF134" i="3"/>
  <c r="T134" i="3"/>
  <c r="R134" i="3"/>
  <c r="R127" i="3" s="1"/>
  <c r="P134" i="3"/>
  <c r="BK134" i="3"/>
  <c r="J134" i="3"/>
  <c r="BE134" i="3"/>
  <c r="BI132" i="3"/>
  <c r="BH132" i="3"/>
  <c r="BG132" i="3"/>
  <c r="BF132" i="3"/>
  <c r="T132" i="3"/>
  <c r="R132" i="3"/>
  <c r="P132" i="3"/>
  <c r="BK132" i="3"/>
  <c r="BK127" i="3" s="1"/>
  <c r="J127" i="3" s="1"/>
  <c r="J62" i="3" s="1"/>
  <c r="J132" i="3"/>
  <c r="BE132" i="3"/>
  <c r="BI128" i="3"/>
  <c r="BH128" i="3"/>
  <c r="BG128" i="3"/>
  <c r="BF128" i="3"/>
  <c r="T128" i="3"/>
  <c r="T127" i="3"/>
  <c r="R128" i="3"/>
  <c r="P128" i="3"/>
  <c r="P127" i="3"/>
  <c r="BK128" i="3"/>
  <c r="J128" i="3"/>
  <c r="BE128" i="3" s="1"/>
  <c r="BI126" i="3"/>
  <c r="BH126" i="3"/>
  <c r="BG126" i="3"/>
  <c r="BF126" i="3"/>
  <c r="T126" i="3"/>
  <c r="R126" i="3"/>
  <c r="P126" i="3"/>
  <c r="BK126" i="3"/>
  <c r="J126" i="3"/>
  <c r="BE126" i="3"/>
  <c r="BI124" i="3"/>
  <c r="BH124" i="3"/>
  <c r="BG124" i="3"/>
  <c r="BF124" i="3"/>
  <c r="T124" i="3"/>
  <c r="R124" i="3"/>
  <c r="P124" i="3"/>
  <c r="BK124" i="3"/>
  <c r="J124" i="3"/>
  <c r="BE124" i="3"/>
  <c r="BI123" i="3"/>
  <c r="BH123" i="3"/>
  <c r="BG123" i="3"/>
  <c r="BF123" i="3"/>
  <c r="T123" i="3"/>
  <c r="R123" i="3"/>
  <c r="P123" i="3"/>
  <c r="BK123" i="3"/>
  <c r="J123" i="3"/>
  <c r="BE123" i="3"/>
  <c r="BI122" i="3"/>
  <c r="BH122" i="3"/>
  <c r="BG122" i="3"/>
  <c r="BF122" i="3"/>
  <c r="T122" i="3"/>
  <c r="R122" i="3"/>
  <c r="P122" i="3"/>
  <c r="BK122" i="3"/>
  <c r="J122" i="3"/>
  <c r="BE122" i="3"/>
  <c r="BI117" i="3"/>
  <c r="BH117" i="3"/>
  <c r="BG117" i="3"/>
  <c r="BF117" i="3"/>
  <c r="T117" i="3"/>
  <c r="R117" i="3"/>
  <c r="P117" i="3"/>
  <c r="BK117" i="3"/>
  <c r="J117" i="3"/>
  <c r="BE117" i="3"/>
  <c r="BI115" i="3"/>
  <c r="BH115" i="3"/>
  <c r="BG115" i="3"/>
  <c r="BF115" i="3"/>
  <c r="T115" i="3"/>
  <c r="R115" i="3"/>
  <c r="P115" i="3"/>
  <c r="BK115" i="3"/>
  <c r="J115" i="3"/>
  <c r="BE115" i="3"/>
  <c r="BI113" i="3"/>
  <c r="BH113" i="3"/>
  <c r="BG113" i="3"/>
  <c r="BF113" i="3"/>
  <c r="T113" i="3"/>
  <c r="R113" i="3"/>
  <c r="P113" i="3"/>
  <c r="BK113" i="3"/>
  <c r="J113" i="3"/>
  <c r="BE113" i="3"/>
  <c r="BI111" i="3"/>
  <c r="BH111" i="3"/>
  <c r="BG111" i="3"/>
  <c r="BF111" i="3"/>
  <c r="T111" i="3"/>
  <c r="R111" i="3"/>
  <c r="P111" i="3"/>
  <c r="BK111" i="3"/>
  <c r="J111" i="3"/>
  <c r="BE111" i="3"/>
  <c r="BI109" i="3"/>
  <c r="BH109" i="3"/>
  <c r="BG109" i="3"/>
  <c r="BF109" i="3"/>
  <c r="T109" i="3"/>
  <c r="T104" i="3" s="1"/>
  <c r="R109" i="3"/>
  <c r="R104" i="3" s="1"/>
  <c r="R103" i="3" s="1"/>
  <c r="P109" i="3"/>
  <c r="BK109" i="3"/>
  <c r="J109" i="3"/>
  <c r="BE109" i="3"/>
  <c r="BI107" i="3"/>
  <c r="BH107" i="3"/>
  <c r="BG107" i="3"/>
  <c r="BF107" i="3"/>
  <c r="T107" i="3"/>
  <c r="R107" i="3"/>
  <c r="P107" i="3"/>
  <c r="P104" i="3" s="1"/>
  <c r="BK107" i="3"/>
  <c r="BK104" i="3" s="1"/>
  <c r="J107" i="3"/>
  <c r="BE107" i="3"/>
  <c r="BI105" i="3"/>
  <c r="BH105" i="3"/>
  <c r="BG105" i="3"/>
  <c r="BF105" i="3"/>
  <c r="T105" i="3"/>
  <c r="R105" i="3"/>
  <c r="P105" i="3"/>
  <c r="BK105" i="3"/>
  <c r="J105" i="3"/>
  <c r="BE105" i="3" s="1"/>
  <c r="J99" i="3"/>
  <c r="J98" i="3"/>
  <c r="F98" i="3"/>
  <c r="F96" i="3"/>
  <c r="E94" i="3"/>
  <c r="J55" i="3"/>
  <c r="J54" i="3"/>
  <c r="F54" i="3"/>
  <c r="F52" i="3"/>
  <c r="E50" i="3"/>
  <c r="J18" i="3"/>
  <c r="E18" i="3"/>
  <c r="F55" i="3" s="1"/>
  <c r="J17" i="3"/>
  <c r="J12" i="3"/>
  <c r="J52" i="3" s="1"/>
  <c r="E7" i="3"/>
  <c r="E48" i="3" s="1"/>
  <c r="E92" i="3"/>
  <c r="J37" i="2"/>
  <c r="J36" i="2"/>
  <c r="AY55" i="1"/>
  <c r="J35" i="2"/>
  <c r="AX55" i="1"/>
  <c r="BI190" i="2"/>
  <c r="BH190" i="2"/>
  <c r="BG190" i="2"/>
  <c r="BF190" i="2"/>
  <c r="T190" i="2"/>
  <c r="R190" i="2"/>
  <c r="P190" i="2"/>
  <c r="BK190" i="2"/>
  <c r="J190" i="2"/>
  <c r="BE190" i="2"/>
  <c r="BI187" i="2"/>
  <c r="BH187" i="2"/>
  <c r="BG187" i="2"/>
  <c r="BF187" i="2"/>
  <c r="T187" i="2"/>
  <c r="R187" i="2"/>
  <c r="P187" i="2"/>
  <c r="BK187" i="2"/>
  <c r="J187" i="2"/>
  <c r="BE187" i="2"/>
  <c r="BI185" i="2"/>
  <c r="BH185" i="2"/>
  <c r="BG185" i="2"/>
  <c r="BF185" i="2"/>
  <c r="T185" i="2"/>
  <c r="R185" i="2"/>
  <c r="R180" i="2" s="1"/>
  <c r="P185" i="2"/>
  <c r="BK185" i="2"/>
  <c r="J185" i="2"/>
  <c r="BE185" i="2"/>
  <c r="BI182" i="2"/>
  <c r="BH182" i="2"/>
  <c r="BG182" i="2"/>
  <c r="BF182" i="2"/>
  <c r="T182" i="2"/>
  <c r="R182" i="2"/>
  <c r="P182" i="2"/>
  <c r="BK182" i="2"/>
  <c r="BK180" i="2" s="1"/>
  <c r="J180" i="2" s="1"/>
  <c r="J69" i="2" s="1"/>
  <c r="J182" i="2"/>
  <c r="BE182" i="2"/>
  <c r="BI181" i="2"/>
  <c r="BH181" i="2"/>
  <c r="BG181" i="2"/>
  <c r="BF181" i="2"/>
  <c r="T181" i="2"/>
  <c r="T180" i="2"/>
  <c r="R181" i="2"/>
  <c r="P181" i="2"/>
  <c r="P180" i="2"/>
  <c r="BK181" i="2"/>
  <c r="J181" i="2"/>
  <c r="BE181" i="2" s="1"/>
  <c r="BI179" i="2"/>
  <c r="BH179" i="2"/>
  <c r="BG179" i="2"/>
  <c r="BF179" i="2"/>
  <c r="T179" i="2"/>
  <c r="T176" i="2" s="1"/>
  <c r="R179" i="2"/>
  <c r="P179" i="2"/>
  <c r="BK179" i="2"/>
  <c r="J179" i="2"/>
  <c r="BE179" i="2"/>
  <c r="BI177" i="2"/>
  <c r="BH177" i="2"/>
  <c r="BG177" i="2"/>
  <c r="BF177" i="2"/>
  <c r="T177" i="2"/>
  <c r="R177" i="2"/>
  <c r="R176" i="2"/>
  <c r="P177" i="2"/>
  <c r="P176" i="2"/>
  <c r="BK177" i="2"/>
  <c r="BK176" i="2"/>
  <c r="J176" i="2" s="1"/>
  <c r="J68" i="2" s="1"/>
  <c r="J177" i="2"/>
  <c r="BE177" i="2"/>
  <c r="BI175" i="2"/>
  <c r="BH175" i="2"/>
  <c r="BG175" i="2"/>
  <c r="BF175" i="2"/>
  <c r="T175" i="2"/>
  <c r="R175" i="2"/>
  <c r="P175" i="2"/>
  <c r="BK175" i="2"/>
  <c r="BK172" i="2" s="1"/>
  <c r="J172" i="2" s="1"/>
  <c r="J67" i="2" s="1"/>
  <c r="J175" i="2"/>
  <c r="BE175" i="2"/>
  <c r="BI173" i="2"/>
  <c r="BH173" i="2"/>
  <c r="BG173" i="2"/>
  <c r="BF173" i="2"/>
  <c r="T173" i="2"/>
  <c r="T172" i="2"/>
  <c r="R173" i="2"/>
  <c r="R172" i="2"/>
  <c r="P173" i="2"/>
  <c r="P172" i="2"/>
  <c r="BK173" i="2"/>
  <c r="J173" i="2"/>
  <c r="BE173" i="2" s="1"/>
  <c r="BI171" i="2"/>
  <c r="BH171" i="2"/>
  <c r="BG171" i="2"/>
  <c r="BF171" i="2"/>
  <c r="T171" i="2"/>
  <c r="T170" i="2"/>
  <c r="R171" i="2"/>
  <c r="R170" i="2"/>
  <c r="P171" i="2"/>
  <c r="P170" i="2"/>
  <c r="BK171" i="2"/>
  <c r="BK170" i="2"/>
  <c r="J170" i="2"/>
  <c r="J66" i="2" s="1"/>
  <c r="J171" i="2"/>
  <c r="BE171" i="2" s="1"/>
  <c r="BI169" i="2"/>
  <c r="BH169" i="2"/>
  <c r="BG169" i="2"/>
  <c r="BF169" i="2"/>
  <c r="T169" i="2"/>
  <c r="T166" i="2" s="1"/>
  <c r="T165" i="2" s="1"/>
  <c r="R169" i="2"/>
  <c r="P169" i="2"/>
  <c r="BK169" i="2"/>
  <c r="J169" i="2"/>
  <c r="BE169" i="2"/>
  <c r="BI167" i="2"/>
  <c r="BH167" i="2"/>
  <c r="BG167" i="2"/>
  <c r="BF167" i="2"/>
  <c r="T167" i="2"/>
  <c r="R167" i="2"/>
  <c r="R166" i="2" s="1"/>
  <c r="R165" i="2" s="1"/>
  <c r="P167" i="2"/>
  <c r="P166" i="2"/>
  <c r="P165" i="2" s="1"/>
  <c r="BK167" i="2"/>
  <c r="BK166" i="2"/>
  <c r="BK165" i="2" s="1"/>
  <c r="J165" i="2" s="1"/>
  <c r="J64" i="2" s="1"/>
  <c r="J166" i="2"/>
  <c r="J65" i="2" s="1"/>
  <c r="J167" i="2"/>
  <c r="BE167" i="2"/>
  <c r="BI164" i="2"/>
  <c r="BH164" i="2"/>
  <c r="BG164" i="2"/>
  <c r="BF164" i="2"/>
  <c r="T164" i="2"/>
  <c r="T162" i="2" s="1"/>
  <c r="R164" i="2"/>
  <c r="P164" i="2"/>
  <c r="BK164" i="2"/>
  <c r="J164" i="2"/>
  <c r="BE164" i="2"/>
  <c r="BI163" i="2"/>
  <c r="BH163" i="2"/>
  <c r="BG163" i="2"/>
  <c r="BF163" i="2"/>
  <c r="T163" i="2"/>
  <c r="R163" i="2"/>
  <c r="R162" i="2"/>
  <c r="P163" i="2"/>
  <c r="P162" i="2"/>
  <c r="BK163" i="2"/>
  <c r="BK162" i="2"/>
  <c r="J162" i="2" s="1"/>
  <c r="J63" i="2" s="1"/>
  <c r="J163" i="2"/>
  <c r="BE163" i="2"/>
  <c r="BI158" i="2"/>
  <c r="BH158" i="2"/>
  <c r="BG158" i="2"/>
  <c r="BF158" i="2"/>
  <c r="T158" i="2"/>
  <c r="R158" i="2"/>
  <c r="P158" i="2"/>
  <c r="BK158" i="2"/>
  <c r="J158" i="2"/>
  <c r="BE158" i="2"/>
  <c r="BI154" i="2"/>
  <c r="BH154" i="2"/>
  <c r="BG154" i="2"/>
  <c r="BF154" i="2"/>
  <c r="T154" i="2"/>
  <c r="R154" i="2"/>
  <c r="P154" i="2"/>
  <c r="BK154" i="2"/>
  <c r="J154" i="2"/>
  <c r="BE154" i="2"/>
  <c r="BI150" i="2"/>
  <c r="BH150" i="2"/>
  <c r="BG150" i="2"/>
  <c r="BF150" i="2"/>
  <c r="T150" i="2"/>
  <c r="R150" i="2"/>
  <c r="P150" i="2"/>
  <c r="BK150" i="2"/>
  <c r="J150" i="2"/>
  <c r="BE150" i="2"/>
  <c r="BI148" i="2"/>
  <c r="BH148" i="2"/>
  <c r="BG148" i="2"/>
  <c r="BF148" i="2"/>
  <c r="T148" i="2"/>
  <c r="R148" i="2"/>
  <c r="P148" i="2"/>
  <c r="BK148" i="2"/>
  <c r="J148" i="2"/>
  <c r="BE148" i="2"/>
  <c r="BI143" i="2"/>
  <c r="BH143" i="2"/>
  <c r="BG143" i="2"/>
  <c r="BF143" i="2"/>
  <c r="T143" i="2"/>
  <c r="R143" i="2"/>
  <c r="P143" i="2"/>
  <c r="BK143" i="2"/>
  <c r="J143" i="2"/>
  <c r="BE143" i="2"/>
  <c r="BI137" i="2"/>
  <c r="BH137" i="2"/>
  <c r="BG137" i="2"/>
  <c r="BF137" i="2"/>
  <c r="T137" i="2"/>
  <c r="R137" i="2"/>
  <c r="P137" i="2"/>
  <c r="BK137" i="2"/>
  <c r="J137" i="2"/>
  <c r="BE137" i="2"/>
  <c r="BI133" i="2"/>
  <c r="BH133" i="2"/>
  <c r="BG133" i="2"/>
  <c r="BF133" i="2"/>
  <c r="T133" i="2"/>
  <c r="R133" i="2"/>
  <c r="P133" i="2"/>
  <c r="BK133" i="2"/>
  <c r="J133" i="2"/>
  <c r="BE133" i="2"/>
  <c r="BI127" i="2"/>
  <c r="BH127" i="2"/>
  <c r="BG127" i="2"/>
  <c r="BF127" i="2"/>
  <c r="T127" i="2"/>
  <c r="R127" i="2"/>
  <c r="R122" i="2" s="1"/>
  <c r="P127" i="2"/>
  <c r="BK127" i="2"/>
  <c r="J127" i="2"/>
  <c r="BE127" i="2"/>
  <c r="BI125" i="2"/>
  <c r="BH125" i="2"/>
  <c r="BG125" i="2"/>
  <c r="BF125" i="2"/>
  <c r="T125" i="2"/>
  <c r="R125" i="2"/>
  <c r="P125" i="2"/>
  <c r="BK125" i="2"/>
  <c r="BK122" i="2" s="1"/>
  <c r="J122" i="2" s="1"/>
  <c r="J62" i="2" s="1"/>
  <c r="J125" i="2"/>
  <c r="BE125" i="2"/>
  <c r="BI123" i="2"/>
  <c r="BH123" i="2"/>
  <c r="BG123" i="2"/>
  <c r="BF123" i="2"/>
  <c r="T123" i="2"/>
  <c r="T122" i="2"/>
  <c r="R123" i="2"/>
  <c r="P123" i="2"/>
  <c r="P122" i="2"/>
  <c r="BK123" i="2"/>
  <c r="J123" i="2"/>
  <c r="BE123" i="2" s="1"/>
  <c r="BI120" i="2"/>
  <c r="BH120" i="2"/>
  <c r="BG120" i="2"/>
  <c r="BF120" i="2"/>
  <c r="T120" i="2"/>
  <c r="R120" i="2"/>
  <c r="P120" i="2"/>
  <c r="BK120" i="2"/>
  <c r="J120" i="2"/>
  <c r="BE120" i="2"/>
  <c r="BI118" i="2"/>
  <c r="BH118" i="2"/>
  <c r="BG118" i="2"/>
  <c r="BF118" i="2"/>
  <c r="T118" i="2"/>
  <c r="R118" i="2"/>
  <c r="P118" i="2"/>
  <c r="BK118" i="2"/>
  <c r="J118" i="2"/>
  <c r="BE118" i="2"/>
  <c r="BI116" i="2"/>
  <c r="BH116" i="2"/>
  <c r="BG116" i="2"/>
  <c r="BF116" i="2"/>
  <c r="T116" i="2"/>
  <c r="R116" i="2"/>
  <c r="P116" i="2"/>
  <c r="BK116" i="2"/>
  <c r="J116" i="2"/>
  <c r="BE116" i="2"/>
  <c r="BI114" i="2"/>
  <c r="BH114" i="2"/>
  <c r="BG114" i="2"/>
  <c r="BF114" i="2"/>
  <c r="T114" i="2"/>
  <c r="R114" i="2"/>
  <c r="P114" i="2"/>
  <c r="BK114" i="2"/>
  <c r="J114" i="2"/>
  <c r="BE114" i="2"/>
  <c r="BI110" i="2"/>
  <c r="BH110" i="2"/>
  <c r="BG110" i="2"/>
  <c r="BF110" i="2"/>
  <c r="T110" i="2"/>
  <c r="R110" i="2"/>
  <c r="P110" i="2"/>
  <c r="BK110" i="2"/>
  <c r="J110" i="2"/>
  <c r="BE110" i="2"/>
  <c r="BI108" i="2"/>
  <c r="BH108" i="2"/>
  <c r="BG108" i="2"/>
  <c r="BF108" i="2"/>
  <c r="T108" i="2"/>
  <c r="R108" i="2"/>
  <c r="P108" i="2"/>
  <c r="BK108" i="2"/>
  <c r="J108" i="2"/>
  <c r="BE108" i="2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R105" i="2"/>
  <c r="P105" i="2"/>
  <c r="BK105" i="2"/>
  <c r="J105" i="2"/>
  <c r="BE105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/>
  <c r="BI99" i="2"/>
  <c r="BH99" i="2"/>
  <c r="BG99" i="2"/>
  <c r="BF99" i="2"/>
  <c r="T99" i="2"/>
  <c r="R99" i="2"/>
  <c r="P99" i="2"/>
  <c r="BK99" i="2"/>
  <c r="J99" i="2"/>
  <c r="BE99" i="2"/>
  <c r="BI97" i="2"/>
  <c r="BH97" i="2"/>
  <c r="BG97" i="2"/>
  <c r="BF97" i="2"/>
  <c r="J34" i="2" s="1"/>
  <c r="AW55" i="1" s="1"/>
  <c r="T97" i="2"/>
  <c r="R97" i="2"/>
  <c r="P97" i="2"/>
  <c r="BK97" i="2"/>
  <c r="J97" i="2"/>
  <c r="BE97" i="2"/>
  <c r="BI94" i="2"/>
  <c r="F37" i="2" s="1"/>
  <c r="BD55" i="1" s="1"/>
  <c r="BH94" i="2"/>
  <c r="BG94" i="2"/>
  <c r="BF94" i="2"/>
  <c r="T94" i="2"/>
  <c r="R94" i="2"/>
  <c r="P94" i="2"/>
  <c r="BK94" i="2"/>
  <c r="J94" i="2"/>
  <c r="BE94" i="2"/>
  <c r="BI92" i="2"/>
  <c r="BH92" i="2"/>
  <c r="F36" i="2" s="1"/>
  <c r="BC55" i="1" s="1"/>
  <c r="BG92" i="2"/>
  <c r="F35" i="2"/>
  <c r="BB55" i="1" s="1"/>
  <c r="BF92" i="2"/>
  <c r="F34" i="2" s="1"/>
  <c r="BA55" i="1" s="1"/>
  <c r="T92" i="2"/>
  <c r="T91" i="2"/>
  <c r="T90" i="2" s="1"/>
  <c r="R92" i="2"/>
  <c r="R91" i="2"/>
  <c r="R90" i="2" s="1"/>
  <c r="R89" i="2" s="1"/>
  <c r="P92" i="2"/>
  <c r="P91" i="2"/>
  <c r="P90" i="2" s="1"/>
  <c r="P89" i="2" s="1"/>
  <c r="AU55" i="1" s="1"/>
  <c r="BK92" i="2"/>
  <c r="BK91" i="2" s="1"/>
  <c r="J92" i="2"/>
  <c r="BE92" i="2"/>
  <c r="J86" i="2"/>
  <c r="J85" i="2"/>
  <c r="F85" i="2"/>
  <c r="F83" i="2"/>
  <c r="E81" i="2"/>
  <c r="J55" i="2"/>
  <c r="J54" i="2"/>
  <c r="F54" i="2"/>
  <c r="F52" i="2"/>
  <c r="E50" i="2"/>
  <c r="J18" i="2"/>
  <c r="E18" i="2"/>
  <c r="F86" i="2"/>
  <c r="F55" i="2"/>
  <c r="J17" i="2"/>
  <c r="J12" i="2"/>
  <c r="J83" i="2"/>
  <c r="J52" i="2"/>
  <c r="E7" i="2"/>
  <c r="E79" i="2"/>
  <c r="E48" i="2"/>
  <c r="AS54" i="1"/>
  <c r="L50" i="1"/>
  <c r="AM50" i="1"/>
  <c r="AM49" i="1"/>
  <c r="L49" i="1"/>
  <c r="AM47" i="1"/>
  <c r="L47" i="1"/>
  <c r="L45" i="1"/>
  <c r="L44" i="1"/>
  <c r="F36" i="3" l="1"/>
  <c r="BC56" i="1" s="1"/>
  <c r="BK236" i="3"/>
  <c r="J236" i="3" s="1"/>
  <c r="J67" i="3" s="1"/>
  <c r="F34" i="3"/>
  <c r="BA56" i="1" s="1"/>
  <c r="F35" i="3"/>
  <c r="BB56" i="1" s="1"/>
  <c r="BB54" i="1" s="1"/>
  <c r="W31" i="1" s="1"/>
  <c r="F37" i="5"/>
  <c r="BD58" i="1" s="1"/>
  <c r="F35" i="5"/>
  <c r="BB58" i="1" s="1"/>
  <c r="F36" i="5"/>
  <c r="BC58" i="1" s="1"/>
  <c r="J33" i="5"/>
  <c r="AV58" i="1" s="1"/>
  <c r="F35" i="6"/>
  <c r="BB59" i="1" s="1"/>
  <c r="F37" i="6"/>
  <c r="BD59" i="1" s="1"/>
  <c r="BD54" i="1" s="1"/>
  <c r="W33" i="1" s="1"/>
  <c r="J33" i="6"/>
  <c r="AV59" i="1" s="1"/>
  <c r="F35" i="7"/>
  <c r="BB60" i="1" s="1"/>
  <c r="F37" i="7"/>
  <c r="BD60" i="1" s="1"/>
  <c r="J86" i="7"/>
  <c r="J61" i="7" s="1"/>
  <c r="F33" i="7"/>
  <c r="AZ60" i="1" s="1"/>
  <c r="BK89" i="7"/>
  <c r="J89" i="7" s="1"/>
  <c r="J62" i="7" s="1"/>
  <c r="F36" i="7"/>
  <c r="BC60" i="1" s="1"/>
  <c r="BK81" i="8"/>
  <c r="J81" i="8" s="1"/>
  <c r="J60" i="8" s="1"/>
  <c r="T89" i="2"/>
  <c r="F33" i="2"/>
  <c r="AZ55" i="1" s="1"/>
  <c r="J33" i="2"/>
  <c r="AV55" i="1" s="1"/>
  <c r="AT55" i="1" s="1"/>
  <c r="J91" i="2"/>
  <c r="J61" i="2" s="1"/>
  <c r="BK90" i="2"/>
  <c r="J33" i="3"/>
  <c r="AV56" i="1" s="1"/>
  <c r="F33" i="3"/>
  <c r="AZ56" i="1" s="1"/>
  <c r="J104" i="3"/>
  <c r="J61" i="3" s="1"/>
  <c r="BK103" i="3"/>
  <c r="R102" i="3"/>
  <c r="J96" i="3"/>
  <c r="F99" i="3"/>
  <c r="J34" i="3"/>
  <c r="AW56" i="1" s="1"/>
  <c r="P311" i="3"/>
  <c r="P103" i="3" s="1"/>
  <c r="P102" i="3" s="1"/>
  <c r="AU56" i="1" s="1"/>
  <c r="AU54" i="1" s="1"/>
  <c r="P392" i="3"/>
  <c r="F55" i="7"/>
  <c r="F81" i="7"/>
  <c r="T311" i="3"/>
  <c r="T103" i="3" s="1"/>
  <c r="R320" i="3"/>
  <c r="T354" i="3"/>
  <c r="T320" i="3" s="1"/>
  <c r="P354" i="3"/>
  <c r="P320" i="3" s="1"/>
  <c r="P402" i="3"/>
  <c r="J91" i="4"/>
  <c r="J61" i="4" s="1"/>
  <c r="BK90" i="4"/>
  <c r="F34" i="8"/>
  <c r="BA61" i="1" s="1"/>
  <c r="J34" i="8"/>
  <c r="AW61" i="1" s="1"/>
  <c r="BK80" i="8"/>
  <c r="J80" i="8" s="1"/>
  <c r="BK320" i="3"/>
  <c r="J320" i="3" s="1"/>
  <c r="J70" i="3" s="1"/>
  <c r="J321" i="3"/>
  <c r="J71" i="3" s="1"/>
  <c r="P449" i="3"/>
  <c r="P463" i="3"/>
  <c r="P467" i="3"/>
  <c r="P481" i="3"/>
  <c r="R90" i="4"/>
  <c r="R89" i="4" s="1"/>
  <c r="F36" i="4"/>
  <c r="BC57" i="1" s="1"/>
  <c r="BK145" i="5"/>
  <c r="R145" i="5"/>
  <c r="R144" i="5" s="1"/>
  <c r="R86" i="5" s="1"/>
  <c r="F33" i="6"/>
  <c r="AZ59" i="1" s="1"/>
  <c r="J87" i="6"/>
  <c r="J61" i="6" s="1"/>
  <c r="BK86" i="6"/>
  <c r="F34" i="6"/>
  <c r="BA59" i="1" s="1"/>
  <c r="P85" i="7"/>
  <c r="P84" i="7" s="1"/>
  <c r="AU60" i="1" s="1"/>
  <c r="T85" i="7"/>
  <c r="T84" i="7" s="1"/>
  <c r="F36" i="8"/>
  <c r="BC61" i="1" s="1"/>
  <c r="F33" i="4"/>
  <c r="AZ57" i="1" s="1"/>
  <c r="P90" i="4"/>
  <c r="P89" i="4" s="1"/>
  <c r="AU57" i="1" s="1"/>
  <c r="T90" i="4"/>
  <c r="T89" i="4" s="1"/>
  <c r="BK88" i="5"/>
  <c r="J34" i="5"/>
  <c r="AW58" i="1" s="1"/>
  <c r="AT58" i="1" s="1"/>
  <c r="J34" i="6"/>
  <c r="AW59" i="1" s="1"/>
  <c r="BK94" i="6"/>
  <c r="J33" i="7"/>
  <c r="AV60" i="1" s="1"/>
  <c r="AT60" i="1" s="1"/>
  <c r="R85" i="7"/>
  <c r="R84" i="7" s="1"/>
  <c r="F34" i="7"/>
  <c r="BA60" i="1" s="1"/>
  <c r="J34" i="7"/>
  <c r="AW60" i="1" s="1"/>
  <c r="R81" i="8"/>
  <c r="R80" i="8" s="1"/>
  <c r="F33" i="5"/>
  <c r="AZ58" i="1" s="1"/>
  <c r="P86" i="5"/>
  <c r="AU58" i="1" s="1"/>
  <c r="T86" i="5"/>
  <c r="R85" i="6"/>
  <c r="F36" i="6"/>
  <c r="BC59" i="1" s="1"/>
  <c r="R94" i="6"/>
  <c r="R93" i="6" s="1"/>
  <c r="J52" i="7"/>
  <c r="J78" i="7"/>
  <c r="BK100" i="7"/>
  <c r="F33" i="8"/>
  <c r="AZ61" i="1" s="1"/>
  <c r="J33" i="8"/>
  <c r="AV61" i="1" s="1"/>
  <c r="F34" i="4"/>
  <c r="BA57" i="1" s="1"/>
  <c r="F34" i="5"/>
  <c r="BA58" i="1" s="1"/>
  <c r="AT56" i="1" l="1"/>
  <c r="AT59" i="1"/>
  <c r="AX54" i="1"/>
  <c r="BA54" i="1"/>
  <c r="W30" i="1" s="1"/>
  <c r="BK85" i="7"/>
  <c r="J85" i="7" s="1"/>
  <c r="J60" i="7" s="1"/>
  <c r="BC54" i="1"/>
  <c r="AY54" i="1" s="1"/>
  <c r="T102" i="3"/>
  <c r="J100" i="7"/>
  <c r="J64" i="7" s="1"/>
  <c r="BK99" i="7"/>
  <c r="J88" i="5"/>
  <c r="J61" i="5" s="1"/>
  <c r="BK87" i="5"/>
  <c r="J90" i="2"/>
  <c r="J60" i="2" s="1"/>
  <c r="BK89" i="2"/>
  <c r="J89" i="2" s="1"/>
  <c r="J86" i="6"/>
  <c r="J60" i="6" s="1"/>
  <c r="J145" i="5"/>
  <c r="J63" i="5" s="1"/>
  <c r="BK144" i="5"/>
  <c r="J144" i="5" s="1"/>
  <c r="J62" i="5" s="1"/>
  <c r="J103" i="3"/>
  <c r="J60" i="3" s="1"/>
  <c r="BK102" i="3"/>
  <c r="J102" i="3" s="1"/>
  <c r="AZ54" i="1"/>
  <c r="AT61" i="1"/>
  <c r="J94" i="6"/>
  <c r="J64" i="6" s="1"/>
  <c r="BK93" i="6"/>
  <c r="J93" i="6" s="1"/>
  <c r="J63" i="6" s="1"/>
  <c r="J30" i="8"/>
  <c r="J59" i="8"/>
  <c r="BK89" i="4"/>
  <c r="J89" i="4" s="1"/>
  <c r="J90" i="4"/>
  <c r="J60" i="4" s="1"/>
  <c r="AW54" i="1" l="1"/>
  <c r="AK30" i="1" s="1"/>
  <c r="W32" i="1"/>
  <c r="J59" i="2"/>
  <c r="J30" i="2"/>
  <c r="J99" i="7"/>
  <c r="J63" i="7" s="1"/>
  <c r="BK84" i="7"/>
  <c r="J84" i="7" s="1"/>
  <c r="AG61" i="1"/>
  <c r="AN61" i="1" s="1"/>
  <c r="J39" i="8"/>
  <c r="AV54" i="1"/>
  <c r="W29" i="1"/>
  <c r="J30" i="3"/>
  <c r="J59" i="3"/>
  <c r="BK86" i="5"/>
  <c r="J86" i="5" s="1"/>
  <c r="J87" i="5"/>
  <c r="J60" i="5" s="1"/>
  <c r="J59" i="4"/>
  <c r="J30" i="4"/>
  <c r="BK85" i="6"/>
  <c r="J85" i="6" s="1"/>
  <c r="J59" i="6" l="1"/>
  <c r="J30" i="6"/>
  <c r="J59" i="5"/>
  <c r="J30" i="5"/>
  <c r="AK29" i="1"/>
  <c r="AT54" i="1"/>
  <c r="AG57" i="1"/>
  <c r="AN57" i="1" s="1"/>
  <c r="J39" i="4"/>
  <c r="J39" i="2"/>
  <c r="AG55" i="1"/>
  <c r="J39" i="3"/>
  <c r="AG56" i="1"/>
  <c r="AN56" i="1" s="1"/>
  <c r="J30" i="7"/>
  <c r="J59" i="7"/>
  <c r="AN55" i="1" l="1"/>
  <c r="AG59" i="1"/>
  <c r="AN59" i="1" s="1"/>
  <c r="J39" i="6"/>
  <c r="J39" i="7"/>
  <c r="AG60" i="1"/>
  <c r="AN60" i="1" s="1"/>
  <c r="AG58" i="1"/>
  <c r="AN58" i="1" s="1"/>
  <c r="J39" i="5"/>
  <c r="AG54" i="1" l="1"/>
  <c r="AN54" i="1" l="1"/>
  <c r="AK26" i="1"/>
  <c r="AK35" i="1" s="1"/>
</calcChain>
</file>

<file path=xl/sharedStrings.xml><?xml version="1.0" encoding="utf-8"?>
<sst xmlns="http://schemas.openxmlformats.org/spreadsheetml/2006/main" count="10916" uniqueCount="2034">
  <si>
    <t>Export Komplet</t>
  </si>
  <si>
    <t>VZ</t>
  </si>
  <si>
    <t>2.0</t>
  </si>
  <si>
    <t>ZAMOK</t>
  </si>
  <si>
    <t>False</t>
  </si>
  <si>
    <t>{282fa14e-fd7a-421b-8757-2b11d52ee501}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</si>
  <si>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</si>
  <si>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</si>
  <si>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</si>
  <si>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</si>
  <si>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</si>
  <si>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</si>
  <si>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</si>
  <si>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</si>
  <si>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19-03-7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</si>
  <si>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</si>
  <si>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</si>
  <si>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Sovinky, VDJ – rekonstrukce, úprava 15.7.2019</t>
  </si>
  <si>
    <t>KSO:</t>
  </si>
  <si>
    <t/>
  </si>
  <si>
    <t>CC-CZ:</t>
  </si>
  <si>
    <t>Místo:</t>
  </si>
  <si>
    <t xml:space="preserve"> Sovinky u Mnichova Hradiště, okres Mladá Boleslav</t>
  </si>
  <si>
    <t>Datum:</t>
  </si>
  <si>
    <t>29. 4. 2019</t>
  </si>
  <si>
    <t>Zadavatel:</t>
  </si>
  <si>
    <t>IČ:</t>
  </si>
  <si>
    <t>VaK Mladá Boleslav, a.s.</t>
  </si>
  <si>
    <t>DIČ:</t>
  </si>
  <si>
    <t>Uchazeč:</t>
  </si>
  <si>
    <t>Vyplň údaj</t>
  </si>
  <si>
    <t>Projektant:</t>
  </si>
  <si>
    <t>Vodohospodářské inženýrské služby, a.s.</t>
  </si>
  <si>
    <t>True</t>
  </si>
  <si>
    <t>Zpracovatel:</t>
  </si>
  <si>
    <t>Ing.Josef Němeček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</si>
  <si>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</si>
  <si>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</si>
  <si>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</si>
  <si>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</si>
  <si>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</si>
  <si>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</si>
  <si>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</si>
  <si>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</si>
  <si>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</si>
  <si>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</si>
  <si>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</si>
  <si>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</si>
  <si>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</si>
  <si>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</si>
  <si>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</si>
  <si>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</si>
  <si>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</si>
  <si>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</si>
  <si>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</si>
  <si>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</si>
  <si>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</si>
  <si>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</si>
  <si>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</si>
  <si>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</si>
  <si>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</si>
  <si>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</si>
  <si>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</si>
  <si>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</si>
  <si>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</si>
  <si>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</si>
  <si>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</si>
  <si>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</si>
  <si>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</si>
  <si>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</si>
  <si>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</si>
  <si>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</si>
  <si>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</si>
  <si>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</si>
  <si>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</si>
  <si>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</si>
  <si>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</si>
  <si>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</si>
  <si>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– Bourací a demontážní práce</t>
  </si>
  <si>
    <t>STA</t>
  </si>
  <si>
    <t>1</t>
  </si>
  <si>
    <t>{51d41350-82ce-4813-9a8a-0ff8af09eb5a}</t>
  </si>
  <si>
    <t>2</t>
  </si>
  <si>
    <t>02</t>
  </si>
  <si>
    <t>SO 02 – Stavební část - vodojem</t>
  </si>
  <si>
    <t>{268370ee-eb89-43bf-b29b-a51353bd7e5e}</t>
  </si>
  <si>
    <t>03</t>
  </si>
  <si>
    <t>SO 03 – Oplocení a odpadní potrubí</t>
  </si>
  <si>
    <t>{932a8b7b-6dfc-44aa-a13e-6085199d64cd}</t>
  </si>
  <si>
    <t>04</t>
  </si>
  <si>
    <t>SO 04 – Elektrostavební část</t>
  </si>
  <si>
    <t>{275e4da7-48b6-4c2b-b3bc-78f5bc576d99}</t>
  </si>
  <si>
    <t>05</t>
  </si>
  <si>
    <t>PS 01 – Strojně technologická část</t>
  </si>
  <si>
    <t>PRO</t>
  </si>
  <si>
    <t>{568f3f79-f0a7-435d-b4b8-8fbe7f90df0b}</t>
  </si>
  <si>
    <t>06</t>
  </si>
  <si>
    <t>PS 02 – Elektrotechnologická část, MaR</t>
  </si>
  <si>
    <t>{de48fcca-0aa3-4c08-b837-cfbb04226233}</t>
  </si>
  <si>
    <t>07</t>
  </si>
  <si>
    <t>VRN</t>
  </si>
  <si>
    <t>VON</t>
  </si>
  <si>
    <t>{2a82148e-cace-426c-aaa6-0fef8b5bf3ac}</t>
  </si>
  <si>
    <t>výkop celkový</t>
  </si>
  <si>
    <t>m3</t>
  </si>
  <si>
    <t>320,4</t>
  </si>
  <si>
    <t>z</t>
  </si>
  <si>
    <t>zpětný zásyp</t>
  </si>
  <si>
    <t>310,9</t>
  </si>
  <si>
    <t>KRYCÍ LIST SOUPISU PRACÍ</t>
  </si>
  <si>
    <t>vp</t>
  </si>
  <si>
    <t>výkop potrubí</t>
  </si>
  <si>
    <t>46,4</t>
  </si>
  <si>
    <t>Objekt:</t>
  </si>
  <si>
    <t>01 - SO 01 – Bourací a demontážní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</si>
  <si>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</si>
  <si>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</si>
  <si>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</si>
  <si>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</si>
  <si>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</si>
  <si>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</si>
  <si>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práce-bourání</t>
  </si>
  <si>
    <t xml:space="preserve">    997 - Přesun sutě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</si>
  <si>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</si>
  <si>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</si>
  <si>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</si>
  <si>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</si>
  <si>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</si>
  <si>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</si>
  <si>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</si>
  <si>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</si>
  <si>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</si>
  <si>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</si>
  <si>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</si>
  <si>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</si>
  <si>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</si>
  <si>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</si>
  <si>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</si>
  <si>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</si>
  <si>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</si>
  <si>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</si>
  <si>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</si>
  <si>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</si>
  <si>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</si>
  <si>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</si>
  <si>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</si>
  <si>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</si>
  <si>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122201102</t>
  </si>
  <si>
    <t>Odkopávky a prokopávky nezapažené s přehozením výkopku na vzdálenost do 3 m nebo s naložením na dopravní prostředek v hornině tř. 3 přes 100 do 1 000 m3</t>
  </si>
  <si>
    <t>CS ÚRS 2019 01</t>
  </si>
  <si>
    <t>4</t>
  </si>
  <si>
    <t>-1137665449</t>
  </si>
  <si>
    <t>VV</t>
  </si>
  <si>
    <t>274  "odkrytí akumulačních nádrží</t>
  </si>
  <si>
    <t>131201101</t>
  </si>
  <si>
    <t>Hloubení nezapažených jam a zářezů s urovnáním dna do předepsaného profilu a spádu v hornině tř. 3 do 100 m3</t>
  </si>
  <si>
    <t>-371946993</t>
  </si>
  <si>
    <t>5*3,2*2,9  "obnažení trubního vedení u vstupu do VDJ</t>
  </si>
  <si>
    <t>vp*0,7 "část strojního výkopu</t>
  </si>
  <si>
    <t>3</t>
  </si>
  <si>
    <t>131203101</t>
  </si>
  <si>
    <t>Hloubení zapažených i nezapažených jam ručním nebo pneumatickým nářadím s urovnáním dna do předepsaného profilu a spádu v horninách tř. 3 soudržných</t>
  </si>
  <si>
    <t>399561014</t>
  </si>
  <si>
    <t>vp*0,3 "část ručního výkopu</t>
  </si>
  <si>
    <t>151101102</t>
  </si>
  <si>
    <t>Zřízení pažení a rozepření stěn rýh pro podzemní vedení pro všechny šířky rýhy příložné pro jakoukoliv mezerovitost, hloubky do 4 m</t>
  </si>
  <si>
    <t>m2</t>
  </si>
  <si>
    <t>1568638067</t>
  </si>
  <si>
    <t xml:space="preserve">(5*2+2,9)*3,2  </t>
  </si>
  <si>
    <t>5</t>
  </si>
  <si>
    <t>151101112</t>
  </si>
  <si>
    <t>Odstranění pažení a rozepření stěn rýh pro podzemní vedení s uložením materiálu na vzdálenost do 3 m od kraje výkopu příložné, hloubky přes 2 do 4 m</t>
  </si>
  <si>
    <t>716337725</t>
  </si>
  <si>
    <t>6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</si>
  <si>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</si>
  <si>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</si>
  <si>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642423380</t>
  </si>
  <si>
    <t>274+46,4  "celkový výkop</t>
  </si>
  <si>
    <t>46,4  "výkop jámy</t>
  </si>
  <si>
    <t>7</t>
  </si>
  <si>
    <t>162601102R</t>
  </si>
  <si>
    <t>Vodorovné přemístění výkopku nebo sypaniny po suchu na obvyklém dopravním prostředku, bez naložení výkopku, avšak se složením bez rozhrnutí z horniny tř. 1 až 4 z mezideponie na skládku</t>
  </si>
  <si>
    <t>1419444337</t>
  </si>
  <si>
    <t>8</t>
  </si>
  <si>
    <t>171201201</t>
  </si>
  <si>
    <t>Uložení sypaniny na skládky</t>
  </si>
  <si>
    <t>1891505451</t>
  </si>
  <si>
    <t>v-z</t>
  </si>
  <si>
    <t>9</t>
  </si>
  <si>
    <t>171201211</t>
  </si>
  <si>
    <t>Poplatek za uložení stavebního odpadu na skládce (skládkovné) zeminy a kameniva zatříděného do Katalogu odpadů pod kódem 170 504</t>
  </si>
  <si>
    <t>t</t>
  </si>
  <si>
    <t>-1158579387</t>
  </si>
  <si>
    <t>9,5*1,6 'Přepočtené koeficientem množství</t>
  </si>
  <si>
    <t>10</t>
  </si>
  <si>
    <t>162701105R</t>
  </si>
  <si>
    <t>Vodorovné přemístění výkopku nebo sypaniny po suchu na obvyklém dopravním prostředku, bez naložení výkopku, avšak se složením bez rozhrnutí z horniny tř. 1 až 4 na mezideponii</t>
  </si>
  <si>
    <t>-1009750701</t>
  </si>
  <si>
    <t>v  "celková vykopaná zemina</t>
  </si>
  <si>
    <t xml:space="preserve">z  "zpětný zásyp </t>
  </si>
  <si>
    <t>Součet</t>
  </si>
  <si>
    <t>11</t>
  </si>
  <si>
    <t>167101102</t>
  </si>
  <si>
    <t>Nakládání, skládání a překládání neulehlého výkopku nebo sypaniny nakládání, množství přes 100 m3, z hornin tř. 1 až 4</t>
  </si>
  <si>
    <t>1633674813</t>
  </si>
  <si>
    <t>v " naložení výkopku na mezideponii</t>
  </si>
  <si>
    <t>12</t>
  </si>
  <si>
    <t>174101101</t>
  </si>
  <si>
    <t>Zásyp sypaninou z jakékoliv horniny s uložením výkopku ve vrstvách se zhutněním jam, šachet, rýh nebo kolem objektů v těchto vykopávkách</t>
  </si>
  <si>
    <t>1495677675</t>
  </si>
  <si>
    <t>v-6,25-3,25 "zpětný zásyp</t>
  </si>
  <si>
    <t>13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</si>
  <si>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</si>
  <si>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</si>
  <si>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-1475043332</t>
  </si>
  <si>
    <t>5*2,5*0,5 "obsyp nového potrubí</t>
  </si>
  <si>
    <t>14</t>
  </si>
  <si>
    <t>M</t>
  </si>
  <si>
    <t>583373020</t>
  </si>
  <si>
    <t>štěrkopísek frakce 0-16</t>
  </si>
  <si>
    <t>-143489455</t>
  </si>
  <si>
    <t>6,5*1,8 'Přepočtené koeficientem množství</t>
  </si>
  <si>
    <t>Ostatní konstrukce a práce-bourání</t>
  </si>
  <si>
    <t>963051110</t>
  </si>
  <si>
    <t>Bourání železobetonových stropů deskových, tl. do 80 mm</t>
  </si>
  <si>
    <t>-818507889</t>
  </si>
  <si>
    <t>3,82*2,9*0,08  "stropní deska</t>
  </si>
  <si>
    <t>16</t>
  </si>
  <si>
    <t>963051113</t>
  </si>
  <si>
    <t>Bourání železobetonových stropů deskových, tl. přes 80 mm</t>
  </si>
  <si>
    <t>1393947549</t>
  </si>
  <si>
    <t>3,8*2,3*0,15  "vnitřní strop</t>
  </si>
  <si>
    <t>17</t>
  </si>
  <si>
    <t>977151127</t>
  </si>
  <si>
    <t>Jádrové vrty diamantovými korunkami do stavebních materiálů (železobetonu, betonu, cihel, obkladů, dlažeb, kamene) průměru přes 225 do 250 mm</t>
  </si>
  <si>
    <t>m</t>
  </si>
  <si>
    <t>1129499685</t>
  </si>
  <si>
    <t>0,3  " prostup A d202</t>
  </si>
  <si>
    <t>0,3  "prostup C - d250mm</t>
  </si>
  <si>
    <t>0,3*2  "prostupy E - d250mm</t>
  </si>
  <si>
    <t>0,3*2  "prostupy F - d250mm</t>
  </si>
  <si>
    <t>18</t>
  </si>
  <si>
    <t>977151128</t>
  </si>
  <si>
    <t>Jádrové vrty diamantovými korunkami do stavebních materiálů (železobetonu, betonu, cihel, obkladů, dlažeb, kamene) průměru přes 250 do 300 mm</t>
  </si>
  <si>
    <t>970201223</t>
  </si>
  <si>
    <t>0,3  " prostup B - d300mm</t>
  </si>
  <si>
    <t>0,3  " prostup D - d300mm</t>
  </si>
  <si>
    <t>19</t>
  </si>
  <si>
    <t>97716413R</t>
  </si>
  <si>
    <t>Utěsnění potrubí ve vyvrtaném otvoru do DN 250 - dle D.1.1</t>
  </si>
  <si>
    <t>kpl</t>
  </si>
  <si>
    <t>-1915508347</t>
  </si>
  <si>
    <t>Osazení a utěsnění prostupů podle TZ D.1.0, a D.1.1,  Dodávka TP kusů od objednatele,  mat.:  nerez AISI 316L</t>
  </si>
  <si>
    <t>1 " prostup A d202 - potrubí DN80,  TP kus d84x2mm</t>
  </si>
  <si>
    <t>1  "prostup C - d250mm - potrubí DN 100,  TP kus d104x2mm</t>
  </si>
  <si>
    <t>2  "prostupy E - d250mm - potrubí DN100, TP kusyd104x2mm</t>
  </si>
  <si>
    <t>20</t>
  </si>
  <si>
    <t>97716414R</t>
  </si>
  <si>
    <t>Utěsnění potrubí ve vyvrtaném otvoru do DN 450 - dle D.2.1.17</t>
  </si>
  <si>
    <t>1157443851</t>
  </si>
  <si>
    <t>1  " prostup B - d300mm - potrubí DN150,  TP kus d154x2mm</t>
  </si>
  <si>
    <t>1  " prostup D - d300mm - potrubí DN150,  TP kus d154x2mm</t>
  </si>
  <si>
    <t>97716421R</t>
  </si>
  <si>
    <t>Sanace nevyužitých stávajících prostupů do DN 250 - dle D.2.1.17</t>
  </si>
  <si>
    <t>-1830236430</t>
  </si>
  <si>
    <t>2  "prostupy F - d250mm -  zaslepení prostupů , sanace podle kce4 a san Ia</t>
  </si>
  <si>
    <t>22</t>
  </si>
  <si>
    <t>981511112</t>
  </si>
  <si>
    <t>Demolice konstrukcí objektů postupným rozebíráním zdiva na maltu cementovou z cihel nebo tvárnic</t>
  </si>
  <si>
    <t>-1901330007</t>
  </si>
  <si>
    <t xml:space="preserve">(2,9*2,5+(2*1,75)*2)*0,3  "obvodové zdivo, stupňovitě  </t>
  </si>
  <si>
    <t>(2,9+3,8*2)*(0,7+0,4)*0,3  "atika a římsa</t>
  </si>
  <si>
    <t>23</t>
  </si>
  <si>
    <t>981511114</t>
  </si>
  <si>
    <t>Demolice konstrukcí objektů postupným rozebíráním konstrukcí ze železobetonu</t>
  </si>
  <si>
    <t>-886087375</t>
  </si>
  <si>
    <t>(PI*1,5*(0,6*0,6-0,5*0,5))*2 "větrací lucerny</t>
  </si>
  <si>
    <t>pi*0,6*0,6*0,1*2  "krycí desky</t>
  </si>
  <si>
    <t>24</t>
  </si>
  <si>
    <t>981511116</t>
  </si>
  <si>
    <t>Demolice konstrukcí objektů postupným rozebíráním konstrukcí z betonu prostého</t>
  </si>
  <si>
    <t>433851147</t>
  </si>
  <si>
    <t>(1*0,35+0,3*0,3+0,1*0,4)*1,5  "vstupní schody</t>
  </si>
  <si>
    <t>1,2*0,3*1,3*2 "zídky u vstupu</t>
  </si>
  <si>
    <t>997</t>
  </si>
  <si>
    <t>Přesun sutě</t>
  </si>
  <si>
    <t>25</t>
  </si>
  <si>
    <t>997013501R</t>
  </si>
  <si>
    <t>Odvoz suti a vybouraných hmot na skládku nebo meziskládku se složením, na vzdálenost do 1 km</t>
  </si>
  <si>
    <t>1568688249</t>
  </si>
  <si>
    <t>26</t>
  </si>
  <si>
    <t>997013831</t>
  </si>
  <si>
    <t>Poplatek za uložení stavebního odpadu na skládce (skládkovné) směsného stavebního a demoličního zatříděného do Katalogu odpadů pod kódem 170 904</t>
  </si>
  <si>
    <t>-374584909</t>
  </si>
  <si>
    <t>PSV</t>
  </si>
  <si>
    <t>Práce a dodávky PSV</t>
  </si>
  <si>
    <t>712</t>
  </si>
  <si>
    <t>Povlakové krytiny</t>
  </si>
  <si>
    <t>27</t>
  </si>
  <si>
    <t>712300832</t>
  </si>
  <si>
    <t>Odstranění ze střech plochých do 10° krytiny povlakové dvouvrstvé</t>
  </si>
  <si>
    <t>2107057772</t>
  </si>
  <si>
    <t>2,8*2,9  "střecha</t>
  </si>
  <si>
    <t>28</t>
  </si>
  <si>
    <t>998712201</t>
  </si>
  <si>
    <t>Přesun hmot pro povlakové krytiny stanovený procentní sazbou (%) z ceny vodorovná dopravní vzdálenost do 50 m v objektech výšky do 6 m</t>
  </si>
  <si>
    <t>%</t>
  </si>
  <si>
    <t>-2078547161</t>
  </si>
  <si>
    <t>741</t>
  </si>
  <si>
    <t>Elektroinstalace - silnoproud</t>
  </si>
  <si>
    <t>29</t>
  </si>
  <si>
    <t>741211837</t>
  </si>
  <si>
    <t>Demontáž rozvodnic kovových, uložených na povrchu, krytí do IPx 4, plochy přes 0,8 m2</t>
  </si>
  <si>
    <t>kus</t>
  </si>
  <si>
    <t>-65019048</t>
  </si>
  <si>
    <t>762</t>
  </si>
  <si>
    <t>Konstrukce tesařské</t>
  </si>
  <si>
    <t>30</t>
  </si>
  <si>
    <t>762341832</t>
  </si>
  <si>
    <t>Demontáž bednění a laťování bednění střech rovných, obloukových, sklonu do 60° se všemi nadstřešními konstrukcemi z desek tvrdých (cementotřískových, dřevoštěpkových apod.)</t>
  </si>
  <si>
    <t>1824785640</t>
  </si>
  <si>
    <t>31</t>
  </si>
  <si>
    <t>998762201</t>
  </si>
  <si>
    <t>Přesun hmot pro konstrukce tesařské stanovený procentní sazbou (%) z ceny vodorovná dopravní vzdálenost do 50 m v objektech výšky do 6 m</t>
  </si>
  <si>
    <t>-39629305</t>
  </si>
  <si>
    <t>764</t>
  </si>
  <si>
    <t>Konstrukce klempířské</t>
  </si>
  <si>
    <t>32</t>
  </si>
  <si>
    <t>764002841</t>
  </si>
  <si>
    <t>Demontáž klempířských konstrukcí oplechování horních ploch zdí a nadezdívek do suti</t>
  </si>
  <si>
    <t>1259889515</t>
  </si>
  <si>
    <t>(2,9+2,8)*2  "atika, římsa</t>
  </si>
  <si>
    <t>33</t>
  </si>
  <si>
    <t>998764201</t>
  </si>
  <si>
    <t>Přesun hmot pro konstrukce klempířské stanovený procentní sazbou (%) z ceny vodorovná dopravní vzdálenost do 50 m v objektech výšky do 6 m</t>
  </si>
  <si>
    <t>-737305982</t>
  </si>
  <si>
    <t>767</t>
  </si>
  <si>
    <t>Konstrukce zámečnické</t>
  </si>
  <si>
    <t>34</t>
  </si>
  <si>
    <t>767641800</t>
  </si>
  <si>
    <t>Demontáž dveřních zárubní odřezáním od upevnění, plochy dveří do 2,5 m2</t>
  </si>
  <si>
    <t>1660179669</t>
  </si>
  <si>
    <t>35</t>
  </si>
  <si>
    <t>767691822</t>
  </si>
  <si>
    <t>Ostatní práce - vyvěšení nebo zavěšení kovových křídel s případným uložením a opětovným zavěšením po provedení stavebních změn dveří, plochy do 2 m2</t>
  </si>
  <si>
    <t>557096633</t>
  </si>
  <si>
    <t>1 "dveře vstupní 900/1970"</t>
  </si>
  <si>
    <t>36</t>
  </si>
  <si>
    <t>76783311</t>
  </si>
  <si>
    <t>Demontáž žebříků s bočnicemi z profilové oceli, z trubek nebo tenkostěnných profilů</t>
  </si>
  <si>
    <t>CS ÚRS 2018 02</t>
  </si>
  <si>
    <t>-388217677</t>
  </si>
  <si>
    <t>3,4*3   "vstupní žebříky do akumulací a armakomory</t>
  </si>
  <si>
    <t>37</t>
  </si>
  <si>
    <t>767996801</t>
  </si>
  <si>
    <t>Demontáž ostatních zámečnických konstrukcí o hmotnosti jednotlivých dílů rozebráním do 50 kg</t>
  </si>
  <si>
    <t>kg</t>
  </si>
  <si>
    <t>1373206462</t>
  </si>
  <si>
    <t xml:space="preserve">384 "poklopy, stožár, stupadla... </t>
  </si>
  <si>
    <t>Demontované kce dodavatel předá objednateli</t>
  </si>
  <si>
    <t>38</t>
  </si>
  <si>
    <t>998767201</t>
  </si>
  <si>
    <t>Přesun hmot pro zámečnické konstrukce stanovený procentní sazbou (%) z ceny vodorovná dopravní vzdálenost do 50 m v objektech výšky do 6 m</t>
  </si>
  <si>
    <t>-1802192109</t>
  </si>
  <si>
    <t>kce_3</t>
  </si>
  <si>
    <t>vnější plocha akumulačních nádrží</t>
  </si>
  <si>
    <t>113,474</t>
  </si>
  <si>
    <t>kce_4</t>
  </si>
  <si>
    <t>boky akumulační komory</t>
  </si>
  <si>
    <t>40,173</t>
  </si>
  <si>
    <t>san_I</t>
  </si>
  <si>
    <t>vniřní strop akumulací</t>
  </si>
  <si>
    <t>102,919</t>
  </si>
  <si>
    <t>san_II</t>
  </si>
  <si>
    <t>stěny v suterénu</t>
  </si>
  <si>
    <t>36,85</t>
  </si>
  <si>
    <t>san_IIa</t>
  </si>
  <si>
    <t>stěny u žebříku v suterénu armakomory</t>
  </si>
  <si>
    <t>5,025</t>
  </si>
  <si>
    <t>san_III</t>
  </si>
  <si>
    <t>část původního stropu v suterénu armakomory</t>
  </si>
  <si>
    <t>1,84</t>
  </si>
  <si>
    <t>san_IV</t>
  </si>
  <si>
    <t>plocha podlahy v suterénu</t>
  </si>
  <si>
    <t>9,085</t>
  </si>
  <si>
    <t>02 - SO 02 – Stavební část - vodojem</t>
  </si>
  <si>
    <t>nz</t>
  </si>
  <si>
    <t>plocha pro náhradnízásobník</t>
  </si>
  <si>
    <t>19,25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</si>
  <si>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</si>
  <si>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</si>
  <si>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</si>
  <si>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</si>
  <si>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</si>
  <si>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</si>
  <si>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</si>
  <si>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</si>
  <si>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751 - Vzduchotechnika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</si>
  <si>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</si>
  <si>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</si>
  <si>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</si>
  <si>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</si>
  <si>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</si>
  <si>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</si>
  <si>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113151111</t>
  </si>
  <si>
    <t>Rozebírání zpevněných ploch s přemístěním na skládku na vzdálenost do 20 m nebo s naložením na dopravní prostředek ze silničních panelů</t>
  </si>
  <si>
    <t>-967620414</t>
  </si>
  <si>
    <t>nz  "odstranění plochy náhradní zásobení - panely investora</t>
  </si>
  <si>
    <t>113152112</t>
  </si>
  <si>
    <t>Odstranění podkladů zpevněných ploch s přemístěním na skládku na vzdálenost do 20 m nebo s naložením na dopravní prostředek z kameniva drceného - štěrkodrti</t>
  </si>
  <si>
    <t>20800024</t>
  </si>
  <si>
    <t>nz*0,1  "plocha pro náhradní zásobník - odstranění</t>
  </si>
  <si>
    <t>121101102</t>
  </si>
  <si>
    <t>Sejmutí ornice nebo lesní půdy s vodorovným přemístěním na hromady v místě upotřebení nebo na dočasné či trvalé skládky se složením, na vzdálenost přes 50 do 100 m</t>
  </si>
  <si>
    <t>1229027896</t>
  </si>
  <si>
    <t xml:space="preserve">(20,5*20,5+5*3)*0,25  "plocha dotčená stavbou </t>
  </si>
  <si>
    <t>181951102</t>
  </si>
  <si>
    <t>Úprava pláně vyrovnáním výškových rozdílů v hornině tř. 1 až 4 se zhutněním</t>
  </si>
  <si>
    <t>-1041051157</t>
  </si>
  <si>
    <t>5,5*3,5  "plocha pro náhradní zásobník - ve spolupráci s dodavatelem</t>
  </si>
  <si>
    <t>182111111</t>
  </si>
  <si>
    <t>Zpevnění svahu jutovou, kokosovou nebo plastovou rohoží na svahu přes 1:2 do 1:1</t>
  </si>
  <si>
    <t>-291643686</t>
  </si>
  <si>
    <t xml:space="preserve">kce_3 " zatravněná plocha stropu akumulací </t>
  </si>
  <si>
    <t>69321121</t>
  </si>
  <si>
    <t>georohož protierozní - kokosová - Bon Terra K</t>
  </si>
  <si>
    <t>-747812766</t>
  </si>
  <si>
    <t>113,474*1,1 'Přepočtené koeficientem množství</t>
  </si>
  <si>
    <t>181301104</t>
  </si>
  <si>
    <t>Rozprostření a urovnání ornice v rovině nebo ve svahu sklonu do 1:5 při souvislé ploše do 500 m2, tl. vrstvy přes 200 do 250 mm</t>
  </si>
  <si>
    <t>-1891166399</t>
  </si>
  <si>
    <t>"nezpevněné plochy - ornice, tráva  tl. 2500mm</t>
  </si>
  <si>
    <t xml:space="preserve">322  "zbývající zatravněná plocha </t>
  </si>
  <si>
    <t>183403111</t>
  </si>
  <si>
    <t>Obdělání půdy nakopáním hl. přes 50 do 100 mm v rovině nebo na svahu do 1:5</t>
  </si>
  <si>
    <t>340523224</t>
  </si>
  <si>
    <t>183405211</t>
  </si>
  <si>
    <t>Výsev trávníku hydroosevem na ornici</t>
  </si>
  <si>
    <t>386849680</t>
  </si>
  <si>
    <t>005724700</t>
  </si>
  <si>
    <t>osivo směs travní krajinná - technická</t>
  </si>
  <si>
    <t>-372280566</t>
  </si>
  <si>
    <t>435,474*0,015 'Přepočtené koeficientem množství</t>
  </si>
  <si>
    <t>185803111</t>
  </si>
  <si>
    <t>Ošetření trávníku jednorázové v rovině nebo na svahu do 1:5</t>
  </si>
  <si>
    <t>-674135411</t>
  </si>
  <si>
    <t>Zakládání</t>
  </si>
  <si>
    <t>213141113</t>
  </si>
  <si>
    <t>Zřízení vrstvy z geotextilie filtrační, separační, odvodňovací, ochranné, výztužné nebo protierozní v rovině nebo ve sklonu do 1:5, šířky přes 6 do 8,5 m</t>
  </si>
  <si>
    <t>-199557793</t>
  </si>
  <si>
    <t>kce_3*2  "separační vrstvy stropu akumulací -dvě vrstvy</t>
  </si>
  <si>
    <t>kce_4*2  "separační vrstvy boků - dvě vrstvy</t>
  </si>
  <si>
    <t>MTM.69366055</t>
  </si>
  <si>
    <t>textilie GEOFILTEX 63 63/30 300 g/m2 do š 8,8 m</t>
  </si>
  <si>
    <t>-356941275</t>
  </si>
  <si>
    <t>307,294*1,15 'Přepočtené koeficientem množství</t>
  </si>
  <si>
    <t>271532213</t>
  </si>
  <si>
    <t>Podsyp pod základové konstrukce se zhutněním a urovnáním povrchu z kameniva hrubého, frakce 8 - 16 mm</t>
  </si>
  <si>
    <t>-341880450</t>
  </si>
  <si>
    <t>kce_3*0,1  " vrstva štěrkopísku stropu akumulací</t>
  </si>
  <si>
    <t>274316121</t>
  </si>
  <si>
    <t>Základy z betonu prostého pasy z betonu se zvýšenými nároky na prostředí tř. C 25/30</t>
  </si>
  <si>
    <t>-855909286</t>
  </si>
  <si>
    <t>0,7*0,2*3,2*2 " základ pod lícové zdivo</t>
  </si>
  <si>
    <t>0,7*0,28*1,2*2  "zákl. pod schodiště</t>
  </si>
  <si>
    <t>274356021</t>
  </si>
  <si>
    <t>Bednění základů z betonu prostého nebo železového pasů pro plochy rovinné zřízení</t>
  </si>
  <si>
    <t>1034172492</t>
  </si>
  <si>
    <t>0,7*(0,2*2+3,2)*2 " základ pod lícové zdivo</t>
  </si>
  <si>
    <t>0,7*(0,28+1,2)*2*2  "zákl. pod schodiště</t>
  </si>
  <si>
    <t>274356022</t>
  </si>
  <si>
    <t>Bednění základů z betonu prostého nebo železového pasů pro plochy rovinné odstranění</t>
  </si>
  <si>
    <t>-344969323</t>
  </si>
  <si>
    <t>273366006</t>
  </si>
  <si>
    <t>Výztuž základů desek z oceli 10 505 (R) nebo BSt 500</t>
  </si>
  <si>
    <t>1293934324</t>
  </si>
  <si>
    <t>65*0,25*1,6*0,001  "přikotvení bet. základu, roxor d16</t>
  </si>
  <si>
    <t>291111111</t>
  </si>
  <si>
    <t>Podklad pro zpevněné plochy s rozprostřením a s hutněním z kameniva drceného frakce 0 - 63 mm</t>
  </si>
  <si>
    <t>-769893033</t>
  </si>
  <si>
    <t>nz*0,1  "podklad pod panely</t>
  </si>
  <si>
    <t>291211111R</t>
  </si>
  <si>
    <t>Zřízení zpevněné plochy ze silničních panelů osazených do lože tl. 50 mm z kameniva</t>
  </si>
  <si>
    <t>-983875792</t>
  </si>
  <si>
    <t>nz  "zřízení plochy pro náhradní zásobení, včetně dopravy - panely jsou dodávka investora</t>
  </si>
  <si>
    <t>Svislé a kompletní konstrukce</t>
  </si>
  <si>
    <t>311234251</t>
  </si>
  <si>
    <t>Zdivo jednovrstvé z cihel děrovaných nebroušených klasických spojených na pero a drážku na maltu M10, pevnost cihel do P10, tl. zdiva 300 mm</t>
  </si>
  <si>
    <t>276328626</t>
  </si>
  <si>
    <t>2,9*2,25+1,75*2*2 "nové zdivo</t>
  </si>
  <si>
    <t>-1*2 "dveře</t>
  </si>
  <si>
    <t>31323411R</t>
  </si>
  <si>
    <t>Montáž - Zdivo obkladové z lícových cihel kotvených kotevními sponami pro vzduchovou mezeru dl. 240 mm (německý formát 240x115x71mm) děrovaných</t>
  </si>
  <si>
    <t>-1002642514</t>
  </si>
  <si>
    <t>2,9*(2,7+0,8)+3,82*1,75*2 "nové zdivo obkladové - VARIO  K915 NF</t>
  </si>
  <si>
    <t>31223412R</t>
  </si>
  <si>
    <t>Zdivo obkladové Klinker VARIO K915 NF - dodávka</t>
  </si>
  <si>
    <t>1487999785</t>
  </si>
  <si>
    <t>21,52*1,05 'Přepočtené koeficientem množství</t>
  </si>
  <si>
    <t>313234321</t>
  </si>
  <si>
    <t>Kotvení lícovaného zdiva konzolovými kotvami do zdiva v ploše</t>
  </si>
  <si>
    <t>1664998938</t>
  </si>
  <si>
    <t>1,3  " kotevní konzola pod svislé pěnosklo - Halfen-KWL-3,2-150-1300 (pod schody)</t>
  </si>
  <si>
    <t>313234322</t>
  </si>
  <si>
    <t>Kotvení lícovaného zdiva konzolovými kotvami do zdiva nad otvory</t>
  </si>
  <si>
    <t>-1912123839</t>
  </si>
  <si>
    <t>1,2 " vstupní dveře</t>
  </si>
  <si>
    <t>316231235R</t>
  </si>
  <si>
    <t>Montáž - Ukončení vrstvy z cihel děrovaných Klinker NF nastojato na MVC včetně spárování</t>
  </si>
  <si>
    <t>-424011818</t>
  </si>
  <si>
    <t>(2*2,1+1)*0,24  " ostění Klinker NF , dveře - SINTRA K685 NF</t>
  </si>
  <si>
    <t>31623136R</t>
  </si>
  <si>
    <t>Ostění Klinker NF , SINTRA K685 NF - dodávka</t>
  </si>
  <si>
    <t>-1928906519</t>
  </si>
  <si>
    <t>1,248*1,05 'Přepočtené koeficientem množství</t>
  </si>
  <si>
    <t>317168052.WNR</t>
  </si>
  <si>
    <t>Překlad vysoký Porotherm KP 7 dl 1250 mm</t>
  </si>
  <si>
    <t>1547987495</t>
  </si>
  <si>
    <t>317998113</t>
  </si>
  <si>
    <t>Izolace tepelná mezi překlady z pěnového polystyrénu výšky 24 cm, tloušťky 80 mm</t>
  </si>
  <si>
    <t>471166396</t>
  </si>
  <si>
    <t>339921112</t>
  </si>
  <si>
    <t>Osazování palisád betonových jednotlivých se zabetonováním výšky palisády přes 500 do 1000 mm</t>
  </si>
  <si>
    <t>1427091594</t>
  </si>
  <si>
    <t xml:space="preserve">6*2  " palisády podél schodů </t>
  </si>
  <si>
    <t>59228413</t>
  </si>
  <si>
    <t>palisáda betonová tyčová půlkulatá přírodní 175x200x800mm</t>
  </si>
  <si>
    <t>-1142823685</t>
  </si>
  <si>
    <t>Vodorovné konstrukce</t>
  </si>
  <si>
    <t>411321616</t>
  </si>
  <si>
    <t>Stropy z betonu železového (bez výztuže) stropů deskových, plochých střech, desek balkonových, desek hřibových stropů včetně hlavic hřibových sloupů tř. C 30/37</t>
  </si>
  <si>
    <t>682202163</t>
  </si>
  <si>
    <t>2,9*3,82*0,14  "strop armakomory</t>
  </si>
  <si>
    <t>pi*0,5*0,5*0,1*2  " dobetonávka kopulí</t>
  </si>
  <si>
    <t>411351011</t>
  </si>
  <si>
    <t>Bednění stropních konstrukcí - bez podpěrné konstrukce desek tloušťky stropní desky přes 5 do 25 cm zřízení</t>
  </si>
  <si>
    <t>-1839265647</t>
  </si>
  <si>
    <t>2,9*3,82+(2,9+3,82)*2*0,14  "strop vstupu</t>
  </si>
  <si>
    <t>pi*0,5*0,5*2  "dobetonávka kopulí</t>
  </si>
  <si>
    <t>411351012</t>
  </si>
  <si>
    <t>Bednění stropních konstrukcí - bez podpěrné konstrukce desek tloušťky stropní desky přes 5 do 25 cm odstranění</t>
  </si>
  <si>
    <t>-928318243</t>
  </si>
  <si>
    <t>411354311</t>
  </si>
  <si>
    <t>Podpěrná konstrukce stropů - desek, kleneb a skořepin výška podepření do 4 m tloušťka stropu přes 5 do 15 cm zřízení</t>
  </si>
  <si>
    <t>-1673355627</t>
  </si>
  <si>
    <t>2,9*3,82  "strop plocha</t>
  </si>
  <si>
    <t>411354312</t>
  </si>
  <si>
    <t>Podpěrná konstrukce stropů - desek, kleneb a skořepin výška podepření do 4 m tloušťka stropu přes 5 do 15 cm odstranění</t>
  </si>
  <si>
    <t>654478728</t>
  </si>
  <si>
    <t>411354331</t>
  </si>
  <si>
    <t>Podpěrná konstrukce stropů - desek, kleneb a skořepin výška podepření přes 4 do 6 m tloušťka stropu přes 5 do 15 cm zřízení</t>
  </si>
  <si>
    <t>-1984290763</t>
  </si>
  <si>
    <t>411354332</t>
  </si>
  <si>
    <t>Podpěrná konstrukce stropů - desek, kleneb a skořepin výška podepření přes 4 do 6 m tloušťka stropu přes 5 do 15 cm odstranění</t>
  </si>
  <si>
    <t>1085535369</t>
  </si>
  <si>
    <t>39</t>
  </si>
  <si>
    <t>411362021</t>
  </si>
  <si>
    <t xml:space="preserve"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</t>
  </si>
  <si>
    <t>-1409695807</t>
  </si>
  <si>
    <t>0,121  "síť typu AQ-60 - statika</t>
  </si>
  <si>
    <t>pi*0,5*0,5*2*2*5,5*0,001  "dobetonávka kopulí</t>
  </si>
  <si>
    <t>40</t>
  </si>
  <si>
    <t>417321414</t>
  </si>
  <si>
    <t>Ztužující pásy a věnce z betonu železového (bez výztuže) tř. C 20/25</t>
  </si>
  <si>
    <t>CS ÚRS 2017 01</t>
  </si>
  <si>
    <t>382018080</t>
  </si>
  <si>
    <t>(3,82+2,3)*2*0,2*0,3  " věnec  obvodového zdiva</t>
  </si>
  <si>
    <t>41</t>
  </si>
  <si>
    <t>417351115</t>
  </si>
  <si>
    <t>Bednění bočnic ztužujících pásů a věnců včetně vzpěr zřízení</t>
  </si>
  <si>
    <t>885095122</t>
  </si>
  <si>
    <t>(3,82+2,9)*2*0,2  " věnec  obvodového zdiva</t>
  </si>
  <si>
    <t>42</t>
  </si>
  <si>
    <t>417351116</t>
  </si>
  <si>
    <t>Bednění bočnic ztužujících pásů a věnců včetně vzpěr odstranění</t>
  </si>
  <si>
    <t>-776208725</t>
  </si>
  <si>
    <t>43</t>
  </si>
  <si>
    <t>417361821</t>
  </si>
  <si>
    <t>Výztuž ztužujících pásů a věnců z betonářské oceli 10 505 (R) nebo BSt 500</t>
  </si>
  <si>
    <t>-1096297881</t>
  </si>
  <si>
    <t>0,734*0,09 'Přepočtené koeficientem množství</t>
  </si>
  <si>
    <t>Úpravy povrchů, podlahy a osazování výplní</t>
  </si>
  <si>
    <t>44</t>
  </si>
  <si>
    <t>612121101</t>
  </si>
  <si>
    <t>Zatření spár vnitřních povrchů cementovou maltou, ploch z cihel stěn</t>
  </si>
  <si>
    <t>-77074471</t>
  </si>
  <si>
    <t>(3,22*2+2,3)*2,5-1*2  "vnitřní plocha vstupu</t>
  </si>
  <si>
    <t>45</t>
  </si>
  <si>
    <t>612131101</t>
  </si>
  <si>
    <t>Podkladní a spojovací vrstva vnitřních omítaných ploch cementový postřik nanášený ručně celoplošně stěn</t>
  </si>
  <si>
    <t>401953193</t>
  </si>
  <si>
    <t>(3,22*2+2,3)*2,5-1*2  "vnitřní plocha vstupu -nové zdivo</t>
  </si>
  <si>
    <t xml:space="preserve">san_IIa    "stěna v suterénu u žebříku  </t>
  </si>
  <si>
    <t>2,3*2,5 " původní stěna u akukomory</t>
  </si>
  <si>
    <t>46</t>
  </si>
  <si>
    <t>612321121</t>
  </si>
  <si>
    <t>Omítka vápenocementová vnitřních ploch nanášená ručně jednovrstvá, tloušťky do 10 mm hladká svislých konstrukcí stěn</t>
  </si>
  <si>
    <t>-64917014</t>
  </si>
  <si>
    <t>47</t>
  </si>
  <si>
    <t>612321191</t>
  </si>
  <si>
    <t>Omítka vápenocementová vnitřních ploch nanášená ručně Příplatek k cenám za každých dalších i započatých 5 mm tloušťky omítky přes 10 mm stěn</t>
  </si>
  <si>
    <t>2102298262</t>
  </si>
  <si>
    <t>48</t>
  </si>
  <si>
    <t>632458326</t>
  </si>
  <si>
    <t>Potěr cementový připojený s požlábkem v 100 mm, s očištěním, zdrsněním a pačokováním betonového podkladu vodotěsný s přísadou pro zvýšení vodotěsnosti, s penetračním nátěrem betonového podkladu, hlazený ocelovým hladítkem a s dvojnásobným uzavíracím nátě</t>
  </si>
  <si>
    <t>697670950</t>
  </si>
  <si>
    <t>pi*7,25*2*0,1  "spoj stěna/strop</t>
  </si>
  <si>
    <t>49</t>
  </si>
  <si>
    <t>632458329</t>
  </si>
  <si>
    <t>Potěr cementový připojený s požlábkem v 100 mm, s očištěním, zdrsněním a pačokováním betonového podkladu vodotěsný s přísadou pro zvýšení vodotěsnosti, s penetračním nátěrem betonového podkladu, hlazený ocelovým hladítkem a s dvojnásobným uzavíracím nátěrem zakřivené konstrukce, tl. do 20 mm, jednotlivé plochy Příplatek k cenám za každých dalších 10 mm tl.</t>
  </si>
  <si>
    <t>635061709</t>
  </si>
  <si>
    <t>Trubní vedení</t>
  </si>
  <si>
    <t>50</t>
  </si>
  <si>
    <t>851241131</t>
  </si>
  <si>
    <t>Montáž potrubí z trub litinových tlakových hrdlových v otevřeném výkopu s integrovaným těsněním DN 50</t>
  </si>
  <si>
    <t>-993676705</t>
  </si>
  <si>
    <t>51</t>
  </si>
  <si>
    <t>55253000</t>
  </si>
  <si>
    <t>trouba vodovodní litinová hrdlová Pz dl 6m DN 80, Class 100</t>
  </si>
  <si>
    <t>1962347075</t>
  </si>
  <si>
    <t>4,8*1,05 'Přepočtené koeficientem množství</t>
  </si>
  <si>
    <t>52</t>
  </si>
  <si>
    <t>851261131</t>
  </si>
  <si>
    <t>Montáž potrubí z trub litinových tlakových hrdlových v otevřeném výkopu s integrovaným těsněním DN 100</t>
  </si>
  <si>
    <t>-796810099</t>
  </si>
  <si>
    <t>53</t>
  </si>
  <si>
    <t>55253001</t>
  </si>
  <si>
    <t>trouba vodovodní litinová hrdlová Pz dl 6m DN 100, Class 100</t>
  </si>
  <si>
    <t>1694423467</t>
  </si>
  <si>
    <t>54</t>
  </si>
  <si>
    <t>851311131</t>
  </si>
  <si>
    <t>Montáž potrubí z trub litinových tlakových hrdlových v otevřeném výkopu s integrovaným těsněním DN 150</t>
  </si>
  <si>
    <t>218884864</t>
  </si>
  <si>
    <t>55</t>
  </si>
  <si>
    <t>55253003</t>
  </si>
  <si>
    <t>trouba vodovodní litinová hrdlová Pz dl 6m DN 150, Class 64</t>
  </si>
  <si>
    <t>-410347005</t>
  </si>
  <si>
    <t>56</t>
  </si>
  <si>
    <t>857261151</t>
  </si>
  <si>
    <t>Montáž litinových tvarovek na potrubí litinovém tlakovém jednoosých na potrubí z trub hrdlových v otevřeném výkopu, kanálu nebo v šachtě s přírubovým koncem</t>
  </si>
  <si>
    <t>645197122</t>
  </si>
  <si>
    <t>57</t>
  </si>
  <si>
    <t>55251189</t>
  </si>
  <si>
    <t>tvarovka přírubová s hrdlem E, PN 10-16 DN 160/příruba DN 150</t>
  </si>
  <si>
    <t>559237079</t>
  </si>
  <si>
    <t>58</t>
  </si>
  <si>
    <t>55251187</t>
  </si>
  <si>
    <t>tvarovka přírubová s hrdlem E, PN 10-16 DN 110/příruba DN 100</t>
  </si>
  <si>
    <t>90284121</t>
  </si>
  <si>
    <t>59</t>
  </si>
  <si>
    <t>55251184</t>
  </si>
  <si>
    <t>tvarovka přírubová s hrdlem E, PN 10-16 DN 75/příruba DN 60</t>
  </si>
  <si>
    <t>-115900426</t>
  </si>
  <si>
    <t>60</t>
  </si>
  <si>
    <t>552511R0</t>
  </si>
  <si>
    <t>redukce hrdlová R DN 80/50</t>
  </si>
  <si>
    <t>307040502</t>
  </si>
  <si>
    <t>61</t>
  </si>
  <si>
    <t>799405000016</t>
  </si>
  <si>
    <t>Spojka jištěná  DN50 - WAGA Georg Fischer - SYNOFLEX S PŘÍRUB.</t>
  </si>
  <si>
    <t>256</t>
  </si>
  <si>
    <t>64</t>
  </si>
  <si>
    <t>778947014</t>
  </si>
  <si>
    <t>62</t>
  </si>
  <si>
    <t>799408010016</t>
  </si>
  <si>
    <t>Spojka jištěná  DN100 - WAGA Georg Fischer- SYNOFLEX S PŘÍRUB.</t>
  </si>
  <si>
    <t>500194433</t>
  </si>
  <si>
    <t>63</t>
  </si>
  <si>
    <t>799412515016</t>
  </si>
  <si>
    <t>Spojka jištěná  DN150 -WAGA Georg Fischer- SYNOFLEX S PŘÍRUB.</t>
  </si>
  <si>
    <t>1842031138</t>
  </si>
  <si>
    <t>899103112</t>
  </si>
  <si>
    <t>Osazení poklopů litinových a ocelových včetně rámů pro třídu zatížení B125, C250</t>
  </si>
  <si>
    <t>1621509011</t>
  </si>
  <si>
    <t xml:space="preserve">2 " vstupní poklop, vyjímatelný s rámem s lemem, včetně kotevních prvků,  mater.: nerez AISI 316L, dle D.2.4 </t>
  </si>
  <si>
    <t>Dodávka objednatele</t>
  </si>
  <si>
    <t>65</t>
  </si>
  <si>
    <t>941111121</t>
  </si>
  <si>
    <t>Montáž lešení řadového trubkového lehkého pracovního s podlahami s provozním zatížením tř. 3 do 200 kg/m2 šířky tř. W09 přes 0,9 do 1,2 m, výšky do 10 m</t>
  </si>
  <si>
    <t>-471046353</t>
  </si>
  <si>
    <t>(3,82*2+2,9)*3 "práce na armakomorách</t>
  </si>
  <si>
    <t>66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</si>
  <si>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</si>
  <si>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</si>
  <si>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342132721</t>
  </si>
  <si>
    <t>31,628*60 'Přepočtené koeficientem množství</t>
  </si>
  <si>
    <t>67</t>
  </si>
  <si>
    <t>941111821</t>
  </si>
  <si>
    <t>Demontáž lešení řadového trubkového lehkého pracovního s podlahami s provozním zatížením tř. 3 do 200 kg/m2 šířky tř. W09 přes 0,9 do 1,2 m, výšky do 10 m</t>
  </si>
  <si>
    <t>-1622256980</t>
  </si>
  <si>
    <t>68</t>
  </si>
  <si>
    <t>94611211R</t>
  </si>
  <si>
    <t>Montáž pojízdných věží trubkových nebo dílcových s maximálním zatížením podlahy do 200 kg/m2 šířky přes 0,9 do 1,6 m, délky do 3,2 m, výšky přes 5,5 m do 6,6 m</t>
  </si>
  <si>
    <t>kpl.</t>
  </si>
  <si>
    <t>-2114216230</t>
  </si>
  <si>
    <t>1  "práce na vnitřním stropu</t>
  </si>
  <si>
    <t>69</t>
  </si>
  <si>
    <t>94611221R</t>
  </si>
  <si>
    <t>Montáž pojízdných věží trubkových nebo dílcových s maximálním zatížením podlahy do 200 kg/m2 Příplatek za první a každý další den použití pojízdného lešení k ceně -2116</t>
  </si>
  <si>
    <t>1447027480</t>
  </si>
  <si>
    <t>1*60 'Přepočtené koeficientem množství</t>
  </si>
  <si>
    <t>70</t>
  </si>
  <si>
    <t>94611281R</t>
  </si>
  <si>
    <t>Demontáž pojízdných věží trubkových nebo dílcových s maximálním zatížením podlahy do 200 kg/m2 šířky přes 0,9 do 1,6 m, délky do 3,2 m, výšky přes 5,5 m do 6,6 m</t>
  </si>
  <si>
    <t>-969464840</t>
  </si>
  <si>
    <t>71</t>
  </si>
  <si>
    <t>952903112</t>
  </si>
  <si>
    <t>Vyčištění objektů čistíren odpadních vod, nádrží, žlabů nebo kanálů světlé výšky prostoru do 3,5 m</t>
  </si>
  <si>
    <t>632236254</t>
  </si>
  <si>
    <t>pi*3,625*3,625*2 +2,9*3,8 "plocha VDJ</t>
  </si>
  <si>
    <t>72</t>
  </si>
  <si>
    <t>953961211</t>
  </si>
  <si>
    <t>Kotvy chemické s vyvrtáním otvoru do betonu, železobetonu nebo tvrdého kamene chemická patrona, velikost M 8, hloubka 80 mm</t>
  </si>
  <si>
    <t>890414797</t>
  </si>
  <si>
    <t>11  "kotvení VZT</t>
  </si>
  <si>
    <t>73</t>
  </si>
  <si>
    <t>953961212</t>
  </si>
  <si>
    <t>Kotvy chemické s vyvrtáním otvoru do betonu, železobetonu nebo tvrdého kamene chemická patrona, velikost M 10, hloubka 90 mm</t>
  </si>
  <si>
    <t>191999737</t>
  </si>
  <si>
    <t>66  "kotvy žebříků</t>
  </si>
  <si>
    <t>74</t>
  </si>
  <si>
    <t>953961213</t>
  </si>
  <si>
    <t>Kotvy chemické s vyvrtáním otvoru do betonu, železobetonu nebo tvrdého kamene chemická patrona, velikost M 12, hloubka 110 mm</t>
  </si>
  <si>
    <t>-2088590785</t>
  </si>
  <si>
    <t>16  "kotvy krovu</t>
  </si>
  <si>
    <t>75</t>
  </si>
  <si>
    <t>953965124</t>
  </si>
  <si>
    <t>Kotvy chemické s vyvrtáním otvoru kotevní šrouby pro chemické kotvy, velikost M 12, délka 300 mm</t>
  </si>
  <si>
    <t>1373926680</t>
  </si>
  <si>
    <t>76</t>
  </si>
  <si>
    <t>953961115R</t>
  </si>
  <si>
    <t>Kotvy chemické s vyvrtáním otvoru do betonu, železobetonu nebo tvrdého kamene tmel, velikost M 18, hloubka 200 mm</t>
  </si>
  <si>
    <t>-1151532776</t>
  </si>
  <si>
    <t>6*2  "kotvy pro dobetonávku kopulí</t>
  </si>
  <si>
    <t>77</t>
  </si>
  <si>
    <t>977131110</t>
  </si>
  <si>
    <t>Vrty příklepovými vrtáky do cihelného zdiva nebo prostého betonu průměru do 16 mm</t>
  </si>
  <si>
    <t>1472639331</t>
  </si>
  <si>
    <t>65*0,25  "přikotvení bet. základu -roxor d16</t>
  </si>
  <si>
    <t>78</t>
  </si>
  <si>
    <t>985121222</t>
  </si>
  <si>
    <t>Tryskání degradovaného betonu líce kleneb a podhledů vodou pod tlakem přes 300 do 1 250 barů</t>
  </si>
  <si>
    <t>62793164</t>
  </si>
  <si>
    <t>2*pi*5,85*1,4*2  "plocha vnitřní stropů akumulačních komor</t>
  </si>
  <si>
    <t>0,8*2,3  "část původního stropu v suterénu armakomory</t>
  </si>
  <si>
    <t>79</t>
  </si>
  <si>
    <t>985131111</t>
  </si>
  <si>
    <t>Očištění ploch stěn, rubu kleneb a podlah tlakovou vodou</t>
  </si>
  <si>
    <t>-1653880311</t>
  </si>
  <si>
    <t>2*pi*6,45*1,4*2  "strop akukomor - vnější plocha</t>
  </si>
  <si>
    <t>pi*7,9*0,9*2-5*0,9 "boky akukomor</t>
  </si>
  <si>
    <t>3,95*2,3  "podlaha suterénu</t>
  </si>
  <si>
    <t>(0,6+0,9)*3,35    "stěna v suterénu u žebříku</t>
  </si>
  <si>
    <t>((3,95+2,3)*2-(0,6+0,9))*3,35  "stěny v suterénu</t>
  </si>
  <si>
    <t>80</t>
  </si>
  <si>
    <t>985112121</t>
  </si>
  <si>
    <t>Odsekání degradovaného betonu líce kleneb a podhledů, tloušťky do 10 mm</t>
  </si>
  <si>
    <t>-661708542</t>
  </si>
  <si>
    <t>san_I*0,05  "5% plochy - odsekání vrstev kolem výztuže</t>
  </si>
  <si>
    <t>san_III*0,05  "5%plochy</t>
  </si>
  <si>
    <t>81</t>
  </si>
  <si>
    <t>985131311</t>
  </si>
  <si>
    <t>Očištění ploch stěn, rubu kleneb a podlah ruční dočištění ocelovými kartáči</t>
  </si>
  <si>
    <t>842388079</t>
  </si>
  <si>
    <t>san_I "vnitřní strop akumulací</t>
  </si>
  <si>
    <t>san_III  "strop v suterénu</t>
  </si>
  <si>
    <t>82</t>
  </si>
  <si>
    <t>985131411</t>
  </si>
  <si>
    <t>Očištění ploch stěn, rubu kleneb a podlah vysušení stlačeným vzduchem</t>
  </si>
  <si>
    <t>1931811697</t>
  </si>
  <si>
    <t>kce_3   "strop akukomor</t>
  </si>
  <si>
    <t>kce_4  "boky akukomor</t>
  </si>
  <si>
    <t>san_I  "strop vnitřní</t>
  </si>
  <si>
    <t>san_III "strop v suterénu</t>
  </si>
  <si>
    <t>san_IV  "dno suterénu</t>
  </si>
  <si>
    <t>san_IIa "stěny v suterénu</t>
  </si>
  <si>
    <t>san_II  "suterén</t>
  </si>
  <si>
    <t>83</t>
  </si>
  <si>
    <t>985311112R</t>
  </si>
  <si>
    <t>Reprofilace betonu sanačními maltami na cementové bázi ručně stěn, tloušťky do 10 mm VANDEX CRS 05</t>
  </si>
  <si>
    <t>-2007668183</t>
  </si>
  <si>
    <t>kce_3*0,5  "50% povrchu akumulací</t>
  </si>
  <si>
    <t>kce_4*0,5  "50% oprav povrchu</t>
  </si>
  <si>
    <t>san_I*0,05  "5% povrchu</t>
  </si>
  <si>
    <t>san_III*0,05  "5%povrchu</t>
  </si>
  <si>
    <t>san_IV*0,05  "5%povrchu</t>
  </si>
  <si>
    <t>san_IIa*0,05  "5%povrchu</t>
  </si>
  <si>
    <t>san_II*0,05  "5%povrchu</t>
  </si>
  <si>
    <t>84</t>
  </si>
  <si>
    <t>985311111R</t>
  </si>
  <si>
    <t>Reprofilace stěn cementovými sanačními maltami tl 15 mm Vandex UNIOMOERTEL 1</t>
  </si>
  <si>
    <t>1215200494</t>
  </si>
  <si>
    <t>san_I  "vnitřní strop akumulací</t>
  </si>
  <si>
    <t>85</t>
  </si>
  <si>
    <t>985321211.1</t>
  </si>
  <si>
    <t>Ochranný nátěr betonářské výztuže 1 vrstva tloušťky 1 mm na epoxidové bázi stěn, líce kleneb a podhledů VANDEX KOROSIONSCHUTZ</t>
  </si>
  <si>
    <t>-1755302315</t>
  </si>
  <si>
    <t>san_I*0,5  "50% - ochrana výztuže</t>
  </si>
  <si>
    <t>86</t>
  </si>
  <si>
    <t>985323112.1</t>
  </si>
  <si>
    <t>Spojovací můstek reprofilovaného betonu na cementové bázi, tloušťky 2 mm VANDEX SUPER</t>
  </si>
  <si>
    <t>-1258448230</t>
  </si>
  <si>
    <t>san_III  "strop suterénu</t>
  </si>
  <si>
    <t>san_IV  "podlaha v suterénu</t>
  </si>
  <si>
    <t>san_IIa  "stěna v suterénu</t>
  </si>
  <si>
    <t>san_II  "stěny v suterénu</t>
  </si>
  <si>
    <t>87</t>
  </si>
  <si>
    <t>98532424R</t>
  </si>
  <si>
    <t xml:space="preserve">Tenkostěnná vodotěsná membrána BB75 tl. 3-5mm šedý </t>
  </si>
  <si>
    <t>-1539377354</t>
  </si>
  <si>
    <t>san_I  "vnitřní stropy akumulací</t>
  </si>
  <si>
    <t>88</t>
  </si>
  <si>
    <t>997013501</t>
  </si>
  <si>
    <t>1923567651</t>
  </si>
  <si>
    <t>P</t>
  </si>
  <si>
    <t>Poznámka k položce:_x000D_
Odvoz otryskaného odpadu a podkladu a panelů pro náhradní zásobník</t>
  </si>
  <si>
    <t>89</t>
  </si>
  <si>
    <t>997013509</t>
  </si>
  <si>
    <t>Odvoz suti a vybouraných hmot na skládku nebo meziskládku se složením, na vzdálenost Příplatek k ceně za každý další i započatý 1 km přes 1 km</t>
  </si>
  <si>
    <t>492336816</t>
  </si>
  <si>
    <t>9,597*15 'Přepočtené koeficientem množství</t>
  </si>
  <si>
    <t>90</t>
  </si>
  <si>
    <t>1637906344</t>
  </si>
  <si>
    <t>9,597-6,834 " odpad bez panelů</t>
  </si>
  <si>
    <t>998</t>
  </si>
  <si>
    <t>Přesun hmot</t>
  </si>
  <si>
    <t>91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</si>
  <si>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</si>
  <si>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</si>
  <si>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56738601</t>
  </si>
  <si>
    <t>711</t>
  </si>
  <si>
    <t>Izolace proti vodě, vlhkosti a plynům</t>
  </si>
  <si>
    <t>92</t>
  </si>
  <si>
    <t>711111001</t>
  </si>
  <si>
    <t>Provedení izolace proti zemní vlhkosti natěradly a tmely za studena na ploše vodorovné V nátěrem penetračním</t>
  </si>
  <si>
    <t>906856239</t>
  </si>
  <si>
    <t>2,9*3,82  "na  betonu -strop</t>
  </si>
  <si>
    <t>kce_3  "povrch akumulací</t>
  </si>
  <si>
    <t>kce_4  " boky akumulací</t>
  </si>
  <si>
    <t>93</t>
  </si>
  <si>
    <t>111631500</t>
  </si>
  <si>
    <t>lak penetrační asfaltový</t>
  </si>
  <si>
    <t>-1499365889</t>
  </si>
  <si>
    <t>Poznámka k položce:_x000D_
Spotřeba 0,3-0,4kg/m2</t>
  </si>
  <si>
    <t>164,725*0,0003 'Přepočtené koeficientem množství</t>
  </si>
  <si>
    <t>94</t>
  </si>
  <si>
    <t>711121131</t>
  </si>
  <si>
    <t>Provedení izolace proti zemní vlhkosti natěradly a tmely za horka na ploše vodorovné V nátěrem asfaltovým</t>
  </si>
  <si>
    <t>1489875548</t>
  </si>
  <si>
    <t>kce_3*2  "lože pro izolaci stropu akukomor - dvě vrstvy podle D.2.1</t>
  </si>
  <si>
    <t>95</t>
  </si>
  <si>
    <t>11163004</t>
  </si>
  <si>
    <t xml:space="preserve">stěrka hydroizolační asfaltová jednosložková  spodní stavby PARABIT AOSI 85/25 </t>
  </si>
  <si>
    <t>-906060952</t>
  </si>
  <si>
    <t>226,948*3,6 'Přepočtené koeficientem množství</t>
  </si>
  <si>
    <t>96</t>
  </si>
  <si>
    <t>711141559</t>
  </si>
  <si>
    <t>Provedení izolace proti zemní vlhkosti pásy přitavením NAIP na ploše vodorovné V</t>
  </si>
  <si>
    <t>-1134423587</t>
  </si>
  <si>
    <t>2,9*3,82  "strop armakomorou - parozábrana</t>
  </si>
  <si>
    <t>kce_3*2  "strop akumulací - dvě vrstvy</t>
  </si>
  <si>
    <t>97</t>
  </si>
  <si>
    <t>62832134</t>
  </si>
  <si>
    <t>pás asfaltový natavitelný oxidovaný tl. 4,0mm typu V60 S40 s vložkou ze skleněné rohože, s jemnozrnným minerálním posypem</t>
  </si>
  <si>
    <t>-1689107551</t>
  </si>
  <si>
    <t>11,078*1,1 'Přepočtené koeficientem množství</t>
  </si>
  <si>
    <t>98</t>
  </si>
  <si>
    <t>711142559</t>
  </si>
  <si>
    <t>Provedení izolace proti zemní vlhkosti pásy přitavením NAIP na ploše svislé S</t>
  </si>
  <si>
    <t>1679953069</t>
  </si>
  <si>
    <t>kce_4*2  "boky akumulací - dvě vrstvy</t>
  </si>
  <si>
    <t>99</t>
  </si>
  <si>
    <t>KVK.0021728.URS</t>
  </si>
  <si>
    <t>BITAGIT 40 MINERAL (role/7,5m2)</t>
  </si>
  <si>
    <t>678495402</t>
  </si>
  <si>
    <t>307,294*1,1 'Přepočtené koeficientem množství</t>
  </si>
  <si>
    <t>100</t>
  </si>
  <si>
    <t>GBR.11242A</t>
  </si>
  <si>
    <t>ELASTEK 50 GARDEN modrozelený (role/5,4m2)</t>
  </si>
  <si>
    <t>-1401264131</t>
  </si>
  <si>
    <t>101</t>
  </si>
  <si>
    <t>711161115.DEK</t>
  </si>
  <si>
    <t>Izolace proti zemní vlhkosti nopovou fólií vodorovná, nopek v 20,0 mm, tl do 1,0 mm DEKDREN T20</t>
  </si>
  <si>
    <t>404366821</t>
  </si>
  <si>
    <t>kce_3  "strop akumulace</t>
  </si>
  <si>
    <t>102</t>
  </si>
  <si>
    <t>711161215.DEK</t>
  </si>
  <si>
    <t>Izolace proti zemní vlhkosti nopovou fólií svislá, nopek v 20,0 mm, tl do 1,0 mm DEKDREN T20</t>
  </si>
  <si>
    <t>2064139866</t>
  </si>
  <si>
    <t>713</t>
  </si>
  <si>
    <t>Izolace tepelné</t>
  </si>
  <si>
    <t>103</t>
  </si>
  <si>
    <t>713131141</t>
  </si>
  <si>
    <t xml:space="preserve">Montáž tepelné izolace stěn rohožemi, pásy, deskami, dílci, bloky (izolační materiál ve specifikaci) lepením celoplošně </t>
  </si>
  <si>
    <t>1089865179</t>
  </si>
  <si>
    <t>2,9*(2,7+0,8)+3,82*1,75*2 "izolace obkladového zdiva</t>
  </si>
  <si>
    <t>104</t>
  </si>
  <si>
    <t>63141447</t>
  </si>
  <si>
    <t>deska tepelně izolační minerální provětrávaných fasád λ=0,036-0,037 tl 100mm</t>
  </si>
  <si>
    <t>-417636918</t>
  </si>
  <si>
    <t>105</t>
  </si>
  <si>
    <t>713141131</t>
  </si>
  <si>
    <t>Montáž tepelné izolace střech plochých rohožemi, pásy, deskami, dílci, bloky (izolační materiál ve specifikaci) přilepenými za studena zplna, jednovrstvá</t>
  </si>
  <si>
    <t>1000850427</t>
  </si>
  <si>
    <t>2,9*3,82*2 "plocha stropu - dvě vrstvy</t>
  </si>
  <si>
    <t>106</t>
  </si>
  <si>
    <t>28376422</t>
  </si>
  <si>
    <t>deska z polystyrénu XPS, hrana polodrážková a hladký povrch tl 100mm</t>
  </si>
  <si>
    <t>-643701453</t>
  </si>
  <si>
    <t>22,156*1,02 'Přepočtené koeficientem množství</t>
  </si>
  <si>
    <t>107</t>
  </si>
  <si>
    <t>713141111</t>
  </si>
  <si>
    <t>Montáž tepelné izolace střech plochých rohožemi, pásy, deskami, dílci, bloky (izolační materiál ve specifikaci) přilepenými asfaltem za horka zplna, jednovrstvá</t>
  </si>
  <si>
    <t>909275624</t>
  </si>
  <si>
    <t>kce_3  " strop akumulací -</t>
  </si>
  <si>
    <t>108</t>
  </si>
  <si>
    <t>AZF.S31400R</t>
  </si>
  <si>
    <t>Deska FOAMGLAS® T3+  tloušťka 14 cm</t>
  </si>
  <si>
    <t>258096950</t>
  </si>
  <si>
    <t>kce_3 " strop akumulací -</t>
  </si>
  <si>
    <t>113,474*1,05 'Přepočtené koeficientem množství</t>
  </si>
  <si>
    <t>109</t>
  </si>
  <si>
    <t>-2049332543</t>
  </si>
  <si>
    <t>Poznámka k položce:_x000D_
 ASFALTOVÉ LEPIDLO, PC 56 , 4  - 5 kg /m2</t>
  </si>
  <si>
    <t xml:space="preserve">kce_4  "boky akumulace - </t>
  </si>
  <si>
    <t>pi*7,61*0,5*2-5*0,5 "boky akukomor - vyrovnávací vrstva</t>
  </si>
  <si>
    <t>(3,82*2+2,9)*0,9  " perimetr</t>
  </si>
  <si>
    <t>0,25*3,8*2 "vrchní izolace - det. E</t>
  </si>
  <si>
    <t>0,5*2,9  "zadní stěna - det.D</t>
  </si>
  <si>
    <t>110</t>
  </si>
  <si>
    <t>AZF.RDBT314021</t>
  </si>
  <si>
    <t>Deska FOAMGLAS® READY BLOCK T3+ tloušťka 14 cm</t>
  </si>
  <si>
    <t>1195672053</t>
  </si>
  <si>
    <t>kce_4  "boky akumulace -</t>
  </si>
  <si>
    <t>71,067*1,05 'Přepočtené koeficientem množství</t>
  </si>
  <si>
    <t>111</t>
  </si>
  <si>
    <t>AZF.RDBT31502R</t>
  </si>
  <si>
    <t>Deska FOAMGLAS® PERINSUL tloušťka 15 cm</t>
  </si>
  <si>
    <t>2044448963</t>
  </si>
  <si>
    <t>112</t>
  </si>
  <si>
    <t>998713201</t>
  </si>
  <si>
    <t>Přesun hmot pro izolace tepelné stanovený procentní sazbou (%) z ceny vodorovná dopravní vzdálenost do 50 m v objektech výšky do 6 m</t>
  </si>
  <si>
    <t>1817004994</t>
  </si>
  <si>
    <t>751</t>
  </si>
  <si>
    <t>Vzduchotechnika</t>
  </si>
  <si>
    <t>113</t>
  </si>
  <si>
    <t>751366012.1</t>
  </si>
  <si>
    <t>Montáž a dodávka prachového filtrů, na potrubí, průměru přes 100 do 300 mm</t>
  </si>
  <si>
    <t>909282472</t>
  </si>
  <si>
    <t>2  "přesuvka s filtrem pro zachycení prachu a pylu, d110</t>
  </si>
  <si>
    <t>114</t>
  </si>
  <si>
    <t>751398041R</t>
  </si>
  <si>
    <t>Montáž a dodávka ostatních zařízení protidešťové žaluzie nebo žaluziové klapky na kruhové potrubí, průměru do 300 mm</t>
  </si>
  <si>
    <t>-1868503160</t>
  </si>
  <si>
    <t>2" mřížka  200 x 200mm nerez , včetně dodávky</t>
  </si>
  <si>
    <t>115</t>
  </si>
  <si>
    <t>751537031.1</t>
  </si>
  <si>
    <t xml:space="preserve">Montáž a dodávka kruhového potrubí neizolovaného, d 110 mm, včetně kolen </t>
  </si>
  <si>
    <t>-966107426</t>
  </si>
  <si>
    <t>8,5  "7 -odvětrání akumulace, včetně kolen a objímek</t>
  </si>
  <si>
    <t>116</t>
  </si>
  <si>
    <t>751537032.1</t>
  </si>
  <si>
    <t>Montáž a dodávka kruhového potrubí neizolovaného z PVC, d 160, včetně kolen</t>
  </si>
  <si>
    <t>-916859544</t>
  </si>
  <si>
    <t xml:space="preserve">5,5  "6,  vč. kolen a objímek  </t>
  </si>
  <si>
    <t>117</t>
  </si>
  <si>
    <t>998751201</t>
  </si>
  <si>
    <t>Přesun hmot pro vzduchotechniku stanovený procentní sazbou (%) z ceny vodorovná dopravní vzdálenost do 50 m v objektech výšky do 12 m</t>
  </si>
  <si>
    <t>-507670477</t>
  </si>
  <si>
    <t>118</t>
  </si>
  <si>
    <t>762081150</t>
  </si>
  <si>
    <t>Práce společné pro tesařské konstrukce hoblování hraněného řeziva přímo na staveništi</t>
  </si>
  <si>
    <t>106858349</t>
  </si>
  <si>
    <t>9,5*0,018+19,5*0,195*0,018  " prkna podbíjení a nárožní prkno</t>
  </si>
  <si>
    <t>18*0,18*0,14*0,85 "krokve - část</t>
  </si>
  <si>
    <t>0,02*0,04*29,3  "pomocná lať -hoblovaná</t>
  </si>
  <si>
    <t>119</t>
  </si>
  <si>
    <t>762085112</t>
  </si>
  <si>
    <t>Práce společné pro tesařské konstrukce montáž ocelových spojovacích prostředků (materiál ve specifikaci) svorníků, šroubů délky přes 150 do 300 mm</t>
  </si>
  <si>
    <t>1625626304</t>
  </si>
  <si>
    <t>6  " spojovací čepy M20 x200, včetně dodávky</t>
  </si>
  <si>
    <t>120</t>
  </si>
  <si>
    <t>762332133</t>
  </si>
  <si>
    <t>Montáž vázaných konstrukcí krovů střech pultových, sedlových, valbových, stanových čtvercového nebo obdélníkového půdorysu, z řeziva hraněného průřezové plochy přes 224 do 288 cm2</t>
  </si>
  <si>
    <t>-1729631919</t>
  </si>
  <si>
    <t>12,9  "pozednice 180/140</t>
  </si>
  <si>
    <t>39,7  "krokve  180/140</t>
  </si>
  <si>
    <t>121</t>
  </si>
  <si>
    <t>60512135</t>
  </si>
  <si>
    <t>hranol stavební řezivo průřezu do 288cm2 do dl 6m</t>
  </si>
  <si>
    <t>995650752</t>
  </si>
  <si>
    <t>12,9*0,18*0,14  "pozednice 180/140</t>
  </si>
  <si>
    <t>39,7*0,18*0,14  "krokve  180/140</t>
  </si>
  <si>
    <t>122</t>
  </si>
  <si>
    <t>762342314</t>
  </si>
  <si>
    <t>Bednění a laťování montáž laťování střech složitých sklonu do 60° při osové vzdálenosti latí přes 150 do 360 mm</t>
  </si>
  <si>
    <t>566024742</t>
  </si>
  <si>
    <t>27,5  "plocha střechy latě 50/30</t>
  </si>
  <si>
    <t>123</t>
  </si>
  <si>
    <t>762342441</t>
  </si>
  <si>
    <t>Bednění a laťování montáž lišt trojúhelníkových nebo kontralatí</t>
  </si>
  <si>
    <t>1163469015</t>
  </si>
  <si>
    <t>35  " délka kontralatí</t>
  </si>
  <si>
    <t>48  "pomocné vyrovnávací prkno 80/18</t>
  </si>
  <si>
    <t>124</t>
  </si>
  <si>
    <t>605141140</t>
  </si>
  <si>
    <t>řezivo jehličnaté lať impregnovaná dl 4 m</t>
  </si>
  <si>
    <t>1308228397</t>
  </si>
  <si>
    <t>0,03*0,05*35  "kontralatě</t>
  </si>
  <si>
    <t>0,03*0,05*27,5*4  " latě</t>
  </si>
  <si>
    <t>0,018*0,08*48  "pomocné prkno</t>
  </si>
  <si>
    <t>0,287*1,1 'Přepočtené koeficientem množství</t>
  </si>
  <si>
    <t>125</t>
  </si>
  <si>
    <t>762395000</t>
  </si>
  <si>
    <t>Spojovací prostředky krovů, bednění a laťování, nadstřešních konstrukcí svory, prkna, hřebíky, pásová ocel, vruty</t>
  </si>
  <si>
    <t>-1965314998</t>
  </si>
  <si>
    <t>126</t>
  </si>
  <si>
    <t>762412501</t>
  </si>
  <si>
    <t>Montáž olištování spár hoblovanými lištami stěn</t>
  </si>
  <si>
    <t>CS ÚRS 2016 02</t>
  </si>
  <si>
    <t>998738382</t>
  </si>
  <si>
    <t>29,3 " spára zdivo/krov</t>
  </si>
  <si>
    <t>127</t>
  </si>
  <si>
    <t>605141010R</t>
  </si>
  <si>
    <t>řezivo jehličnaté lať jakost I hoblované 10 - 25 cm2</t>
  </si>
  <si>
    <t>819433683</t>
  </si>
  <si>
    <t>0,023*1,04 'Přepočtené koeficientem množství</t>
  </si>
  <si>
    <t>128</t>
  </si>
  <si>
    <t>762842221</t>
  </si>
  <si>
    <t>Montáž podbíjení střech šikmých, vnějšího přesahu šířky přes 0,8 m z hoblovaných prken na sraz</t>
  </si>
  <si>
    <t>1237637749</t>
  </si>
  <si>
    <t>9,5  " záklop na krokev</t>
  </si>
  <si>
    <t>19,5*0,195  "čelní pobití</t>
  </si>
  <si>
    <t>129</t>
  </si>
  <si>
    <t>60511093</t>
  </si>
  <si>
    <t>řezivo jehličnaté boční omítané š 80-160mm tl 23mm dl 4-6m</t>
  </si>
  <si>
    <t>-1562773408</t>
  </si>
  <si>
    <t>9,5*0,018  " záklop na krokev</t>
  </si>
  <si>
    <t>19,5*0,195*0,018  "čelní podbití</t>
  </si>
  <si>
    <t>130</t>
  </si>
  <si>
    <t>762895000</t>
  </si>
  <si>
    <t>Spojovací prostředky záklopu stropů, stropnic, podbíjení hřebíky, svory</t>
  </si>
  <si>
    <t>-30592748</t>
  </si>
  <si>
    <t>131</t>
  </si>
  <si>
    <t>917932646</t>
  </si>
  <si>
    <t>132</t>
  </si>
  <si>
    <t>764222430</t>
  </si>
  <si>
    <t>Oplechování střešních prvků z hliníkového plechu okapu okapovým plechem střechy rovné rš 120 mm</t>
  </si>
  <si>
    <t>2063774513</t>
  </si>
  <si>
    <t>19,5  "okapnička elox Al</t>
  </si>
  <si>
    <t>765</t>
  </si>
  <si>
    <t>Krytina skládaná</t>
  </si>
  <si>
    <t>133</t>
  </si>
  <si>
    <t>765113112</t>
  </si>
  <si>
    <t>Krytina keramická drážková sklonu střechy do 30° okapová hrana s větracím pásem kovovým</t>
  </si>
  <si>
    <t>-1239291031</t>
  </si>
  <si>
    <t>19,5  "okapová hrana - elox mřížka v barvě krytiny</t>
  </si>
  <si>
    <t>134</t>
  </si>
  <si>
    <t>765114011</t>
  </si>
  <si>
    <t>Krytina keramická hladká bobrovka sklonu střechy do 30° na sucho korunové krytí režná</t>
  </si>
  <si>
    <t>-2029252935</t>
  </si>
  <si>
    <t>27,5  "plocha střechy</t>
  </si>
  <si>
    <t>135</t>
  </si>
  <si>
    <t>765114211</t>
  </si>
  <si>
    <t>Krytina keramická hladká bobrovka sklonu střechy do 30° nárožní hrana z hřebenáčů režných na sucho s větracím pásem kovovým</t>
  </si>
  <si>
    <t>1342578057</t>
  </si>
  <si>
    <t>3,25*4  "nároží</t>
  </si>
  <si>
    <t>136</t>
  </si>
  <si>
    <t>765114311</t>
  </si>
  <si>
    <t>Krytina keramická hladká bobrovka sklonu střechy do 30° hřeben z hřebenáčů režných na sucho s větracím pásem kovovým</t>
  </si>
  <si>
    <t>75280114</t>
  </si>
  <si>
    <t>1,05  "hřeben</t>
  </si>
  <si>
    <t>137</t>
  </si>
  <si>
    <t>765191011</t>
  </si>
  <si>
    <t>Montáž pojistné hydroizolační fólie kladené ve sklonu přes 20° volně na krokve</t>
  </si>
  <si>
    <t>-783681115</t>
  </si>
  <si>
    <t>138</t>
  </si>
  <si>
    <t>596602181</t>
  </si>
  <si>
    <t xml:space="preserve">fólie hydroizolační difúzní </t>
  </si>
  <si>
    <t>-157807685</t>
  </si>
  <si>
    <t>27,5*1,1 'Přepočtené koeficientem množství</t>
  </si>
  <si>
    <t>139</t>
  </si>
  <si>
    <t>998765202</t>
  </si>
  <si>
    <t>Přesun hmot pro krytiny skládané stanovený procentní sazbou (%) z ceny vodorovná dopravní vzdálenost do 50 m v objektech výšky přes 6 do 12 m</t>
  </si>
  <si>
    <t>-638994133</t>
  </si>
  <si>
    <t>766</t>
  </si>
  <si>
    <t>Konstrukce truhlářské</t>
  </si>
  <si>
    <t>140</t>
  </si>
  <si>
    <t>766660411</t>
  </si>
  <si>
    <t>Montáž dveřních křídel dřevěných nebo plastových vchodových dveří včetně rámu do zdiva jednokřídlových bez nadsvětlíku</t>
  </si>
  <si>
    <t>-1706494097</t>
  </si>
  <si>
    <t>141</t>
  </si>
  <si>
    <t>61144163R</t>
  </si>
  <si>
    <t>dveře plastové vchodové jednokřídlé otvíravé 900 x 2000mm, plné,  zateplené</t>
  </si>
  <si>
    <t>-1362358081</t>
  </si>
  <si>
    <t>142</t>
  </si>
  <si>
    <t>998766201</t>
  </si>
  <si>
    <t>Přesun hmot pro konstrukce truhlářské stanovený procentní sazbou (%) z ceny vodorovná dopravní vzdálenost do 50 m v objektech výšky do 6 m</t>
  </si>
  <si>
    <t>-1888197740</t>
  </si>
  <si>
    <t>143</t>
  </si>
  <si>
    <t>76759012R</t>
  </si>
  <si>
    <t>Montáž podlahových konstrukcí podlahových roštů, podlah připevněných šroubováním</t>
  </si>
  <si>
    <t>1421372548</t>
  </si>
  <si>
    <t>144</t>
  </si>
  <si>
    <t>55347016R</t>
  </si>
  <si>
    <t xml:space="preserve">Litý pororošt z kompozitu 30 x 30/30  podlahový </t>
  </si>
  <si>
    <t>-108331546</t>
  </si>
  <si>
    <t>(1,7+4,8-0,54)  "P1 pororošt,  PREFAGRID,  včetně nosných - PREFEN - profilů a nerez kotevních prvků,  dle D.2.5</t>
  </si>
  <si>
    <t>145</t>
  </si>
  <si>
    <t>767662210R</t>
  </si>
  <si>
    <t>Montáž mříží otvíravých, dveřních</t>
  </si>
  <si>
    <t>209000658</t>
  </si>
  <si>
    <t>2,105*1,1  "vstupní mříž, včetně dodávky, mater.: nerez AISI 316L, dle D.2.7</t>
  </si>
  <si>
    <t>146</t>
  </si>
  <si>
    <t>767861012R</t>
  </si>
  <si>
    <t>Dodávka a Montáž vnitřních kovových žebříků přímých délky přes 2 do 5 m, ukotvených do betonu</t>
  </si>
  <si>
    <t>1149031530</t>
  </si>
  <si>
    <t xml:space="preserve">3,42*2  "Z1, Z2, žebřík s ochranným košem,  včetně kotevních prvků,  nerez AISI 316L, dle D.2.4 </t>
  </si>
  <si>
    <t>147</t>
  </si>
  <si>
    <t>767861011R</t>
  </si>
  <si>
    <t>1831994814</t>
  </si>
  <si>
    <t xml:space="preserve">4,61   "Z3 , žebřík s ochranným košem z kompozitu Prefen, včetně kotevních prvků,  nerez AISI 316L, dle D.2.4 </t>
  </si>
  <si>
    <t>148</t>
  </si>
  <si>
    <t>767995113</t>
  </si>
  <si>
    <t>Montáž ostatních atypických zámečnických konstrukcí hmotnosti přes 10 do 20 kg</t>
  </si>
  <si>
    <t>-816298807</t>
  </si>
  <si>
    <t>14,4  "stožár pro anténu -  dle D.2.6</t>
  </si>
  <si>
    <t>149</t>
  </si>
  <si>
    <t>1622564018</t>
  </si>
  <si>
    <t>771</t>
  </si>
  <si>
    <t>Podlahy z dlaždic</t>
  </si>
  <si>
    <t>150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</si>
  <si>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</si>
  <si>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</si>
  <si>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-2085159156</t>
  </si>
  <si>
    <t>san_IV  "podlaha suterénu</t>
  </si>
  <si>
    <t>151</t>
  </si>
  <si>
    <t>LSS.TR335061</t>
  </si>
  <si>
    <t>dlaždice slinutá TAURUS GRANIT, 298 x 298 x 9 mm</t>
  </si>
  <si>
    <t>-1625514701</t>
  </si>
  <si>
    <t>9,085*1,1 'Přepočtené koeficientem množství</t>
  </si>
  <si>
    <t>152</t>
  </si>
  <si>
    <t>771577154</t>
  </si>
  <si>
    <t>Montáž podlah z dlaždic keramických kladených do malty Příplatek k cenám za dvousložkový spárovací tmel</t>
  </si>
  <si>
    <t>884466488</t>
  </si>
  <si>
    <t>153</t>
  </si>
  <si>
    <t>771531053</t>
  </si>
  <si>
    <t>Montáž podlah z dlaždic cihelných nebo portlandských tloušťky do 30 mm lepených flexibilním lepidlem přes 45 do 55 ks/m2</t>
  </si>
  <si>
    <t>1616213940</t>
  </si>
  <si>
    <t>1,07*1  "kce5 - vstupní schody</t>
  </si>
  <si>
    <t>154</t>
  </si>
  <si>
    <t>59631102R</t>
  </si>
  <si>
    <t>dlažba mrazuvzdorná cihelná 100x200x45mm  - Klinker - Radeberg</t>
  </si>
  <si>
    <t>-17211646</t>
  </si>
  <si>
    <t>1,07*1,1 'Přepočtené koeficientem množství</t>
  </si>
  <si>
    <t>155</t>
  </si>
  <si>
    <t>771531101</t>
  </si>
  <si>
    <t>Montáž podlah z dlaždic cihelných nebo portlandských Příplatek k cenám za provádění plochy do 5 m2</t>
  </si>
  <si>
    <t>1635551704</t>
  </si>
  <si>
    <t>156</t>
  </si>
  <si>
    <t>998771201</t>
  </si>
  <si>
    <t>Přesun hmot pro podlahy z dlaždic stanovený procentní sazbou (%) z ceny vodorovná dopravní vzdálenost do 50 m v objektech výšky do 6 m</t>
  </si>
  <si>
    <t>-221381460</t>
  </si>
  <si>
    <t>781</t>
  </si>
  <si>
    <t>Dokončovací práce - obklady</t>
  </si>
  <si>
    <t>157</t>
  </si>
  <si>
    <t>781121011</t>
  </si>
  <si>
    <t>Příprava podkladu před provedením obkladu nátěr penetrační na stěnu</t>
  </si>
  <si>
    <t>1968287020</t>
  </si>
  <si>
    <t>158</t>
  </si>
  <si>
    <t>781474114</t>
  </si>
  <si>
    <t>Montáž obkladů vnitřních stěn z dlaždic keramických lepených flexibilním lepidlem maloformátových hladkých přes 19 do 22 ks/m2</t>
  </si>
  <si>
    <t>-837161799</t>
  </si>
  <si>
    <t xml:space="preserve">  san_IIa "suterén armaturní komory u žebříku</t>
  </si>
  <si>
    <t>159</t>
  </si>
  <si>
    <t>LSS.WAAG6008</t>
  </si>
  <si>
    <t>obkládačka RAKO POOL, 198 x 248 x 6,8 mm, (bílá, světle a tmavě modrá)</t>
  </si>
  <si>
    <t>2104110039</t>
  </si>
  <si>
    <t>30,625*1,1 'Přepočtené koeficientem množství</t>
  </si>
  <si>
    <t>160</t>
  </si>
  <si>
    <t>998781201</t>
  </si>
  <si>
    <t>Přesun hmot pro obklady keramické stanovený procentní sazbou (%) z ceny vodorovná dopravní vzdálenost do 50 m v objektech výšky do 6 m</t>
  </si>
  <si>
    <t>1468164775</t>
  </si>
  <si>
    <t>783</t>
  </si>
  <si>
    <t>Dokončovací práce - nátěry</t>
  </si>
  <si>
    <t>161</t>
  </si>
  <si>
    <t>783213011</t>
  </si>
  <si>
    <t>Napouštěcí nátěr tesařských prvků proti dřevokazným houbám, hmyzu a plísním nezabudovaných do konstrukce jednonásobný syntetický</t>
  </si>
  <si>
    <t>-1316419116</t>
  </si>
  <si>
    <t>12,9*(0,18+0,14)*2  "pozednice 180/140</t>
  </si>
  <si>
    <t>39,7*(0,18+0,14)*2  "krokve  180/140</t>
  </si>
  <si>
    <t>(0,03+0,05)*2*35  "kontralatě</t>
  </si>
  <si>
    <t>(0,03+0,05)*2*27,5*4  " latě</t>
  </si>
  <si>
    <t>(0,018+0,08)*2*48  "pomocné prkno</t>
  </si>
  <si>
    <t>162</t>
  </si>
  <si>
    <t>783218111</t>
  </si>
  <si>
    <t>Lazurovací nátěr tesařských konstrukcí dvojnásobný syntetický</t>
  </si>
  <si>
    <t>364671166</t>
  </si>
  <si>
    <t>9,5*2+(0,018*58)*2  " záklop na krokev</t>
  </si>
  <si>
    <t>19,5*(0,195+0,018)*2  "čelní podbití</t>
  </si>
  <si>
    <t>(0,02+0,04)*2*29,3  "pomocná lať -hoblovaná</t>
  </si>
  <si>
    <t>784</t>
  </si>
  <si>
    <t>Dokončovací práce - malby a tapety</t>
  </si>
  <si>
    <t>163</t>
  </si>
  <si>
    <t>784181101</t>
  </si>
  <si>
    <t>Penetrace podkladu jednonásobná základní akrylátová v místnostech výšky do 3,80 m</t>
  </si>
  <si>
    <t>-1046826333</t>
  </si>
  <si>
    <t>2,9*3,82  "strop vstupu</t>
  </si>
  <si>
    <t>164</t>
  </si>
  <si>
    <t>784211101</t>
  </si>
  <si>
    <t>Malby z malířských směsí otěruvzdorných za mokra dvojnásobné, bílé za mokra otěruvzdorné výborně v místnostech výšky do 3,80 m</t>
  </si>
  <si>
    <t>1024370645</t>
  </si>
  <si>
    <t>2,9*3,82  "strop vstupu  - 2x akrylát silikonový BISIL</t>
  </si>
  <si>
    <t>lo</t>
  </si>
  <si>
    <t>lože pod potrubí</t>
  </si>
  <si>
    <t>8,934</t>
  </si>
  <si>
    <t>ob</t>
  </si>
  <si>
    <t>obsyp</t>
  </si>
  <si>
    <t>35,736</t>
  </si>
  <si>
    <t>PE_160</t>
  </si>
  <si>
    <t>odpadní vedení</t>
  </si>
  <si>
    <t>97,11</t>
  </si>
  <si>
    <t>vb</t>
  </si>
  <si>
    <t>výkop branka</t>
  </si>
  <si>
    <t>135,702</t>
  </si>
  <si>
    <t>vs</t>
  </si>
  <si>
    <t>výkop sloupky</t>
  </si>
  <si>
    <t>4,004</t>
  </si>
  <si>
    <t>zásyp zeminou</t>
  </si>
  <si>
    <t>90,126</t>
  </si>
  <si>
    <t>kce_7</t>
  </si>
  <si>
    <t>Přístupový chodník</t>
  </si>
  <si>
    <t>6,5</t>
  </si>
  <si>
    <t>03 - SO 03 – Oplocení a odpadní potrubí</t>
  </si>
  <si>
    <t xml:space="preserve">    5 - Komunikace</t>
  </si>
  <si>
    <t>-567190013</t>
  </si>
  <si>
    <t>PE_160*0,92*0,1 "travnatá část výkopu potrubí</t>
  </si>
  <si>
    <t>132201101</t>
  </si>
  <si>
    <t>Hloubení zapažených i nezapažených rýh šířky do 600 mm s urovnáním dna do předepsaného profilu a spádu v hornině tř. 3 do 100 m3</t>
  </si>
  <si>
    <t>254548534</t>
  </si>
  <si>
    <t>2*0,4*0,8 "podklad branky"</t>
  </si>
  <si>
    <t>70*0,1*0,15  "rýha podhrabových desek</t>
  </si>
  <si>
    <t>PE_160*0,92*1,5  "výkop pro vedení</t>
  </si>
  <si>
    <t>133201101</t>
  </si>
  <si>
    <t>Hloubení zapažených i nezapažených šachet s případným nutným přemístěním výkopku ve výkopišti v hornině tř. 3 do 100 m3</t>
  </si>
  <si>
    <t>751234854</t>
  </si>
  <si>
    <t>0,4*0,4*0,65*16 "sloupky průběžné"</t>
  </si>
  <si>
    <t>0,4*0,6*0,65*15  "vzpěry</t>
  </si>
  <si>
    <t>1546174162</t>
  </si>
  <si>
    <t>PE_160*2*0,5*2 " 50% trasy</t>
  </si>
  <si>
    <t>1971626866</t>
  </si>
  <si>
    <t>-725505670</t>
  </si>
  <si>
    <t>228561847</t>
  </si>
  <si>
    <t>-604026405</t>
  </si>
  <si>
    <t>vb+vs  "celková vykopaná zemina</t>
  </si>
  <si>
    <t>-1632637779</t>
  </si>
  <si>
    <t>vb+vs " naložení výkopku na mezideponii</t>
  </si>
  <si>
    <t>1114605528</t>
  </si>
  <si>
    <t>vb+vs-z</t>
  </si>
  <si>
    <t>1093677608</t>
  </si>
  <si>
    <t>49,5227264048272*1,6 'Přepočtené koeficientem množství</t>
  </si>
  <si>
    <t>2078930956</t>
  </si>
  <si>
    <t>2075587899</t>
  </si>
  <si>
    <t>-1427778962</t>
  </si>
  <si>
    <t>vs+vb</t>
  </si>
  <si>
    <t>-(0,64+4,004+2,3*0,1*0,035*33) "objem betonu a podhr. desek</t>
  </si>
  <si>
    <t>-(ob+lo)</t>
  </si>
  <si>
    <t>693857613</t>
  </si>
  <si>
    <t>PE_160*0,92*0,4" obsyp</t>
  </si>
  <si>
    <t>1783267645</t>
  </si>
  <si>
    <t>35,736*1,8 'Přepočtené koeficientem množství</t>
  </si>
  <si>
    <t>181301102</t>
  </si>
  <si>
    <t>Rozprostření a urovnání ornice v rovině nebo ve svahu sklonu do 1:5 při souvislé ploše do 500 m2, tl. vrstvy přes 100 do 150 mm</t>
  </si>
  <si>
    <t>133640012</t>
  </si>
  <si>
    <t>"nezpevněné plochy - ornice, tráva  tl. 100mm</t>
  </si>
  <si>
    <t xml:space="preserve">PE_160*0,92 " zatravněná část stoky </t>
  </si>
  <si>
    <t>1960078348</t>
  </si>
  <si>
    <t>-48307609</t>
  </si>
  <si>
    <t>1997953037</t>
  </si>
  <si>
    <t>89,341*0,015 'Přepočtené koeficientem množství</t>
  </si>
  <si>
    <t>1546869962</t>
  </si>
  <si>
    <t>274313711</t>
  </si>
  <si>
    <t>Základy z betonu prostého pasy betonu kamenem neprokládaného tř. C 20/25</t>
  </si>
  <si>
    <t>CS ÚRS 2017 02</t>
  </si>
  <si>
    <t>1334581808</t>
  </si>
  <si>
    <t>2*0,4*0,8 "podklad brany"</t>
  </si>
  <si>
    <t>274351111</t>
  </si>
  <si>
    <t>Bednění základových konstrukcí pasů tradiční oboustranné</t>
  </si>
  <si>
    <t>-1051481335</t>
  </si>
  <si>
    <t>(2+0,4)*2*0,8 "podklad brány"</t>
  </si>
  <si>
    <t>275313711</t>
  </si>
  <si>
    <t>Základy z betonu prostého patky a bloky z betonu kamenem neprokládaného tř. C 20/25</t>
  </si>
  <si>
    <t>524748533</t>
  </si>
  <si>
    <t>275351111</t>
  </si>
  <si>
    <t>Bednění základových konstrukcí bloků tradiční oboustranné</t>
  </si>
  <si>
    <t>-694365434</t>
  </si>
  <si>
    <t>0,4*4*0,65*16 "sloupky průběžné"</t>
  </si>
  <si>
    <t>(0,4+0,6)*2*0,65*15  "vzpěry</t>
  </si>
  <si>
    <t>338121123</t>
  </si>
  <si>
    <t>Osazování sloupků a vzpěr plotových železobetonových se zabetonováním patky, o objemu do 0,15 m3</t>
  </si>
  <si>
    <t>-1356499833</t>
  </si>
  <si>
    <t>59231120</t>
  </si>
  <si>
    <t>sloupek řadový plotový pro drátěné pletivo 120x150x2500mm</t>
  </si>
  <si>
    <t>626171727</t>
  </si>
  <si>
    <t>16  " sloupek KVZ 5-250 dle D.3.2</t>
  </si>
  <si>
    <t>592313511</t>
  </si>
  <si>
    <t>Vzpěra - beton 150 x 120 x 2500 (KZS 15 - 250)</t>
  </si>
  <si>
    <t>-1315386056</t>
  </si>
  <si>
    <t>15  " vzpěra KZS 15 - 250</t>
  </si>
  <si>
    <t>338171123</t>
  </si>
  <si>
    <t>Montáž sloupků a vzpěr plotových ocelových trubkových nebo profilovaných výšky do 2,60 m se zabetonováním do 0,08 m3 do připravených jamek</t>
  </si>
  <si>
    <t>-2111758452</t>
  </si>
  <si>
    <t>2  " sloupky brány</t>
  </si>
  <si>
    <t>553422640</t>
  </si>
  <si>
    <t>sloupek plotový koncový Pz a komaxitový 2750/48x1,5mm</t>
  </si>
  <si>
    <t>-459490239</t>
  </si>
  <si>
    <t>348101220</t>
  </si>
  <si>
    <t>Osazení vrat a vrátek k oplocení na sloupky ocelové, plochy jednotlivě přes 2 do 4 m2</t>
  </si>
  <si>
    <t>-742170454</t>
  </si>
  <si>
    <t>55342321R</t>
  </si>
  <si>
    <t>branka vchodová kovová 1500x1900 mm</t>
  </si>
  <si>
    <t>1394964538</t>
  </si>
  <si>
    <t>348121122</t>
  </si>
  <si>
    <t>Osazování desek plotových podhrabových prefabrikovaných do drážek předem osazených sloupků na cementovou maltu se zatřením ložných a styčných spár, při rozměru desek 300x50x3000 mm</t>
  </si>
  <si>
    <t>-1765385405</t>
  </si>
  <si>
    <t>33  " podhrabová deska 2300x300x50/PD</t>
  </si>
  <si>
    <t>59232543</t>
  </si>
  <si>
    <t>betonová podhrabová deska 3000x300x35 mm se zámkem 15 mm na ukotvení sloupků profilovaných oválných 50x70mm</t>
  </si>
  <si>
    <t>1477901426</t>
  </si>
  <si>
    <t>348401130</t>
  </si>
  <si>
    <t>Montáž oplocení z pletiva strojového s napínacími dráty přes 1,6 do 2,0 m</t>
  </si>
  <si>
    <t>1420498787</t>
  </si>
  <si>
    <t>75 "délka pletiva</t>
  </si>
  <si>
    <t>313275030</t>
  </si>
  <si>
    <t>pletivo drátěné plastifikované se čtvercovými oky 50/2,2mm v 1600mm</t>
  </si>
  <si>
    <t>-1963781027</t>
  </si>
  <si>
    <t>348401350</t>
  </si>
  <si>
    <t>Montáž oplocení z pletiva rozvinutí, uchycení a napnutí drátu napínacího</t>
  </si>
  <si>
    <t>1863686359</t>
  </si>
  <si>
    <t>75*3 "Přepočtené koeficientem množství</t>
  </si>
  <si>
    <t>348401360</t>
  </si>
  <si>
    <t>Montáž oplocení z pletiva rozvinutí, uchycení a napnutí drátu přiháčkování pletiva k napínacímu drátu</t>
  </si>
  <si>
    <t>-1938351882</t>
  </si>
  <si>
    <t>156191000</t>
  </si>
  <si>
    <t>drát poplastovaný kruhový napínací 2,5/3,5mm</t>
  </si>
  <si>
    <t>-415274479</t>
  </si>
  <si>
    <t>380311862</t>
  </si>
  <si>
    <t>Kompletní konstrukce čistíren odpadních vod, nádrží, vodojemů, kanálů z betonu prostého bez zvýšených nároků na prostředí tř. C 25/30, tl. přes 150 do 300 mm</t>
  </si>
  <si>
    <t>-501092789</t>
  </si>
  <si>
    <t>"výustní objekt</t>
  </si>
  <si>
    <t>0,6*0,6*0,6   "patka žabí klapky</t>
  </si>
  <si>
    <t>380356231</t>
  </si>
  <si>
    <t>Bednění kompletních konstrukcí čistíren odpadních vod, nádrží, vodojemů, kanálů konstrukcí neomítaných z betonu prostého nebo železového ploch rovinných zřízení</t>
  </si>
  <si>
    <t>1348380405</t>
  </si>
  <si>
    <t>"výústní objekt</t>
  </si>
  <si>
    <t>0,6*4*0,6</t>
  </si>
  <si>
    <t>380356232</t>
  </si>
  <si>
    <t>Bednění kompletních konstrukcí čistíren odpadních vod, nádrží, vodojemů, kanálů konstrukcí neomítaných z betonu prostého nebo železového ploch rovinných odstranění</t>
  </si>
  <si>
    <t>-936040041</t>
  </si>
  <si>
    <t>451572111</t>
  </si>
  <si>
    <t>Lože pod potrubí otevřený výkop z kameniva drobného těženého</t>
  </si>
  <si>
    <t>1441309044</t>
  </si>
  <si>
    <t>PE_160*0,92*0,1  " podsyp potrubí</t>
  </si>
  <si>
    <t>463212121</t>
  </si>
  <si>
    <t>Rovnanina z lomového kamene upraveného, tříděného jakékoliv tloušťky rovnaniny s vyplněním spár a dutin těženým kamenivem</t>
  </si>
  <si>
    <t>-1071239586</t>
  </si>
  <si>
    <t>0,6*1,2*0,6  "opevnění záhozovým kamenem  32/63</t>
  </si>
  <si>
    <t>Komunikace</t>
  </si>
  <si>
    <t>564730011</t>
  </si>
  <si>
    <t>Podklad nebo kryt z kameniva hrubého drceného vel. 8-16 mm s rozprostřením a zhutněním, po zhutnění tl. 100 mm</t>
  </si>
  <si>
    <t>-599972413</t>
  </si>
  <si>
    <t>5*1,3  " celková plocha chodníku přístupového</t>
  </si>
  <si>
    <t>564760111</t>
  </si>
  <si>
    <t>Podklad nebo kryt z kameniva hrubého drceného vel. 16-32 mm s rozprostřením a zhutněním, po zhutnění tl. 200 mm</t>
  </si>
  <si>
    <t>1780721841</t>
  </si>
  <si>
    <t>564761111</t>
  </si>
  <si>
    <t>Podklad nebo kryt z kameniva hrubého drceného vel. 32-63 mm s rozprostřením a zhutněním, po zhutnění tl. 200 mm</t>
  </si>
  <si>
    <t>856630030</t>
  </si>
  <si>
    <t>1*3,8 " chodník za armakomorou</t>
  </si>
  <si>
    <t>596211120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</si>
  <si>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</t>
  </si>
  <si>
    <t>-2096744141</t>
  </si>
  <si>
    <t>59245212</t>
  </si>
  <si>
    <t>dlažba zámková profilová základní 196x161x60mm přírodní</t>
  </si>
  <si>
    <t>-1817028006</t>
  </si>
  <si>
    <t>6,5*1,05 'Přepočtené koeficientem množství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</si>
  <si>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</si>
  <si>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</si>
  <si>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447442814</t>
  </si>
  <si>
    <t>59245601</t>
  </si>
  <si>
    <t>dlažba desková betonová 500x500x50mm přírodní</t>
  </si>
  <si>
    <t>574626154</t>
  </si>
  <si>
    <t>3,8*1,05 'Přepočtené koeficientem množství</t>
  </si>
  <si>
    <t>857312122</t>
  </si>
  <si>
    <t>Montáž litinových tvarovek na potrubí litinovém tlakovém jednoosých na potrubí z trub přírubových v otevřeném výkopu, kanálu nebo v šachtě DN 150</t>
  </si>
  <si>
    <t>1445254979</t>
  </si>
  <si>
    <t>850008020016</t>
  </si>
  <si>
    <t>Trubní tvarovky TVAROVKA FF KUS d160</t>
  </si>
  <si>
    <t>170152650</t>
  </si>
  <si>
    <t>871325201</t>
  </si>
  <si>
    <t>Montáž kanalizačního potrubí z plastů z polyetylenu PE 100 svařovaných elektrotvarovkou v otevřeném výkopu ve sklonu do 20 % SDR 11/PN16 D 160 x 14,6 mm</t>
  </si>
  <si>
    <t>402287331</t>
  </si>
  <si>
    <t>97,11  "potrubí PE100 D160</t>
  </si>
  <si>
    <t>28613689</t>
  </si>
  <si>
    <t>potrubí dvouvrstvé PE100 RC se signalizační vrstvou SDR 11, 160x14,6mm dl 12 m</t>
  </si>
  <si>
    <t>-2058211434</t>
  </si>
  <si>
    <t>97,11*1,02 'Přepočtené koeficientem množství</t>
  </si>
  <si>
    <t>877321101</t>
  </si>
  <si>
    <t>Montáž tvarovek na vodovodním plastovém potrubí z polyetylenu PE 100 elektrotvarovek SDR 11/PN16 spojek, oblouků nebo redukcí d 160</t>
  </si>
  <si>
    <t>1107008827</t>
  </si>
  <si>
    <t>28615978</t>
  </si>
  <si>
    <t>elektrospojka SDR 11 PE 100 PN 16 D 160mm</t>
  </si>
  <si>
    <t>207579901</t>
  </si>
  <si>
    <t>286544100R</t>
  </si>
  <si>
    <t>příruba volná k lemovému nákružku z polypropylénu d160</t>
  </si>
  <si>
    <t>186116151</t>
  </si>
  <si>
    <t>286123610R</t>
  </si>
  <si>
    <t>nákružek lemový  PE100 SDR 17, d 160</t>
  </si>
  <si>
    <t>980095882</t>
  </si>
  <si>
    <t>28614952</t>
  </si>
  <si>
    <t>elektrokoleno 45° PE 100 PN 16 D 180mm</t>
  </si>
  <si>
    <t>-40074654</t>
  </si>
  <si>
    <t>891355111</t>
  </si>
  <si>
    <t>Montáž vodovodních armatur na potrubí koncových klapek (žabích) hrdlových DN 200</t>
  </si>
  <si>
    <t>456186890</t>
  </si>
  <si>
    <t>HLE.HL7200</t>
  </si>
  <si>
    <t>Koncová - "žabí" klapka DN200 s klapkou z nerezové oceli a hrdlem pro plastové potrubí</t>
  </si>
  <si>
    <t>1616645600</t>
  </si>
  <si>
    <t>892351111</t>
  </si>
  <si>
    <t>Tlakové zkoušky vodou na potrubí DN 150 nebo 200</t>
  </si>
  <si>
    <t>1609836285</t>
  </si>
  <si>
    <t>899722112</t>
  </si>
  <si>
    <t>Krytí potrubí z plastů výstražnou fólií z PVC šířky 25 cm</t>
  </si>
  <si>
    <t>58775317</t>
  </si>
  <si>
    <t>výstražná fólie bílá</t>
  </si>
  <si>
    <t>916231212</t>
  </si>
  <si>
    <t>Osazení chodníkového obrubníku betonového se zřízením lože, s vyplněním a zatřením spár cementovou maltou stojatého bez boční opěry, do lože z betonu prostého</t>
  </si>
  <si>
    <t>-1258568384</t>
  </si>
  <si>
    <t>5*2+1,2+3,8   "parkový obrubník</t>
  </si>
  <si>
    <t>59217008</t>
  </si>
  <si>
    <t>obrubník betonový parkový 1000x80x200mm</t>
  </si>
  <si>
    <t>25656640</t>
  </si>
  <si>
    <t>916991121</t>
  </si>
  <si>
    <t>Lože pod obrubníky, krajníky nebo obruby z dlažebních kostek z betonu prostého tř. C 16/20</t>
  </si>
  <si>
    <t>462245520</t>
  </si>
  <si>
    <t>0,35*0,25*15  "lože parkových obrubníků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</si>
  <si>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</si>
  <si>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</si>
  <si>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-1389930131</t>
  </si>
  <si>
    <t xml:space="preserve">3,9*2  "odvod dešťovky  </t>
  </si>
  <si>
    <t>59227051</t>
  </si>
  <si>
    <t>žlabovka příkopová betonová 300x800x170mm</t>
  </si>
  <si>
    <t>-41265421</t>
  </si>
  <si>
    <t>966052111</t>
  </si>
  <si>
    <t>Bourání plotových sloupků a vzpěr železobetonových výšky do 2,5 m zasypaných zeminou</t>
  </si>
  <si>
    <t>-957038896</t>
  </si>
  <si>
    <t>966071822</t>
  </si>
  <si>
    <t>Rozebrání oplocení z pletiva drátěného se čtvercovými oky, výšky přes 1,6 do 2,0 m</t>
  </si>
  <si>
    <t>-1400886988</t>
  </si>
  <si>
    <t>966073811</t>
  </si>
  <si>
    <t>Rozebrání vrat a vrátek k oplocení plochy jednotlivě přes 2 do 6 m2</t>
  </si>
  <si>
    <t>1585429104</t>
  </si>
  <si>
    <t>99722156R</t>
  </si>
  <si>
    <t>Vodorovná doprava suti bez naložení, ale se složením a s hrubým urovnáním z kusových materiálů, na skládku</t>
  </si>
  <si>
    <t>1127247988</t>
  </si>
  <si>
    <t>2,07  "beton</t>
  </si>
  <si>
    <t>997221815</t>
  </si>
  <si>
    <t>Poplatek za uložení stavebního odpadu na skládce (skládkovné) z prostého betonu zatříděného do Katalogu odpadů pod kódem 170 101</t>
  </si>
  <si>
    <t>-1917234570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</si>
  <si>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</si>
  <si>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</si>
  <si>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-2122720853</t>
  </si>
  <si>
    <t>04 - SO 04 – Elektrostavební část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</si>
  <si>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</si>
  <si>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</si>
  <si>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</si>
  <si>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</si>
  <si>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HZS - Hodinové zúčtovací sazby</t>
  </si>
  <si>
    <t>34571093</t>
  </si>
  <si>
    <t>trubka elektroinstalační tuhá z PVC D 22,1/25 mm, délka 3 m</t>
  </si>
  <si>
    <t>1052912021</t>
  </si>
  <si>
    <t>741110001</t>
  </si>
  <si>
    <t>Montáž trubek elektroinstalačních s nasunutím nebo našroubováním do krabic plastových tuhých, uložených pevně, vnější Ø přes 16 do 23 mm</t>
  </si>
  <si>
    <t>1292460577</t>
  </si>
  <si>
    <t>741122121</t>
  </si>
  <si>
    <t>Montáž kabelů měděných bez ukončení uložených v trubkách zatažených plných kulatých nebo bezhalogenových (CYKY) počtu a průřezu žil 2x1,5 až 6 mm2</t>
  </si>
  <si>
    <t>-1547759291</t>
  </si>
  <si>
    <t>34109511</t>
  </si>
  <si>
    <t>kabel silový s Cu jádrem plochý 1kV  2x1,5mm2</t>
  </si>
  <si>
    <t>-1635789517</t>
  </si>
  <si>
    <t>Poznámka k položce:_x000D_
kabel k vypínači</t>
  </si>
  <si>
    <t>741122122</t>
  </si>
  <si>
    <t>Montáž kabelů měděných bez ukončení uložených v trubkách zatažených plných kulatých nebo bezhalogenových (CYKY) počtu a průřezu žil 3x1,5 až 6 mm2</t>
  </si>
  <si>
    <t>-997334095</t>
  </si>
  <si>
    <t>34109515</t>
  </si>
  <si>
    <t>kabel silový s Cu jádrem plochý 1 kV 3x1,5mm2</t>
  </si>
  <si>
    <t>2090982179</t>
  </si>
  <si>
    <t xml:space="preserve">Poznámka k položce:_x000D_
kabel ke světlu_x000D_
</t>
  </si>
  <si>
    <t>741122143</t>
  </si>
  <si>
    <t>Montáž kabelů měděných bez ukončení uložených v trubkách zatažených plných kulatých nebo bezhalogenových (CYKY) počtu a průřezu žil 5x4 až 6 mm2</t>
  </si>
  <si>
    <t>-219654854</t>
  </si>
  <si>
    <t>34111100</t>
  </si>
  <si>
    <t>kabel silový s Cu jádrem 1 kV 5x6mm2</t>
  </si>
  <si>
    <t>1427211596</t>
  </si>
  <si>
    <t>Poznámka k položce:_x000D_
nový přívodní kabel</t>
  </si>
  <si>
    <t>10*1,1 'Přepočtené koeficientem množství</t>
  </si>
  <si>
    <t>741130001</t>
  </si>
  <si>
    <t>Ukončení vodičů izolovaných s označením a zapojením v rozváděči nebo na přístroji, průřezu žíly do 2,5 mm2</t>
  </si>
  <si>
    <t>1085747271</t>
  </si>
  <si>
    <t>741130004</t>
  </si>
  <si>
    <t>Ukončení vodičů izolovaných s označením a zapojením v rozváděči nebo na přístroji, průřezu žíly do 6 mm2</t>
  </si>
  <si>
    <t>-1260207261</t>
  </si>
  <si>
    <t>741210001</t>
  </si>
  <si>
    <t>Montáž rozvodnic oceloplechových nebo plastových bez zapojení vodičů běžných, hmotnosti do 20 kg</t>
  </si>
  <si>
    <t>-624648983</t>
  </si>
  <si>
    <t>Poznámka k položce:_x000D_
montáž původního rozváděče s původním vybavením</t>
  </si>
  <si>
    <t>741210843</t>
  </si>
  <si>
    <t>Demontáž rozvodnic plastových, uložených na povrchu, krytí přes IPx 4, plochy přes 0,2 m2</t>
  </si>
  <si>
    <t>2009101281</t>
  </si>
  <si>
    <t>Poznámka k položce:_x000D_
demontáž původní rozvodnice před demolicí objetku_x000D_
ponechání rozvodnice připojené v provizorním umístění (na dřevěnou konstrukci)</t>
  </si>
  <si>
    <t>741231012</t>
  </si>
  <si>
    <t>Montáž svorkovnic do rozváděčů s popisnými štítky se zapojením vodičů na jedné straně ochranných</t>
  </si>
  <si>
    <t>-1984439187</t>
  </si>
  <si>
    <t>1225144</t>
  </si>
  <si>
    <t>EKVIPOTENCIALNI SVORKOVNICE DEHN K12 /56</t>
  </si>
  <si>
    <t>materiály online</t>
  </si>
  <si>
    <t>1038338807</t>
  </si>
  <si>
    <t>35442029</t>
  </si>
  <si>
    <t>svorka uzemnění nerez univerzální</t>
  </si>
  <si>
    <t>1417234068</t>
  </si>
  <si>
    <t>741310031</t>
  </si>
  <si>
    <t>Montáž spínačů jedno nebo dvoupólových nástěnných se zapojením vodičů, pro prostředí venkovní nebo mokré vypínačů, řazení 1-jednopólových</t>
  </si>
  <si>
    <t>-138022463</t>
  </si>
  <si>
    <t>10.071.693</t>
  </si>
  <si>
    <t>Spínač VARIANT 3558N-C01510 S IP54</t>
  </si>
  <si>
    <t>KS</t>
  </si>
  <si>
    <t>263603290</t>
  </si>
  <si>
    <t>741320101</t>
  </si>
  <si>
    <t>Montáž jističů se zapojením vodičů jednopólových nn do 25 A bez krytu</t>
  </si>
  <si>
    <t>17640684</t>
  </si>
  <si>
    <t>35822107</t>
  </si>
  <si>
    <t>jistič 1pólový-charakteristika B 6A</t>
  </si>
  <si>
    <t>-1393571825</t>
  </si>
  <si>
    <t xml:space="preserve">Poznámka k položce:_x000D_
doplnění jištění světla do rozváděče_x000D_
</t>
  </si>
  <si>
    <t>741371102</t>
  </si>
  <si>
    <t>Montáž svítidel zářivkových se zapojením vodičů průmyslových stropních přisazených 1 zdroj s krytem</t>
  </si>
  <si>
    <t>1749536186</t>
  </si>
  <si>
    <t>10.659.834</t>
  </si>
  <si>
    <t>PRIMA 154 PC VU PG 3F ET5 1x54W IP66</t>
  </si>
  <si>
    <t>-1077178386</t>
  </si>
  <si>
    <t>10.055.361</t>
  </si>
  <si>
    <t>Trubice 54W/840 MASTER TL5 HO PHILIPS</t>
  </si>
  <si>
    <t>1647999957</t>
  </si>
  <si>
    <t>741410022</t>
  </si>
  <si>
    <t>Montáž uzemňovacího vedení s upevněním, propojením a připojením pomocí svorek v zemi s izolací spojů pásku průřezu do 120 mm2 v průmyslové výstavbě</t>
  </si>
  <si>
    <t>-67609097</t>
  </si>
  <si>
    <t>Poznámka k položce:_x000D_
výkopy pro zemnič budou použity výkopy při rekonstrukci stavby</t>
  </si>
  <si>
    <t>35442062</t>
  </si>
  <si>
    <t>pás zemnící 30x4mm FeZn, 1m = 1,05 kg</t>
  </si>
  <si>
    <t>108502092</t>
  </si>
  <si>
    <t>50/1,05</t>
  </si>
  <si>
    <t>47,619*1,05 'Přepočtené koeficientem množství</t>
  </si>
  <si>
    <t>741410042</t>
  </si>
  <si>
    <t>Montáž uzemňovacího vedení s upevněním, propojením a připojením pomocí svorek v zemi s izolací spojů drátu nebo lana Ø do 10 mm v průmyslové výstavbě</t>
  </si>
  <si>
    <t>1992562772</t>
  </si>
  <si>
    <t>35441073</t>
  </si>
  <si>
    <t>drát D 10mm FeZn, 1 kg = 1,61 m</t>
  </si>
  <si>
    <t>253106708</t>
  </si>
  <si>
    <t>5/1,61</t>
  </si>
  <si>
    <t>3,106*1,1 'Přepočtené koeficientem množství</t>
  </si>
  <si>
    <t>741410071</t>
  </si>
  <si>
    <t>Montáž uzemňovacího vedení s upevněním, propojením a připojením pomocí svorek doplňků ostatních konstrukcí vodičem průřezu do 16 mm2, uloženým volně nebo pod omítkou</t>
  </si>
  <si>
    <t>-1889777897</t>
  </si>
  <si>
    <t>34141357</t>
  </si>
  <si>
    <t>vodič ohebný s Cu jádrem propojovací pro 450/750V 6mm2</t>
  </si>
  <si>
    <t>-1624495565</t>
  </si>
  <si>
    <t>741420002</t>
  </si>
  <si>
    <t>Montáž hromosvodného vedení svodových drátů nebo lan s podpěrami, Ø přes 10 mm</t>
  </si>
  <si>
    <t>-373863178</t>
  </si>
  <si>
    <t>1577422</t>
  </si>
  <si>
    <t>DEHNCON-H SET GFK 1990+JIMAC+6M HVILIGHT</t>
  </si>
  <si>
    <t>1496660183</t>
  </si>
  <si>
    <t>Poznámka k položce:_x000D_
kompletní sestava izolovaný jímač + svodové vedení</t>
  </si>
  <si>
    <t>741420021</t>
  </si>
  <si>
    <t>Montáž hromosvodného vedení svorek se 2 šrouby</t>
  </si>
  <si>
    <t>-1981325916</t>
  </si>
  <si>
    <t>1397506</t>
  </si>
  <si>
    <t>SR 3 SV PRO RD7-10/16/40MM /308330/</t>
  </si>
  <si>
    <t>1671085380</t>
  </si>
  <si>
    <t>1424978</t>
  </si>
  <si>
    <t>SVORKA SU MV NIRO Rd 8-10/16MM 392069</t>
  </si>
  <si>
    <t>-304376640</t>
  </si>
  <si>
    <t>35442036</t>
  </si>
  <si>
    <t>svorka uzemnění nerez připojovací</t>
  </si>
  <si>
    <t>-1308895889</t>
  </si>
  <si>
    <t>741420031</t>
  </si>
  <si>
    <t>Montáž hromosvodného vedení svorek na potrubí Ø do 200 mm se zhotovením</t>
  </si>
  <si>
    <t>237937185</t>
  </si>
  <si>
    <t>1230532</t>
  </si>
  <si>
    <t>PODPERA VEDENI HVI  /275320/</t>
  </si>
  <si>
    <t>1828744943</t>
  </si>
  <si>
    <t>1141788</t>
  </si>
  <si>
    <t>OBJIMKA S UCHYTEM PRO JT D40MM NIRO 45-6</t>
  </si>
  <si>
    <t>1550495214</t>
  </si>
  <si>
    <t>35442043</t>
  </si>
  <si>
    <t>svorka uzemnění nerez na vodovodní potrubí a okapové roury</t>
  </si>
  <si>
    <t>-1876579826</t>
  </si>
  <si>
    <t>741440031</t>
  </si>
  <si>
    <t>Montáž zemnicích desek a tyčí s připojením na svodové nebo uzemňovací vedení bez příslušenství tyčí, délky do 2 m</t>
  </si>
  <si>
    <t>1625902105</t>
  </si>
  <si>
    <t>Poznámka k položce:_x000D_
zaváděcí tyč pro připojení svodu k zemniči</t>
  </si>
  <si>
    <t>354d104903</t>
  </si>
  <si>
    <t>zaváděcí tyč / vývod uzemnění, materiál nerez V4A pr. 16 mm, délka 1000 mm</t>
  </si>
  <si>
    <t>48719212</t>
  </si>
  <si>
    <t>741810001</t>
  </si>
  <si>
    <t>Celková prohlídka a vyhotovení revizní zprávy pro objem montážních prací do 100 tis. Kč</t>
  </si>
  <si>
    <t>1455772976</t>
  </si>
  <si>
    <t>Práce a dodávky M</t>
  </si>
  <si>
    <t>21-M</t>
  </si>
  <si>
    <t>Elektromontáže</t>
  </si>
  <si>
    <t>210070131</t>
  </si>
  <si>
    <t>Montáž podpěrek a průchodek průchodek pro kabely ucpávkových vývodek do průměru 42 mm</t>
  </si>
  <si>
    <t>608415371</t>
  </si>
  <si>
    <t>28655-14702816</t>
  </si>
  <si>
    <t>průchodka pro prostup zdi (kabelu, potrubí... průměr 16-28), vodotěsná, smrštitelná typ TPM 28/16</t>
  </si>
  <si>
    <t>-1383013528</t>
  </si>
  <si>
    <t>28655-14701410</t>
  </si>
  <si>
    <t>průchodka pro prostup zdi (kabelu, potrubí... průměr 10-14), vodotěsná, smrštitelná typ TPM 14/10</t>
  </si>
  <si>
    <t>1969296994</t>
  </si>
  <si>
    <t>46-M</t>
  </si>
  <si>
    <t>Zemní práce při extr.mont.pracích</t>
  </si>
  <si>
    <t>460150103</t>
  </si>
  <si>
    <t>Hloubení zapažených i nezapažených kabelových rýh ručně včetně urovnání dna s přemístěním výkopku do vzdálenosti 3 m od okraje jámy nebo naložením na dopravní prostředek šířky 35 cm, hloubky 20 cm, v hornině třídy 3</t>
  </si>
  <si>
    <t>-1308248362</t>
  </si>
  <si>
    <t>Poznámka k položce:_x000D_
výkop pro uzemnění na dně již odkrytého odkopu pro opravu podzemních jímek</t>
  </si>
  <si>
    <t>460150133</t>
  </si>
  <si>
    <t>Hloubení zapažených i nezapažených kabelových rýh ručně včetně urovnání dna s přemístěním výkopku do vzdálenosti 3 m od okraje jámy nebo naložením na dopravní prostředek šířky 35 cm, hloubky 50 cm, v hornině třídy 3</t>
  </si>
  <si>
    <t>1857516106</t>
  </si>
  <si>
    <t>Poznámka k položce:_x000D_
výkop pro novou přípojku z pilíře do vodojemu</t>
  </si>
  <si>
    <t>460520171</t>
  </si>
  <si>
    <t>Montáž trubek ochranných uložených volně do rýhy plastových ohebných, vnitřního průměru do 32 mm</t>
  </si>
  <si>
    <t>-673199406</t>
  </si>
  <si>
    <t>34571350</t>
  </si>
  <si>
    <t>trubka elektroinstalační ohebná dvouplášťová korugovaná D 32/40 mm, HDPE+LDPE</t>
  </si>
  <si>
    <t>-2140834140</t>
  </si>
  <si>
    <t>7*1,1 'Přepočtené koeficientem množství</t>
  </si>
  <si>
    <t>460560103</t>
  </si>
  <si>
    <t>Zásyp kabelových rýh ručně s uložením výkopku ve vrstvách včetně zhutnění a urovnání povrchu šířky 35 cm hloubky 20 cm, v hornině třídy 3</t>
  </si>
  <si>
    <t>1996635403</t>
  </si>
  <si>
    <t>460560133</t>
  </si>
  <si>
    <t>Zásyp kabelových rýh ručně s uložením výkopku ve vrstvách včetně zhutnění a urovnání povrchu šířky 35 cm hloubky 50 cm, v hornině třídy 3</t>
  </si>
  <si>
    <t>2046891907</t>
  </si>
  <si>
    <t>58-M</t>
  </si>
  <si>
    <t>Revize vyhrazených technických zařízení</t>
  </si>
  <si>
    <t>580103004</t>
  </si>
  <si>
    <t>Elektrická instalace kontrola stavu elektrického okruhu včetně instalačních, ovládacích a jistících prvků bez připojených spotřebičů v prostoru nebezpečném do 5 vývodů</t>
  </si>
  <si>
    <t>okruh</t>
  </si>
  <si>
    <t>-1043973421</t>
  </si>
  <si>
    <t>580105001</t>
  </si>
  <si>
    <t>Hromosvody kontrola stavu ochrany před úderem blesku tyčového hromosvodu běžného objektu</t>
  </si>
  <si>
    <t>svod</t>
  </si>
  <si>
    <t>-1345800917</t>
  </si>
  <si>
    <t>580105061</t>
  </si>
  <si>
    <t>Hromosvody měření zemního odporu svodu do 2 svodů</t>
  </si>
  <si>
    <t>měření</t>
  </si>
  <si>
    <t>671323970</t>
  </si>
  <si>
    <t>580106010</t>
  </si>
  <si>
    <t>Měření při revizích zemního přechodového odporu uzemnění ochranného nebo pracovního</t>
  </si>
  <si>
    <t>1249921771</t>
  </si>
  <si>
    <t>HZS</t>
  </si>
  <si>
    <t>Hodinové zúčtovací sazby</t>
  </si>
  <si>
    <t>HZS2221</t>
  </si>
  <si>
    <t>Hodinové zúčtovací sazby profesí PSV provádění stavebních instalací elektrikář</t>
  </si>
  <si>
    <t>hod</t>
  </si>
  <si>
    <t>512</t>
  </si>
  <si>
    <t>-770900775</t>
  </si>
  <si>
    <t>Poznámka k položce:_x000D_
práce při demontáži a následné montáži původního rozváděče a následných provizorních rozvodů</t>
  </si>
  <si>
    <t>HZS2222</t>
  </si>
  <si>
    <t>Hodinové zúčtovací sazby profesí PSV provádění stavebních instalací elektrikář odborný</t>
  </si>
  <si>
    <t>-1511493847</t>
  </si>
  <si>
    <t>Poznámka k položce:_x000D_
práce při demontáži a následné montáži původního rozváděče a následných provizorních rozvodů_x000D_
zjišťování původních vývodů, kontrola a zprovoznění nových vývodů</t>
  </si>
  <si>
    <t>05 - PS 01 – Strojně technologická část</t>
  </si>
  <si>
    <t xml:space="preserve">    789 - Povrchové úpravy ocelových konstrukcí a technologických zařízení</t>
  </si>
  <si>
    <t xml:space="preserve">    35-M - Montáž a dodávka čerpadel, kompr.a vodoh.zař.</t>
  </si>
  <si>
    <t>OST - Ostatní</t>
  </si>
  <si>
    <t>2041405080</t>
  </si>
  <si>
    <t>1350  "demontáž starého ocelového zařízení</t>
  </si>
  <si>
    <t>789</t>
  </si>
  <si>
    <t>Povrchové úpravy ocelových konstrukcí a technologických zařízení</t>
  </si>
  <si>
    <t>789121260</t>
  </si>
  <si>
    <t xml:space="preserve">Ošetření povrchů a značení ocelových konstrukcí </t>
  </si>
  <si>
    <t>-1635838224</t>
  </si>
  <si>
    <t>35-M</t>
  </si>
  <si>
    <t>Montáž a dodávka čerpadel, kompr.a vodoh.zař.</t>
  </si>
  <si>
    <t>390110031</t>
  </si>
  <si>
    <t>nerez koleno 90°  DN 100</t>
  </si>
  <si>
    <t>1210103374</t>
  </si>
  <si>
    <t>390110035</t>
  </si>
  <si>
    <t>nerez koleno 45° DN100</t>
  </si>
  <si>
    <t>1284456180</t>
  </si>
  <si>
    <t>390110034</t>
  </si>
  <si>
    <t>nerez koleno 90°  DN150</t>
  </si>
  <si>
    <t>755887442</t>
  </si>
  <si>
    <t>350110R06</t>
  </si>
  <si>
    <t xml:space="preserve">nerezový vtokový koš DN 150_x000D_
</t>
  </si>
  <si>
    <t>6823681</t>
  </si>
  <si>
    <t>552613091</t>
  </si>
  <si>
    <t xml:space="preserve">nerezové potrubí vč. tvarovek  104x2 </t>
  </si>
  <si>
    <t>-2009010266</t>
  </si>
  <si>
    <t>391110411</t>
  </si>
  <si>
    <t>nerezový přechod DN 100 / 50</t>
  </si>
  <si>
    <t>74008356</t>
  </si>
  <si>
    <t>391110414</t>
  </si>
  <si>
    <t>nerezový přechod DN 150/100 - kalich přepadu</t>
  </si>
  <si>
    <t>1486697432</t>
  </si>
  <si>
    <t>5526131R</t>
  </si>
  <si>
    <t>Tvarovka Y DN100 - atyp nerezový svařenec</t>
  </si>
  <si>
    <t>1878963164</t>
  </si>
  <si>
    <t>040015014016</t>
  </si>
  <si>
    <t>Příruba  DN150 - zakusovací HAWLE č. 0400</t>
  </si>
  <si>
    <t>712916150</t>
  </si>
  <si>
    <t>391110013</t>
  </si>
  <si>
    <t>nerezová příruba přivařovací plochá  DN 100, PN 10</t>
  </si>
  <si>
    <t>316558875</t>
  </si>
  <si>
    <t>391110015</t>
  </si>
  <si>
    <t xml:space="preserve">nerez příruba přivařovací plochá PN 10, DN 150_x000D_
</t>
  </si>
  <si>
    <t>1982334266</t>
  </si>
  <si>
    <t>393110031</t>
  </si>
  <si>
    <t>nerez profilový materiál - pomocné konstrukce, úchyty a podpěry potrubí</t>
  </si>
  <si>
    <t>-988591748</t>
  </si>
  <si>
    <t>394110041</t>
  </si>
  <si>
    <t>chemická nerezová kotva M 10x160</t>
  </si>
  <si>
    <t>-1416042826</t>
  </si>
  <si>
    <t>OST</t>
  </si>
  <si>
    <t>Ostatní</t>
  </si>
  <si>
    <t>350330R045</t>
  </si>
  <si>
    <t>Montážní práce</t>
  </si>
  <si>
    <t>332990684</t>
  </si>
  <si>
    <t>06 - PS 02 – Elektrotechnologická část, MaR</t>
  </si>
  <si>
    <t xml:space="preserve">    742 - Elektroinstalace - slaboproud</t>
  </si>
  <si>
    <t xml:space="preserve">    22-M - Montáže technologických zařízení pro dopravní stavby</t>
  </si>
  <si>
    <t>741811011</t>
  </si>
  <si>
    <t>Zkoušky a prohlídky rozvodných zařízení kontrola rozváděčů nn, (1 pole) silových, hmotnosti do 200 kg</t>
  </si>
  <si>
    <t>513813516</t>
  </si>
  <si>
    <t>Poznámka k položce:_x000D_
kontrola znovu osazeného rozváděče</t>
  </si>
  <si>
    <t>742</t>
  </si>
  <si>
    <t>Elektroinstalace - slaboproud</t>
  </si>
  <si>
    <t>742110011</t>
  </si>
  <si>
    <t>Montáž trubek elektroinstalačních plastových tuhých pro vnitřní rozvody uložených volně na příchytky</t>
  </si>
  <si>
    <t>946366942</t>
  </si>
  <si>
    <t>34571092</t>
  </si>
  <si>
    <t>trubka elektroinstalační tuhá z PVC D 17,4/20 mm, délka 3 m</t>
  </si>
  <si>
    <t>147053894</t>
  </si>
  <si>
    <t>742121001</t>
  </si>
  <si>
    <t>Montáž kabelů sdělovacích pro vnitřní rozvody počtu žil do 15</t>
  </si>
  <si>
    <t>1622106414</t>
  </si>
  <si>
    <t>34143187</t>
  </si>
  <si>
    <t>šňůra s Cu jádrem stíněná středně ohebná 4x1mm2</t>
  </si>
  <si>
    <t>-112019041</t>
  </si>
  <si>
    <t>20*1,2 'Přepočtené koeficientem množství</t>
  </si>
  <si>
    <t>742123001</t>
  </si>
  <si>
    <t>Montáž přepěťové ochrany pro slaboproudá zařízení</t>
  </si>
  <si>
    <t>828873150</t>
  </si>
  <si>
    <t>10.066.987</t>
  </si>
  <si>
    <t>Svodič DM-24/1 R DJ</t>
  </si>
  <si>
    <t>-1760257912</t>
  </si>
  <si>
    <t>742220235</t>
  </si>
  <si>
    <t>Montáž příslušenství pro PZTS magnetický kontakt povrchový</t>
  </si>
  <si>
    <t>658348799</t>
  </si>
  <si>
    <t>10.943.864</t>
  </si>
  <si>
    <t>XCSDMP5915 Bezpečnostní magnetické spína</t>
  </si>
  <si>
    <t>-782294482</t>
  </si>
  <si>
    <t>22-M</t>
  </si>
  <si>
    <t>Montáže technologických zařízení pro dopravní stavby</t>
  </si>
  <si>
    <t>220322009</t>
  </si>
  <si>
    <t>Uvedení do provozu systému monitoringu oživení a nastavení</t>
  </si>
  <si>
    <t>-889595921</t>
  </si>
  <si>
    <t>Poznámka k položce:_x000D_
nastavení původní řídící jednotky po připojení nových tenzometrů a vodoměrů</t>
  </si>
  <si>
    <t>220331002</t>
  </si>
  <si>
    <t>Montáž hlásiče</t>
  </si>
  <si>
    <t>2044259730</t>
  </si>
  <si>
    <t xml:space="preserve">Poznámka k položce:_x000D_
připojení tenzometru, průtokoměru, čidla_x000D_
dodávka průtokoměrů (s impulsním výstupem) v části technologie </t>
  </si>
  <si>
    <t>lmp1</t>
  </si>
  <si>
    <t>sonda = tlakové čidlo hladiny (tenzometr), tlak v potrubí = převod na výšku hladiny, _x000D_
přenos 4-20 mA, montáž na šroubení</t>
  </si>
  <si>
    <t>ks</t>
  </si>
  <si>
    <t>-514864015</t>
  </si>
  <si>
    <t>10.406.100</t>
  </si>
  <si>
    <t>Teplotní čidla 5123104010 Snímač teploty jímkový STP100</t>
  </si>
  <si>
    <t>1341109587</t>
  </si>
  <si>
    <t>07 - VRN</t>
  </si>
  <si>
    <t>D1 - Vedlejší rozpočtové náklady / viz Technické podmínky VaK MB /</t>
  </si>
  <si>
    <t>D1</t>
  </si>
  <si>
    <t>Vedlejší rozpočtové náklady / viz Technické podmínky VaK MB /</t>
  </si>
  <si>
    <t>VaK MB, a.s.-TP 1.1</t>
  </si>
  <si>
    <t>Zařízení staveniště, provozní vlivy</t>
  </si>
  <si>
    <t>soubor</t>
  </si>
  <si>
    <t>-1695718206</t>
  </si>
  <si>
    <t>VaK MB, a.s.-TP 1.2</t>
  </si>
  <si>
    <t>Skládkovné</t>
  </si>
  <si>
    <t>-799914375</t>
  </si>
  <si>
    <t>VaK MB, a.s.-TP 1.3</t>
  </si>
  <si>
    <t>Fotodokumentace</t>
  </si>
  <si>
    <t>1805982770</t>
  </si>
  <si>
    <t>VaK MB, a.s.-TP 1.5</t>
  </si>
  <si>
    <t>Realizační dokumentace stavby včetně projednání a kontroly na stavbě</t>
  </si>
  <si>
    <t>1651017219</t>
  </si>
  <si>
    <t>VaK MB, a.s.-TP 1.6</t>
  </si>
  <si>
    <t>Plán bezpečnosti a ochrany zdraví při práci (BOZP),dodavatel zajistí součinnost při sestavení a aktualizaci plánu</t>
  </si>
  <si>
    <t>575748779</t>
  </si>
  <si>
    <t>VaK MB, a.s.-TP 1.8</t>
  </si>
  <si>
    <t>Doklady požadované k předání a převzetí díla</t>
  </si>
  <si>
    <t>-937471129</t>
  </si>
  <si>
    <t>VaK MB, a.s.-TP 1.9</t>
  </si>
  <si>
    <t>Dokumentace skutečného provedení stavby a dokumentace geodetického zaměření stavby</t>
  </si>
  <si>
    <t>1067910545</t>
  </si>
  <si>
    <t>VaK MB, a.s.-TP 1.10</t>
  </si>
  <si>
    <t>Další doplňující průzkumy - geotechnický dohled, ověření základové spáry</t>
  </si>
  <si>
    <t>-927127399</t>
  </si>
  <si>
    <t>VaK MB, a.s.-TP 1.11</t>
  </si>
  <si>
    <t>Pasportizace stávajících objektů – inventarizační prohlídky</t>
  </si>
  <si>
    <t>-1971754477</t>
  </si>
  <si>
    <t>VaK MB, a.s.-TP 1.12</t>
  </si>
  <si>
    <t>Vytyčení podzemních zařízení, rizika a zvláštní opatření</t>
  </si>
  <si>
    <t>-1689961302</t>
  </si>
  <si>
    <t>VaK MB, a.s.-TP 1.13</t>
  </si>
  <si>
    <t>Zaškolení pracovníků provozovatele/objednatele</t>
  </si>
  <si>
    <t>-2102682762</t>
  </si>
  <si>
    <t>VaK MB, a.s.-TP 1.14</t>
  </si>
  <si>
    <t>Vytyčení stavby, ochrana geodetických bodů před poškozením</t>
  </si>
  <si>
    <t>-1013918510</t>
  </si>
  <si>
    <t>VaK MB, a.s.-TP 1.15</t>
  </si>
  <si>
    <t>Zajištění a osvětlení výkopů a překopů</t>
  </si>
  <si>
    <t>-40651731</t>
  </si>
  <si>
    <t>VaK MB, a.s.-TP 1.16</t>
  </si>
  <si>
    <t>Havarijní plán</t>
  </si>
  <si>
    <t>476488153</t>
  </si>
  <si>
    <t>VaK MB, a.s.-TP 1.17</t>
  </si>
  <si>
    <t>Zvláštní požadavky na zhotovení</t>
  </si>
  <si>
    <t>457884313</t>
  </si>
  <si>
    <t>VaK MB, a.s. TP 2.1</t>
  </si>
  <si>
    <t>Individuální a garanční zkoušky, revize, hutnící zkoušky</t>
  </si>
  <si>
    <t>-735146376</t>
  </si>
  <si>
    <t>Vak MB, a.s. D2</t>
  </si>
  <si>
    <t>DIO - zajištění na místních komunikacích</t>
  </si>
  <si>
    <t>-1762690003</t>
  </si>
  <si>
    <t>041403000</t>
  </si>
  <si>
    <t>Koordinátor BOZP na staveništi -zajistí objednatel</t>
  </si>
  <si>
    <t>1024</t>
  </si>
  <si>
    <t>424935445</t>
  </si>
  <si>
    <t>043002000</t>
  </si>
  <si>
    <t>Zkoušky a ostatní měření - měření krycí vrstvy výztuže profometrem</t>
  </si>
  <si>
    <t>-279944426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</si>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</sst>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5" fillId="2" borderId="20" xfId="0" applyFont="1" applyFill="1" applyBorder="1" applyAlignment="1" applyProtection="1">
      <alignment horizontal="left" vertical="center"/>
      <protection locked="0"/>
    </xf>
    <xf numFmtId="0" fontId="35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5" borderId="1" xfId="0" applyFill="1" applyBorder="1" applyProtection="1">
      <protection locked="0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8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abSelected="1" zoomScaleNormal="10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41" t="s">
        <v>14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22"/>
      <c r="AQ5" s="22"/>
      <c r="AR5" s="20"/>
      <c r="BE5" s="334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43" t="s">
        <v>17</v>
      </c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22"/>
      <c r="AQ6" s="22"/>
      <c r="AR6" s="20"/>
      <c r="BE6" s="335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35"/>
      <c r="BS7" s="17" t="s">
        <v>6</v>
      </c>
    </row>
    <row r="8" spans="1:74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35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35"/>
      <c r="BS9" s="17" t="s">
        <v>6</v>
      </c>
    </row>
    <row r="10" spans="1:74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35"/>
      <c r="BS10" s="17" t="s">
        <v>6</v>
      </c>
    </row>
    <row r="11" spans="1:74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35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35"/>
      <c r="BS12" s="17" t="s">
        <v>6</v>
      </c>
    </row>
    <row r="13" spans="1:74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335"/>
      <c r="BS13" s="17" t="s">
        <v>6</v>
      </c>
    </row>
    <row r="14" spans="1:74" ht="12.75">
      <c r="B14" s="21"/>
      <c r="C14" s="22"/>
      <c r="D14" s="22"/>
      <c r="E14" s="344" t="s">
        <v>30</v>
      </c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35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35"/>
      <c r="BS15" s="17" t="s">
        <v>4</v>
      </c>
    </row>
    <row r="16" spans="1:74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35"/>
      <c r="BS16" s="17" t="s">
        <v>4</v>
      </c>
    </row>
    <row r="17" spans="2:7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35"/>
      <c r="BS17" s="17" t="s">
        <v>33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35"/>
      <c r="BS18" s="17" t="s">
        <v>6</v>
      </c>
    </row>
    <row r="19" spans="2:7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35"/>
      <c r="BS19" s="17" t="s">
        <v>6</v>
      </c>
    </row>
    <row r="20" spans="2:7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35"/>
      <c r="BS20" s="17" t="s">
        <v>4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35"/>
    </row>
    <row r="22" spans="2:7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35"/>
    </row>
    <row r="23" spans="2:71" ht="51" customHeight="1">
      <c r="B23" s="21"/>
      <c r="C23" s="22"/>
      <c r="D23" s="22"/>
      <c r="E23" s="346" t="s">
        <v>37</v>
      </c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22"/>
      <c r="AP23" s="22"/>
      <c r="AQ23" s="22"/>
      <c r="AR23" s="20"/>
      <c r="BE23" s="335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35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35"/>
    </row>
    <row r="26" spans="2:71" s="1" customFormat="1" ht="25.9" customHeight="1"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37">
        <f>ROUND(AG54,2)</f>
        <v>0</v>
      </c>
      <c r="AL26" s="338"/>
      <c r="AM26" s="338"/>
      <c r="AN26" s="338"/>
      <c r="AO26" s="338"/>
      <c r="AP26" s="35"/>
      <c r="AQ26" s="35"/>
      <c r="AR26" s="38"/>
      <c r="BE26" s="335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35"/>
    </row>
    <row r="28" spans="2:71" s="1" customFormat="1" ht="12.7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39" t="s">
        <v>39</v>
      </c>
      <c r="M28" s="339"/>
      <c r="N28" s="339"/>
      <c r="O28" s="339"/>
      <c r="P28" s="339"/>
      <c r="Q28" s="35"/>
      <c r="R28" s="35"/>
      <c r="S28" s="35"/>
      <c r="T28" s="35"/>
      <c r="U28" s="35"/>
      <c r="V28" s="35"/>
      <c r="W28" s="339" t="s">
        <v>40</v>
      </c>
      <c r="X28" s="339"/>
      <c r="Y28" s="339"/>
      <c r="Z28" s="339"/>
      <c r="AA28" s="339"/>
      <c r="AB28" s="339"/>
      <c r="AC28" s="339"/>
      <c r="AD28" s="339"/>
      <c r="AE28" s="339"/>
      <c r="AF28" s="35"/>
      <c r="AG28" s="35"/>
      <c r="AH28" s="35"/>
      <c r="AI28" s="35"/>
      <c r="AJ28" s="35"/>
      <c r="AK28" s="339" t="s">
        <v>41</v>
      </c>
      <c r="AL28" s="339"/>
      <c r="AM28" s="339"/>
      <c r="AN28" s="339"/>
      <c r="AO28" s="339"/>
      <c r="AP28" s="35"/>
      <c r="AQ28" s="35"/>
      <c r="AR28" s="38"/>
      <c r="BE28" s="335"/>
    </row>
    <row r="29" spans="2:71" s="2" customFormat="1" ht="14.45" customHeight="1">
      <c r="B29" s="39"/>
      <c r="C29" s="40"/>
      <c r="D29" s="29" t="s">
        <v>42</v>
      </c>
      <c r="E29" s="40"/>
      <c r="F29" s="29" t="s">
        <v>43</v>
      </c>
      <c r="G29" s="40"/>
      <c r="H29" s="40"/>
      <c r="I29" s="40"/>
      <c r="J29" s="40"/>
      <c r="K29" s="40"/>
      <c r="L29" s="331">
        <v>0.21</v>
      </c>
      <c r="M29" s="332"/>
      <c r="N29" s="332"/>
      <c r="O29" s="332"/>
      <c r="P29" s="332"/>
      <c r="Q29" s="40"/>
      <c r="R29" s="40"/>
      <c r="S29" s="40"/>
      <c r="T29" s="40"/>
      <c r="U29" s="40"/>
      <c r="V29" s="40"/>
      <c r="W29" s="333">
        <f>ROUND(AZ54, 2)</f>
        <v>0</v>
      </c>
      <c r="X29" s="332"/>
      <c r="Y29" s="332"/>
      <c r="Z29" s="332"/>
      <c r="AA29" s="332"/>
      <c r="AB29" s="332"/>
      <c r="AC29" s="332"/>
      <c r="AD29" s="332"/>
      <c r="AE29" s="332"/>
      <c r="AF29" s="40"/>
      <c r="AG29" s="40"/>
      <c r="AH29" s="40"/>
      <c r="AI29" s="40"/>
      <c r="AJ29" s="40"/>
      <c r="AK29" s="333">
        <f>ROUND(AV54, 2)</f>
        <v>0</v>
      </c>
      <c r="AL29" s="332"/>
      <c r="AM29" s="332"/>
      <c r="AN29" s="332"/>
      <c r="AO29" s="332"/>
      <c r="AP29" s="40"/>
      <c r="AQ29" s="40"/>
      <c r="AR29" s="41"/>
      <c r="BE29" s="336"/>
    </row>
    <row r="30" spans="2:71" s="2" customFormat="1" ht="14.45" customHeight="1">
      <c r="B30" s="39"/>
      <c r="C30" s="40"/>
      <c r="D30" s="40"/>
      <c r="E30" s="40"/>
      <c r="F30" s="29" t="s">
        <v>44</v>
      </c>
      <c r="G30" s="40"/>
      <c r="H30" s="40"/>
      <c r="I30" s="40"/>
      <c r="J30" s="40"/>
      <c r="K30" s="40"/>
      <c r="L30" s="331">
        <v>0.15</v>
      </c>
      <c r="M30" s="332"/>
      <c r="N30" s="332"/>
      <c r="O30" s="332"/>
      <c r="P30" s="332"/>
      <c r="Q30" s="40"/>
      <c r="R30" s="40"/>
      <c r="S30" s="40"/>
      <c r="T30" s="40"/>
      <c r="U30" s="40"/>
      <c r="V30" s="40"/>
      <c r="W30" s="333">
        <f>ROUND(BA54, 2)</f>
        <v>0</v>
      </c>
      <c r="X30" s="332"/>
      <c r="Y30" s="332"/>
      <c r="Z30" s="332"/>
      <c r="AA30" s="332"/>
      <c r="AB30" s="332"/>
      <c r="AC30" s="332"/>
      <c r="AD30" s="332"/>
      <c r="AE30" s="332"/>
      <c r="AF30" s="40"/>
      <c r="AG30" s="40"/>
      <c r="AH30" s="40"/>
      <c r="AI30" s="40"/>
      <c r="AJ30" s="40"/>
      <c r="AK30" s="333">
        <f>ROUND(AW54, 2)</f>
        <v>0</v>
      </c>
      <c r="AL30" s="332"/>
      <c r="AM30" s="332"/>
      <c r="AN30" s="332"/>
      <c r="AO30" s="332"/>
      <c r="AP30" s="40"/>
      <c r="AQ30" s="40"/>
      <c r="AR30" s="41"/>
      <c r="BE30" s="336"/>
    </row>
    <row r="31" spans="2:71" s="2" customFormat="1" ht="14.45" hidden="1" customHeight="1">
      <c r="B31" s="39"/>
      <c r="C31" s="40"/>
      <c r="D31" s="40"/>
      <c r="E31" s="40"/>
      <c r="F31" s="29" t="s">
        <v>45</v>
      </c>
      <c r="G31" s="40"/>
      <c r="H31" s="40"/>
      <c r="I31" s="40"/>
      <c r="J31" s="40"/>
      <c r="K31" s="40"/>
      <c r="L31" s="331">
        <v>0.21</v>
      </c>
      <c r="M31" s="332"/>
      <c r="N31" s="332"/>
      <c r="O31" s="332"/>
      <c r="P31" s="332"/>
      <c r="Q31" s="40"/>
      <c r="R31" s="40"/>
      <c r="S31" s="40"/>
      <c r="T31" s="40"/>
      <c r="U31" s="40"/>
      <c r="V31" s="40"/>
      <c r="W31" s="333">
        <f>ROUND(BB54, 2)</f>
        <v>0</v>
      </c>
      <c r="X31" s="332"/>
      <c r="Y31" s="332"/>
      <c r="Z31" s="332"/>
      <c r="AA31" s="332"/>
      <c r="AB31" s="332"/>
      <c r="AC31" s="332"/>
      <c r="AD31" s="332"/>
      <c r="AE31" s="332"/>
      <c r="AF31" s="40"/>
      <c r="AG31" s="40"/>
      <c r="AH31" s="40"/>
      <c r="AI31" s="40"/>
      <c r="AJ31" s="40"/>
      <c r="AK31" s="333">
        <v>0</v>
      </c>
      <c r="AL31" s="332"/>
      <c r="AM31" s="332"/>
      <c r="AN31" s="332"/>
      <c r="AO31" s="332"/>
      <c r="AP31" s="40"/>
      <c r="AQ31" s="40"/>
      <c r="AR31" s="41"/>
      <c r="BE31" s="336"/>
    </row>
    <row r="32" spans="2:71" s="2" customFormat="1" ht="14.45" hidden="1" customHeight="1">
      <c r="B32" s="39"/>
      <c r="C32" s="40"/>
      <c r="D32" s="40"/>
      <c r="E32" s="40"/>
      <c r="F32" s="29" t="s">
        <v>46</v>
      </c>
      <c r="G32" s="40"/>
      <c r="H32" s="40"/>
      <c r="I32" s="40"/>
      <c r="J32" s="40"/>
      <c r="K32" s="40"/>
      <c r="L32" s="331">
        <v>0.15</v>
      </c>
      <c r="M32" s="332"/>
      <c r="N32" s="332"/>
      <c r="O32" s="332"/>
      <c r="P32" s="332"/>
      <c r="Q32" s="40"/>
      <c r="R32" s="40"/>
      <c r="S32" s="40"/>
      <c r="T32" s="40"/>
      <c r="U32" s="40"/>
      <c r="V32" s="40"/>
      <c r="W32" s="333">
        <f>ROUND(BC54, 2)</f>
        <v>0</v>
      </c>
      <c r="X32" s="332"/>
      <c r="Y32" s="332"/>
      <c r="Z32" s="332"/>
      <c r="AA32" s="332"/>
      <c r="AB32" s="332"/>
      <c r="AC32" s="332"/>
      <c r="AD32" s="332"/>
      <c r="AE32" s="332"/>
      <c r="AF32" s="40"/>
      <c r="AG32" s="40"/>
      <c r="AH32" s="40"/>
      <c r="AI32" s="40"/>
      <c r="AJ32" s="40"/>
      <c r="AK32" s="333">
        <v>0</v>
      </c>
      <c r="AL32" s="332"/>
      <c r="AM32" s="332"/>
      <c r="AN32" s="332"/>
      <c r="AO32" s="332"/>
      <c r="AP32" s="40"/>
      <c r="AQ32" s="40"/>
      <c r="AR32" s="41"/>
      <c r="BE32" s="336"/>
    </row>
    <row r="33" spans="2:44" s="2" customFormat="1" ht="14.45" hidden="1" customHeight="1">
      <c r="B33" s="39"/>
      <c r="C33" s="40"/>
      <c r="D33" s="40"/>
      <c r="E33" s="40"/>
      <c r="F33" s="29" t="s">
        <v>47</v>
      </c>
      <c r="G33" s="40"/>
      <c r="H33" s="40"/>
      <c r="I33" s="40"/>
      <c r="J33" s="40"/>
      <c r="K33" s="40"/>
      <c r="L33" s="331">
        <v>0</v>
      </c>
      <c r="M33" s="332"/>
      <c r="N33" s="332"/>
      <c r="O33" s="332"/>
      <c r="P33" s="332"/>
      <c r="Q33" s="40"/>
      <c r="R33" s="40"/>
      <c r="S33" s="40"/>
      <c r="T33" s="40"/>
      <c r="U33" s="40"/>
      <c r="V33" s="40"/>
      <c r="W33" s="333">
        <f>ROUND(BD54, 2)</f>
        <v>0</v>
      </c>
      <c r="X33" s="332"/>
      <c r="Y33" s="332"/>
      <c r="Z33" s="332"/>
      <c r="AA33" s="332"/>
      <c r="AB33" s="332"/>
      <c r="AC33" s="332"/>
      <c r="AD33" s="332"/>
      <c r="AE33" s="332"/>
      <c r="AF33" s="40"/>
      <c r="AG33" s="40"/>
      <c r="AH33" s="40"/>
      <c r="AI33" s="40"/>
      <c r="AJ33" s="40"/>
      <c r="AK33" s="333">
        <v>0</v>
      </c>
      <c r="AL33" s="332"/>
      <c r="AM33" s="332"/>
      <c r="AN33" s="332"/>
      <c r="AO33" s="332"/>
      <c r="AP33" s="40"/>
      <c r="AQ33" s="40"/>
      <c r="AR33" s="41"/>
    </row>
    <row r="34" spans="2:44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</row>
    <row r="35" spans="2:44" s="1" customFormat="1" ht="25.9" customHeight="1">
      <c r="B35" s="34"/>
      <c r="C35" s="42"/>
      <c r="D35" s="43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49</v>
      </c>
      <c r="U35" s="44"/>
      <c r="V35" s="44"/>
      <c r="W35" s="44"/>
      <c r="X35" s="362" t="s">
        <v>50</v>
      </c>
      <c r="Y35" s="363"/>
      <c r="Z35" s="363"/>
      <c r="AA35" s="363"/>
      <c r="AB35" s="363"/>
      <c r="AC35" s="44"/>
      <c r="AD35" s="44"/>
      <c r="AE35" s="44"/>
      <c r="AF35" s="44"/>
      <c r="AG35" s="44"/>
      <c r="AH35" s="44"/>
      <c r="AI35" s="44"/>
      <c r="AJ35" s="44"/>
      <c r="AK35" s="364">
        <f>SUM(AK26:AK33)</f>
        <v>0</v>
      </c>
      <c r="AL35" s="363"/>
      <c r="AM35" s="363"/>
      <c r="AN35" s="363"/>
      <c r="AO35" s="365"/>
      <c r="AP35" s="42"/>
      <c r="AQ35" s="42"/>
      <c r="AR35" s="38"/>
    </row>
    <row r="36" spans="2:44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44" s="1" customFormat="1" ht="6.95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</row>
    <row r="41" spans="2:44" s="1" customFormat="1" ht="6.95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</row>
    <row r="42" spans="2:44" s="1" customFormat="1" ht="24.95" customHeight="1">
      <c r="B42" s="34"/>
      <c r="C42" s="23" t="s">
        <v>51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</row>
    <row r="43" spans="2:44" s="1" customFormat="1" ht="6.95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</row>
    <row r="44" spans="2:44" s="3" customFormat="1" ht="12" customHeight="1">
      <c r="B44" s="50"/>
      <c r="C44" s="29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19-03-7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2:44" s="4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55" t="str">
        <f>K6</f>
        <v>Sovinky, VDJ – rekonstrukce, úprava 15.7.2019</v>
      </c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55"/>
      <c r="AQ45" s="55"/>
      <c r="AR45" s="56"/>
    </row>
    <row r="46" spans="2:44" s="1" customFormat="1" ht="6.95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</row>
    <row r="47" spans="2:44" s="1" customFormat="1" ht="12" customHeight="1">
      <c r="B47" s="34"/>
      <c r="C47" s="29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 xml:space="preserve"> Sovinky u Mnichova Hradiště, okres Mladá Boleslav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9" t="s">
        <v>23</v>
      </c>
      <c r="AJ47" s="35"/>
      <c r="AK47" s="35"/>
      <c r="AL47" s="35"/>
      <c r="AM47" s="357" t="str">
        <f>IF(AN8= "","",AN8)</f>
        <v>29. 4. 2019</v>
      </c>
      <c r="AN47" s="357"/>
      <c r="AO47" s="35"/>
      <c r="AP47" s="35"/>
      <c r="AQ47" s="35"/>
      <c r="AR47" s="38"/>
    </row>
    <row r="48" spans="2:44" s="1" customFormat="1" ht="6.95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</row>
    <row r="49" spans="1:91" s="1" customFormat="1" ht="27.95" customHeight="1">
      <c r="B49" s="34"/>
      <c r="C49" s="29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VaK Mladá Boleslav, a.s.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9" t="s">
        <v>31</v>
      </c>
      <c r="AJ49" s="35"/>
      <c r="AK49" s="35"/>
      <c r="AL49" s="35"/>
      <c r="AM49" s="353" t="str">
        <f>IF(E17="","",E17)</f>
        <v>Vodohospodářské inženýrské služby, a.s.</v>
      </c>
      <c r="AN49" s="354"/>
      <c r="AO49" s="354"/>
      <c r="AP49" s="354"/>
      <c r="AQ49" s="35"/>
      <c r="AR49" s="38"/>
      <c r="AS49" s="347" t="s">
        <v>52</v>
      </c>
      <c r="AT49" s="348"/>
      <c r="AU49" s="59"/>
      <c r="AV49" s="59"/>
      <c r="AW49" s="59"/>
      <c r="AX49" s="59"/>
      <c r="AY49" s="59"/>
      <c r="AZ49" s="59"/>
      <c r="BA49" s="59"/>
      <c r="BB49" s="59"/>
      <c r="BC49" s="59"/>
      <c r="BD49" s="60"/>
    </row>
    <row r="50" spans="1:91" s="1" customFormat="1" ht="15.2" customHeight="1">
      <c r="B50" s="34"/>
      <c r="C50" s="29" t="s">
        <v>29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9" t="s">
        <v>34</v>
      </c>
      <c r="AJ50" s="35"/>
      <c r="AK50" s="35"/>
      <c r="AL50" s="35"/>
      <c r="AM50" s="353" t="str">
        <f>IF(E20="","",E20)</f>
        <v>Ing.Josef Němeček</v>
      </c>
      <c r="AN50" s="354"/>
      <c r="AO50" s="354"/>
      <c r="AP50" s="354"/>
      <c r="AQ50" s="35"/>
      <c r="AR50" s="38"/>
      <c r="AS50" s="349"/>
      <c r="AT50" s="350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1" customFormat="1" ht="10.9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51"/>
      <c r="AT51" s="352"/>
      <c r="AU51" s="63"/>
      <c r="AV51" s="63"/>
      <c r="AW51" s="63"/>
      <c r="AX51" s="63"/>
      <c r="AY51" s="63"/>
      <c r="AZ51" s="63"/>
      <c r="BA51" s="63"/>
      <c r="BB51" s="63"/>
      <c r="BC51" s="63"/>
      <c r="BD51" s="64"/>
    </row>
    <row r="52" spans="1:91" s="1" customFormat="1" ht="29.25" customHeight="1">
      <c r="B52" s="34"/>
      <c r="C52" s="366" t="s">
        <v>53</v>
      </c>
      <c r="D52" s="367"/>
      <c r="E52" s="367"/>
      <c r="F52" s="367"/>
      <c r="G52" s="367"/>
      <c r="H52" s="65"/>
      <c r="I52" s="368" t="s">
        <v>54</v>
      </c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70" t="s">
        <v>55</v>
      </c>
      <c r="AH52" s="367"/>
      <c r="AI52" s="367"/>
      <c r="AJ52" s="367"/>
      <c r="AK52" s="367"/>
      <c r="AL52" s="367"/>
      <c r="AM52" s="367"/>
      <c r="AN52" s="368" t="s">
        <v>56</v>
      </c>
      <c r="AO52" s="367"/>
      <c r="AP52" s="367"/>
      <c r="AQ52" s="66" t="s">
        <v>57</v>
      </c>
      <c r="AR52" s="38"/>
      <c r="AS52" s="67" t="s">
        <v>58</v>
      </c>
      <c r="AT52" s="68" t="s">
        <v>59</v>
      </c>
      <c r="AU52" s="68" t="s">
        <v>60</v>
      </c>
      <c r="AV52" s="68" t="s">
        <v>61</v>
      </c>
      <c r="AW52" s="68" t="s">
        <v>62</v>
      </c>
      <c r="AX52" s="68" t="s">
        <v>63</v>
      </c>
      <c r="AY52" s="68" t="s">
        <v>64</v>
      </c>
      <c r="AZ52" s="68" t="s">
        <v>65</v>
      </c>
      <c r="BA52" s="68" t="s">
        <v>66</v>
      </c>
      <c r="BB52" s="68" t="s">
        <v>67</v>
      </c>
      <c r="BC52" s="68" t="s">
        <v>68</v>
      </c>
      <c r="BD52" s="69" t="s">
        <v>69</v>
      </c>
    </row>
    <row r="53" spans="1:91" s="1" customFormat="1" ht="10.9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</row>
    <row r="54" spans="1:91" s="5" customFormat="1" ht="32.450000000000003" customHeight="1">
      <c r="B54" s="73"/>
      <c r="C54" s="74" t="s">
        <v>70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60">
        <f>ROUND(SUM(AG55:AG61),2)</f>
        <v>0</v>
      </c>
      <c r="AH54" s="360"/>
      <c r="AI54" s="360"/>
      <c r="AJ54" s="360"/>
      <c r="AK54" s="360"/>
      <c r="AL54" s="360"/>
      <c r="AM54" s="360"/>
      <c r="AN54" s="361">
        <f t="shared" ref="AN54:AN61" si="0">SUM(AG54,AT54)</f>
        <v>0</v>
      </c>
      <c r="AO54" s="361"/>
      <c r="AP54" s="361"/>
      <c r="AQ54" s="77" t="s">
        <v>19</v>
      </c>
      <c r="AR54" s="78"/>
      <c r="AS54" s="79">
        <f>ROUND(SUM(AS55:AS61),2)</f>
        <v>0</v>
      </c>
      <c r="AT54" s="80">
        <f t="shared" ref="AT54:AT61" si="1">ROUND(SUM(AV54:AW54),2)</f>
        <v>0</v>
      </c>
      <c r="AU54" s="81">
        <f>ROUND(SUM(AU55:AU61),5)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ROUND(SUM(AZ55:AZ61),2)</f>
        <v>0</v>
      </c>
      <c r="BA54" s="80">
        <f>ROUND(SUM(BA55:BA61),2)</f>
        <v>0</v>
      </c>
      <c r="BB54" s="80">
        <f>ROUND(SUM(BB55:BB61),2)</f>
        <v>0</v>
      </c>
      <c r="BC54" s="80">
        <f>ROUND(SUM(BC55:BC61),2)</f>
        <v>0</v>
      </c>
      <c r="BD54" s="82">
        <f>ROUND(SUM(BD55:BD61),2)</f>
        <v>0</v>
      </c>
      <c r="BS54" s="83" t="s">
        <v>71</v>
      </c>
      <c r="BT54" s="83" t="s">
        <v>72</v>
      </c>
      <c r="BU54" s="84" t="s">
        <v>73</v>
      </c>
      <c r="BV54" s="83" t="s">
        <v>74</v>
      </c>
      <c r="BW54" s="83" t="s">
        <v>5</v>
      </c>
      <c r="BX54" s="83" t="s">
        <v>75</v>
      </c>
      <c r="CL54" s="83" t="s">
        <v>19</v>
      </c>
    </row>
    <row r="55" spans="1:91" s="6" customFormat="1" ht="16.5" customHeight="1">
      <c r="A55" s="85" t="s">
        <v>76</v>
      </c>
      <c r="B55" s="86"/>
      <c r="C55" s="87"/>
      <c r="D55" s="369" t="s">
        <v>77</v>
      </c>
      <c r="E55" s="369"/>
      <c r="F55" s="369"/>
      <c r="G55" s="369"/>
      <c r="H55" s="369"/>
      <c r="I55" s="88"/>
      <c r="J55" s="369" t="s">
        <v>78</v>
      </c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58">
        <f>'01 - SO 01 – Bourací a de...'!J30</f>
        <v>0</v>
      </c>
      <c r="AH55" s="359"/>
      <c r="AI55" s="359"/>
      <c r="AJ55" s="359"/>
      <c r="AK55" s="359"/>
      <c r="AL55" s="359"/>
      <c r="AM55" s="359"/>
      <c r="AN55" s="358">
        <f t="shared" si="0"/>
        <v>0</v>
      </c>
      <c r="AO55" s="359"/>
      <c r="AP55" s="359"/>
      <c r="AQ55" s="89" t="s">
        <v>79</v>
      </c>
      <c r="AR55" s="90"/>
      <c r="AS55" s="91">
        <v>0</v>
      </c>
      <c r="AT55" s="92">
        <f t="shared" si="1"/>
        <v>0</v>
      </c>
      <c r="AU55" s="93">
        <f>'01 - SO 01 – Bourací a de...'!P89</f>
        <v>0</v>
      </c>
      <c r="AV55" s="92">
        <f>'01 - SO 01 – Bourací a de...'!J33</f>
        <v>0</v>
      </c>
      <c r="AW55" s="92">
        <f>'01 - SO 01 – Bourací a de...'!J34</f>
        <v>0</v>
      </c>
      <c r="AX55" s="92">
        <f>'01 - SO 01 – Bourací a de...'!J35</f>
        <v>0</v>
      </c>
      <c r="AY55" s="92">
        <f>'01 - SO 01 – Bourací a de...'!J36</f>
        <v>0</v>
      </c>
      <c r="AZ55" s="92">
        <f>'01 - SO 01 – Bourací a de...'!F33</f>
        <v>0</v>
      </c>
      <c r="BA55" s="92">
        <f>'01 - SO 01 – Bourací a de...'!F34</f>
        <v>0</v>
      </c>
      <c r="BB55" s="92">
        <f>'01 - SO 01 – Bourací a de...'!F35</f>
        <v>0</v>
      </c>
      <c r="BC55" s="92">
        <f>'01 - SO 01 – Bourací a de...'!F36</f>
        <v>0</v>
      </c>
      <c r="BD55" s="94">
        <f>'01 - SO 01 – Bourací a de...'!F37</f>
        <v>0</v>
      </c>
      <c r="BT55" s="95" t="s">
        <v>80</v>
      </c>
      <c r="BV55" s="95" t="s">
        <v>74</v>
      </c>
      <c r="BW55" s="95" t="s">
        <v>81</v>
      </c>
      <c r="BX55" s="95" t="s">
        <v>5</v>
      </c>
      <c r="CL55" s="95" t="s">
        <v>19</v>
      </c>
      <c r="CM55" s="95" t="s">
        <v>82</v>
      </c>
    </row>
    <row r="56" spans="1:91" s="6" customFormat="1" ht="16.5" customHeight="1">
      <c r="A56" s="85" t="s">
        <v>76</v>
      </c>
      <c r="B56" s="86"/>
      <c r="C56" s="87"/>
      <c r="D56" s="369" t="s">
        <v>83</v>
      </c>
      <c r="E56" s="369"/>
      <c r="F56" s="369"/>
      <c r="G56" s="369"/>
      <c r="H56" s="369"/>
      <c r="I56" s="88"/>
      <c r="J56" s="369" t="s">
        <v>84</v>
      </c>
      <c r="K56" s="369"/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58">
        <f>'02 - SO 02 – Stavební čás...'!J30</f>
        <v>0</v>
      </c>
      <c r="AH56" s="359"/>
      <c r="AI56" s="359"/>
      <c r="AJ56" s="359"/>
      <c r="AK56" s="359"/>
      <c r="AL56" s="359"/>
      <c r="AM56" s="359"/>
      <c r="AN56" s="358">
        <f t="shared" si="0"/>
        <v>0</v>
      </c>
      <c r="AO56" s="359"/>
      <c r="AP56" s="359"/>
      <c r="AQ56" s="89" t="s">
        <v>79</v>
      </c>
      <c r="AR56" s="90"/>
      <c r="AS56" s="91">
        <v>0</v>
      </c>
      <c r="AT56" s="92">
        <f t="shared" si="1"/>
        <v>0</v>
      </c>
      <c r="AU56" s="93">
        <f>'02 - SO 02 – Stavební čás...'!P102</f>
        <v>0</v>
      </c>
      <c r="AV56" s="92">
        <f>'02 - SO 02 – Stavební čás...'!J33</f>
        <v>0</v>
      </c>
      <c r="AW56" s="92">
        <f>'02 - SO 02 – Stavební čás...'!J34</f>
        <v>0</v>
      </c>
      <c r="AX56" s="92">
        <f>'02 - SO 02 – Stavební čás...'!J35</f>
        <v>0</v>
      </c>
      <c r="AY56" s="92">
        <f>'02 - SO 02 – Stavební čás...'!J36</f>
        <v>0</v>
      </c>
      <c r="AZ56" s="92">
        <f>'02 - SO 02 – Stavební čás...'!F33</f>
        <v>0</v>
      </c>
      <c r="BA56" s="92">
        <f>'02 - SO 02 – Stavební čás...'!F34</f>
        <v>0</v>
      </c>
      <c r="BB56" s="92">
        <f>'02 - SO 02 – Stavební čás...'!F35</f>
        <v>0</v>
      </c>
      <c r="BC56" s="92">
        <f>'02 - SO 02 – Stavební čás...'!F36</f>
        <v>0</v>
      </c>
      <c r="BD56" s="94">
        <f>'02 - SO 02 – Stavební čás...'!F37</f>
        <v>0</v>
      </c>
      <c r="BT56" s="95" t="s">
        <v>80</v>
      </c>
      <c r="BV56" s="95" t="s">
        <v>74</v>
      </c>
      <c r="BW56" s="95" t="s">
        <v>85</v>
      </c>
      <c r="BX56" s="95" t="s">
        <v>5</v>
      </c>
      <c r="CL56" s="95" t="s">
        <v>19</v>
      </c>
      <c r="CM56" s="95" t="s">
        <v>82</v>
      </c>
    </row>
    <row r="57" spans="1:91" s="6" customFormat="1" ht="16.5" customHeight="1">
      <c r="A57" s="85" t="s">
        <v>76</v>
      </c>
      <c r="B57" s="86"/>
      <c r="C57" s="87"/>
      <c r="D57" s="369" t="s">
        <v>86</v>
      </c>
      <c r="E57" s="369"/>
      <c r="F57" s="369"/>
      <c r="G57" s="369"/>
      <c r="H57" s="369"/>
      <c r="I57" s="88"/>
      <c r="J57" s="369" t="s">
        <v>87</v>
      </c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58">
        <f>'03 - SO 03 – Oplocení a o...'!J30</f>
        <v>0</v>
      </c>
      <c r="AH57" s="359"/>
      <c r="AI57" s="359"/>
      <c r="AJ57" s="359"/>
      <c r="AK57" s="359"/>
      <c r="AL57" s="359"/>
      <c r="AM57" s="359"/>
      <c r="AN57" s="358">
        <f t="shared" si="0"/>
        <v>0</v>
      </c>
      <c r="AO57" s="359"/>
      <c r="AP57" s="359"/>
      <c r="AQ57" s="89" t="s">
        <v>79</v>
      </c>
      <c r="AR57" s="90"/>
      <c r="AS57" s="91">
        <v>0</v>
      </c>
      <c r="AT57" s="92">
        <f t="shared" si="1"/>
        <v>0</v>
      </c>
      <c r="AU57" s="93">
        <f>'03 - SO 03 – Oplocení a o...'!P89</f>
        <v>0</v>
      </c>
      <c r="AV57" s="92">
        <f>'03 - SO 03 – Oplocení a o...'!J33</f>
        <v>0</v>
      </c>
      <c r="AW57" s="92">
        <f>'03 - SO 03 – Oplocení a o...'!J34</f>
        <v>0</v>
      </c>
      <c r="AX57" s="92">
        <f>'03 - SO 03 – Oplocení a o...'!J35</f>
        <v>0</v>
      </c>
      <c r="AY57" s="92">
        <f>'03 - SO 03 – Oplocení a o...'!J36</f>
        <v>0</v>
      </c>
      <c r="AZ57" s="92">
        <f>'03 - SO 03 – Oplocení a o...'!F33</f>
        <v>0</v>
      </c>
      <c r="BA57" s="92">
        <f>'03 - SO 03 – Oplocení a o...'!F34</f>
        <v>0</v>
      </c>
      <c r="BB57" s="92">
        <f>'03 - SO 03 – Oplocení a o...'!F35</f>
        <v>0</v>
      </c>
      <c r="BC57" s="92">
        <f>'03 - SO 03 – Oplocení a o...'!F36</f>
        <v>0</v>
      </c>
      <c r="BD57" s="94">
        <f>'03 - SO 03 – Oplocení a o...'!F37</f>
        <v>0</v>
      </c>
      <c r="BT57" s="95" t="s">
        <v>80</v>
      </c>
      <c r="BV57" s="95" t="s">
        <v>74</v>
      </c>
      <c r="BW57" s="95" t="s">
        <v>88</v>
      </c>
      <c r="BX57" s="95" t="s">
        <v>5</v>
      </c>
      <c r="CL57" s="95" t="s">
        <v>19</v>
      </c>
      <c r="CM57" s="95" t="s">
        <v>82</v>
      </c>
    </row>
    <row r="58" spans="1:91" s="6" customFormat="1" ht="16.5" customHeight="1">
      <c r="A58" s="85" t="s">
        <v>76</v>
      </c>
      <c r="B58" s="86"/>
      <c r="C58" s="87"/>
      <c r="D58" s="369" t="s">
        <v>89</v>
      </c>
      <c r="E58" s="369"/>
      <c r="F58" s="369"/>
      <c r="G58" s="369"/>
      <c r="H58" s="369"/>
      <c r="I58" s="88"/>
      <c r="J58" s="369" t="s">
        <v>90</v>
      </c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58">
        <f>'04 - SO 04 – Elektrostave...'!J30</f>
        <v>0</v>
      </c>
      <c r="AH58" s="359"/>
      <c r="AI58" s="359"/>
      <c r="AJ58" s="359"/>
      <c r="AK58" s="359"/>
      <c r="AL58" s="359"/>
      <c r="AM58" s="359"/>
      <c r="AN58" s="358">
        <f t="shared" si="0"/>
        <v>0</v>
      </c>
      <c r="AO58" s="359"/>
      <c r="AP58" s="359"/>
      <c r="AQ58" s="89" t="s">
        <v>79</v>
      </c>
      <c r="AR58" s="90"/>
      <c r="AS58" s="91">
        <v>0</v>
      </c>
      <c r="AT58" s="92">
        <f t="shared" si="1"/>
        <v>0</v>
      </c>
      <c r="AU58" s="93">
        <f>'04 - SO 04 – Elektrostave...'!P86</f>
        <v>0</v>
      </c>
      <c r="AV58" s="92">
        <f>'04 - SO 04 – Elektrostave...'!J33</f>
        <v>0</v>
      </c>
      <c r="AW58" s="92">
        <f>'04 - SO 04 – Elektrostave...'!J34</f>
        <v>0</v>
      </c>
      <c r="AX58" s="92">
        <f>'04 - SO 04 – Elektrostave...'!J35</f>
        <v>0</v>
      </c>
      <c r="AY58" s="92">
        <f>'04 - SO 04 – Elektrostave...'!J36</f>
        <v>0</v>
      </c>
      <c r="AZ58" s="92">
        <f>'04 - SO 04 – Elektrostave...'!F33</f>
        <v>0</v>
      </c>
      <c r="BA58" s="92">
        <f>'04 - SO 04 – Elektrostave...'!F34</f>
        <v>0</v>
      </c>
      <c r="BB58" s="92">
        <f>'04 - SO 04 – Elektrostave...'!F35</f>
        <v>0</v>
      </c>
      <c r="BC58" s="92">
        <f>'04 - SO 04 – Elektrostave...'!F36</f>
        <v>0</v>
      </c>
      <c r="BD58" s="94">
        <f>'04 - SO 04 – Elektrostave...'!F37</f>
        <v>0</v>
      </c>
      <c r="BT58" s="95" t="s">
        <v>80</v>
      </c>
      <c r="BV58" s="95" t="s">
        <v>74</v>
      </c>
      <c r="BW58" s="95" t="s">
        <v>91</v>
      </c>
      <c r="BX58" s="95" t="s">
        <v>5</v>
      </c>
      <c r="CL58" s="95" t="s">
        <v>19</v>
      </c>
      <c r="CM58" s="95" t="s">
        <v>82</v>
      </c>
    </row>
    <row r="59" spans="1:91" s="6" customFormat="1" ht="16.5" customHeight="1">
      <c r="A59" s="85" t="s">
        <v>76</v>
      </c>
      <c r="B59" s="86"/>
      <c r="C59" s="87"/>
      <c r="D59" s="369" t="s">
        <v>92</v>
      </c>
      <c r="E59" s="369"/>
      <c r="F59" s="369"/>
      <c r="G59" s="369"/>
      <c r="H59" s="369"/>
      <c r="I59" s="88"/>
      <c r="J59" s="369" t="s">
        <v>93</v>
      </c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58">
        <f>'05 - PS 01 – Strojně tech...'!J30</f>
        <v>0</v>
      </c>
      <c r="AH59" s="359"/>
      <c r="AI59" s="359"/>
      <c r="AJ59" s="359"/>
      <c r="AK59" s="359"/>
      <c r="AL59" s="359"/>
      <c r="AM59" s="359"/>
      <c r="AN59" s="358">
        <f t="shared" si="0"/>
        <v>0</v>
      </c>
      <c r="AO59" s="359"/>
      <c r="AP59" s="359"/>
      <c r="AQ59" s="89" t="s">
        <v>94</v>
      </c>
      <c r="AR59" s="90"/>
      <c r="AS59" s="91">
        <v>0</v>
      </c>
      <c r="AT59" s="92">
        <f t="shared" si="1"/>
        <v>0</v>
      </c>
      <c r="AU59" s="93">
        <f>'05 - PS 01 – Strojně tech...'!P85</f>
        <v>0</v>
      </c>
      <c r="AV59" s="92">
        <f>'05 - PS 01 – Strojně tech...'!J33</f>
        <v>0</v>
      </c>
      <c r="AW59" s="92">
        <f>'05 - PS 01 – Strojně tech...'!J34</f>
        <v>0</v>
      </c>
      <c r="AX59" s="92">
        <f>'05 - PS 01 – Strojně tech...'!J35</f>
        <v>0</v>
      </c>
      <c r="AY59" s="92">
        <f>'05 - PS 01 – Strojně tech...'!J36</f>
        <v>0</v>
      </c>
      <c r="AZ59" s="92">
        <f>'05 - PS 01 – Strojně tech...'!F33</f>
        <v>0</v>
      </c>
      <c r="BA59" s="92">
        <f>'05 - PS 01 – Strojně tech...'!F34</f>
        <v>0</v>
      </c>
      <c r="BB59" s="92">
        <f>'05 - PS 01 – Strojně tech...'!F35</f>
        <v>0</v>
      </c>
      <c r="BC59" s="92">
        <f>'05 - PS 01 – Strojně tech...'!F36</f>
        <v>0</v>
      </c>
      <c r="BD59" s="94">
        <f>'05 - PS 01 – Strojně tech...'!F37</f>
        <v>0</v>
      </c>
      <c r="BT59" s="95" t="s">
        <v>80</v>
      </c>
      <c r="BV59" s="95" t="s">
        <v>74</v>
      </c>
      <c r="BW59" s="95" t="s">
        <v>95</v>
      </c>
      <c r="BX59" s="95" t="s">
        <v>5</v>
      </c>
      <c r="CL59" s="95" t="s">
        <v>19</v>
      </c>
      <c r="CM59" s="95" t="s">
        <v>82</v>
      </c>
    </row>
    <row r="60" spans="1:91" s="6" customFormat="1" ht="27" customHeight="1">
      <c r="A60" s="85" t="s">
        <v>76</v>
      </c>
      <c r="B60" s="86"/>
      <c r="C60" s="87"/>
      <c r="D60" s="369" t="s">
        <v>96</v>
      </c>
      <c r="E60" s="369"/>
      <c r="F60" s="369"/>
      <c r="G60" s="369"/>
      <c r="H60" s="369"/>
      <c r="I60" s="88"/>
      <c r="J60" s="369" t="s">
        <v>97</v>
      </c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58">
        <f>'06 - PS 02 – Elektrotechn...'!J30</f>
        <v>0</v>
      </c>
      <c r="AH60" s="359"/>
      <c r="AI60" s="359"/>
      <c r="AJ60" s="359"/>
      <c r="AK60" s="359"/>
      <c r="AL60" s="359"/>
      <c r="AM60" s="359"/>
      <c r="AN60" s="358">
        <f t="shared" si="0"/>
        <v>0</v>
      </c>
      <c r="AO60" s="359"/>
      <c r="AP60" s="359"/>
      <c r="AQ60" s="89" t="s">
        <v>94</v>
      </c>
      <c r="AR60" s="90"/>
      <c r="AS60" s="91">
        <v>0</v>
      </c>
      <c r="AT60" s="92">
        <f t="shared" si="1"/>
        <v>0</v>
      </c>
      <c r="AU60" s="93">
        <f>'06 - PS 02 – Elektrotechn...'!P84</f>
        <v>0</v>
      </c>
      <c r="AV60" s="92">
        <f>'06 - PS 02 – Elektrotechn...'!J33</f>
        <v>0</v>
      </c>
      <c r="AW60" s="92">
        <f>'06 - PS 02 – Elektrotechn...'!J34</f>
        <v>0</v>
      </c>
      <c r="AX60" s="92">
        <f>'06 - PS 02 – Elektrotechn...'!J35</f>
        <v>0</v>
      </c>
      <c r="AY60" s="92">
        <f>'06 - PS 02 – Elektrotechn...'!J36</f>
        <v>0</v>
      </c>
      <c r="AZ60" s="92">
        <f>'06 - PS 02 – Elektrotechn...'!F33</f>
        <v>0</v>
      </c>
      <c r="BA60" s="92">
        <f>'06 - PS 02 – Elektrotechn...'!F34</f>
        <v>0</v>
      </c>
      <c r="BB60" s="92">
        <f>'06 - PS 02 – Elektrotechn...'!F35</f>
        <v>0</v>
      </c>
      <c r="BC60" s="92">
        <f>'06 - PS 02 – Elektrotechn...'!F36</f>
        <v>0</v>
      </c>
      <c r="BD60" s="94">
        <f>'06 - PS 02 – Elektrotechn...'!F37</f>
        <v>0</v>
      </c>
      <c r="BT60" s="95" t="s">
        <v>80</v>
      </c>
      <c r="BV60" s="95" t="s">
        <v>74</v>
      </c>
      <c r="BW60" s="95" t="s">
        <v>98</v>
      </c>
      <c r="BX60" s="95" t="s">
        <v>5</v>
      </c>
      <c r="CL60" s="95" t="s">
        <v>19</v>
      </c>
      <c r="CM60" s="95" t="s">
        <v>82</v>
      </c>
    </row>
    <row r="61" spans="1:91" s="6" customFormat="1" ht="16.5" customHeight="1">
      <c r="A61" s="85" t="s">
        <v>76</v>
      </c>
      <c r="B61" s="86"/>
      <c r="C61" s="87"/>
      <c r="D61" s="369" t="s">
        <v>99</v>
      </c>
      <c r="E61" s="369"/>
      <c r="F61" s="369"/>
      <c r="G61" s="369"/>
      <c r="H61" s="369"/>
      <c r="I61" s="88"/>
      <c r="J61" s="369" t="s">
        <v>100</v>
      </c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58">
        <f>'07 - VRN'!J30</f>
        <v>0</v>
      </c>
      <c r="AH61" s="359"/>
      <c r="AI61" s="359"/>
      <c r="AJ61" s="359"/>
      <c r="AK61" s="359"/>
      <c r="AL61" s="359"/>
      <c r="AM61" s="359"/>
      <c r="AN61" s="358">
        <f t="shared" si="0"/>
        <v>0</v>
      </c>
      <c r="AO61" s="359"/>
      <c r="AP61" s="359"/>
      <c r="AQ61" s="89" t="s">
        <v>101</v>
      </c>
      <c r="AR61" s="90"/>
      <c r="AS61" s="96">
        <v>0</v>
      </c>
      <c r="AT61" s="97">
        <f t="shared" si="1"/>
        <v>0</v>
      </c>
      <c r="AU61" s="98">
        <f>'07 - VRN'!P80</f>
        <v>0</v>
      </c>
      <c r="AV61" s="97">
        <f>'07 - VRN'!J33</f>
        <v>0</v>
      </c>
      <c r="AW61" s="97">
        <f>'07 - VRN'!J34</f>
        <v>0</v>
      </c>
      <c r="AX61" s="97">
        <f>'07 - VRN'!J35</f>
        <v>0</v>
      </c>
      <c r="AY61" s="97">
        <f>'07 - VRN'!J36</f>
        <v>0</v>
      </c>
      <c r="AZ61" s="97">
        <f>'07 - VRN'!F33</f>
        <v>0</v>
      </c>
      <c r="BA61" s="97">
        <f>'07 - VRN'!F34</f>
        <v>0</v>
      </c>
      <c r="BB61" s="97">
        <f>'07 - VRN'!F35</f>
        <v>0</v>
      </c>
      <c r="BC61" s="97">
        <f>'07 - VRN'!F36</f>
        <v>0</v>
      </c>
      <c r="BD61" s="99">
        <f>'07 - VRN'!F37</f>
        <v>0</v>
      </c>
      <c r="BT61" s="95" t="s">
        <v>80</v>
      </c>
      <c r="BV61" s="95" t="s">
        <v>74</v>
      </c>
      <c r="BW61" s="95" t="s">
        <v>102</v>
      </c>
      <c r="BX61" s="95" t="s">
        <v>5</v>
      </c>
      <c r="CL61" s="95" t="s">
        <v>19</v>
      </c>
      <c r="CM61" s="95" t="s">
        <v>82</v>
      </c>
    </row>
    <row r="62" spans="1:91" s="1" customFormat="1" ht="30" customHeight="1"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8"/>
    </row>
    <row r="63" spans="1:91" s="1" customFormat="1" ht="6.95" customHeight="1"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38"/>
    </row>
  </sheetData>
  <sheetProtection algorithmName="SHA-512" hashValue="kyp4AHcjK5YoaNuKCzE5NE3LffyUTZQLZXP4HXO5Er3bEf0U2UC4dPKgvormUikmsZQ10Ia3d4szGKDy9WCv3Q==" saltValue="dlJ+oXb1/0lai24zjRd1++E11Bo/UalLTMUQu9Pgs+dYQd4eYYFHmmS/pdQYUg4D6DgYBRpm5z4WlcIMAqTnGA==" spinCount="100000" sheet="1" objects="1" scenarios="1" formatColumns="0" formatRows="0"/>
  <mergeCells count="66">
    <mergeCell ref="D60:H60"/>
    <mergeCell ref="J60:AF60"/>
    <mergeCell ref="D61:H61"/>
    <mergeCell ref="J61:AF61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D57:H57"/>
    <mergeCell ref="J57:AF57"/>
    <mergeCell ref="D58:H58"/>
    <mergeCell ref="J58:AF58"/>
    <mergeCell ref="D59:H59"/>
    <mergeCell ref="J59:AF59"/>
    <mergeCell ref="C52:G52"/>
    <mergeCell ref="I52:AF52"/>
    <mergeCell ref="D55:H55"/>
    <mergeCell ref="J55:AF55"/>
    <mergeCell ref="D56:H56"/>
    <mergeCell ref="J56:AF56"/>
    <mergeCell ref="L33:P33"/>
    <mergeCell ref="AN61:AP61"/>
    <mergeCell ref="AN58:AP58"/>
    <mergeCell ref="AN59:AP59"/>
    <mergeCell ref="AN60:AP60"/>
    <mergeCell ref="AG54:AM54"/>
    <mergeCell ref="AN54:AP54"/>
    <mergeCell ref="W33:AE33"/>
    <mergeCell ref="AK33:AO33"/>
    <mergeCell ref="X35:AB35"/>
    <mergeCell ref="AK35:AO35"/>
    <mergeCell ref="AS49:AT51"/>
    <mergeCell ref="AM50:AP50"/>
    <mergeCell ref="L45:AO45"/>
    <mergeCell ref="AM47:AN47"/>
    <mergeCell ref="AM49:AP49"/>
    <mergeCell ref="L30:P30"/>
    <mergeCell ref="AR2:BE2"/>
    <mergeCell ref="K5:AO5"/>
    <mergeCell ref="K6:AO6"/>
    <mergeCell ref="E14:AJ14"/>
    <mergeCell ref="E23:AN23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</mergeCells>
  <hyperlinks>
    <hyperlink ref="A55" location="'01 - SO 01 – Bourací a de...'!C2" display="/"/>
    <hyperlink ref="A56" location="'02 - SO 02 – Stavební čás...'!C2" display="/"/>
    <hyperlink ref="A57" location="'03 - SO 03 – Oplocení a o...'!C2" display="/"/>
    <hyperlink ref="A58" location="'04 - SO 04 – Elektrostave...'!C2" display="/"/>
    <hyperlink ref="A59" location="'05 - PS 01 – Strojně tech...'!C2" display="/"/>
    <hyperlink ref="A60" location="'06 - PS 02 – Elektrotechn...'!C2" display="/"/>
    <hyperlink ref="A61" location="'07 - VRN'!C2" display="/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1"/>
  <sheetViews>
    <sheetView showGridLines="0" zoomScaleNormal="10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7" t="s">
        <v>81</v>
      </c>
      <c r="AZ2" s="101" t="s">
        <v>49</v>
      </c>
      <c r="BA2" s="101" t="s">
        <v>103</v>
      </c>
      <c r="BB2" s="101" t="s">
        <v>104</v>
      </c>
      <c r="BC2" s="101" t="s">
        <v>105</v>
      </c>
      <c r="BD2" s="101" t="s">
        <v>82</v>
      </c>
    </row>
    <row r="3" spans="2:5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  <c r="AZ3" s="101" t="s">
        <v>106</v>
      </c>
      <c r="BA3" s="101" t="s">
        <v>107</v>
      </c>
      <c r="BB3" s="101" t="s">
        <v>104</v>
      </c>
      <c r="BC3" s="101" t="s">
        <v>108</v>
      </c>
      <c r="BD3" s="101" t="s">
        <v>82</v>
      </c>
    </row>
    <row r="4" spans="2:56" ht="24.95" customHeight="1">
      <c r="B4" s="20"/>
      <c r="D4" s="105" t="s">
        <v>109</v>
      </c>
      <c r="L4" s="20"/>
      <c r="M4" s="106" t="s">
        <v>10</v>
      </c>
      <c r="AT4" s="17" t="s">
        <v>4</v>
      </c>
      <c r="AZ4" s="101" t="s">
        <v>110</v>
      </c>
      <c r="BA4" s="101" t="s">
        <v>111</v>
      </c>
      <c r="BB4" s="101" t="s">
        <v>104</v>
      </c>
      <c r="BC4" s="101" t="s">
        <v>112</v>
      </c>
      <c r="BD4" s="101" t="s">
        <v>82</v>
      </c>
    </row>
    <row r="5" spans="2:56" ht="6.95" customHeight="1">
      <c r="B5" s="20"/>
      <c r="L5" s="20"/>
    </row>
    <row r="6" spans="2:56" ht="12" customHeight="1">
      <c r="B6" s="20"/>
      <c r="D6" s="107" t="s">
        <v>16</v>
      </c>
      <c r="L6" s="20"/>
    </row>
    <row r="7" spans="2:56" ht="16.5" customHeight="1">
      <c r="B7" s="20"/>
      <c r="E7" s="374" t="str">
        <f>'Rekapitulace stavby'!K6</f>
        <v>Sovinky, VDJ – rekonstrukce, úprava 15.7.2019</v>
      </c>
      <c r="F7" s="375"/>
      <c r="G7" s="375"/>
      <c r="H7" s="375"/>
      <c r="L7" s="20"/>
    </row>
    <row r="8" spans="2:56" s="1" customFormat="1" ht="12" customHeight="1">
      <c r="B8" s="38"/>
      <c r="D8" s="107" t="s">
        <v>113</v>
      </c>
      <c r="I8" s="108"/>
      <c r="L8" s="38"/>
    </row>
    <row r="9" spans="2:56" s="1" customFormat="1" ht="36.950000000000003" customHeight="1">
      <c r="B9" s="38"/>
      <c r="E9" s="376" t="s">
        <v>114</v>
      </c>
      <c r="F9" s="377"/>
      <c r="G9" s="377"/>
      <c r="H9" s="377"/>
      <c r="I9" s="108"/>
      <c r="L9" s="38"/>
    </row>
    <row r="10" spans="2:56" s="1" customFormat="1">
      <c r="B10" s="38"/>
      <c r="I10" s="108"/>
      <c r="L10" s="38"/>
    </row>
    <row r="11" spans="2:56" s="1" customFormat="1" ht="12" customHeight="1">
      <c r="B11" s="38"/>
      <c r="D11" s="107" t="s">
        <v>18</v>
      </c>
      <c r="F11" s="109" t="s">
        <v>19</v>
      </c>
      <c r="I11" s="110" t="s">
        <v>20</v>
      </c>
      <c r="J11" s="109" t="s">
        <v>19</v>
      </c>
      <c r="L11" s="38"/>
    </row>
    <row r="12" spans="2:56" s="1" customFormat="1" ht="12" customHeight="1">
      <c r="B12" s="38"/>
      <c r="D12" s="107" t="s">
        <v>21</v>
      </c>
      <c r="F12" s="109" t="s">
        <v>22</v>
      </c>
      <c r="I12" s="110" t="s">
        <v>23</v>
      </c>
      <c r="J12" s="111" t="str">
        <f>'Rekapitulace stavby'!AN8</f>
        <v>29. 4. 2019</v>
      </c>
      <c r="L12" s="38"/>
    </row>
    <row r="13" spans="2:56" s="1" customFormat="1" ht="10.9" customHeight="1">
      <c r="B13" s="38"/>
      <c r="I13" s="108"/>
      <c r="L13" s="38"/>
    </row>
    <row r="14" spans="2:56" s="1" customFormat="1" ht="12" customHeight="1">
      <c r="B14" s="38"/>
      <c r="D14" s="107" t="s">
        <v>25</v>
      </c>
      <c r="I14" s="110" t="s">
        <v>26</v>
      </c>
      <c r="J14" s="109" t="s">
        <v>19</v>
      </c>
      <c r="L14" s="38"/>
    </row>
    <row r="15" spans="2:56" s="1" customFormat="1" ht="18" customHeight="1">
      <c r="B15" s="38"/>
      <c r="E15" s="109" t="s">
        <v>27</v>
      </c>
      <c r="I15" s="110" t="s">
        <v>28</v>
      </c>
      <c r="J15" s="109" t="s">
        <v>19</v>
      </c>
      <c r="L15" s="38"/>
    </row>
    <row r="16" spans="2:56" s="1" customFormat="1" ht="6.95" customHeight="1">
      <c r="B16" s="38"/>
      <c r="I16" s="108"/>
      <c r="L16" s="38"/>
    </row>
    <row r="17" spans="2:12" s="1" customFormat="1" ht="12" customHeight="1">
      <c r="B17" s="38"/>
      <c r="D17" s="107" t="s">
        <v>29</v>
      </c>
      <c r="I17" s="110" t="s">
        <v>26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78" t="str">
        <f>'Rekapitulace stavby'!E14</f>
        <v>Vyplň údaj</v>
      </c>
      <c r="F18" s="379"/>
      <c r="G18" s="379"/>
      <c r="H18" s="379"/>
      <c r="I18" s="110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08"/>
      <c r="L19" s="38"/>
    </row>
    <row r="20" spans="2:12" s="1" customFormat="1" ht="12" customHeight="1">
      <c r="B20" s="38"/>
      <c r="D20" s="107" t="s">
        <v>31</v>
      </c>
      <c r="I20" s="110" t="s">
        <v>26</v>
      </c>
      <c r="J20" s="109" t="s">
        <v>19</v>
      </c>
      <c r="L20" s="38"/>
    </row>
    <row r="21" spans="2:12" s="1" customFormat="1" ht="18" customHeight="1">
      <c r="B21" s="38"/>
      <c r="E21" s="109" t="s">
        <v>32</v>
      </c>
      <c r="I21" s="110" t="s">
        <v>28</v>
      </c>
      <c r="J21" s="109" t="s">
        <v>19</v>
      </c>
      <c r="L21" s="38"/>
    </row>
    <row r="22" spans="2:12" s="1" customFormat="1" ht="6.95" customHeight="1">
      <c r="B22" s="38"/>
      <c r="I22" s="108"/>
      <c r="L22" s="38"/>
    </row>
    <row r="23" spans="2:12" s="1" customFormat="1" ht="12" customHeight="1">
      <c r="B23" s="38"/>
      <c r="D23" s="107" t="s">
        <v>34</v>
      </c>
      <c r="I23" s="110" t="s">
        <v>26</v>
      </c>
      <c r="J23" s="109" t="s">
        <v>19</v>
      </c>
      <c r="L23" s="38"/>
    </row>
    <row r="24" spans="2:12" s="1" customFormat="1" ht="18" customHeight="1">
      <c r="B24" s="38"/>
      <c r="E24" s="109" t="s">
        <v>35</v>
      </c>
      <c r="I24" s="110" t="s">
        <v>28</v>
      </c>
      <c r="J24" s="109" t="s">
        <v>19</v>
      </c>
      <c r="L24" s="38"/>
    </row>
    <row r="25" spans="2:12" s="1" customFormat="1" ht="6.95" customHeight="1">
      <c r="B25" s="38"/>
      <c r="I25" s="108"/>
      <c r="L25" s="38"/>
    </row>
    <row r="26" spans="2:12" s="1" customFormat="1" ht="12" customHeight="1">
      <c r="B26" s="38"/>
      <c r="D26" s="107" t="s">
        <v>36</v>
      </c>
      <c r="I26" s="108"/>
      <c r="L26" s="38"/>
    </row>
    <row r="27" spans="2:12" s="7" customFormat="1" ht="16.5" customHeight="1">
      <c r="B27" s="112"/>
      <c r="E27" s="380" t="s">
        <v>19</v>
      </c>
      <c r="F27" s="380"/>
      <c r="G27" s="380"/>
      <c r="H27" s="380"/>
      <c r="I27" s="113"/>
      <c r="L27" s="112"/>
    </row>
    <row r="28" spans="2:12" s="1" customFormat="1" ht="6.95" customHeight="1">
      <c r="B28" s="38"/>
      <c r="I28" s="108"/>
      <c r="L28" s="38"/>
    </row>
    <row r="29" spans="2:12" s="1" customFormat="1" ht="6.95" customHeight="1">
      <c r="B29" s="38"/>
      <c r="D29" s="59"/>
      <c r="E29" s="59"/>
      <c r="F29" s="59"/>
      <c r="G29" s="59"/>
      <c r="H29" s="59"/>
      <c r="I29" s="114"/>
      <c r="J29" s="59"/>
      <c r="K29" s="59"/>
      <c r="L29" s="38"/>
    </row>
    <row r="30" spans="2:12" s="1" customFormat="1" ht="25.35" customHeight="1">
      <c r="B30" s="38"/>
      <c r="D30" s="115" t="s">
        <v>38</v>
      </c>
      <c r="I30" s="108"/>
      <c r="J30" s="116">
        <f>ROUND(J89, 2)</f>
        <v>0</v>
      </c>
      <c r="L30" s="38"/>
    </row>
    <row r="31" spans="2:12" s="1" customFormat="1" ht="6.95" customHeight="1">
      <c r="B31" s="38"/>
      <c r="D31" s="59"/>
      <c r="E31" s="59"/>
      <c r="F31" s="59"/>
      <c r="G31" s="59"/>
      <c r="H31" s="59"/>
      <c r="I31" s="114"/>
      <c r="J31" s="59"/>
      <c r="K31" s="59"/>
      <c r="L31" s="38"/>
    </row>
    <row r="32" spans="2:12" s="1" customFormat="1" ht="14.45" customHeight="1">
      <c r="B32" s="38"/>
      <c r="F32" s="117" t="s">
        <v>40</v>
      </c>
      <c r="I32" s="118" t="s">
        <v>39</v>
      </c>
      <c r="J32" s="117" t="s">
        <v>41</v>
      </c>
      <c r="L32" s="38"/>
    </row>
    <row r="33" spans="2:12" s="1" customFormat="1" ht="14.45" customHeight="1">
      <c r="B33" s="38"/>
      <c r="D33" s="119" t="s">
        <v>42</v>
      </c>
      <c r="E33" s="107" t="s">
        <v>43</v>
      </c>
      <c r="F33" s="120">
        <f>ROUND((SUM(BE89:BE190)),  2)</f>
        <v>0</v>
      </c>
      <c r="I33" s="121">
        <v>0.21</v>
      </c>
      <c r="J33" s="120">
        <f>ROUND(((SUM(BE89:BE190))*I33),  2)</f>
        <v>0</v>
      </c>
      <c r="L33" s="38"/>
    </row>
    <row r="34" spans="2:12" s="1" customFormat="1" ht="14.45" customHeight="1">
      <c r="B34" s="38"/>
      <c r="E34" s="107" t="s">
        <v>44</v>
      </c>
      <c r="F34" s="120">
        <f>ROUND((SUM(BF89:BF190)),  2)</f>
        <v>0</v>
      </c>
      <c r="I34" s="121">
        <v>0.15</v>
      </c>
      <c r="J34" s="120">
        <f>ROUND(((SUM(BF89:BF190))*I34),  2)</f>
        <v>0</v>
      </c>
      <c r="L34" s="38"/>
    </row>
    <row r="35" spans="2:12" s="1" customFormat="1" ht="14.45" hidden="1" customHeight="1">
      <c r="B35" s="38"/>
      <c r="E35" s="107" t="s">
        <v>45</v>
      </c>
      <c r="F35" s="120">
        <f>ROUND((SUM(BG89:BG190)),  2)</f>
        <v>0</v>
      </c>
      <c r="I35" s="121">
        <v>0.21</v>
      </c>
      <c r="J35" s="120">
        <f>0</f>
        <v>0</v>
      </c>
      <c r="L35" s="38"/>
    </row>
    <row r="36" spans="2:12" s="1" customFormat="1" ht="14.45" hidden="1" customHeight="1">
      <c r="B36" s="38"/>
      <c r="E36" s="107" t="s">
        <v>46</v>
      </c>
      <c r="F36" s="120">
        <f>ROUND((SUM(BH89:BH190)),  2)</f>
        <v>0</v>
      </c>
      <c r="I36" s="121">
        <v>0.15</v>
      </c>
      <c r="J36" s="120">
        <f>0</f>
        <v>0</v>
      </c>
      <c r="L36" s="38"/>
    </row>
    <row r="37" spans="2:12" s="1" customFormat="1" ht="14.45" hidden="1" customHeight="1">
      <c r="B37" s="38"/>
      <c r="E37" s="107" t="s">
        <v>47</v>
      </c>
      <c r="F37" s="120">
        <f>ROUND((SUM(BI89:BI190)),  2)</f>
        <v>0</v>
      </c>
      <c r="I37" s="121">
        <v>0</v>
      </c>
      <c r="J37" s="120">
        <f>0</f>
        <v>0</v>
      </c>
      <c r="L37" s="38"/>
    </row>
    <row r="38" spans="2:12" s="1" customFormat="1" ht="6.95" customHeight="1">
      <c r="B38" s="38"/>
      <c r="I38" s="108"/>
      <c r="L38" s="38"/>
    </row>
    <row r="39" spans="2:12" s="1" customFormat="1" ht="25.35" customHeight="1">
      <c r="B39" s="38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7"/>
      <c r="J39" s="128">
        <f>SUM(J30:J37)</f>
        <v>0</v>
      </c>
      <c r="K39" s="129"/>
      <c r="L39" s="38"/>
    </row>
    <row r="40" spans="2:12" s="1" customFormat="1" ht="14.45" customHeight="1">
      <c r="B40" s="130"/>
      <c r="C40" s="131"/>
      <c r="D40" s="131"/>
      <c r="E40" s="131"/>
      <c r="F40" s="131"/>
      <c r="G40" s="131"/>
      <c r="H40" s="131"/>
      <c r="I40" s="132"/>
      <c r="J40" s="131"/>
      <c r="K40" s="131"/>
      <c r="L40" s="38"/>
    </row>
    <row r="44" spans="2:12" s="1" customFormat="1" ht="6.95" customHeight="1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8"/>
    </row>
    <row r="45" spans="2:12" s="1" customFormat="1" ht="24.95" customHeight="1">
      <c r="B45" s="34"/>
      <c r="C45" s="23" t="s">
        <v>115</v>
      </c>
      <c r="D45" s="35"/>
      <c r="E45" s="35"/>
      <c r="F45" s="35"/>
      <c r="G45" s="35"/>
      <c r="H45" s="35"/>
      <c r="I45" s="108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8"/>
      <c r="J46" s="35"/>
      <c r="K46" s="35"/>
      <c r="L46" s="38"/>
    </row>
    <row r="47" spans="2:12" s="1" customFormat="1" ht="12" customHeight="1">
      <c r="B47" s="34"/>
      <c r="C47" s="29" t="s">
        <v>16</v>
      </c>
      <c r="D47" s="35"/>
      <c r="E47" s="35"/>
      <c r="F47" s="35"/>
      <c r="G47" s="35"/>
      <c r="H47" s="35"/>
      <c r="I47" s="108"/>
      <c r="J47" s="35"/>
      <c r="K47" s="35"/>
      <c r="L47" s="38"/>
    </row>
    <row r="48" spans="2:12" s="1" customFormat="1" ht="16.5" customHeight="1">
      <c r="B48" s="34"/>
      <c r="C48" s="35"/>
      <c r="D48" s="35"/>
      <c r="E48" s="372" t="str">
        <f>E7</f>
        <v>Sovinky, VDJ – rekonstrukce, úprava 15.7.2019</v>
      </c>
      <c r="F48" s="373"/>
      <c r="G48" s="373"/>
      <c r="H48" s="373"/>
      <c r="I48" s="108"/>
      <c r="J48" s="35"/>
      <c r="K48" s="35"/>
      <c r="L48" s="38"/>
    </row>
    <row r="49" spans="2:47" s="1" customFormat="1" ht="12" customHeight="1">
      <c r="B49" s="34"/>
      <c r="C49" s="29" t="s">
        <v>113</v>
      </c>
      <c r="D49" s="35"/>
      <c r="E49" s="35"/>
      <c r="F49" s="35"/>
      <c r="G49" s="35"/>
      <c r="H49" s="35"/>
      <c r="I49" s="108"/>
      <c r="J49" s="35"/>
      <c r="K49" s="35"/>
      <c r="L49" s="38"/>
    </row>
    <row r="50" spans="2:47" s="1" customFormat="1" ht="16.5" customHeight="1">
      <c r="B50" s="34"/>
      <c r="C50" s="35"/>
      <c r="D50" s="35"/>
      <c r="E50" s="355" t="str">
        <f>E9</f>
        <v>01 - SO 01 – Bourací a demontážní práce</v>
      </c>
      <c r="F50" s="371"/>
      <c r="G50" s="371"/>
      <c r="H50" s="371"/>
      <c r="I50" s="108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8"/>
      <c r="J51" s="35"/>
      <c r="K51" s="35"/>
      <c r="L51" s="38"/>
    </row>
    <row r="52" spans="2:47" s="1" customFormat="1" ht="12" customHeight="1">
      <c r="B52" s="34"/>
      <c r="C52" s="29" t="s">
        <v>21</v>
      </c>
      <c r="D52" s="35"/>
      <c r="E52" s="35"/>
      <c r="F52" s="27" t="str">
        <f>F12</f>
        <v xml:space="preserve"> Sovinky u Mnichova Hradiště, okres Mladá Boleslav</v>
      </c>
      <c r="G52" s="35"/>
      <c r="H52" s="35"/>
      <c r="I52" s="110" t="s">
        <v>23</v>
      </c>
      <c r="J52" s="58" t="str">
        <f>IF(J12="","",J12)</f>
        <v>29. 4. 2019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8"/>
      <c r="J53" s="35"/>
      <c r="K53" s="35"/>
      <c r="L53" s="38"/>
    </row>
    <row r="54" spans="2:47" s="1" customFormat="1" ht="43.15" customHeight="1">
      <c r="B54" s="34"/>
      <c r="C54" s="29" t="s">
        <v>25</v>
      </c>
      <c r="D54" s="35"/>
      <c r="E54" s="35"/>
      <c r="F54" s="27" t="str">
        <f>E15</f>
        <v>VaK Mladá Boleslav, a.s.</v>
      </c>
      <c r="G54" s="35"/>
      <c r="H54" s="35"/>
      <c r="I54" s="110" t="s">
        <v>31</v>
      </c>
      <c r="J54" s="32" t="str">
        <f>E21</f>
        <v>Vodohospodářské inženýrské služby, a.s.</v>
      </c>
      <c r="K54" s="35"/>
      <c r="L54" s="38"/>
    </row>
    <row r="55" spans="2:47" s="1" customFormat="1" ht="15.2" customHeight="1">
      <c r="B55" s="34"/>
      <c r="C55" s="29" t="s">
        <v>29</v>
      </c>
      <c r="D55" s="35"/>
      <c r="E55" s="35"/>
      <c r="F55" s="27" t="str">
        <f>IF(E18="","",E18)</f>
        <v>Vyplň údaj</v>
      </c>
      <c r="G55" s="35"/>
      <c r="H55" s="35"/>
      <c r="I55" s="110" t="s">
        <v>34</v>
      </c>
      <c r="J55" s="32" t="str">
        <f>E24</f>
        <v>Ing.Josef Němeček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8"/>
      <c r="J56" s="35"/>
      <c r="K56" s="35"/>
      <c r="L56" s="38"/>
    </row>
    <row r="57" spans="2:47" s="1" customFormat="1" ht="29.25" customHeight="1">
      <c r="B57" s="34"/>
      <c r="C57" s="136" t="s">
        <v>116</v>
      </c>
      <c r="D57" s="137"/>
      <c r="E57" s="137"/>
      <c r="F57" s="137"/>
      <c r="G57" s="137"/>
      <c r="H57" s="137"/>
      <c r="I57" s="138"/>
      <c r="J57" s="139" t="s">
        <v>117</v>
      </c>
      <c r="K57" s="137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8"/>
      <c r="J58" s="35"/>
      <c r="K58" s="35"/>
      <c r="L58" s="38"/>
    </row>
    <row r="59" spans="2:47" s="1" customFormat="1" ht="22.9" customHeight="1">
      <c r="B59" s="34"/>
      <c r="C59" s="140" t="s">
        <v>70</v>
      </c>
      <c r="D59" s="35"/>
      <c r="E59" s="35"/>
      <c r="F59" s="35"/>
      <c r="G59" s="35"/>
      <c r="H59" s="35"/>
      <c r="I59" s="108"/>
      <c r="J59" s="76">
        <f>J89</f>
        <v>0</v>
      </c>
      <c r="K59" s="35"/>
      <c r="L59" s="38"/>
      <c r="AU59" s="17" t="s">
        <v>118</v>
      </c>
    </row>
    <row r="60" spans="2:47" s="8" customFormat="1" ht="24.95" customHeight="1">
      <c r="B60" s="141"/>
      <c r="C60" s="142"/>
      <c r="D60" s="143" t="s">
        <v>119</v>
      </c>
      <c r="E60" s="144"/>
      <c r="F60" s="144"/>
      <c r="G60" s="144"/>
      <c r="H60" s="144"/>
      <c r="I60" s="145"/>
      <c r="J60" s="146">
        <f>J90</f>
        <v>0</v>
      </c>
      <c r="K60" s="142"/>
      <c r="L60" s="147"/>
    </row>
    <row r="61" spans="2:47" s="9" customFormat="1" ht="19.899999999999999" customHeight="1">
      <c r="B61" s="148"/>
      <c r="C61" s="149"/>
      <c r="D61" s="150" t="s">
        <v>120</v>
      </c>
      <c r="E61" s="151"/>
      <c r="F61" s="151"/>
      <c r="G61" s="151"/>
      <c r="H61" s="151"/>
      <c r="I61" s="152"/>
      <c r="J61" s="153">
        <f>J91</f>
        <v>0</v>
      </c>
      <c r="K61" s="149"/>
      <c r="L61" s="154"/>
    </row>
    <row r="62" spans="2:47" s="9" customFormat="1" ht="19.899999999999999" customHeight="1">
      <c r="B62" s="148"/>
      <c r="C62" s="149"/>
      <c r="D62" s="150" t="s">
        <v>121</v>
      </c>
      <c r="E62" s="151"/>
      <c r="F62" s="151"/>
      <c r="G62" s="151"/>
      <c r="H62" s="151"/>
      <c r="I62" s="152"/>
      <c r="J62" s="153">
        <f>J122</f>
        <v>0</v>
      </c>
      <c r="K62" s="149"/>
      <c r="L62" s="154"/>
    </row>
    <row r="63" spans="2:47" s="9" customFormat="1" ht="19.899999999999999" customHeight="1">
      <c r="B63" s="148"/>
      <c r="C63" s="149"/>
      <c r="D63" s="150" t="s">
        <v>122</v>
      </c>
      <c r="E63" s="151"/>
      <c r="F63" s="151"/>
      <c r="G63" s="151"/>
      <c r="H63" s="151"/>
      <c r="I63" s="152"/>
      <c r="J63" s="153">
        <f>J162</f>
        <v>0</v>
      </c>
      <c r="K63" s="149"/>
      <c r="L63" s="154"/>
    </row>
    <row r="64" spans="2:47" s="8" customFormat="1" ht="24.95" customHeight="1">
      <c r="B64" s="141"/>
      <c r="C64" s="142"/>
      <c r="D64" s="143" t="s">
        <v>123</v>
      </c>
      <c r="E64" s="144"/>
      <c r="F64" s="144"/>
      <c r="G64" s="144"/>
      <c r="H64" s="144"/>
      <c r="I64" s="145"/>
      <c r="J64" s="146">
        <f>J165</f>
        <v>0</v>
      </c>
      <c r="K64" s="142"/>
      <c r="L64" s="147"/>
    </row>
    <row r="65" spans="2:12" s="9" customFormat="1" ht="19.899999999999999" customHeight="1">
      <c r="B65" s="148"/>
      <c r="C65" s="149"/>
      <c r="D65" s="150" t="s">
        <v>124</v>
      </c>
      <c r="E65" s="151"/>
      <c r="F65" s="151"/>
      <c r="G65" s="151"/>
      <c r="H65" s="151"/>
      <c r="I65" s="152"/>
      <c r="J65" s="153">
        <f>J166</f>
        <v>0</v>
      </c>
      <c r="K65" s="149"/>
      <c r="L65" s="154"/>
    </row>
    <row r="66" spans="2:12" s="9" customFormat="1" ht="19.899999999999999" customHeight="1">
      <c r="B66" s="148"/>
      <c r="C66" s="149"/>
      <c r="D66" s="150" t="s">
        <v>125</v>
      </c>
      <c r="E66" s="151"/>
      <c r="F66" s="151"/>
      <c r="G66" s="151"/>
      <c r="H66" s="151"/>
      <c r="I66" s="152"/>
      <c r="J66" s="153">
        <f>J170</f>
        <v>0</v>
      </c>
      <c r="K66" s="149"/>
      <c r="L66" s="154"/>
    </row>
    <row r="67" spans="2:12" s="9" customFormat="1" ht="19.899999999999999" customHeight="1">
      <c r="B67" s="148"/>
      <c r="C67" s="149"/>
      <c r="D67" s="150" t="s">
        <v>126</v>
      </c>
      <c r="E67" s="151"/>
      <c r="F67" s="151"/>
      <c r="G67" s="151"/>
      <c r="H67" s="151"/>
      <c r="I67" s="152"/>
      <c r="J67" s="153">
        <f>J172</f>
        <v>0</v>
      </c>
      <c r="K67" s="149"/>
      <c r="L67" s="154"/>
    </row>
    <row r="68" spans="2:12" s="9" customFormat="1" ht="19.899999999999999" customHeight="1">
      <c r="B68" s="148"/>
      <c r="C68" s="149"/>
      <c r="D68" s="150" t="s">
        <v>127</v>
      </c>
      <c r="E68" s="151"/>
      <c r="F68" s="151"/>
      <c r="G68" s="151"/>
      <c r="H68" s="151"/>
      <c r="I68" s="152"/>
      <c r="J68" s="153">
        <f>J176</f>
        <v>0</v>
      </c>
      <c r="K68" s="149"/>
      <c r="L68" s="154"/>
    </row>
    <row r="69" spans="2:12" s="9" customFormat="1" ht="19.899999999999999" customHeight="1">
      <c r="B69" s="148"/>
      <c r="C69" s="149"/>
      <c r="D69" s="150" t="s">
        <v>128</v>
      </c>
      <c r="E69" s="151"/>
      <c r="F69" s="151"/>
      <c r="G69" s="151"/>
      <c r="H69" s="151"/>
      <c r="I69" s="152"/>
      <c r="J69" s="153">
        <f>J180</f>
        <v>0</v>
      </c>
      <c r="K69" s="149"/>
      <c r="L69" s="154"/>
    </row>
    <row r="70" spans="2:12" s="1" customFormat="1" ht="21.75" customHeight="1">
      <c r="B70" s="34"/>
      <c r="C70" s="35"/>
      <c r="D70" s="35"/>
      <c r="E70" s="35"/>
      <c r="F70" s="35"/>
      <c r="G70" s="35"/>
      <c r="H70" s="35"/>
      <c r="I70" s="108"/>
      <c r="J70" s="35"/>
      <c r="K70" s="35"/>
      <c r="L70" s="38"/>
    </row>
    <row r="71" spans="2:12" s="1" customFormat="1" ht="6.95" customHeight="1">
      <c r="B71" s="46"/>
      <c r="C71" s="47"/>
      <c r="D71" s="47"/>
      <c r="E71" s="47"/>
      <c r="F71" s="47"/>
      <c r="G71" s="47"/>
      <c r="H71" s="47"/>
      <c r="I71" s="132"/>
      <c r="J71" s="47"/>
      <c r="K71" s="47"/>
      <c r="L71" s="38"/>
    </row>
    <row r="75" spans="2:12" s="1" customFormat="1" ht="6.95" customHeight="1">
      <c r="B75" s="48"/>
      <c r="C75" s="49"/>
      <c r="D75" s="49"/>
      <c r="E75" s="49"/>
      <c r="F75" s="49"/>
      <c r="G75" s="49"/>
      <c r="H75" s="49"/>
      <c r="I75" s="135"/>
      <c r="J75" s="49"/>
      <c r="K75" s="49"/>
      <c r="L75" s="38"/>
    </row>
    <row r="76" spans="2:12" s="1" customFormat="1" ht="24.95" customHeight="1">
      <c r="B76" s="34"/>
      <c r="C76" s="23" t="s">
        <v>129</v>
      </c>
      <c r="D76" s="35"/>
      <c r="E76" s="35"/>
      <c r="F76" s="35"/>
      <c r="G76" s="35"/>
      <c r="H76" s="35"/>
      <c r="I76" s="108"/>
      <c r="J76" s="35"/>
      <c r="K76" s="35"/>
      <c r="L76" s="38"/>
    </row>
    <row r="77" spans="2:12" s="1" customFormat="1" ht="6.95" customHeight="1">
      <c r="B77" s="34"/>
      <c r="C77" s="35"/>
      <c r="D77" s="35"/>
      <c r="E77" s="35"/>
      <c r="F77" s="35"/>
      <c r="G77" s="35"/>
      <c r="H77" s="35"/>
      <c r="I77" s="108"/>
      <c r="J77" s="35"/>
      <c r="K77" s="35"/>
      <c r="L77" s="38"/>
    </row>
    <row r="78" spans="2:12" s="1" customFormat="1" ht="12" customHeight="1">
      <c r="B78" s="34"/>
      <c r="C78" s="29" t="s">
        <v>16</v>
      </c>
      <c r="D78" s="35"/>
      <c r="E78" s="35"/>
      <c r="F78" s="35"/>
      <c r="G78" s="35"/>
      <c r="H78" s="35"/>
      <c r="I78" s="108"/>
      <c r="J78" s="35"/>
      <c r="K78" s="35"/>
      <c r="L78" s="38"/>
    </row>
    <row r="79" spans="2:12" s="1" customFormat="1" ht="16.5" customHeight="1">
      <c r="B79" s="34"/>
      <c r="C79" s="35"/>
      <c r="D79" s="35"/>
      <c r="E79" s="372" t="str">
        <f>E7</f>
        <v>Sovinky, VDJ – rekonstrukce, úprava 15.7.2019</v>
      </c>
      <c r="F79" s="373"/>
      <c r="G79" s="373"/>
      <c r="H79" s="373"/>
      <c r="I79" s="108"/>
      <c r="J79" s="35"/>
      <c r="K79" s="35"/>
      <c r="L79" s="38"/>
    </row>
    <row r="80" spans="2:12" s="1" customFormat="1" ht="12" customHeight="1">
      <c r="B80" s="34"/>
      <c r="C80" s="29" t="s">
        <v>113</v>
      </c>
      <c r="D80" s="35"/>
      <c r="E80" s="35"/>
      <c r="F80" s="35"/>
      <c r="G80" s="35"/>
      <c r="H80" s="35"/>
      <c r="I80" s="108"/>
      <c r="J80" s="35"/>
      <c r="K80" s="35"/>
      <c r="L80" s="38"/>
    </row>
    <row r="81" spans="2:65" s="1" customFormat="1" ht="16.5" customHeight="1">
      <c r="B81" s="34"/>
      <c r="C81" s="35"/>
      <c r="D81" s="35"/>
      <c r="E81" s="355" t="str">
        <f>E9</f>
        <v>01 - SO 01 – Bourací a demontážní práce</v>
      </c>
      <c r="F81" s="371"/>
      <c r="G81" s="371"/>
      <c r="H81" s="371"/>
      <c r="I81" s="108"/>
      <c r="J81" s="35"/>
      <c r="K81" s="35"/>
      <c r="L81" s="38"/>
    </row>
    <row r="82" spans="2:65" s="1" customFormat="1" ht="6.95" customHeight="1">
      <c r="B82" s="34"/>
      <c r="C82" s="35"/>
      <c r="D82" s="35"/>
      <c r="E82" s="35"/>
      <c r="F82" s="35"/>
      <c r="G82" s="35"/>
      <c r="H82" s="35"/>
      <c r="I82" s="108"/>
      <c r="J82" s="35"/>
      <c r="K82" s="35"/>
      <c r="L82" s="38"/>
    </row>
    <row r="83" spans="2:65" s="1" customFormat="1" ht="12" customHeight="1">
      <c r="B83" s="34"/>
      <c r="C83" s="29" t="s">
        <v>21</v>
      </c>
      <c r="D83" s="35"/>
      <c r="E83" s="35"/>
      <c r="F83" s="27" t="str">
        <f>F12</f>
        <v xml:space="preserve"> Sovinky u Mnichova Hradiště, okres Mladá Boleslav</v>
      </c>
      <c r="G83" s="35"/>
      <c r="H83" s="35"/>
      <c r="I83" s="110" t="s">
        <v>23</v>
      </c>
      <c r="J83" s="58" t="str">
        <f>IF(J12="","",J12)</f>
        <v>29. 4. 2019</v>
      </c>
      <c r="K83" s="35"/>
      <c r="L83" s="38"/>
    </row>
    <row r="84" spans="2:65" s="1" customFormat="1" ht="6.95" customHeight="1">
      <c r="B84" s="34"/>
      <c r="C84" s="35"/>
      <c r="D84" s="35"/>
      <c r="E84" s="35"/>
      <c r="F84" s="35"/>
      <c r="G84" s="35"/>
      <c r="H84" s="35"/>
      <c r="I84" s="108"/>
      <c r="J84" s="35"/>
      <c r="K84" s="35"/>
      <c r="L84" s="38"/>
    </row>
    <row r="85" spans="2:65" s="1" customFormat="1" ht="43.15" customHeight="1">
      <c r="B85" s="34"/>
      <c r="C85" s="29" t="s">
        <v>25</v>
      </c>
      <c r="D85" s="35"/>
      <c r="E85" s="35"/>
      <c r="F85" s="27" t="str">
        <f>E15</f>
        <v>VaK Mladá Boleslav, a.s.</v>
      </c>
      <c r="G85" s="35"/>
      <c r="H85" s="35"/>
      <c r="I85" s="110" t="s">
        <v>31</v>
      </c>
      <c r="J85" s="32" t="str">
        <f>E21</f>
        <v>Vodohospodářské inženýrské služby, a.s.</v>
      </c>
      <c r="K85" s="35"/>
      <c r="L85" s="38"/>
    </row>
    <row r="86" spans="2:65" s="1" customFormat="1" ht="15.2" customHeight="1">
      <c r="B86" s="34"/>
      <c r="C86" s="29" t="s">
        <v>29</v>
      </c>
      <c r="D86" s="35"/>
      <c r="E86" s="35"/>
      <c r="F86" s="27" t="str">
        <f>IF(E18="","",E18)</f>
        <v>Vyplň údaj</v>
      </c>
      <c r="G86" s="35"/>
      <c r="H86" s="35"/>
      <c r="I86" s="110" t="s">
        <v>34</v>
      </c>
      <c r="J86" s="32" t="str">
        <f>E24</f>
        <v>Ing.Josef Němeček</v>
      </c>
      <c r="K86" s="35"/>
      <c r="L86" s="38"/>
    </row>
    <row r="87" spans="2:65" s="1" customFormat="1" ht="10.35" customHeight="1">
      <c r="B87" s="34"/>
      <c r="C87" s="35"/>
      <c r="D87" s="35"/>
      <c r="E87" s="35"/>
      <c r="F87" s="35"/>
      <c r="G87" s="35"/>
      <c r="H87" s="35"/>
      <c r="I87" s="108"/>
      <c r="J87" s="35"/>
      <c r="K87" s="35"/>
      <c r="L87" s="38"/>
    </row>
    <row r="88" spans="2:65" s="10" customFormat="1" ht="29.25" customHeight="1">
      <c r="B88" s="155"/>
      <c r="C88" s="156" t="s">
        <v>130</v>
      </c>
      <c r="D88" s="157" t="s">
        <v>57</v>
      </c>
      <c r="E88" s="157" t="s">
        <v>53</v>
      </c>
      <c r="F88" s="157" t="s">
        <v>54</v>
      </c>
      <c r="G88" s="157" t="s">
        <v>131</v>
      </c>
      <c r="H88" s="157" t="s">
        <v>132</v>
      </c>
      <c r="I88" s="158" t="s">
        <v>133</v>
      </c>
      <c r="J88" s="157" t="s">
        <v>117</v>
      </c>
      <c r="K88" s="159" t="s">
        <v>134</v>
      </c>
      <c r="L88" s="160"/>
      <c r="M88" s="67" t="s">
        <v>19</v>
      </c>
      <c r="N88" s="68" t="s">
        <v>42</v>
      </c>
      <c r="O88" s="68" t="s">
        <v>135</v>
      </c>
      <c r="P88" s="68" t="s">
        <v>136</v>
      </c>
      <c r="Q88" s="68" t="s">
        <v>137</v>
      </c>
      <c r="R88" s="68" t="s">
        <v>138</v>
      </c>
      <c r="S88" s="68" t="s">
        <v>139</v>
      </c>
      <c r="T88" s="69" t="s">
        <v>140</v>
      </c>
    </row>
    <row r="89" spans="2:65" s="1" customFormat="1" ht="22.9" customHeight="1">
      <c r="B89" s="34"/>
      <c r="C89" s="74" t="s">
        <v>141</v>
      </c>
      <c r="D89" s="35"/>
      <c r="E89" s="35"/>
      <c r="F89" s="35"/>
      <c r="G89" s="35"/>
      <c r="H89" s="35"/>
      <c r="I89" s="108"/>
      <c r="J89" s="161">
        <f>BK89</f>
        <v>0</v>
      </c>
      <c r="K89" s="35"/>
      <c r="L89" s="38"/>
      <c r="M89" s="70"/>
      <c r="N89" s="71"/>
      <c r="O89" s="71"/>
      <c r="P89" s="162">
        <f>P90+P165</f>
        <v>0</v>
      </c>
      <c r="Q89" s="71"/>
      <c r="R89" s="162">
        <f>R90+R165</f>
        <v>4.7960299999999997E-2</v>
      </c>
      <c r="S89" s="71"/>
      <c r="T89" s="163">
        <f>T90+T165</f>
        <v>28.820084000000001</v>
      </c>
      <c r="AT89" s="17" t="s">
        <v>71</v>
      </c>
      <c r="AU89" s="17" t="s">
        <v>118</v>
      </c>
      <c r="BK89" s="164">
        <f>BK90+BK165</f>
        <v>0</v>
      </c>
    </row>
    <row r="90" spans="2:65" s="11" customFormat="1" ht="25.9" customHeight="1">
      <c r="B90" s="165"/>
      <c r="C90" s="166"/>
      <c r="D90" s="167" t="s">
        <v>71</v>
      </c>
      <c r="E90" s="168" t="s">
        <v>142</v>
      </c>
      <c r="F90" s="168" t="s">
        <v>143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P91+P122+P162</f>
        <v>0</v>
      </c>
      <c r="Q90" s="173"/>
      <c r="R90" s="174">
        <f>R91+R122+R162</f>
        <v>4.7450300000000001E-2</v>
      </c>
      <c r="S90" s="173"/>
      <c r="T90" s="175">
        <f>T91+T122+T162</f>
        <v>27.993390000000002</v>
      </c>
      <c r="AR90" s="176" t="s">
        <v>80</v>
      </c>
      <c r="AT90" s="177" t="s">
        <v>71</v>
      </c>
      <c r="AU90" s="177" t="s">
        <v>72</v>
      </c>
      <c r="AY90" s="176" t="s">
        <v>144</v>
      </c>
      <c r="BK90" s="178">
        <f>BK91+BK122+BK162</f>
        <v>0</v>
      </c>
    </row>
    <row r="91" spans="2:65" s="11" customFormat="1" ht="22.9" customHeight="1">
      <c r="B91" s="165"/>
      <c r="C91" s="166"/>
      <c r="D91" s="167" t="s">
        <v>71</v>
      </c>
      <c r="E91" s="179" t="s">
        <v>80</v>
      </c>
      <c r="F91" s="179" t="s">
        <v>145</v>
      </c>
      <c r="G91" s="166"/>
      <c r="H91" s="166"/>
      <c r="I91" s="169"/>
      <c r="J91" s="180">
        <f>BK91</f>
        <v>0</v>
      </c>
      <c r="K91" s="166"/>
      <c r="L91" s="171"/>
      <c r="M91" s="172"/>
      <c r="N91" s="173"/>
      <c r="O91" s="173"/>
      <c r="P91" s="174">
        <f>SUM(P92:P121)</f>
        <v>0</v>
      </c>
      <c r="Q91" s="173"/>
      <c r="R91" s="174">
        <f>SUM(R92:R121)</f>
        <v>3.5088000000000001E-2</v>
      </c>
      <c r="S91" s="173"/>
      <c r="T91" s="175">
        <f>SUM(T92:T121)</f>
        <v>0</v>
      </c>
      <c r="AR91" s="176" t="s">
        <v>80</v>
      </c>
      <c r="AT91" s="177" t="s">
        <v>71</v>
      </c>
      <c r="AU91" s="177" t="s">
        <v>80</v>
      </c>
      <c r="AY91" s="176" t="s">
        <v>144</v>
      </c>
      <c r="BK91" s="178">
        <f>SUM(BK92:BK121)</f>
        <v>0</v>
      </c>
    </row>
    <row r="92" spans="2:65" s="1" customFormat="1" ht="24" customHeight="1">
      <c r="B92" s="34"/>
      <c r="C92" s="181" t="s">
        <v>80</v>
      </c>
      <c r="D92" s="181" t="s">
        <v>146</v>
      </c>
      <c r="E92" s="182" t="s">
        <v>147</v>
      </c>
      <c r="F92" s="183" t="s">
        <v>148</v>
      </c>
      <c r="G92" s="184" t="s">
        <v>104</v>
      </c>
      <c r="H92" s="185">
        <v>274</v>
      </c>
      <c r="I92" s="186"/>
      <c r="J92" s="187">
        <f>ROUND(I92*H92,2)</f>
        <v>0</v>
      </c>
      <c r="K92" s="183" t="s">
        <v>149</v>
      </c>
      <c r="L92" s="38"/>
      <c r="M92" s="188" t="s">
        <v>19</v>
      </c>
      <c r="N92" s="189" t="s">
        <v>43</v>
      </c>
      <c r="O92" s="63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AR92" s="192" t="s">
        <v>150</v>
      </c>
      <c r="AT92" s="192" t="s">
        <v>146</v>
      </c>
      <c r="AU92" s="192" t="s">
        <v>82</v>
      </c>
      <c r="AY92" s="17" t="s">
        <v>144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7" t="s">
        <v>80</v>
      </c>
      <c r="BK92" s="193">
        <f>ROUND(I92*H92,2)</f>
        <v>0</v>
      </c>
      <c r="BL92" s="17" t="s">
        <v>150</v>
      </c>
      <c r="BM92" s="192" t="s">
        <v>151</v>
      </c>
    </row>
    <row r="93" spans="2:65" s="12" customFormat="1">
      <c r="B93" s="194"/>
      <c r="C93" s="195"/>
      <c r="D93" s="196" t="s">
        <v>152</v>
      </c>
      <c r="E93" s="197" t="s">
        <v>19</v>
      </c>
      <c r="F93" s="198" t="s">
        <v>153</v>
      </c>
      <c r="G93" s="195"/>
      <c r="H93" s="199">
        <v>274</v>
      </c>
      <c r="I93" s="200"/>
      <c r="J93" s="195"/>
      <c r="K93" s="195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152</v>
      </c>
      <c r="AU93" s="205" t="s">
        <v>82</v>
      </c>
      <c r="AV93" s="12" t="s">
        <v>82</v>
      </c>
      <c r="AW93" s="12" t="s">
        <v>33</v>
      </c>
      <c r="AX93" s="12" t="s">
        <v>80</v>
      </c>
      <c r="AY93" s="205" t="s">
        <v>144</v>
      </c>
    </row>
    <row r="94" spans="2:65" s="1" customFormat="1" ht="24" customHeight="1">
      <c r="B94" s="34"/>
      <c r="C94" s="181" t="s">
        <v>82</v>
      </c>
      <c r="D94" s="181" t="s">
        <v>146</v>
      </c>
      <c r="E94" s="182" t="s">
        <v>154</v>
      </c>
      <c r="F94" s="183" t="s">
        <v>155</v>
      </c>
      <c r="G94" s="184" t="s">
        <v>104</v>
      </c>
      <c r="H94" s="185">
        <v>32.479999999999997</v>
      </c>
      <c r="I94" s="186"/>
      <c r="J94" s="187">
        <f>ROUND(I94*H94,2)</f>
        <v>0</v>
      </c>
      <c r="K94" s="183" t="s">
        <v>149</v>
      </c>
      <c r="L94" s="38"/>
      <c r="M94" s="188" t="s">
        <v>19</v>
      </c>
      <c r="N94" s="189" t="s">
        <v>43</v>
      </c>
      <c r="O94" s="63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AR94" s="192" t="s">
        <v>150</v>
      </c>
      <c r="AT94" s="192" t="s">
        <v>146</v>
      </c>
      <c r="AU94" s="192" t="s">
        <v>82</v>
      </c>
      <c r="AY94" s="17" t="s">
        <v>144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7" t="s">
        <v>80</v>
      </c>
      <c r="BK94" s="193">
        <f>ROUND(I94*H94,2)</f>
        <v>0</v>
      </c>
      <c r="BL94" s="17" t="s">
        <v>150</v>
      </c>
      <c r="BM94" s="192" t="s">
        <v>156</v>
      </c>
    </row>
    <row r="95" spans="2:65" s="12" customFormat="1">
      <c r="B95" s="194"/>
      <c r="C95" s="195"/>
      <c r="D95" s="196" t="s">
        <v>152</v>
      </c>
      <c r="E95" s="197" t="s">
        <v>110</v>
      </c>
      <c r="F95" s="198" t="s">
        <v>157</v>
      </c>
      <c r="G95" s="195"/>
      <c r="H95" s="199">
        <v>46.4</v>
      </c>
      <c r="I95" s="200"/>
      <c r="J95" s="195"/>
      <c r="K95" s="195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152</v>
      </c>
      <c r="AU95" s="205" t="s">
        <v>82</v>
      </c>
      <c r="AV95" s="12" t="s">
        <v>82</v>
      </c>
      <c r="AW95" s="12" t="s">
        <v>33</v>
      </c>
      <c r="AX95" s="12" t="s">
        <v>72</v>
      </c>
      <c r="AY95" s="205" t="s">
        <v>144</v>
      </c>
    </row>
    <row r="96" spans="2:65" s="12" customFormat="1">
      <c r="B96" s="194"/>
      <c r="C96" s="195"/>
      <c r="D96" s="196" t="s">
        <v>152</v>
      </c>
      <c r="E96" s="197" t="s">
        <v>19</v>
      </c>
      <c r="F96" s="198" t="s">
        <v>158</v>
      </c>
      <c r="G96" s="195"/>
      <c r="H96" s="199">
        <v>32.479999999999997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152</v>
      </c>
      <c r="AU96" s="205" t="s">
        <v>82</v>
      </c>
      <c r="AV96" s="12" t="s">
        <v>82</v>
      </c>
      <c r="AW96" s="12" t="s">
        <v>33</v>
      </c>
      <c r="AX96" s="12" t="s">
        <v>80</v>
      </c>
      <c r="AY96" s="205" t="s">
        <v>144</v>
      </c>
    </row>
    <row r="97" spans="2:65" s="1" customFormat="1" ht="24" customHeight="1">
      <c r="B97" s="34"/>
      <c r="C97" s="181" t="s">
        <v>159</v>
      </c>
      <c r="D97" s="181" t="s">
        <v>146</v>
      </c>
      <c r="E97" s="182" t="s">
        <v>160</v>
      </c>
      <c r="F97" s="183" t="s">
        <v>161</v>
      </c>
      <c r="G97" s="184" t="s">
        <v>104</v>
      </c>
      <c r="H97" s="185">
        <v>13.92</v>
      </c>
      <c r="I97" s="186"/>
      <c r="J97" s="187">
        <f>ROUND(I97*H97,2)</f>
        <v>0</v>
      </c>
      <c r="K97" s="183" t="s">
        <v>149</v>
      </c>
      <c r="L97" s="38"/>
      <c r="M97" s="188" t="s">
        <v>19</v>
      </c>
      <c r="N97" s="189" t="s">
        <v>43</v>
      </c>
      <c r="O97" s="63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AR97" s="192" t="s">
        <v>150</v>
      </c>
      <c r="AT97" s="192" t="s">
        <v>146</v>
      </c>
      <c r="AU97" s="192" t="s">
        <v>82</v>
      </c>
      <c r="AY97" s="17" t="s">
        <v>144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7" t="s">
        <v>80</v>
      </c>
      <c r="BK97" s="193">
        <f>ROUND(I97*H97,2)</f>
        <v>0</v>
      </c>
      <c r="BL97" s="17" t="s">
        <v>150</v>
      </c>
      <c r="BM97" s="192" t="s">
        <v>162</v>
      </c>
    </row>
    <row r="98" spans="2:65" s="12" customFormat="1">
      <c r="B98" s="194"/>
      <c r="C98" s="195"/>
      <c r="D98" s="196" t="s">
        <v>152</v>
      </c>
      <c r="E98" s="197" t="s">
        <v>19</v>
      </c>
      <c r="F98" s="198" t="s">
        <v>163</v>
      </c>
      <c r="G98" s="195"/>
      <c r="H98" s="199">
        <v>13.92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152</v>
      </c>
      <c r="AU98" s="205" t="s">
        <v>82</v>
      </c>
      <c r="AV98" s="12" t="s">
        <v>82</v>
      </c>
      <c r="AW98" s="12" t="s">
        <v>33</v>
      </c>
      <c r="AX98" s="12" t="s">
        <v>80</v>
      </c>
      <c r="AY98" s="205" t="s">
        <v>144</v>
      </c>
    </row>
    <row r="99" spans="2:65" s="1" customFormat="1" ht="24" customHeight="1">
      <c r="B99" s="34"/>
      <c r="C99" s="181" t="s">
        <v>150</v>
      </c>
      <c r="D99" s="181" t="s">
        <v>146</v>
      </c>
      <c r="E99" s="182" t="s">
        <v>164</v>
      </c>
      <c r="F99" s="183" t="s">
        <v>165</v>
      </c>
      <c r="G99" s="184" t="s">
        <v>166</v>
      </c>
      <c r="H99" s="185">
        <v>41.28</v>
      </c>
      <c r="I99" s="186"/>
      <c r="J99" s="187">
        <f>ROUND(I99*H99,2)</f>
        <v>0</v>
      </c>
      <c r="K99" s="183" t="s">
        <v>149</v>
      </c>
      <c r="L99" s="38"/>
      <c r="M99" s="188" t="s">
        <v>19</v>
      </c>
      <c r="N99" s="189" t="s">
        <v>43</v>
      </c>
      <c r="O99" s="63"/>
      <c r="P99" s="190">
        <f>O99*H99</f>
        <v>0</v>
      </c>
      <c r="Q99" s="190">
        <v>8.4999999999999995E-4</v>
      </c>
      <c r="R99" s="190">
        <f>Q99*H99</f>
        <v>3.5088000000000001E-2</v>
      </c>
      <c r="S99" s="190">
        <v>0</v>
      </c>
      <c r="T99" s="191">
        <f>S99*H99</f>
        <v>0</v>
      </c>
      <c r="AR99" s="192" t="s">
        <v>150</v>
      </c>
      <c r="AT99" s="192" t="s">
        <v>146</v>
      </c>
      <c r="AU99" s="192" t="s">
        <v>82</v>
      </c>
      <c r="AY99" s="17" t="s">
        <v>144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7" t="s">
        <v>80</v>
      </c>
      <c r="BK99" s="193">
        <f>ROUND(I99*H99,2)</f>
        <v>0</v>
      </c>
      <c r="BL99" s="17" t="s">
        <v>150</v>
      </c>
      <c r="BM99" s="192" t="s">
        <v>167</v>
      </c>
    </row>
    <row r="100" spans="2:65" s="12" customFormat="1">
      <c r="B100" s="194"/>
      <c r="C100" s="195"/>
      <c r="D100" s="196" t="s">
        <v>152</v>
      </c>
      <c r="E100" s="197" t="s">
        <v>19</v>
      </c>
      <c r="F100" s="198" t="s">
        <v>168</v>
      </c>
      <c r="G100" s="195"/>
      <c r="H100" s="199">
        <v>41.28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152</v>
      </c>
      <c r="AU100" s="205" t="s">
        <v>82</v>
      </c>
      <c r="AV100" s="12" t="s">
        <v>82</v>
      </c>
      <c r="AW100" s="12" t="s">
        <v>33</v>
      </c>
      <c r="AX100" s="12" t="s">
        <v>80</v>
      </c>
      <c r="AY100" s="205" t="s">
        <v>144</v>
      </c>
    </row>
    <row r="101" spans="2:65" s="1" customFormat="1" ht="24" customHeight="1">
      <c r="B101" s="34"/>
      <c r="C101" s="181" t="s">
        <v>169</v>
      </c>
      <c r="D101" s="181" t="s">
        <v>146</v>
      </c>
      <c r="E101" s="182" t="s">
        <v>170</v>
      </c>
      <c r="F101" s="183" t="s">
        <v>171</v>
      </c>
      <c r="G101" s="184" t="s">
        <v>166</v>
      </c>
      <c r="H101" s="185">
        <v>41.28</v>
      </c>
      <c r="I101" s="186"/>
      <c r="J101" s="187">
        <f>ROUND(I101*H101,2)</f>
        <v>0</v>
      </c>
      <c r="K101" s="183" t="s">
        <v>149</v>
      </c>
      <c r="L101" s="38"/>
      <c r="M101" s="188" t="s">
        <v>19</v>
      </c>
      <c r="N101" s="189" t="s">
        <v>43</v>
      </c>
      <c r="O101" s="63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AR101" s="192" t="s">
        <v>150</v>
      </c>
      <c r="AT101" s="192" t="s">
        <v>146</v>
      </c>
      <c r="AU101" s="192" t="s">
        <v>82</v>
      </c>
      <c r="AY101" s="17" t="s">
        <v>144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7" t="s">
        <v>80</v>
      </c>
      <c r="BK101" s="193">
        <f>ROUND(I101*H101,2)</f>
        <v>0</v>
      </c>
      <c r="BL101" s="17" t="s">
        <v>150</v>
      </c>
      <c r="BM101" s="192" t="s">
        <v>172</v>
      </c>
    </row>
    <row r="102" spans="2:65" s="1" customFormat="1" ht="24" customHeight="1">
      <c r="B102" s="34"/>
      <c r="C102" s="181" t="s">
        <v>173</v>
      </c>
      <c r="D102" s="181" t="s">
        <v>146</v>
      </c>
      <c r="E102" s="182" t="s">
        <v>174</v>
      </c>
      <c r="F102" s="183" t="s">
        <v>175</v>
      </c>
      <c r="G102" s="184" t="s">
        <v>104</v>
      </c>
      <c r="H102" s="185">
        <v>46.4</v>
      </c>
      <c r="I102" s="186"/>
      <c r="J102" s="187">
        <f>ROUND(I102*H102,2)</f>
        <v>0</v>
      </c>
      <c r="K102" s="183" t="s">
        <v>149</v>
      </c>
      <c r="L102" s="38"/>
      <c r="M102" s="188" t="s">
        <v>19</v>
      </c>
      <c r="N102" s="189" t="s">
        <v>43</v>
      </c>
      <c r="O102" s="63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AR102" s="192" t="s">
        <v>150</v>
      </c>
      <c r="AT102" s="192" t="s">
        <v>146</v>
      </c>
      <c r="AU102" s="192" t="s">
        <v>82</v>
      </c>
      <c r="AY102" s="17" t="s">
        <v>144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7" t="s">
        <v>80</v>
      </c>
      <c r="BK102" s="193">
        <f>ROUND(I102*H102,2)</f>
        <v>0</v>
      </c>
      <c r="BL102" s="17" t="s">
        <v>150</v>
      </c>
      <c r="BM102" s="192" t="s">
        <v>176</v>
      </c>
    </row>
    <row r="103" spans="2:65" s="12" customFormat="1">
      <c r="B103" s="194"/>
      <c r="C103" s="195"/>
      <c r="D103" s="196" t="s">
        <v>152</v>
      </c>
      <c r="E103" s="197" t="s">
        <v>49</v>
      </c>
      <c r="F103" s="198" t="s">
        <v>177</v>
      </c>
      <c r="G103" s="195"/>
      <c r="H103" s="199">
        <v>320.39999999999998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152</v>
      </c>
      <c r="AU103" s="205" t="s">
        <v>82</v>
      </c>
      <c r="AV103" s="12" t="s">
        <v>82</v>
      </c>
      <c r="AW103" s="12" t="s">
        <v>33</v>
      </c>
      <c r="AX103" s="12" t="s">
        <v>72</v>
      </c>
      <c r="AY103" s="205" t="s">
        <v>144</v>
      </c>
    </row>
    <row r="104" spans="2:65" s="12" customFormat="1">
      <c r="B104" s="194"/>
      <c r="C104" s="195"/>
      <c r="D104" s="196" t="s">
        <v>152</v>
      </c>
      <c r="E104" s="197" t="s">
        <v>19</v>
      </c>
      <c r="F104" s="198" t="s">
        <v>178</v>
      </c>
      <c r="G104" s="195"/>
      <c r="H104" s="199">
        <v>46.4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152</v>
      </c>
      <c r="AU104" s="205" t="s">
        <v>82</v>
      </c>
      <c r="AV104" s="12" t="s">
        <v>82</v>
      </c>
      <c r="AW104" s="12" t="s">
        <v>33</v>
      </c>
      <c r="AX104" s="12" t="s">
        <v>80</v>
      </c>
      <c r="AY104" s="205" t="s">
        <v>144</v>
      </c>
    </row>
    <row r="105" spans="2:65" s="1" customFormat="1" ht="24" customHeight="1">
      <c r="B105" s="34"/>
      <c r="C105" s="181" t="s">
        <v>179</v>
      </c>
      <c r="D105" s="181" t="s">
        <v>146</v>
      </c>
      <c r="E105" s="182" t="s">
        <v>180</v>
      </c>
      <c r="F105" s="183" t="s">
        <v>181</v>
      </c>
      <c r="G105" s="184" t="s">
        <v>104</v>
      </c>
      <c r="H105" s="185">
        <v>9.5</v>
      </c>
      <c r="I105" s="186"/>
      <c r="J105" s="187">
        <f>ROUND(I105*H105,2)</f>
        <v>0</v>
      </c>
      <c r="K105" s="183" t="s">
        <v>149</v>
      </c>
      <c r="L105" s="38"/>
      <c r="M105" s="188" t="s">
        <v>19</v>
      </c>
      <c r="N105" s="189" t="s">
        <v>43</v>
      </c>
      <c r="O105" s="63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AR105" s="192" t="s">
        <v>150</v>
      </c>
      <c r="AT105" s="192" t="s">
        <v>146</v>
      </c>
      <c r="AU105" s="192" t="s">
        <v>82</v>
      </c>
      <c r="AY105" s="17" t="s">
        <v>144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7" t="s">
        <v>80</v>
      </c>
      <c r="BK105" s="193">
        <f>ROUND(I105*H105,2)</f>
        <v>0</v>
      </c>
      <c r="BL105" s="17" t="s">
        <v>150</v>
      </c>
      <c r="BM105" s="192" t="s">
        <v>182</v>
      </c>
    </row>
    <row r="106" spans="2:65" s="1" customFormat="1" ht="16.5" customHeight="1">
      <c r="B106" s="34"/>
      <c r="C106" s="181" t="s">
        <v>183</v>
      </c>
      <c r="D106" s="181" t="s">
        <v>146</v>
      </c>
      <c r="E106" s="182" t="s">
        <v>184</v>
      </c>
      <c r="F106" s="183" t="s">
        <v>185</v>
      </c>
      <c r="G106" s="184" t="s">
        <v>104</v>
      </c>
      <c r="H106" s="185">
        <v>9.5</v>
      </c>
      <c r="I106" s="186"/>
      <c r="J106" s="187">
        <f>ROUND(I106*H106,2)</f>
        <v>0</v>
      </c>
      <c r="K106" s="183" t="s">
        <v>19</v>
      </c>
      <c r="L106" s="38"/>
      <c r="M106" s="188" t="s">
        <v>19</v>
      </c>
      <c r="N106" s="189" t="s">
        <v>43</v>
      </c>
      <c r="O106" s="63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AR106" s="192" t="s">
        <v>150</v>
      </c>
      <c r="AT106" s="192" t="s">
        <v>146</v>
      </c>
      <c r="AU106" s="192" t="s">
        <v>82</v>
      </c>
      <c r="AY106" s="17" t="s">
        <v>144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7" t="s">
        <v>80</v>
      </c>
      <c r="BK106" s="193">
        <f>ROUND(I106*H106,2)</f>
        <v>0</v>
      </c>
      <c r="BL106" s="17" t="s">
        <v>150</v>
      </c>
      <c r="BM106" s="192" t="s">
        <v>186</v>
      </c>
    </row>
    <row r="107" spans="2:65" s="12" customFormat="1">
      <c r="B107" s="194"/>
      <c r="C107" s="195"/>
      <c r="D107" s="196" t="s">
        <v>152</v>
      </c>
      <c r="E107" s="197" t="s">
        <v>19</v>
      </c>
      <c r="F107" s="198" t="s">
        <v>187</v>
      </c>
      <c r="G107" s="195"/>
      <c r="H107" s="199">
        <v>9.5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152</v>
      </c>
      <c r="AU107" s="205" t="s">
        <v>82</v>
      </c>
      <c r="AV107" s="12" t="s">
        <v>82</v>
      </c>
      <c r="AW107" s="12" t="s">
        <v>33</v>
      </c>
      <c r="AX107" s="12" t="s">
        <v>80</v>
      </c>
      <c r="AY107" s="205" t="s">
        <v>144</v>
      </c>
    </row>
    <row r="108" spans="2:65" s="1" customFormat="1" ht="24" customHeight="1">
      <c r="B108" s="34"/>
      <c r="C108" s="181" t="s">
        <v>188</v>
      </c>
      <c r="D108" s="181" t="s">
        <v>146</v>
      </c>
      <c r="E108" s="182" t="s">
        <v>189</v>
      </c>
      <c r="F108" s="183" t="s">
        <v>190</v>
      </c>
      <c r="G108" s="184" t="s">
        <v>191</v>
      </c>
      <c r="H108" s="185">
        <v>15.2</v>
      </c>
      <c r="I108" s="186"/>
      <c r="J108" s="187">
        <f>ROUND(I108*H108,2)</f>
        <v>0</v>
      </c>
      <c r="K108" s="183" t="s">
        <v>149</v>
      </c>
      <c r="L108" s="38"/>
      <c r="M108" s="188" t="s">
        <v>19</v>
      </c>
      <c r="N108" s="189" t="s">
        <v>43</v>
      </c>
      <c r="O108" s="63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AR108" s="192" t="s">
        <v>150</v>
      </c>
      <c r="AT108" s="192" t="s">
        <v>146</v>
      </c>
      <c r="AU108" s="192" t="s">
        <v>82</v>
      </c>
      <c r="AY108" s="17" t="s">
        <v>144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7" t="s">
        <v>80</v>
      </c>
      <c r="BK108" s="193">
        <f>ROUND(I108*H108,2)</f>
        <v>0</v>
      </c>
      <c r="BL108" s="17" t="s">
        <v>150</v>
      </c>
      <c r="BM108" s="192" t="s">
        <v>192</v>
      </c>
    </row>
    <row r="109" spans="2:65" s="12" customFormat="1">
      <c r="B109" s="194"/>
      <c r="C109" s="195"/>
      <c r="D109" s="196" t="s">
        <v>152</v>
      </c>
      <c r="E109" s="195"/>
      <c r="F109" s="198" t="s">
        <v>193</v>
      </c>
      <c r="G109" s="195"/>
      <c r="H109" s="199">
        <v>15.2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152</v>
      </c>
      <c r="AU109" s="205" t="s">
        <v>82</v>
      </c>
      <c r="AV109" s="12" t="s">
        <v>82</v>
      </c>
      <c r="AW109" s="12" t="s">
        <v>4</v>
      </c>
      <c r="AX109" s="12" t="s">
        <v>80</v>
      </c>
      <c r="AY109" s="205" t="s">
        <v>144</v>
      </c>
    </row>
    <row r="110" spans="2:65" s="1" customFormat="1" ht="24" customHeight="1">
      <c r="B110" s="34"/>
      <c r="C110" s="181" t="s">
        <v>194</v>
      </c>
      <c r="D110" s="181" t="s">
        <v>146</v>
      </c>
      <c r="E110" s="182" t="s">
        <v>195</v>
      </c>
      <c r="F110" s="183" t="s">
        <v>196</v>
      </c>
      <c r="G110" s="184" t="s">
        <v>104</v>
      </c>
      <c r="H110" s="185">
        <v>631.29999999999995</v>
      </c>
      <c r="I110" s="186"/>
      <c r="J110" s="187">
        <f>ROUND(I110*H110,2)</f>
        <v>0</v>
      </c>
      <c r="K110" s="183" t="s">
        <v>149</v>
      </c>
      <c r="L110" s="38"/>
      <c r="M110" s="188" t="s">
        <v>19</v>
      </c>
      <c r="N110" s="189" t="s">
        <v>43</v>
      </c>
      <c r="O110" s="63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AR110" s="192" t="s">
        <v>150</v>
      </c>
      <c r="AT110" s="192" t="s">
        <v>146</v>
      </c>
      <c r="AU110" s="192" t="s">
        <v>82</v>
      </c>
      <c r="AY110" s="17" t="s">
        <v>144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7" t="s">
        <v>80</v>
      </c>
      <c r="BK110" s="193">
        <f>ROUND(I110*H110,2)</f>
        <v>0</v>
      </c>
      <c r="BL110" s="17" t="s">
        <v>150</v>
      </c>
      <c r="BM110" s="192" t="s">
        <v>197</v>
      </c>
    </row>
    <row r="111" spans="2:65" s="12" customFormat="1">
      <c r="B111" s="194"/>
      <c r="C111" s="195"/>
      <c r="D111" s="196" t="s">
        <v>152</v>
      </c>
      <c r="E111" s="197" t="s">
        <v>19</v>
      </c>
      <c r="F111" s="198" t="s">
        <v>198</v>
      </c>
      <c r="G111" s="195"/>
      <c r="H111" s="199">
        <v>320.39999999999998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152</v>
      </c>
      <c r="AU111" s="205" t="s">
        <v>82</v>
      </c>
      <c r="AV111" s="12" t="s">
        <v>82</v>
      </c>
      <c r="AW111" s="12" t="s">
        <v>33</v>
      </c>
      <c r="AX111" s="12" t="s">
        <v>72</v>
      </c>
      <c r="AY111" s="205" t="s">
        <v>144</v>
      </c>
    </row>
    <row r="112" spans="2:65" s="12" customFormat="1">
      <c r="B112" s="194"/>
      <c r="C112" s="195"/>
      <c r="D112" s="196" t="s">
        <v>152</v>
      </c>
      <c r="E112" s="197" t="s">
        <v>19</v>
      </c>
      <c r="F112" s="198" t="s">
        <v>199</v>
      </c>
      <c r="G112" s="195"/>
      <c r="H112" s="199">
        <v>310.89999999999998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152</v>
      </c>
      <c r="AU112" s="205" t="s">
        <v>82</v>
      </c>
      <c r="AV112" s="12" t="s">
        <v>82</v>
      </c>
      <c r="AW112" s="12" t="s">
        <v>33</v>
      </c>
      <c r="AX112" s="12" t="s">
        <v>72</v>
      </c>
      <c r="AY112" s="205" t="s">
        <v>144</v>
      </c>
    </row>
    <row r="113" spans="2:65" s="13" customFormat="1">
      <c r="B113" s="206"/>
      <c r="C113" s="207"/>
      <c r="D113" s="196" t="s">
        <v>152</v>
      </c>
      <c r="E113" s="208" t="s">
        <v>19</v>
      </c>
      <c r="F113" s="209" t="s">
        <v>200</v>
      </c>
      <c r="G113" s="207"/>
      <c r="H113" s="210">
        <v>631.29999999999995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152</v>
      </c>
      <c r="AU113" s="216" t="s">
        <v>82</v>
      </c>
      <c r="AV113" s="13" t="s">
        <v>150</v>
      </c>
      <c r="AW113" s="13" t="s">
        <v>33</v>
      </c>
      <c r="AX113" s="13" t="s">
        <v>80</v>
      </c>
      <c r="AY113" s="216" t="s">
        <v>144</v>
      </c>
    </row>
    <row r="114" spans="2:65" s="1" customFormat="1" ht="24" customHeight="1">
      <c r="B114" s="34"/>
      <c r="C114" s="181" t="s">
        <v>201</v>
      </c>
      <c r="D114" s="181" t="s">
        <v>146</v>
      </c>
      <c r="E114" s="182" t="s">
        <v>202</v>
      </c>
      <c r="F114" s="183" t="s">
        <v>203</v>
      </c>
      <c r="G114" s="184" t="s">
        <v>104</v>
      </c>
      <c r="H114" s="185">
        <v>320.39999999999998</v>
      </c>
      <c r="I114" s="186"/>
      <c r="J114" s="187">
        <f>ROUND(I114*H114,2)</f>
        <v>0</v>
      </c>
      <c r="K114" s="183" t="s">
        <v>149</v>
      </c>
      <c r="L114" s="38"/>
      <c r="M114" s="188" t="s">
        <v>19</v>
      </c>
      <c r="N114" s="189" t="s">
        <v>43</v>
      </c>
      <c r="O114" s="63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AR114" s="192" t="s">
        <v>150</v>
      </c>
      <c r="AT114" s="192" t="s">
        <v>146</v>
      </c>
      <c r="AU114" s="192" t="s">
        <v>82</v>
      </c>
      <c r="AY114" s="17" t="s">
        <v>144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7" t="s">
        <v>80</v>
      </c>
      <c r="BK114" s="193">
        <f>ROUND(I114*H114,2)</f>
        <v>0</v>
      </c>
      <c r="BL114" s="17" t="s">
        <v>150</v>
      </c>
      <c r="BM114" s="192" t="s">
        <v>204</v>
      </c>
    </row>
    <row r="115" spans="2:65" s="12" customFormat="1">
      <c r="B115" s="194"/>
      <c r="C115" s="195"/>
      <c r="D115" s="196" t="s">
        <v>152</v>
      </c>
      <c r="E115" s="197" t="s">
        <v>19</v>
      </c>
      <c r="F115" s="198" t="s">
        <v>205</v>
      </c>
      <c r="G115" s="195"/>
      <c r="H115" s="199">
        <v>320.39999999999998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152</v>
      </c>
      <c r="AU115" s="205" t="s">
        <v>82</v>
      </c>
      <c r="AV115" s="12" t="s">
        <v>82</v>
      </c>
      <c r="AW115" s="12" t="s">
        <v>33</v>
      </c>
      <c r="AX115" s="12" t="s">
        <v>80</v>
      </c>
      <c r="AY115" s="205" t="s">
        <v>144</v>
      </c>
    </row>
    <row r="116" spans="2:65" s="1" customFormat="1" ht="24" customHeight="1">
      <c r="B116" s="34"/>
      <c r="C116" s="181" t="s">
        <v>206</v>
      </c>
      <c r="D116" s="181" t="s">
        <v>146</v>
      </c>
      <c r="E116" s="182" t="s">
        <v>207</v>
      </c>
      <c r="F116" s="183" t="s">
        <v>208</v>
      </c>
      <c r="G116" s="184" t="s">
        <v>104</v>
      </c>
      <c r="H116" s="185">
        <v>310.89999999999998</v>
      </c>
      <c r="I116" s="186"/>
      <c r="J116" s="187">
        <f>ROUND(I116*H116,2)</f>
        <v>0</v>
      </c>
      <c r="K116" s="183" t="s">
        <v>149</v>
      </c>
      <c r="L116" s="38"/>
      <c r="M116" s="188" t="s">
        <v>19</v>
      </c>
      <c r="N116" s="189" t="s">
        <v>43</v>
      </c>
      <c r="O116" s="63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AR116" s="192" t="s">
        <v>150</v>
      </c>
      <c r="AT116" s="192" t="s">
        <v>146</v>
      </c>
      <c r="AU116" s="192" t="s">
        <v>82</v>
      </c>
      <c r="AY116" s="17" t="s">
        <v>144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7" t="s">
        <v>80</v>
      </c>
      <c r="BK116" s="193">
        <f>ROUND(I116*H116,2)</f>
        <v>0</v>
      </c>
      <c r="BL116" s="17" t="s">
        <v>150</v>
      </c>
      <c r="BM116" s="192" t="s">
        <v>209</v>
      </c>
    </row>
    <row r="117" spans="2:65" s="12" customFormat="1">
      <c r="B117" s="194"/>
      <c r="C117" s="195"/>
      <c r="D117" s="196" t="s">
        <v>152</v>
      </c>
      <c r="E117" s="197" t="s">
        <v>106</v>
      </c>
      <c r="F117" s="198" t="s">
        <v>210</v>
      </c>
      <c r="G117" s="195"/>
      <c r="H117" s="199">
        <v>310.89999999999998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152</v>
      </c>
      <c r="AU117" s="205" t="s">
        <v>82</v>
      </c>
      <c r="AV117" s="12" t="s">
        <v>82</v>
      </c>
      <c r="AW117" s="12" t="s">
        <v>33</v>
      </c>
      <c r="AX117" s="12" t="s">
        <v>80</v>
      </c>
      <c r="AY117" s="205" t="s">
        <v>144</v>
      </c>
    </row>
    <row r="118" spans="2:65" s="1" customFormat="1" ht="24" customHeight="1">
      <c r="B118" s="34"/>
      <c r="C118" s="181" t="s">
        <v>211</v>
      </c>
      <c r="D118" s="181" t="s">
        <v>146</v>
      </c>
      <c r="E118" s="182" t="s">
        <v>212</v>
      </c>
      <c r="F118" s="183" t="s">
        <v>213</v>
      </c>
      <c r="G118" s="184" t="s">
        <v>104</v>
      </c>
      <c r="H118" s="185">
        <v>6.25</v>
      </c>
      <c r="I118" s="186"/>
      <c r="J118" s="187">
        <f>ROUND(I118*H118,2)</f>
        <v>0</v>
      </c>
      <c r="K118" s="183" t="s">
        <v>149</v>
      </c>
      <c r="L118" s="38"/>
      <c r="M118" s="188" t="s">
        <v>19</v>
      </c>
      <c r="N118" s="189" t="s">
        <v>43</v>
      </c>
      <c r="O118" s="63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AR118" s="192" t="s">
        <v>150</v>
      </c>
      <c r="AT118" s="192" t="s">
        <v>146</v>
      </c>
      <c r="AU118" s="192" t="s">
        <v>82</v>
      </c>
      <c r="AY118" s="17" t="s">
        <v>144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7" t="s">
        <v>80</v>
      </c>
      <c r="BK118" s="193">
        <f>ROUND(I118*H118,2)</f>
        <v>0</v>
      </c>
      <c r="BL118" s="17" t="s">
        <v>150</v>
      </c>
      <c r="BM118" s="192" t="s">
        <v>214</v>
      </c>
    </row>
    <row r="119" spans="2:65" s="12" customFormat="1">
      <c r="B119" s="194"/>
      <c r="C119" s="195"/>
      <c r="D119" s="196" t="s">
        <v>152</v>
      </c>
      <c r="E119" s="197" t="s">
        <v>19</v>
      </c>
      <c r="F119" s="198" t="s">
        <v>215</v>
      </c>
      <c r="G119" s="195"/>
      <c r="H119" s="199">
        <v>6.25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152</v>
      </c>
      <c r="AU119" s="205" t="s">
        <v>82</v>
      </c>
      <c r="AV119" s="12" t="s">
        <v>82</v>
      </c>
      <c r="AW119" s="12" t="s">
        <v>33</v>
      </c>
      <c r="AX119" s="12" t="s">
        <v>80</v>
      </c>
      <c r="AY119" s="205" t="s">
        <v>144</v>
      </c>
    </row>
    <row r="120" spans="2:65" s="1" customFormat="1" ht="16.5" customHeight="1">
      <c r="B120" s="34"/>
      <c r="C120" s="217" t="s">
        <v>216</v>
      </c>
      <c r="D120" s="217" t="s">
        <v>217</v>
      </c>
      <c r="E120" s="218" t="s">
        <v>218</v>
      </c>
      <c r="F120" s="219" t="s">
        <v>219</v>
      </c>
      <c r="G120" s="220" t="s">
        <v>191</v>
      </c>
      <c r="H120" s="221">
        <v>11.7</v>
      </c>
      <c r="I120" s="222"/>
      <c r="J120" s="223">
        <f>ROUND(I120*H120,2)</f>
        <v>0</v>
      </c>
      <c r="K120" s="219" t="s">
        <v>19</v>
      </c>
      <c r="L120" s="224"/>
      <c r="M120" s="225" t="s">
        <v>19</v>
      </c>
      <c r="N120" s="226" t="s">
        <v>43</v>
      </c>
      <c r="O120" s="63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AR120" s="192" t="s">
        <v>183</v>
      </c>
      <c r="AT120" s="192" t="s">
        <v>217</v>
      </c>
      <c r="AU120" s="192" t="s">
        <v>82</v>
      </c>
      <c r="AY120" s="17" t="s">
        <v>144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7" t="s">
        <v>80</v>
      </c>
      <c r="BK120" s="193">
        <f>ROUND(I120*H120,2)</f>
        <v>0</v>
      </c>
      <c r="BL120" s="17" t="s">
        <v>150</v>
      </c>
      <c r="BM120" s="192" t="s">
        <v>220</v>
      </c>
    </row>
    <row r="121" spans="2:65" s="12" customFormat="1">
      <c r="B121" s="194"/>
      <c r="C121" s="195"/>
      <c r="D121" s="196" t="s">
        <v>152</v>
      </c>
      <c r="E121" s="195"/>
      <c r="F121" s="198" t="s">
        <v>221</v>
      </c>
      <c r="G121" s="195"/>
      <c r="H121" s="199">
        <v>11.7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152</v>
      </c>
      <c r="AU121" s="205" t="s">
        <v>82</v>
      </c>
      <c r="AV121" s="12" t="s">
        <v>82</v>
      </c>
      <c r="AW121" s="12" t="s">
        <v>4</v>
      </c>
      <c r="AX121" s="12" t="s">
        <v>80</v>
      </c>
      <c r="AY121" s="205" t="s">
        <v>144</v>
      </c>
    </row>
    <row r="122" spans="2:65" s="11" customFormat="1" ht="22.9" customHeight="1">
      <c r="B122" s="165"/>
      <c r="C122" s="166"/>
      <c r="D122" s="167" t="s">
        <v>71</v>
      </c>
      <c r="E122" s="179" t="s">
        <v>188</v>
      </c>
      <c r="F122" s="179" t="s">
        <v>222</v>
      </c>
      <c r="G122" s="166"/>
      <c r="H122" s="166"/>
      <c r="I122" s="169"/>
      <c r="J122" s="180">
        <f>BK122</f>
        <v>0</v>
      </c>
      <c r="K122" s="166"/>
      <c r="L122" s="171"/>
      <c r="M122" s="172"/>
      <c r="N122" s="173"/>
      <c r="O122" s="173"/>
      <c r="P122" s="174">
        <f>SUM(P123:P161)</f>
        <v>0</v>
      </c>
      <c r="Q122" s="173"/>
      <c r="R122" s="174">
        <f>SUM(R123:R161)</f>
        <v>1.23623E-2</v>
      </c>
      <c r="S122" s="173"/>
      <c r="T122" s="175">
        <f>SUM(T123:T161)</f>
        <v>27.993390000000002</v>
      </c>
      <c r="AR122" s="176" t="s">
        <v>80</v>
      </c>
      <c r="AT122" s="177" t="s">
        <v>71</v>
      </c>
      <c r="AU122" s="177" t="s">
        <v>80</v>
      </c>
      <c r="AY122" s="176" t="s">
        <v>144</v>
      </c>
      <c r="BK122" s="178">
        <f>SUM(BK123:BK161)</f>
        <v>0</v>
      </c>
    </row>
    <row r="123" spans="2:65" s="1" customFormat="1" ht="16.5" customHeight="1">
      <c r="B123" s="34"/>
      <c r="C123" s="181" t="s">
        <v>8</v>
      </c>
      <c r="D123" s="181" t="s">
        <v>146</v>
      </c>
      <c r="E123" s="182" t="s">
        <v>223</v>
      </c>
      <c r="F123" s="183" t="s">
        <v>224</v>
      </c>
      <c r="G123" s="184" t="s">
        <v>104</v>
      </c>
      <c r="H123" s="185">
        <v>0.88600000000000001</v>
      </c>
      <c r="I123" s="186"/>
      <c r="J123" s="187">
        <f>ROUND(I123*H123,2)</f>
        <v>0</v>
      </c>
      <c r="K123" s="183" t="s">
        <v>149</v>
      </c>
      <c r="L123" s="38"/>
      <c r="M123" s="188" t="s">
        <v>19</v>
      </c>
      <c r="N123" s="189" t="s">
        <v>43</v>
      </c>
      <c r="O123" s="63"/>
      <c r="P123" s="190">
        <f>O123*H123</f>
        <v>0</v>
      </c>
      <c r="Q123" s="190">
        <v>0</v>
      </c>
      <c r="R123" s="190">
        <f>Q123*H123</f>
        <v>0</v>
      </c>
      <c r="S123" s="190">
        <v>2.4</v>
      </c>
      <c r="T123" s="191">
        <f>S123*H123</f>
        <v>2.1263999999999998</v>
      </c>
      <c r="AR123" s="192" t="s">
        <v>150</v>
      </c>
      <c r="AT123" s="192" t="s">
        <v>146</v>
      </c>
      <c r="AU123" s="192" t="s">
        <v>82</v>
      </c>
      <c r="AY123" s="17" t="s">
        <v>144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7" t="s">
        <v>80</v>
      </c>
      <c r="BK123" s="193">
        <f>ROUND(I123*H123,2)</f>
        <v>0</v>
      </c>
      <c r="BL123" s="17" t="s">
        <v>150</v>
      </c>
      <c r="BM123" s="192" t="s">
        <v>225</v>
      </c>
    </row>
    <row r="124" spans="2:65" s="12" customFormat="1">
      <c r="B124" s="194"/>
      <c r="C124" s="195"/>
      <c r="D124" s="196" t="s">
        <v>152</v>
      </c>
      <c r="E124" s="197" t="s">
        <v>19</v>
      </c>
      <c r="F124" s="198" t="s">
        <v>226</v>
      </c>
      <c r="G124" s="195"/>
      <c r="H124" s="199">
        <v>0.88600000000000001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152</v>
      </c>
      <c r="AU124" s="205" t="s">
        <v>82</v>
      </c>
      <c r="AV124" s="12" t="s">
        <v>82</v>
      </c>
      <c r="AW124" s="12" t="s">
        <v>33</v>
      </c>
      <c r="AX124" s="12" t="s">
        <v>80</v>
      </c>
      <c r="AY124" s="205" t="s">
        <v>144</v>
      </c>
    </row>
    <row r="125" spans="2:65" s="1" customFormat="1" ht="16.5" customHeight="1">
      <c r="B125" s="34"/>
      <c r="C125" s="181" t="s">
        <v>227</v>
      </c>
      <c r="D125" s="181" t="s">
        <v>146</v>
      </c>
      <c r="E125" s="182" t="s">
        <v>228</v>
      </c>
      <c r="F125" s="183" t="s">
        <v>229</v>
      </c>
      <c r="G125" s="184" t="s">
        <v>104</v>
      </c>
      <c r="H125" s="185">
        <v>1.3109999999999999</v>
      </c>
      <c r="I125" s="186"/>
      <c r="J125" s="187">
        <f>ROUND(I125*H125,2)</f>
        <v>0</v>
      </c>
      <c r="K125" s="183" t="s">
        <v>149</v>
      </c>
      <c r="L125" s="38"/>
      <c r="M125" s="188" t="s">
        <v>19</v>
      </c>
      <c r="N125" s="189" t="s">
        <v>43</v>
      </c>
      <c r="O125" s="63"/>
      <c r="P125" s="190">
        <f>O125*H125</f>
        <v>0</v>
      </c>
      <c r="Q125" s="190">
        <v>0</v>
      </c>
      <c r="R125" s="190">
        <f>Q125*H125</f>
        <v>0</v>
      </c>
      <c r="S125" s="190">
        <v>2.4</v>
      </c>
      <c r="T125" s="191">
        <f>S125*H125</f>
        <v>3.1463999999999999</v>
      </c>
      <c r="AR125" s="192" t="s">
        <v>150</v>
      </c>
      <c r="AT125" s="192" t="s">
        <v>146</v>
      </c>
      <c r="AU125" s="192" t="s">
        <v>82</v>
      </c>
      <c r="AY125" s="17" t="s">
        <v>144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7" t="s">
        <v>80</v>
      </c>
      <c r="BK125" s="193">
        <f>ROUND(I125*H125,2)</f>
        <v>0</v>
      </c>
      <c r="BL125" s="17" t="s">
        <v>150</v>
      </c>
      <c r="BM125" s="192" t="s">
        <v>230</v>
      </c>
    </row>
    <row r="126" spans="2:65" s="12" customFormat="1">
      <c r="B126" s="194"/>
      <c r="C126" s="195"/>
      <c r="D126" s="196" t="s">
        <v>152</v>
      </c>
      <c r="E126" s="197" t="s">
        <v>19</v>
      </c>
      <c r="F126" s="198" t="s">
        <v>231</v>
      </c>
      <c r="G126" s="195"/>
      <c r="H126" s="199">
        <v>1.3109999999999999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152</v>
      </c>
      <c r="AU126" s="205" t="s">
        <v>82</v>
      </c>
      <c r="AV126" s="12" t="s">
        <v>82</v>
      </c>
      <c r="AW126" s="12" t="s">
        <v>33</v>
      </c>
      <c r="AX126" s="12" t="s">
        <v>80</v>
      </c>
      <c r="AY126" s="205" t="s">
        <v>144</v>
      </c>
    </row>
    <row r="127" spans="2:65" s="1" customFormat="1" ht="24" customHeight="1">
      <c r="B127" s="34"/>
      <c r="C127" s="181" t="s">
        <v>232</v>
      </c>
      <c r="D127" s="181" t="s">
        <v>146</v>
      </c>
      <c r="E127" s="182" t="s">
        <v>233</v>
      </c>
      <c r="F127" s="183" t="s">
        <v>234</v>
      </c>
      <c r="G127" s="184" t="s">
        <v>235</v>
      </c>
      <c r="H127" s="185">
        <v>1.8</v>
      </c>
      <c r="I127" s="186"/>
      <c r="J127" s="187">
        <f>ROUND(I127*H127,2)</f>
        <v>0</v>
      </c>
      <c r="K127" s="183" t="s">
        <v>149</v>
      </c>
      <c r="L127" s="38"/>
      <c r="M127" s="188" t="s">
        <v>19</v>
      </c>
      <c r="N127" s="189" t="s">
        <v>43</v>
      </c>
      <c r="O127" s="63"/>
      <c r="P127" s="190">
        <f>O127*H127</f>
        <v>0</v>
      </c>
      <c r="Q127" s="190">
        <v>3.63E-3</v>
      </c>
      <c r="R127" s="190">
        <f>Q127*H127</f>
        <v>6.5339999999999999E-3</v>
      </c>
      <c r="S127" s="190">
        <v>0.19600000000000001</v>
      </c>
      <c r="T127" s="191">
        <f>S127*H127</f>
        <v>0.3528</v>
      </c>
      <c r="AR127" s="192" t="s">
        <v>150</v>
      </c>
      <c r="AT127" s="192" t="s">
        <v>146</v>
      </c>
      <c r="AU127" s="192" t="s">
        <v>82</v>
      </c>
      <c r="AY127" s="17" t="s">
        <v>144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7" t="s">
        <v>80</v>
      </c>
      <c r="BK127" s="193">
        <f>ROUND(I127*H127,2)</f>
        <v>0</v>
      </c>
      <c r="BL127" s="17" t="s">
        <v>150</v>
      </c>
      <c r="BM127" s="192" t="s">
        <v>236</v>
      </c>
    </row>
    <row r="128" spans="2:65" s="12" customFormat="1">
      <c r="B128" s="194"/>
      <c r="C128" s="195"/>
      <c r="D128" s="196" t="s">
        <v>152</v>
      </c>
      <c r="E128" s="197" t="s">
        <v>19</v>
      </c>
      <c r="F128" s="198" t="s">
        <v>237</v>
      </c>
      <c r="G128" s="195"/>
      <c r="H128" s="199">
        <v>0.3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152</v>
      </c>
      <c r="AU128" s="205" t="s">
        <v>82</v>
      </c>
      <c r="AV128" s="12" t="s">
        <v>82</v>
      </c>
      <c r="AW128" s="12" t="s">
        <v>33</v>
      </c>
      <c r="AX128" s="12" t="s">
        <v>72</v>
      </c>
      <c r="AY128" s="205" t="s">
        <v>144</v>
      </c>
    </row>
    <row r="129" spans="2:65" s="12" customFormat="1">
      <c r="B129" s="194"/>
      <c r="C129" s="195"/>
      <c r="D129" s="196" t="s">
        <v>152</v>
      </c>
      <c r="E129" s="197" t="s">
        <v>19</v>
      </c>
      <c r="F129" s="198" t="s">
        <v>238</v>
      </c>
      <c r="G129" s="195"/>
      <c r="H129" s="199">
        <v>0.3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152</v>
      </c>
      <c r="AU129" s="205" t="s">
        <v>82</v>
      </c>
      <c r="AV129" s="12" t="s">
        <v>82</v>
      </c>
      <c r="AW129" s="12" t="s">
        <v>33</v>
      </c>
      <c r="AX129" s="12" t="s">
        <v>72</v>
      </c>
      <c r="AY129" s="205" t="s">
        <v>144</v>
      </c>
    </row>
    <row r="130" spans="2:65" s="12" customFormat="1">
      <c r="B130" s="194"/>
      <c r="C130" s="195"/>
      <c r="D130" s="196" t="s">
        <v>152</v>
      </c>
      <c r="E130" s="197" t="s">
        <v>19</v>
      </c>
      <c r="F130" s="198" t="s">
        <v>239</v>
      </c>
      <c r="G130" s="195"/>
      <c r="H130" s="199">
        <v>0.6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152</v>
      </c>
      <c r="AU130" s="205" t="s">
        <v>82</v>
      </c>
      <c r="AV130" s="12" t="s">
        <v>82</v>
      </c>
      <c r="AW130" s="12" t="s">
        <v>33</v>
      </c>
      <c r="AX130" s="12" t="s">
        <v>72</v>
      </c>
      <c r="AY130" s="205" t="s">
        <v>144</v>
      </c>
    </row>
    <row r="131" spans="2:65" s="12" customFormat="1">
      <c r="B131" s="194"/>
      <c r="C131" s="195"/>
      <c r="D131" s="196" t="s">
        <v>152</v>
      </c>
      <c r="E131" s="197" t="s">
        <v>19</v>
      </c>
      <c r="F131" s="198" t="s">
        <v>240</v>
      </c>
      <c r="G131" s="195"/>
      <c r="H131" s="199">
        <v>0.6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152</v>
      </c>
      <c r="AU131" s="205" t="s">
        <v>82</v>
      </c>
      <c r="AV131" s="12" t="s">
        <v>82</v>
      </c>
      <c r="AW131" s="12" t="s">
        <v>33</v>
      </c>
      <c r="AX131" s="12" t="s">
        <v>72</v>
      </c>
      <c r="AY131" s="205" t="s">
        <v>144</v>
      </c>
    </row>
    <row r="132" spans="2:65" s="13" customFormat="1">
      <c r="B132" s="206"/>
      <c r="C132" s="207"/>
      <c r="D132" s="196" t="s">
        <v>152</v>
      </c>
      <c r="E132" s="208" t="s">
        <v>19</v>
      </c>
      <c r="F132" s="209" t="s">
        <v>200</v>
      </c>
      <c r="G132" s="207"/>
      <c r="H132" s="210">
        <v>1.8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152</v>
      </c>
      <c r="AU132" s="216" t="s">
        <v>82</v>
      </c>
      <c r="AV132" s="13" t="s">
        <v>150</v>
      </c>
      <c r="AW132" s="13" t="s">
        <v>33</v>
      </c>
      <c r="AX132" s="13" t="s">
        <v>80</v>
      </c>
      <c r="AY132" s="216" t="s">
        <v>144</v>
      </c>
    </row>
    <row r="133" spans="2:65" s="1" customFormat="1" ht="24" customHeight="1">
      <c r="B133" s="34"/>
      <c r="C133" s="181" t="s">
        <v>241</v>
      </c>
      <c r="D133" s="181" t="s">
        <v>146</v>
      </c>
      <c r="E133" s="182" t="s">
        <v>242</v>
      </c>
      <c r="F133" s="183" t="s">
        <v>243</v>
      </c>
      <c r="G133" s="184" t="s">
        <v>235</v>
      </c>
      <c r="H133" s="185">
        <v>0.6</v>
      </c>
      <c r="I133" s="186"/>
      <c r="J133" s="187">
        <f>ROUND(I133*H133,2)</f>
        <v>0</v>
      </c>
      <c r="K133" s="183" t="s">
        <v>149</v>
      </c>
      <c r="L133" s="38"/>
      <c r="M133" s="188" t="s">
        <v>19</v>
      </c>
      <c r="N133" s="189" t="s">
        <v>43</v>
      </c>
      <c r="O133" s="63"/>
      <c r="P133" s="190">
        <f>O133*H133</f>
        <v>0</v>
      </c>
      <c r="Q133" s="190">
        <v>4.1700000000000001E-3</v>
      </c>
      <c r="R133" s="190">
        <f>Q133*H133</f>
        <v>2.5019999999999999E-3</v>
      </c>
      <c r="S133" s="190">
        <v>0.28299999999999997</v>
      </c>
      <c r="T133" s="191">
        <f>S133*H133</f>
        <v>0.16979999999999998</v>
      </c>
      <c r="AR133" s="192" t="s">
        <v>150</v>
      </c>
      <c r="AT133" s="192" t="s">
        <v>146</v>
      </c>
      <c r="AU133" s="192" t="s">
        <v>82</v>
      </c>
      <c r="AY133" s="17" t="s">
        <v>144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7" t="s">
        <v>80</v>
      </c>
      <c r="BK133" s="193">
        <f>ROUND(I133*H133,2)</f>
        <v>0</v>
      </c>
      <c r="BL133" s="17" t="s">
        <v>150</v>
      </c>
      <c r="BM133" s="192" t="s">
        <v>244</v>
      </c>
    </row>
    <row r="134" spans="2:65" s="12" customFormat="1">
      <c r="B134" s="194"/>
      <c r="C134" s="195"/>
      <c r="D134" s="196" t="s">
        <v>152</v>
      </c>
      <c r="E134" s="197" t="s">
        <v>19</v>
      </c>
      <c r="F134" s="198" t="s">
        <v>245</v>
      </c>
      <c r="G134" s="195"/>
      <c r="H134" s="199">
        <v>0.3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152</v>
      </c>
      <c r="AU134" s="205" t="s">
        <v>82</v>
      </c>
      <c r="AV134" s="12" t="s">
        <v>82</v>
      </c>
      <c r="AW134" s="12" t="s">
        <v>33</v>
      </c>
      <c r="AX134" s="12" t="s">
        <v>72</v>
      </c>
      <c r="AY134" s="205" t="s">
        <v>144</v>
      </c>
    </row>
    <row r="135" spans="2:65" s="12" customFormat="1">
      <c r="B135" s="194"/>
      <c r="C135" s="195"/>
      <c r="D135" s="196" t="s">
        <v>152</v>
      </c>
      <c r="E135" s="197" t="s">
        <v>19</v>
      </c>
      <c r="F135" s="198" t="s">
        <v>246</v>
      </c>
      <c r="G135" s="195"/>
      <c r="H135" s="199">
        <v>0.3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152</v>
      </c>
      <c r="AU135" s="205" t="s">
        <v>82</v>
      </c>
      <c r="AV135" s="12" t="s">
        <v>82</v>
      </c>
      <c r="AW135" s="12" t="s">
        <v>33</v>
      </c>
      <c r="AX135" s="12" t="s">
        <v>72</v>
      </c>
      <c r="AY135" s="205" t="s">
        <v>144</v>
      </c>
    </row>
    <row r="136" spans="2:65" s="13" customFormat="1">
      <c r="B136" s="206"/>
      <c r="C136" s="207"/>
      <c r="D136" s="196" t="s">
        <v>152</v>
      </c>
      <c r="E136" s="208" t="s">
        <v>19</v>
      </c>
      <c r="F136" s="209" t="s">
        <v>200</v>
      </c>
      <c r="G136" s="207"/>
      <c r="H136" s="210">
        <v>0.6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152</v>
      </c>
      <c r="AU136" s="216" t="s">
        <v>82</v>
      </c>
      <c r="AV136" s="13" t="s">
        <v>150</v>
      </c>
      <c r="AW136" s="13" t="s">
        <v>33</v>
      </c>
      <c r="AX136" s="13" t="s">
        <v>80</v>
      </c>
      <c r="AY136" s="216" t="s">
        <v>144</v>
      </c>
    </row>
    <row r="137" spans="2:65" s="1" customFormat="1" ht="16.5" customHeight="1">
      <c r="B137" s="34"/>
      <c r="C137" s="181" t="s">
        <v>247</v>
      </c>
      <c r="D137" s="181" t="s">
        <v>146</v>
      </c>
      <c r="E137" s="182" t="s">
        <v>248</v>
      </c>
      <c r="F137" s="183" t="s">
        <v>249</v>
      </c>
      <c r="G137" s="184" t="s">
        <v>250</v>
      </c>
      <c r="H137" s="185">
        <v>4</v>
      </c>
      <c r="I137" s="186"/>
      <c r="J137" s="187">
        <f>ROUND(I137*H137,2)</f>
        <v>0</v>
      </c>
      <c r="K137" s="183" t="s">
        <v>19</v>
      </c>
      <c r="L137" s="38"/>
      <c r="M137" s="188" t="s">
        <v>19</v>
      </c>
      <c r="N137" s="189" t="s">
        <v>43</v>
      </c>
      <c r="O137" s="63"/>
      <c r="P137" s="190">
        <f>O137*H137</f>
        <v>0</v>
      </c>
      <c r="Q137" s="190">
        <v>4.0000000000000002E-4</v>
      </c>
      <c r="R137" s="190">
        <f>Q137*H137</f>
        <v>1.6000000000000001E-3</v>
      </c>
      <c r="S137" s="190">
        <v>0</v>
      </c>
      <c r="T137" s="191">
        <f>S137*H137</f>
        <v>0</v>
      </c>
      <c r="AR137" s="192" t="s">
        <v>150</v>
      </c>
      <c r="AT137" s="192" t="s">
        <v>146</v>
      </c>
      <c r="AU137" s="192" t="s">
        <v>82</v>
      </c>
      <c r="AY137" s="17" t="s">
        <v>144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7" t="s">
        <v>80</v>
      </c>
      <c r="BK137" s="193">
        <f>ROUND(I137*H137,2)</f>
        <v>0</v>
      </c>
      <c r="BL137" s="17" t="s">
        <v>150</v>
      </c>
      <c r="BM137" s="192" t="s">
        <v>251</v>
      </c>
    </row>
    <row r="138" spans="2:65" s="14" customFormat="1">
      <c r="B138" s="227"/>
      <c r="C138" s="228"/>
      <c r="D138" s="196" t="s">
        <v>152</v>
      </c>
      <c r="E138" s="229" t="s">
        <v>19</v>
      </c>
      <c r="F138" s="230" t="s">
        <v>252</v>
      </c>
      <c r="G138" s="228"/>
      <c r="H138" s="229" t="s">
        <v>19</v>
      </c>
      <c r="I138" s="231"/>
      <c r="J138" s="228"/>
      <c r="K138" s="228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152</v>
      </c>
      <c r="AU138" s="236" t="s">
        <v>82</v>
      </c>
      <c r="AV138" s="14" t="s">
        <v>80</v>
      </c>
      <c r="AW138" s="14" t="s">
        <v>33</v>
      </c>
      <c r="AX138" s="14" t="s">
        <v>72</v>
      </c>
      <c r="AY138" s="236" t="s">
        <v>144</v>
      </c>
    </row>
    <row r="139" spans="2:65" s="12" customFormat="1">
      <c r="B139" s="194"/>
      <c r="C139" s="195"/>
      <c r="D139" s="196" t="s">
        <v>152</v>
      </c>
      <c r="E139" s="197" t="s">
        <v>19</v>
      </c>
      <c r="F139" s="198" t="s">
        <v>253</v>
      </c>
      <c r="G139" s="195"/>
      <c r="H139" s="199">
        <v>1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152</v>
      </c>
      <c r="AU139" s="205" t="s">
        <v>82</v>
      </c>
      <c r="AV139" s="12" t="s">
        <v>82</v>
      </c>
      <c r="AW139" s="12" t="s">
        <v>33</v>
      </c>
      <c r="AX139" s="12" t="s">
        <v>72</v>
      </c>
      <c r="AY139" s="205" t="s">
        <v>144</v>
      </c>
    </row>
    <row r="140" spans="2:65" s="12" customFormat="1">
      <c r="B140" s="194"/>
      <c r="C140" s="195"/>
      <c r="D140" s="196" t="s">
        <v>152</v>
      </c>
      <c r="E140" s="197" t="s">
        <v>19</v>
      </c>
      <c r="F140" s="198" t="s">
        <v>254</v>
      </c>
      <c r="G140" s="195"/>
      <c r="H140" s="199">
        <v>1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152</v>
      </c>
      <c r="AU140" s="205" t="s">
        <v>82</v>
      </c>
      <c r="AV140" s="12" t="s">
        <v>82</v>
      </c>
      <c r="AW140" s="12" t="s">
        <v>33</v>
      </c>
      <c r="AX140" s="12" t="s">
        <v>72</v>
      </c>
      <c r="AY140" s="205" t="s">
        <v>144</v>
      </c>
    </row>
    <row r="141" spans="2:65" s="12" customFormat="1">
      <c r="B141" s="194"/>
      <c r="C141" s="195"/>
      <c r="D141" s="196" t="s">
        <v>152</v>
      </c>
      <c r="E141" s="197" t="s">
        <v>19</v>
      </c>
      <c r="F141" s="198" t="s">
        <v>255</v>
      </c>
      <c r="G141" s="195"/>
      <c r="H141" s="199">
        <v>2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152</v>
      </c>
      <c r="AU141" s="205" t="s">
        <v>82</v>
      </c>
      <c r="AV141" s="12" t="s">
        <v>82</v>
      </c>
      <c r="AW141" s="12" t="s">
        <v>33</v>
      </c>
      <c r="AX141" s="12" t="s">
        <v>72</v>
      </c>
      <c r="AY141" s="205" t="s">
        <v>144</v>
      </c>
    </row>
    <row r="142" spans="2:65" s="13" customFormat="1">
      <c r="B142" s="206"/>
      <c r="C142" s="207"/>
      <c r="D142" s="196" t="s">
        <v>152</v>
      </c>
      <c r="E142" s="208" t="s">
        <v>19</v>
      </c>
      <c r="F142" s="209" t="s">
        <v>200</v>
      </c>
      <c r="G142" s="207"/>
      <c r="H142" s="210">
        <v>4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152</v>
      </c>
      <c r="AU142" s="216" t="s">
        <v>82</v>
      </c>
      <c r="AV142" s="13" t="s">
        <v>150</v>
      </c>
      <c r="AW142" s="13" t="s">
        <v>33</v>
      </c>
      <c r="AX142" s="13" t="s">
        <v>80</v>
      </c>
      <c r="AY142" s="216" t="s">
        <v>144</v>
      </c>
    </row>
    <row r="143" spans="2:65" s="1" customFormat="1" ht="16.5" customHeight="1">
      <c r="B143" s="34"/>
      <c r="C143" s="181" t="s">
        <v>256</v>
      </c>
      <c r="D143" s="181" t="s">
        <v>146</v>
      </c>
      <c r="E143" s="182" t="s">
        <v>257</v>
      </c>
      <c r="F143" s="183" t="s">
        <v>258</v>
      </c>
      <c r="G143" s="184" t="s">
        <v>250</v>
      </c>
      <c r="H143" s="185">
        <v>2</v>
      </c>
      <c r="I143" s="186"/>
      <c r="J143" s="187">
        <f>ROUND(I143*H143,2)</f>
        <v>0</v>
      </c>
      <c r="K143" s="183" t="s">
        <v>19</v>
      </c>
      <c r="L143" s="38"/>
      <c r="M143" s="188" t="s">
        <v>19</v>
      </c>
      <c r="N143" s="189" t="s">
        <v>43</v>
      </c>
      <c r="O143" s="63"/>
      <c r="P143" s="190">
        <f>O143*H143</f>
        <v>0</v>
      </c>
      <c r="Q143" s="190">
        <v>4.0000000000000002E-4</v>
      </c>
      <c r="R143" s="190">
        <f>Q143*H143</f>
        <v>8.0000000000000004E-4</v>
      </c>
      <c r="S143" s="190">
        <v>0</v>
      </c>
      <c r="T143" s="191">
        <f>S143*H143</f>
        <v>0</v>
      </c>
      <c r="AR143" s="192" t="s">
        <v>150</v>
      </c>
      <c r="AT143" s="192" t="s">
        <v>146</v>
      </c>
      <c r="AU143" s="192" t="s">
        <v>82</v>
      </c>
      <c r="AY143" s="17" t="s">
        <v>144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7" t="s">
        <v>80</v>
      </c>
      <c r="BK143" s="193">
        <f>ROUND(I143*H143,2)</f>
        <v>0</v>
      </c>
      <c r="BL143" s="17" t="s">
        <v>150</v>
      </c>
      <c r="BM143" s="192" t="s">
        <v>259</v>
      </c>
    </row>
    <row r="144" spans="2:65" s="14" customFormat="1">
      <c r="B144" s="227"/>
      <c r="C144" s="228"/>
      <c r="D144" s="196" t="s">
        <v>152</v>
      </c>
      <c r="E144" s="229" t="s">
        <v>19</v>
      </c>
      <c r="F144" s="230" t="s">
        <v>252</v>
      </c>
      <c r="G144" s="228"/>
      <c r="H144" s="229" t="s">
        <v>19</v>
      </c>
      <c r="I144" s="231"/>
      <c r="J144" s="228"/>
      <c r="K144" s="228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152</v>
      </c>
      <c r="AU144" s="236" t="s">
        <v>82</v>
      </c>
      <c r="AV144" s="14" t="s">
        <v>80</v>
      </c>
      <c r="AW144" s="14" t="s">
        <v>33</v>
      </c>
      <c r="AX144" s="14" t="s">
        <v>72</v>
      </c>
      <c r="AY144" s="236" t="s">
        <v>144</v>
      </c>
    </row>
    <row r="145" spans="2:65" s="12" customFormat="1">
      <c r="B145" s="194"/>
      <c r="C145" s="195"/>
      <c r="D145" s="196" t="s">
        <v>152</v>
      </c>
      <c r="E145" s="197" t="s">
        <v>19</v>
      </c>
      <c r="F145" s="198" t="s">
        <v>260</v>
      </c>
      <c r="G145" s="195"/>
      <c r="H145" s="199">
        <v>1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152</v>
      </c>
      <c r="AU145" s="205" t="s">
        <v>82</v>
      </c>
      <c r="AV145" s="12" t="s">
        <v>82</v>
      </c>
      <c r="AW145" s="12" t="s">
        <v>33</v>
      </c>
      <c r="AX145" s="12" t="s">
        <v>72</v>
      </c>
      <c r="AY145" s="205" t="s">
        <v>144</v>
      </c>
    </row>
    <row r="146" spans="2:65" s="12" customFormat="1">
      <c r="B146" s="194"/>
      <c r="C146" s="195"/>
      <c r="D146" s="196" t="s">
        <v>152</v>
      </c>
      <c r="E146" s="197" t="s">
        <v>19</v>
      </c>
      <c r="F146" s="198" t="s">
        <v>261</v>
      </c>
      <c r="G146" s="195"/>
      <c r="H146" s="199">
        <v>1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152</v>
      </c>
      <c r="AU146" s="205" t="s">
        <v>82</v>
      </c>
      <c r="AV146" s="12" t="s">
        <v>82</v>
      </c>
      <c r="AW146" s="12" t="s">
        <v>33</v>
      </c>
      <c r="AX146" s="12" t="s">
        <v>72</v>
      </c>
      <c r="AY146" s="205" t="s">
        <v>144</v>
      </c>
    </row>
    <row r="147" spans="2:65" s="13" customFormat="1">
      <c r="B147" s="206"/>
      <c r="C147" s="207"/>
      <c r="D147" s="196" t="s">
        <v>152</v>
      </c>
      <c r="E147" s="208" t="s">
        <v>19</v>
      </c>
      <c r="F147" s="209" t="s">
        <v>200</v>
      </c>
      <c r="G147" s="207"/>
      <c r="H147" s="210">
        <v>2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152</v>
      </c>
      <c r="AU147" s="216" t="s">
        <v>82</v>
      </c>
      <c r="AV147" s="13" t="s">
        <v>150</v>
      </c>
      <c r="AW147" s="13" t="s">
        <v>33</v>
      </c>
      <c r="AX147" s="13" t="s">
        <v>80</v>
      </c>
      <c r="AY147" s="216" t="s">
        <v>144</v>
      </c>
    </row>
    <row r="148" spans="2:65" s="1" customFormat="1" ht="16.5" customHeight="1">
      <c r="B148" s="34"/>
      <c r="C148" s="181" t="s">
        <v>7</v>
      </c>
      <c r="D148" s="181" t="s">
        <v>146</v>
      </c>
      <c r="E148" s="182" t="s">
        <v>262</v>
      </c>
      <c r="F148" s="183" t="s">
        <v>263</v>
      </c>
      <c r="G148" s="184" t="s">
        <v>250</v>
      </c>
      <c r="H148" s="185">
        <v>2</v>
      </c>
      <c r="I148" s="186"/>
      <c r="J148" s="187">
        <f>ROUND(I148*H148,2)</f>
        <v>0</v>
      </c>
      <c r="K148" s="183" t="s">
        <v>19</v>
      </c>
      <c r="L148" s="38"/>
      <c r="M148" s="188" t="s">
        <v>19</v>
      </c>
      <c r="N148" s="189" t="s">
        <v>43</v>
      </c>
      <c r="O148" s="63"/>
      <c r="P148" s="190">
        <f>O148*H148</f>
        <v>0</v>
      </c>
      <c r="Q148" s="190">
        <v>4.0000000000000002E-4</v>
      </c>
      <c r="R148" s="190">
        <f>Q148*H148</f>
        <v>8.0000000000000004E-4</v>
      </c>
      <c r="S148" s="190">
        <v>0</v>
      </c>
      <c r="T148" s="191">
        <f>S148*H148</f>
        <v>0</v>
      </c>
      <c r="AR148" s="192" t="s">
        <v>150</v>
      </c>
      <c r="AT148" s="192" t="s">
        <v>146</v>
      </c>
      <c r="AU148" s="192" t="s">
        <v>82</v>
      </c>
      <c r="AY148" s="17" t="s">
        <v>144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7" t="s">
        <v>80</v>
      </c>
      <c r="BK148" s="193">
        <f>ROUND(I148*H148,2)</f>
        <v>0</v>
      </c>
      <c r="BL148" s="17" t="s">
        <v>150</v>
      </c>
      <c r="BM148" s="192" t="s">
        <v>264</v>
      </c>
    </row>
    <row r="149" spans="2:65" s="12" customFormat="1">
      <c r="B149" s="194"/>
      <c r="C149" s="195"/>
      <c r="D149" s="196" t="s">
        <v>152</v>
      </c>
      <c r="E149" s="197" t="s">
        <v>19</v>
      </c>
      <c r="F149" s="198" t="s">
        <v>265</v>
      </c>
      <c r="G149" s="195"/>
      <c r="H149" s="199">
        <v>2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152</v>
      </c>
      <c r="AU149" s="205" t="s">
        <v>82</v>
      </c>
      <c r="AV149" s="12" t="s">
        <v>82</v>
      </c>
      <c r="AW149" s="12" t="s">
        <v>33</v>
      </c>
      <c r="AX149" s="12" t="s">
        <v>80</v>
      </c>
      <c r="AY149" s="205" t="s">
        <v>144</v>
      </c>
    </row>
    <row r="150" spans="2:65" s="1" customFormat="1" ht="16.5" customHeight="1">
      <c r="B150" s="34"/>
      <c r="C150" s="181" t="s">
        <v>266</v>
      </c>
      <c r="D150" s="181" t="s">
        <v>146</v>
      </c>
      <c r="E150" s="182" t="s">
        <v>267</v>
      </c>
      <c r="F150" s="183" t="s">
        <v>268</v>
      </c>
      <c r="G150" s="184" t="s">
        <v>104</v>
      </c>
      <c r="H150" s="185">
        <v>7.74</v>
      </c>
      <c r="I150" s="186"/>
      <c r="J150" s="187">
        <f>ROUND(I150*H150,2)</f>
        <v>0</v>
      </c>
      <c r="K150" s="183" t="s">
        <v>149</v>
      </c>
      <c r="L150" s="38"/>
      <c r="M150" s="188" t="s">
        <v>19</v>
      </c>
      <c r="N150" s="189" t="s">
        <v>43</v>
      </c>
      <c r="O150" s="63"/>
      <c r="P150" s="190">
        <f>O150*H150</f>
        <v>0</v>
      </c>
      <c r="Q150" s="190">
        <v>0</v>
      </c>
      <c r="R150" s="190">
        <f>Q150*H150</f>
        <v>0</v>
      </c>
      <c r="S150" s="190">
        <v>2.004</v>
      </c>
      <c r="T150" s="191">
        <f>S150*H150</f>
        <v>15.510960000000001</v>
      </c>
      <c r="AR150" s="192" t="s">
        <v>150</v>
      </c>
      <c r="AT150" s="192" t="s">
        <v>146</v>
      </c>
      <c r="AU150" s="192" t="s">
        <v>82</v>
      </c>
      <c r="AY150" s="17" t="s">
        <v>144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7" t="s">
        <v>80</v>
      </c>
      <c r="BK150" s="193">
        <f>ROUND(I150*H150,2)</f>
        <v>0</v>
      </c>
      <c r="BL150" s="17" t="s">
        <v>150</v>
      </c>
      <c r="BM150" s="192" t="s">
        <v>269</v>
      </c>
    </row>
    <row r="151" spans="2:65" s="12" customFormat="1">
      <c r="B151" s="194"/>
      <c r="C151" s="195"/>
      <c r="D151" s="196" t="s">
        <v>152</v>
      </c>
      <c r="E151" s="197" t="s">
        <v>19</v>
      </c>
      <c r="F151" s="198" t="s">
        <v>270</v>
      </c>
      <c r="G151" s="195"/>
      <c r="H151" s="199">
        <v>4.2750000000000004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152</v>
      </c>
      <c r="AU151" s="205" t="s">
        <v>82</v>
      </c>
      <c r="AV151" s="12" t="s">
        <v>82</v>
      </c>
      <c r="AW151" s="12" t="s">
        <v>33</v>
      </c>
      <c r="AX151" s="12" t="s">
        <v>72</v>
      </c>
      <c r="AY151" s="205" t="s">
        <v>144</v>
      </c>
    </row>
    <row r="152" spans="2:65" s="12" customFormat="1">
      <c r="B152" s="194"/>
      <c r="C152" s="195"/>
      <c r="D152" s="196" t="s">
        <v>152</v>
      </c>
      <c r="E152" s="197" t="s">
        <v>19</v>
      </c>
      <c r="F152" s="198" t="s">
        <v>271</v>
      </c>
      <c r="G152" s="195"/>
      <c r="H152" s="199">
        <v>3.4649999999999999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152</v>
      </c>
      <c r="AU152" s="205" t="s">
        <v>82</v>
      </c>
      <c r="AV152" s="12" t="s">
        <v>82</v>
      </c>
      <c r="AW152" s="12" t="s">
        <v>33</v>
      </c>
      <c r="AX152" s="12" t="s">
        <v>72</v>
      </c>
      <c r="AY152" s="205" t="s">
        <v>144</v>
      </c>
    </row>
    <row r="153" spans="2:65" s="13" customFormat="1">
      <c r="B153" s="206"/>
      <c r="C153" s="207"/>
      <c r="D153" s="196" t="s">
        <v>152</v>
      </c>
      <c r="E153" s="208" t="s">
        <v>19</v>
      </c>
      <c r="F153" s="209" t="s">
        <v>200</v>
      </c>
      <c r="G153" s="207"/>
      <c r="H153" s="210">
        <v>7.74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152</v>
      </c>
      <c r="AU153" s="216" t="s">
        <v>82</v>
      </c>
      <c r="AV153" s="13" t="s">
        <v>150</v>
      </c>
      <c r="AW153" s="13" t="s">
        <v>33</v>
      </c>
      <c r="AX153" s="13" t="s">
        <v>80</v>
      </c>
      <c r="AY153" s="216" t="s">
        <v>144</v>
      </c>
    </row>
    <row r="154" spans="2:65" s="1" customFormat="1" ht="16.5" customHeight="1">
      <c r="B154" s="34"/>
      <c r="C154" s="181" t="s">
        <v>272</v>
      </c>
      <c r="D154" s="181" t="s">
        <v>146</v>
      </c>
      <c r="E154" s="182" t="s">
        <v>273</v>
      </c>
      <c r="F154" s="183" t="s">
        <v>274</v>
      </c>
      <c r="G154" s="184" t="s">
        <v>104</v>
      </c>
      <c r="H154" s="185">
        <v>1.2629999999999999</v>
      </c>
      <c r="I154" s="186"/>
      <c r="J154" s="187">
        <f>ROUND(I154*H154,2)</f>
        <v>0</v>
      </c>
      <c r="K154" s="183" t="s">
        <v>149</v>
      </c>
      <c r="L154" s="38"/>
      <c r="M154" s="188" t="s">
        <v>19</v>
      </c>
      <c r="N154" s="189" t="s">
        <v>43</v>
      </c>
      <c r="O154" s="63"/>
      <c r="P154" s="190">
        <f>O154*H154</f>
        <v>0</v>
      </c>
      <c r="Q154" s="190">
        <v>1E-4</v>
      </c>
      <c r="R154" s="190">
        <f>Q154*H154</f>
        <v>1.2630000000000001E-4</v>
      </c>
      <c r="S154" s="190">
        <v>2.41</v>
      </c>
      <c r="T154" s="191">
        <f>S154*H154</f>
        <v>3.0438299999999998</v>
      </c>
      <c r="AR154" s="192" t="s">
        <v>150</v>
      </c>
      <c r="AT154" s="192" t="s">
        <v>146</v>
      </c>
      <c r="AU154" s="192" t="s">
        <v>82</v>
      </c>
      <c r="AY154" s="17" t="s">
        <v>144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7" t="s">
        <v>80</v>
      </c>
      <c r="BK154" s="193">
        <f>ROUND(I154*H154,2)</f>
        <v>0</v>
      </c>
      <c r="BL154" s="17" t="s">
        <v>150</v>
      </c>
      <c r="BM154" s="192" t="s">
        <v>275</v>
      </c>
    </row>
    <row r="155" spans="2:65" s="12" customFormat="1">
      <c r="B155" s="194"/>
      <c r="C155" s="195"/>
      <c r="D155" s="196" t="s">
        <v>152</v>
      </c>
      <c r="E155" s="197" t="s">
        <v>19</v>
      </c>
      <c r="F155" s="198" t="s">
        <v>276</v>
      </c>
      <c r="G155" s="195"/>
      <c r="H155" s="199">
        <v>1.0369999999999999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152</v>
      </c>
      <c r="AU155" s="205" t="s">
        <v>82</v>
      </c>
      <c r="AV155" s="12" t="s">
        <v>82</v>
      </c>
      <c r="AW155" s="12" t="s">
        <v>33</v>
      </c>
      <c r="AX155" s="12" t="s">
        <v>72</v>
      </c>
      <c r="AY155" s="205" t="s">
        <v>144</v>
      </c>
    </row>
    <row r="156" spans="2:65" s="12" customFormat="1">
      <c r="B156" s="194"/>
      <c r="C156" s="195"/>
      <c r="D156" s="196" t="s">
        <v>152</v>
      </c>
      <c r="E156" s="197" t="s">
        <v>19</v>
      </c>
      <c r="F156" s="198" t="s">
        <v>277</v>
      </c>
      <c r="G156" s="195"/>
      <c r="H156" s="199">
        <v>0.22600000000000001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152</v>
      </c>
      <c r="AU156" s="205" t="s">
        <v>82</v>
      </c>
      <c r="AV156" s="12" t="s">
        <v>82</v>
      </c>
      <c r="AW156" s="12" t="s">
        <v>33</v>
      </c>
      <c r="AX156" s="12" t="s">
        <v>72</v>
      </c>
      <c r="AY156" s="205" t="s">
        <v>144</v>
      </c>
    </row>
    <row r="157" spans="2:65" s="13" customFormat="1">
      <c r="B157" s="206"/>
      <c r="C157" s="207"/>
      <c r="D157" s="196" t="s">
        <v>152</v>
      </c>
      <c r="E157" s="208" t="s">
        <v>19</v>
      </c>
      <c r="F157" s="209" t="s">
        <v>200</v>
      </c>
      <c r="G157" s="207"/>
      <c r="H157" s="210">
        <v>1.2629999999999999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152</v>
      </c>
      <c r="AU157" s="216" t="s">
        <v>82</v>
      </c>
      <c r="AV157" s="13" t="s">
        <v>150</v>
      </c>
      <c r="AW157" s="13" t="s">
        <v>33</v>
      </c>
      <c r="AX157" s="13" t="s">
        <v>80</v>
      </c>
      <c r="AY157" s="216" t="s">
        <v>144</v>
      </c>
    </row>
    <row r="158" spans="2:65" s="1" customFormat="1" ht="16.5" customHeight="1">
      <c r="B158" s="34"/>
      <c r="C158" s="181" t="s">
        <v>278</v>
      </c>
      <c r="D158" s="181" t="s">
        <v>146</v>
      </c>
      <c r="E158" s="182" t="s">
        <v>279</v>
      </c>
      <c r="F158" s="183" t="s">
        <v>280</v>
      </c>
      <c r="G158" s="184" t="s">
        <v>104</v>
      </c>
      <c r="H158" s="185">
        <v>1.6559999999999999</v>
      </c>
      <c r="I158" s="186"/>
      <c r="J158" s="187">
        <f>ROUND(I158*H158,2)</f>
        <v>0</v>
      </c>
      <c r="K158" s="183" t="s">
        <v>149</v>
      </c>
      <c r="L158" s="38"/>
      <c r="M158" s="188" t="s">
        <v>19</v>
      </c>
      <c r="N158" s="189" t="s">
        <v>43</v>
      </c>
      <c r="O158" s="63"/>
      <c r="P158" s="190">
        <f>O158*H158</f>
        <v>0</v>
      </c>
      <c r="Q158" s="190">
        <v>0</v>
      </c>
      <c r="R158" s="190">
        <f>Q158*H158</f>
        <v>0</v>
      </c>
      <c r="S158" s="190">
        <v>2.2000000000000002</v>
      </c>
      <c r="T158" s="191">
        <f>S158*H158</f>
        <v>3.6432000000000002</v>
      </c>
      <c r="AR158" s="192" t="s">
        <v>150</v>
      </c>
      <c r="AT158" s="192" t="s">
        <v>146</v>
      </c>
      <c r="AU158" s="192" t="s">
        <v>82</v>
      </c>
      <c r="AY158" s="17" t="s">
        <v>144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7" t="s">
        <v>80</v>
      </c>
      <c r="BK158" s="193">
        <f>ROUND(I158*H158,2)</f>
        <v>0</v>
      </c>
      <c r="BL158" s="17" t="s">
        <v>150</v>
      </c>
      <c r="BM158" s="192" t="s">
        <v>281</v>
      </c>
    </row>
    <row r="159" spans="2:65" s="12" customFormat="1">
      <c r="B159" s="194"/>
      <c r="C159" s="195"/>
      <c r="D159" s="196" t="s">
        <v>152</v>
      </c>
      <c r="E159" s="197" t="s">
        <v>19</v>
      </c>
      <c r="F159" s="198" t="s">
        <v>282</v>
      </c>
      <c r="G159" s="195"/>
      <c r="H159" s="199">
        <v>0.72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152</v>
      </c>
      <c r="AU159" s="205" t="s">
        <v>82</v>
      </c>
      <c r="AV159" s="12" t="s">
        <v>82</v>
      </c>
      <c r="AW159" s="12" t="s">
        <v>33</v>
      </c>
      <c r="AX159" s="12" t="s">
        <v>72</v>
      </c>
      <c r="AY159" s="205" t="s">
        <v>144</v>
      </c>
    </row>
    <row r="160" spans="2:65" s="12" customFormat="1">
      <c r="B160" s="194"/>
      <c r="C160" s="195"/>
      <c r="D160" s="196" t="s">
        <v>152</v>
      </c>
      <c r="E160" s="197" t="s">
        <v>19</v>
      </c>
      <c r="F160" s="198" t="s">
        <v>283</v>
      </c>
      <c r="G160" s="195"/>
      <c r="H160" s="199">
        <v>0.93600000000000005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152</v>
      </c>
      <c r="AU160" s="205" t="s">
        <v>82</v>
      </c>
      <c r="AV160" s="12" t="s">
        <v>82</v>
      </c>
      <c r="AW160" s="12" t="s">
        <v>33</v>
      </c>
      <c r="AX160" s="12" t="s">
        <v>72</v>
      </c>
      <c r="AY160" s="205" t="s">
        <v>144</v>
      </c>
    </row>
    <row r="161" spans="2:65" s="13" customFormat="1">
      <c r="B161" s="206"/>
      <c r="C161" s="207"/>
      <c r="D161" s="196" t="s">
        <v>152</v>
      </c>
      <c r="E161" s="208" t="s">
        <v>19</v>
      </c>
      <c r="F161" s="209" t="s">
        <v>200</v>
      </c>
      <c r="G161" s="207"/>
      <c r="H161" s="210">
        <v>1.6559999999999999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152</v>
      </c>
      <c r="AU161" s="216" t="s">
        <v>82</v>
      </c>
      <c r="AV161" s="13" t="s">
        <v>150</v>
      </c>
      <c r="AW161" s="13" t="s">
        <v>33</v>
      </c>
      <c r="AX161" s="13" t="s">
        <v>80</v>
      </c>
      <c r="AY161" s="216" t="s">
        <v>144</v>
      </c>
    </row>
    <row r="162" spans="2:65" s="11" customFormat="1" ht="22.9" customHeight="1">
      <c r="B162" s="165"/>
      <c r="C162" s="166"/>
      <c r="D162" s="167" t="s">
        <v>71</v>
      </c>
      <c r="E162" s="179" t="s">
        <v>284</v>
      </c>
      <c r="F162" s="179" t="s">
        <v>285</v>
      </c>
      <c r="G162" s="166"/>
      <c r="H162" s="166"/>
      <c r="I162" s="169"/>
      <c r="J162" s="180">
        <f>BK162</f>
        <v>0</v>
      </c>
      <c r="K162" s="166"/>
      <c r="L162" s="171"/>
      <c r="M162" s="172"/>
      <c r="N162" s="173"/>
      <c r="O162" s="173"/>
      <c r="P162" s="174">
        <f>SUM(P163:P164)</f>
        <v>0</v>
      </c>
      <c r="Q162" s="173"/>
      <c r="R162" s="174">
        <f>SUM(R163:R164)</f>
        <v>0</v>
      </c>
      <c r="S162" s="173"/>
      <c r="T162" s="175">
        <f>SUM(T163:T164)</f>
        <v>0</v>
      </c>
      <c r="AR162" s="176" t="s">
        <v>80</v>
      </c>
      <c r="AT162" s="177" t="s">
        <v>71</v>
      </c>
      <c r="AU162" s="177" t="s">
        <v>80</v>
      </c>
      <c r="AY162" s="176" t="s">
        <v>144</v>
      </c>
      <c r="BK162" s="178">
        <f>SUM(BK163:BK164)</f>
        <v>0</v>
      </c>
    </row>
    <row r="163" spans="2:65" s="1" customFormat="1" ht="16.5" customHeight="1">
      <c r="B163" s="34"/>
      <c r="C163" s="181" t="s">
        <v>286</v>
      </c>
      <c r="D163" s="181" t="s">
        <v>146</v>
      </c>
      <c r="E163" s="182" t="s">
        <v>287</v>
      </c>
      <c r="F163" s="183" t="s">
        <v>288</v>
      </c>
      <c r="G163" s="184" t="s">
        <v>191</v>
      </c>
      <c r="H163" s="185">
        <v>28.82</v>
      </c>
      <c r="I163" s="186"/>
      <c r="J163" s="187">
        <f>ROUND(I163*H163,2)</f>
        <v>0</v>
      </c>
      <c r="K163" s="183" t="s">
        <v>19</v>
      </c>
      <c r="L163" s="38"/>
      <c r="M163" s="188" t="s">
        <v>19</v>
      </c>
      <c r="N163" s="189" t="s">
        <v>43</v>
      </c>
      <c r="O163" s="63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AR163" s="192" t="s">
        <v>150</v>
      </c>
      <c r="AT163" s="192" t="s">
        <v>146</v>
      </c>
      <c r="AU163" s="192" t="s">
        <v>82</v>
      </c>
      <c r="AY163" s="17" t="s">
        <v>144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7" t="s">
        <v>80</v>
      </c>
      <c r="BK163" s="193">
        <f>ROUND(I163*H163,2)</f>
        <v>0</v>
      </c>
      <c r="BL163" s="17" t="s">
        <v>150</v>
      </c>
      <c r="BM163" s="192" t="s">
        <v>289</v>
      </c>
    </row>
    <row r="164" spans="2:65" s="1" customFormat="1" ht="24" customHeight="1">
      <c r="B164" s="34"/>
      <c r="C164" s="181" t="s">
        <v>290</v>
      </c>
      <c r="D164" s="181" t="s">
        <v>146</v>
      </c>
      <c r="E164" s="182" t="s">
        <v>291</v>
      </c>
      <c r="F164" s="183" t="s">
        <v>292</v>
      </c>
      <c r="G164" s="184" t="s">
        <v>191</v>
      </c>
      <c r="H164" s="185">
        <v>28.82</v>
      </c>
      <c r="I164" s="186"/>
      <c r="J164" s="187">
        <f>ROUND(I164*H164,2)</f>
        <v>0</v>
      </c>
      <c r="K164" s="183" t="s">
        <v>149</v>
      </c>
      <c r="L164" s="38"/>
      <c r="M164" s="188" t="s">
        <v>19</v>
      </c>
      <c r="N164" s="189" t="s">
        <v>43</v>
      </c>
      <c r="O164" s="63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AR164" s="192" t="s">
        <v>150</v>
      </c>
      <c r="AT164" s="192" t="s">
        <v>146</v>
      </c>
      <c r="AU164" s="192" t="s">
        <v>82</v>
      </c>
      <c r="AY164" s="17" t="s">
        <v>144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7" t="s">
        <v>80</v>
      </c>
      <c r="BK164" s="193">
        <f>ROUND(I164*H164,2)</f>
        <v>0</v>
      </c>
      <c r="BL164" s="17" t="s">
        <v>150</v>
      </c>
      <c r="BM164" s="192" t="s">
        <v>293</v>
      </c>
    </row>
    <row r="165" spans="2:65" s="11" customFormat="1" ht="25.9" customHeight="1">
      <c r="B165" s="165"/>
      <c r="C165" s="166"/>
      <c r="D165" s="167" t="s">
        <v>71</v>
      </c>
      <c r="E165" s="168" t="s">
        <v>294</v>
      </c>
      <c r="F165" s="168" t="s">
        <v>295</v>
      </c>
      <c r="G165" s="166"/>
      <c r="H165" s="166"/>
      <c r="I165" s="169"/>
      <c r="J165" s="170">
        <f>BK165</f>
        <v>0</v>
      </c>
      <c r="K165" s="166"/>
      <c r="L165" s="171"/>
      <c r="M165" s="172"/>
      <c r="N165" s="173"/>
      <c r="O165" s="173"/>
      <c r="P165" s="174">
        <f>P166+P170+P172+P176+P180</f>
        <v>0</v>
      </c>
      <c r="Q165" s="173"/>
      <c r="R165" s="174">
        <f>R166+R170+R172+R176+R180</f>
        <v>5.1000000000000004E-4</v>
      </c>
      <c r="S165" s="173"/>
      <c r="T165" s="175">
        <f>T166+T170+T172+T176+T180</f>
        <v>0.82669400000000004</v>
      </c>
      <c r="AR165" s="176" t="s">
        <v>82</v>
      </c>
      <c r="AT165" s="177" t="s">
        <v>71</v>
      </c>
      <c r="AU165" s="177" t="s">
        <v>72</v>
      </c>
      <c r="AY165" s="176" t="s">
        <v>144</v>
      </c>
      <c r="BK165" s="178">
        <f>BK166+BK170+BK172+BK176+BK180</f>
        <v>0</v>
      </c>
    </row>
    <row r="166" spans="2:65" s="11" customFormat="1" ht="22.9" customHeight="1">
      <c r="B166" s="165"/>
      <c r="C166" s="166"/>
      <c r="D166" s="167" t="s">
        <v>71</v>
      </c>
      <c r="E166" s="179" t="s">
        <v>296</v>
      </c>
      <c r="F166" s="179" t="s">
        <v>297</v>
      </c>
      <c r="G166" s="166"/>
      <c r="H166" s="166"/>
      <c r="I166" s="169"/>
      <c r="J166" s="180">
        <f>BK166</f>
        <v>0</v>
      </c>
      <c r="K166" s="166"/>
      <c r="L166" s="171"/>
      <c r="M166" s="172"/>
      <c r="N166" s="173"/>
      <c r="O166" s="173"/>
      <c r="P166" s="174">
        <f>SUM(P167:P169)</f>
        <v>0</v>
      </c>
      <c r="Q166" s="173"/>
      <c r="R166" s="174">
        <f>SUM(R167:R169)</f>
        <v>0</v>
      </c>
      <c r="S166" s="173"/>
      <c r="T166" s="175">
        <f>SUM(T167:T169)</f>
        <v>8.1199999999999994E-2</v>
      </c>
      <c r="AR166" s="176" t="s">
        <v>82</v>
      </c>
      <c r="AT166" s="177" t="s">
        <v>71</v>
      </c>
      <c r="AU166" s="177" t="s">
        <v>80</v>
      </c>
      <c r="AY166" s="176" t="s">
        <v>144</v>
      </c>
      <c r="BK166" s="178">
        <f>SUM(BK167:BK169)</f>
        <v>0</v>
      </c>
    </row>
    <row r="167" spans="2:65" s="1" customFormat="1" ht="16.5" customHeight="1">
      <c r="B167" s="34"/>
      <c r="C167" s="181" t="s">
        <v>298</v>
      </c>
      <c r="D167" s="181" t="s">
        <v>146</v>
      </c>
      <c r="E167" s="182" t="s">
        <v>299</v>
      </c>
      <c r="F167" s="183" t="s">
        <v>300</v>
      </c>
      <c r="G167" s="184" t="s">
        <v>166</v>
      </c>
      <c r="H167" s="185">
        <v>8.1199999999999992</v>
      </c>
      <c r="I167" s="186"/>
      <c r="J167" s="187">
        <f>ROUND(I167*H167,2)</f>
        <v>0</v>
      </c>
      <c r="K167" s="183" t="s">
        <v>149</v>
      </c>
      <c r="L167" s="38"/>
      <c r="M167" s="188" t="s">
        <v>19</v>
      </c>
      <c r="N167" s="189" t="s">
        <v>43</v>
      </c>
      <c r="O167" s="63"/>
      <c r="P167" s="190">
        <f>O167*H167</f>
        <v>0</v>
      </c>
      <c r="Q167" s="190">
        <v>0</v>
      </c>
      <c r="R167" s="190">
        <f>Q167*H167</f>
        <v>0</v>
      </c>
      <c r="S167" s="190">
        <v>0.01</v>
      </c>
      <c r="T167" s="191">
        <f>S167*H167</f>
        <v>8.1199999999999994E-2</v>
      </c>
      <c r="AR167" s="192" t="s">
        <v>227</v>
      </c>
      <c r="AT167" s="192" t="s">
        <v>146</v>
      </c>
      <c r="AU167" s="192" t="s">
        <v>82</v>
      </c>
      <c r="AY167" s="17" t="s">
        <v>144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7" t="s">
        <v>80</v>
      </c>
      <c r="BK167" s="193">
        <f>ROUND(I167*H167,2)</f>
        <v>0</v>
      </c>
      <c r="BL167" s="17" t="s">
        <v>227</v>
      </c>
      <c r="BM167" s="192" t="s">
        <v>301</v>
      </c>
    </row>
    <row r="168" spans="2:65" s="12" customFormat="1">
      <c r="B168" s="194"/>
      <c r="C168" s="195"/>
      <c r="D168" s="196" t="s">
        <v>152</v>
      </c>
      <c r="E168" s="197" t="s">
        <v>19</v>
      </c>
      <c r="F168" s="198" t="s">
        <v>302</v>
      </c>
      <c r="G168" s="195"/>
      <c r="H168" s="199">
        <v>8.1199999999999992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152</v>
      </c>
      <c r="AU168" s="205" t="s">
        <v>82</v>
      </c>
      <c r="AV168" s="12" t="s">
        <v>82</v>
      </c>
      <c r="AW168" s="12" t="s">
        <v>33</v>
      </c>
      <c r="AX168" s="12" t="s">
        <v>80</v>
      </c>
      <c r="AY168" s="205" t="s">
        <v>144</v>
      </c>
    </row>
    <row r="169" spans="2:65" s="1" customFormat="1" ht="24" customHeight="1">
      <c r="B169" s="34"/>
      <c r="C169" s="181" t="s">
        <v>303</v>
      </c>
      <c r="D169" s="181" t="s">
        <v>146</v>
      </c>
      <c r="E169" s="182" t="s">
        <v>304</v>
      </c>
      <c r="F169" s="183" t="s">
        <v>305</v>
      </c>
      <c r="G169" s="184" t="s">
        <v>306</v>
      </c>
      <c r="H169" s="237"/>
      <c r="I169" s="186"/>
      <c r="J169" s="187">
        <f>ROUND(I169*H169,2)</f>
        <v>0</v>
      </c>
      <c r="K169" s="183" t="s">
        <v>149</v>
      </c>
      <c r="L169" s="38"/>
      <c r="M169" s="188" t="s">
        <v>19</v>
      </c>
      <c r="N169" s="189" t="s">
        <v>43</v>
      </c>
      <c r="O169" s="63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AR169" s="192" t="s">
        <v>227</v>
      </c>
      <c r="AT169" s="192" t="s">
        <v>146</v>
      </c>
      <c r="AU169" s="192" t="s">
        <v>82</v>
      </c>
      <c r="AY169" s="17" t="s">
        <v>144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7" t="s">
        <v>80</v>
      </c>
      <c r="BK169" s="193">
        <f>ROUND(I169*H169,2)</f>
        <v>0</v>
      </c>
      <c r="BL169" s="17" t="s">
        <v>227</v>
      </c>
      <c r="BM169" s="192" t="s">
        <v>307</v>
      </c>
    </row>
    <row r="170" spans="2:65" s="11" customFormat="1" ht="22.9" customHeight="1">
      <c r="B170" s="165"/>
      <c r="C170" s="166"/>
      <c r="D170" s="167" t="s">
        <v>71</v>
      </c>
      <c r="E170" s="179" t="s">
        <v>308</v>
      </c>
      <c r="F170" s="179" t="s">
        <v>309</v>
      </c>
      <c r="G170" s="166"/>
      <c r="H170" s="166"/>
      <c r="I170" s="169"/>
      <c r="J170" s="180">
        <f>BK170</f>
        <v>0</v>
      </c>
      <c r="K170" s="166"/>
      <c r="L170" s="171"/>
      <c r="M170" s="172"/>
      <c r="N170" s="173"/>
      <c r="O170" s="173"/>
      <c r="P170" s="174">
        <f>P171</f>
        <v>0</v>
      </c>
      <c r="Q170" s="173"/>
      <c r="R170" s="174">
        <f>R171</f>
        <v>0</v>
      </c>
      <c r="S170" s="173"/>
      <c r="T170" s="175">
        <f>T171</f>
        <v>7.4999999999999997E-2</v>
      </c>
      <c r="AR170" s="176" t="s">
        <v>82</v>
      </c>
      <c r="AT170" s="177" t="s">
        <v>71</v>
      </c>
      <c r="AU170" s="177" t="s">
        <v>80</v>
      </c>
      <c r="AY170" s="176" t="s">
        <v>144</v>
      </c>
      <c r="BK170" s="178">
        <f>BK171</f>
        <v>0</v>
      </c>
    </row>
    <row r="171" spans="2:65" s="1" customFormat="1" ht="16.5" customHeight="1">
      <c r="B171" s="34"/>
      <c r="C171" s="181" t="s">
        <v>310</v>
      </c>
      <c r="D171" s="181" t="s">
        <v>146</v>
      </c>
      <c r="E171" s="182" t="s">
        <v>311</v>
      </c>
      <c r="F171" s="183" t="s">
        <v>312</v>
      </c>
      <c r="G171" s="184" t="s">
        <v>313</v>
      </c>
      <c r="H171" s="185">
        <v>1</v>
      </c>
      <c r="I171" s="186"/>
      <c r="J171" s="187">
        <f>ROUND(I171*H171,2)</f>
        <v>0</v>
      </c>
      <c r="K171" s="183" t="s">
        <v>149</v>
      </c>
      <c r="L171" s="38"/>
      <c r="M171" s="188" t="s">
        <v>19</v>
      </c>
      <c r="N171" s="189" t="s">
        <v>43</v>
      </c>
      <c r="O171" s="63"/>
      <c r="P171" s="190">
        <f>O171*H171</f>
        <v>0</v>
      </c>
      <c r="Q171" s="190">
        <v>0</v>
      </c>
      <c r="R171" s="190">
        <f>Q171*H171</f>
        <v>0</v>
      </c>
      <c r="S171" s="190">
        <v>7.4999999999999997E-2</v>
      </c>
      <c r="T171" s="191">
        <f>S171*H171</f>
        <v>7.4999999999999997E-2</v>
      </c>
      <c r="AR171" s="192" t="s">
        <v>227</v>
      </c>
      <c r="AT171" s="192" t="s">
        <v>146</v>
      </c>
      <c r="AU171" s="192" t="s">
        <v>82</v>
      </c>
      <c r="AY171" s="17" t="s">
        <v>144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7" t="s">
        <v>80</v>
      </c>
      <c r="BK171" s="193">
        <f>ROUND(I171*H171,2)</f>
        <v>0</v>
      </c>
      <c r="BL171" s="17" t="s">
        <v>227</v>
      </c>
      <c r="BM171" s="192" t="s">
        <v>314</v>
      </c>
    </row>
    <row r="172" spans="2:65" s="11" customFormat="1" ht="22.9" customHeight="1">
      <c r="B172" s="165"/>
      <c r="C172" s="166"/>
      <c r="D172" s="167" t="s">
        <v>71</v>
      </c>
      <c r="E172" s="179" t="s">
        <v>315</v>
      </c>
      <c r="F172" s="179" t="s">
        <v>316</v>
      </c>
      <c r="G172" s="166"/>
      <c r="H172" s="166"/>
      <c r="I172" s="169"/>
      <c r="J172" s="180">
        <f>BK172</f>
        <v>0</v>
      </c>
      <c r="K172" s="166"/>
      <c r="L172" s="171"/>
      <c r="M172" s="172"/>
      <c r="N172" s="173"/>
      <c r="O172" s="173"/>
      <c r="P172" s="174">
        <f>SUM(P173:P175)</f>
        <v>0</v>
      </c>
      <c r="Q172" s="173"/>
      <c r="R172" s="174">
        <f>SUM(R173:R175)</f>
        <v>0</v>
      </c>
      <c r="S172" s="173"/>
      <c r="T172" s="175">
        <f>SUM(T173:T175)</f>
        <v>0.25172</v>
      </c>
      <c r="AR172" s="176" t="s">
        <v>82</v>
      </c>
      <c r="AT172" s="177" t="s">
        <v>71</v>
      </c>
      <c r="AU172" s="177" t="s">
        <v>80</v>
      </c>
      <c r="AY172" s="176" t="s">
        <v>144</v>
      </c>
      <c r="BK172" s="178">
        <f>SUM(BK173:BK175)</f>
        <v>0</v>
      </c>
    </row>
    <row r="173" spans="2:65" s="1" customFormat="1" ht="24" customHeight="1">
      <c r="B173" s="34"/>
      <c r="C173" s="181" t="s">
        <v>317</v>
      </c>
      <c r="D173" s="181" t="s">
        <v>146</v>
      </c>
      <c r="E173" s="182" t="s">
        <v>318</v>
      </c>
      <c r="F173" s="183" t="s">
        <v>319</v>
      </c>
      <c r="G173" s="184" t="s">
        <v>166</v>
      </c>
      <c r="H173" s="185">
        <v>8.1199999999999992</v>
      </c>
      <c r="I173" s="186"/>
      <c r="J173" s="187">
        <f>ROUND(I173*H173,2)</f>
        <v>0</v>
      </c>
      <c r="K173" s="183" t="s">
        <v>149</v>
      </c>
      <c r="L173" s="38"/>
      <c r="M173" s="188" t="s">
        <v>19</v>
      </c>
      <c r="N173" s="189" t="s">
        <v>43</v>
      </c>
      <c r="O173" s="63"/>
      <c r="P173" s="190">
        <f>O173*H173</f>
        <v>0</v>
      </c>
      <c r="Q173" s="190">
        <v>0</v>
      </c>
      <c r="R173" s="190">
        <f>Q173*H173</f>
        <v>0</v>
      </c>
      <c r="S173" s="190">
        <v>3.1E-2</v>
      </c>
      <c r="T173" s="191">
        <f>S173*H173</f>
        <v>0.25172</v>
      </c>
      <c r="AR173" s="192" t="s">
        <v>227</v>
      </c>
      <c r="AT173" s="192" t="s">
        <v>146</v>
      </c>
      <c r="AU173" s="192" t="s">
        <v>82</v>
      </c>
      <c r="AY173" s="17" t="s">
        <v>144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7" t="s">
        <v>80</v>
      </c>
      <c r="BK173" s="193">
        <f>ROUND(I173*H173,2)</f>
        <v>0</v>
      </c>
      <c r="BL173" s="17" t="s">
        <v>227</v>
      </c>
      <c r="BM173" s="192" t="s">
        <v>320</v>
      </c>
    </row>
    <row r="174" spans="2:65" s="12" customFormat="1">
      <c r="B174" s="194"/>
      <c r="C174" s="195"/>
      <c r="D174" s="196" t="s">
        <v>152</v>
      </c>
      <c r="E174" s="197" t="s">
        <v>19</v>
      </c>
      <c r="F174" s="198" t="s">
        <v>302</v>
      </c>
      <c r="G174" s="195"/>
      <c r="H174" s="199">
        <v>8.1199999999999992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152</v>
      </c>
      <c r="AU174" s="205" t="s">
        <v>82</v>
      </c>
      <c r="AV174" s="12" t="s">
        <v>82</v>
      </c>
      <c r="AW174" s="12" t="s">
        <v>33</v>
      </c>
      <c r="AX174" s="12" t="s">
        <v>80</v>
      </c>
      <c r="AY174" s="205" t="s">
        <v>144</v>
      </c>
    </row>
    <row r="175" spans="2:65" s="1" customFormat="1" ht="24" customHeight="1">
      <c r="B175" s="34"/>
      <c r="C175" s="181" t="s">
        <v>321</v>
      </c>
      <c r="D175" s="181" t="s">
        <v>146</v>
      </c>
      <c r="E175" s="182" t="s">
        <v>322</v>
      </c>
      <c r="F175" s="183" t="s">
        <v>323</v>
      </c>
      <c r="G175" s="184" t="s">
        <v>306</v>
      </c>
      <c r="H175" s="237"/>
      <c r="I175" s="186"/>
      <c r="J175" s="187">
        <f>ROUND(I175*H175,2)</f>
        <v>0</v>
      </c>
      <c r="K175" s="183" t="s">
        <v>149</v>
      </c>
      <c r="L175" s="38"/>
      <c r="M175" s="188" t="s">
        <v>19</v>
      </c>
      <c r="N175" s="189" t="s">
        <v>43</v>
      </c>
      <c r="O175" s="63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AR175" s="192" t="s">
        <v>227</v>
      </c>
      <c r="AT175" s="192" t="s">
        <v>146</v>
      </c>
      <c r="AU175" s="192" t="s">
        <v>82</v>
      </c>
      <c r="AY175" s="17" t="s">
        <v>144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7" t="s">
        <v>80</v>
      </c>
      <c r="BK175" s="193">
        <f>ROUND(I175*H175,2)</f>
        <v>0</v>
      </c>
      <c r="BL175" s="17" t="s">
        <v>227</v>
      </c>
      <c r="BM175" s="192" t="s">
        <v>324</v>
      </c>
    </row>
    <row r="176" spans="2:65" s="11" customFormat="1" ht="22.9" customHeight="1">
      <c r="B176" s="165"/>
      <c r="C176" s="166"/>
      <c r="D176" s="167" t="s">
        <v>71</v>
      </c>
      <c r="E176" s="179" t="s">
        <v>325</v>
      </c>
      <c r="F176" s="179" t="s">
        <v>326</v>
      </c>
      <c r="G176" s="166"/>
      <c r="H176" s="166"/>
      <c r="I176" s="169"/>
      <c r="J176" s="180">
        <f>BK176</f>
        <v>0</v>
      </c>
      <c r="K176" s="166"/>
      <c r="L176" s="171"/>
      <c r="M176" s="172"/>
      <c r="N176" s="173"/>
      <c r="O176" s="173"/>
      <c r="P176" s="174">
        <f>SUM(P177:P179)</f>
        <v>0</v>
      </c>
      <c r="Q176" s="173"/>
      <c r="R176" s="174">
        <f>SUM(R177:R179)</f>
        <v>0</v>
      </c>
      <c r="S176" s="173"/>
      <c r="T176" s="175">
        <f>SUM(T177:T179)</f>
        <v>2.1774000000000002E-2</v>
      </c>
      <c r="AR176" s="176" t="s">
        <v>82</v>
      </c>
      <c r="AT176" s="177" t="s">
        <v>71</v>
      </c>
      <c r="AU176" s="177" t="s">
        <v>80</v>
      </c>
      <c r="AY176" s="176" t="s">
        <v>144</v>
      </c>
      <c r="BK176" s="178">
        <f>SUM(BK177:BK179)</f>
        <v>0</v>
      </c>
    </row>
    <row r="177" spans="2:65" s="1" customFormat="1" ht="16.5" customHeight="1">
      <c r="B177" s="34"/>
      <c r="C177" s="181" t="s">
        <v>327</v>
      </c>
      <c r="D177" s="181" t="s">
        <v>146</v>
      </c>
      <c r="E177" s="182" t="s">
        <v>328</v>
      </c>
      <c r="F177" s="183" t="s">
        <v>329</v>
      </c>
      <c r="G177" s="184" t="s">
        <v>235</v>
      </c>
      <c r="H177" s="185">
        <v>11.4</v>
      </c>
      <c r="I177" s="186"/>
      <c r="J177" s="187">
        <f>ROUND(I177*H177,2)</f>
        <v>0</v>
      </c>
      <c r="K177" s="183" t="s">
        <v>149</v>
      </c>
      <c r="L177" s="38"/>
      <c r="M177" s="188" t="s">
        <v>19</v>
      </c>
      <c r="N177" s="189" t="s">
        <v>43</v>
      </c>
      <c r="O177" s="63"/>
      <c r="P177" s="190">
        <f>O177*H177</f>
        <v>0</v>
      </c>
      <c r="Q177" s="190">
        <v>0</v>
      </c>
      <c r="R177" s="190">
        <f>Q177*H177</f>
        <v>0</v>
      </c>
      <c r="S177" s="190">
        <v>1.91E-3</v>
      </c>
      <c r="T177" s="191">
        <f>S177*H177</f>
        <v>2.1774000000000002E-2</v>
      </c>
      <c r="AR177" s="192" t="s">
        <v>227</v>
      </c>
      <c r="AT177" s="192" t="s">
        <v>146</v>
      </c>
      <c r="AU177" s="192" t="s">
        <v>82</v>
      </c>
      <c r="AY177" s="17" t="s">
        <v>144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7" t="s">
        <v>80</v>
      </c>
      <c r="BK177" s="193">
        <f>ROUND(I177*H177,2)</f>
        <v>0</v>
      </c>
      <c r="BL177" s="17" t="s">
        <v>227</v>
      </c>
      <c r="BM177" s="192" t="s">
        <v>330</v>
      </c>
    </row>
    <row r="178" spans="2:65" s="12" customFormat="1">
      <c r="B178" s="194"/>
      <c r="C178" s="195"/>
      <c r="D178" s="196" t="s">
        <v>152</v>
      </c>
      <c r="E178" s="197" t="s">
        <v>19</v>
      </c>
      <c r="F178" s="198" t="s">
        <v>331</v>
      </c>
      <c r="G178" s="195"/>
      <c r="H178" s="199">
        <v>11.4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152</v>
      </c>
      <c r="AU178" s="205" t="s">
        <v>82</v>
      </c>
      <c r="AV178" s="12" t="s">
        <v>82</v>
      </c>
      <c r="AW178" s="12" t="s">
        <v>33</v>
      </c>
      <c r="AX178" s="12" t="s">
        <v>80</v>
      </c>
      <c r="AY178" s="205" t="s">
        <v>144</v>
      </c>
    </row>
    <row r="179" spans="2:65" s="1" customFormat="1" ht="24" customHeight="1">
      <c r="B179" s="34"/>
      <c r="C179" s="181" t="s">
        <v>332</v>
      </c>
      <c r="D179" s="181" t="s">
        <v>146</v>
      </c>
      <c r="E179" s="182" t="s">
        <v>333</v>
      </c>
      <c r="F179" s="183" t="s">
        <v>334</v>
      </c>
      <c r="G179" s="184" t="s">
        <v>306</v>
      </c>
      <c r="H179" s="237"/>
      <c r="I179" s="186"/>
      <c r="J179" s="187">
        <f>ROUND(I179*H179,2)</f>
        <v>0</v>
      </c>
      <c r="K179" s="183" t="s">
        <v>149</v>
      </c>
      <c r="L179" s="38"/>
      <c r="M179" s="188" t="s">
        <v>19</v>
      </c>
      <c r="N179" s="189" t="s">
        <v>43</v>
      </c>
      <c r="O179" s="63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AR179" s="192" t="s">
        <v>227</v>
      </c>
      <c r="AT179" s="192" t="s">
        <v>146</v>
      </c>
      <c r="AU179" s="192" t="s">
        <v>82</v>
      </c>
      <c r="AY179" s="17" t="s">
        <v>144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7" t="s">
        <v>80</v>
      </c>
      <c r="BK179" s="193">
        <f>ROUND(I179*H179,2)</f>
        <v>0</v>
      </c>
      <c r="BL179" s="17" t="s">
        <v>227</v>
      </c>
      <c r="BM179" s="192" t="s">
        <v>335</v>
      </c>
    </row>
    <row r="180" spans="2:65" s="11" customFormat="1" ht="22.9" customHeight="1">
      <c r="B180" s="165"/>
      <c r="C180" s="166"/>
      <c r="D180" s="167" t="s">
        <v>71</v>
      </c>
      <c r="E180" s="179" t="s">
        <v>336</v>
      </c>
      <c r="F180" s="179" t="s">
        <v>337</v>
      </c>
      <c r="G180" s="166"/>
      <c r="H180" s="166"/>
      <c r="I180" s="169"/>
      <c r="J180" s="180">
        <f>BK180</f>
        <v>0</v>
      </c>
      <c r="K180" s="166"/>
      <c r="L180" s="171"/>
      <c r="M180" s="172"/>
      <c r="N180" s="173"/>
      <c r="O180" s="173"/>
      <c r="P180" s="174">
        <f>SUM(P181:P190)</f>
        <v>0</v>
      </c>
      <c r="Q180" s="173"/>
      <c r="R180" s="174">
        <f>SUM(R181:R190)</f>
        <v>5.1000000000000004E-4</v>
      </c>
      <c r="S180" s="173"/>
      <c r="T180" s="175">
        <f>SUM(T181:T190)</f>
        <v>0.39700000000000002</v>
      </c>
      <c r="AR180" s="176" t="s">
        <v>82</v>
      </c>
      <c r="AT180" s="177" t="s">
        <v>71</v>
      </c>
      <c r="AU180" s="177" t="s">
        <v>80</v>
      </c>
      <c r="AY180" s="176" t="s">
        <v>144</v>
      </c>
      <c r="BK180" s="178">
        <f>SUM(BK181:BK190)</f>
        <v>0</v>
      </c>
    </row>
    <row r="181" spans="2:65" s="1" customFormat="1" ht="16.5" customHeight="1">
      <c r="B181" s="34"/>
      <c r="C181" s="181" t="s">
        <v>338</v>
      </c>
      <c r="D181" s="181" t="s">
        <v>146</v>
      </c>
      <c r="E181" s="182" t="s">
        <v>339</v>
      </c>
      <c r="F181" s="183" t="s">
        <v>340</v>
      </c>
      <c r="G181" s="184" t="s">
        <v>313</v>
      </c>
      <c r="H181" s="185">
        <v>1</v>
      </c>
      <c r="I181" s="186"/>
      <c r="J181" s="187">
        <f>ROUND(I181*H181,2)</f>
        <v>0</v>
      </c>
      <c r="K181" s="183" t="s">
        <v>149</v>
      </c>
      <c r="L181" s="38"/>
      <c r="M181" s="188" t="s">
        <v>19</v>
      </c>
      <c r="N181" s="189" t="s">
        <v>43</v>
      </c>
      <c r="O181" s="63"/>
      <c r="P181" s="190">
        <f>O181*H181</f>
        <v>0</v>
      </c>
      <c r="Q181" s="190">
        <v>0</v>
      </c>
      <c r="R181" s="190">
        <f>Q181*H181</f>
        <v>0</v>
      </c>
      <c r="S181" s="190">
        <v>1.2999999999999999E-2</v>
      </c>
      <c r="T181" s="191">
        <f>S181*H181</f>
        <v>1.2999999999999999E-2</v>
      </c>
      <c r="AR181" s="192" t="s">
        <v>227</v>
      </c>
      <c r="AT181" s="192" t="s">
        <v>146</v>
      </c>
      <c r="AU181" s="192" t="s">
        <v>82</v>
      </c>
      <c r="AY181" s="17" t="s">
        <v>144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7" t="s">
        <v>80</v>
      </c>
      <c r="BK181" s="193">
        <f>ROUND(I181*H181,2)</f>
        <v>0</v>
      </c>
      <c r="BL181" s="17" t="s">
        <v>227</v>
      </c>
      <c r="BM181" s="192" t="s">
        <v>341</v>
      </c>
    </row>
    <row r="182" spans="2:65" s="1" customFormat="1" ht="24" customHeight="1">
      <c r="B182" s="34"/>
      <c r="C182" s="181" t="s">
        <v>342</v>
      </c>
      <c r="D182" s="181" t="s">
        <v>146</v>
      </c>
      <c r="E182" s="182" t="s">
        <v>343</v>
      </c>
      <c r="F182" s="183" t="s">
        <v>344</v>
      </c>
      <c r="G182" s="184" t="s">
        <v>313</v>
      </c>
      <c r="H182" s="185">
        <v>1</v>
      </c>
      <c r="I182" s="186"/>
      <c r="J182" s="187">
        <f>ROUND(I182*H182,2)</f>
        <v>0</v>
      </c>
      <c r="K182" s="183" t="s">
        <v>149</v>
      </c>
      <c r="L182" s="38"/>
      <c r="M182" s="188" t="s">
        <v>19</v>
      </c>
      <c r="N182" s="189" t="s">
        <v>43</v>
      </c>
      <c r="O182" s="63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AR182" s="192" t="s">
        <v>227</v>
      </c>
      <c r="AT182" s="192" t="s">
        <v>146</v>
      </c>
      <c r="AU182" s="192" t="s">
        <v>82</v>
      </c>
      <c r="AY182" s="17" t="s">
        <v>144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7" t="s">
        <v>80</v>
      </c>
      <c r="BK182" s="193">
        <f>ROUND(I182*H182,2)</f>
        <v>0</v>
      </c>
      <c r="BL182" s="17" t="s">
        <v>227</v>
      </c>
      <c r="BM182" s="192" t="s">
        <v>345</v>
      </c>
    </row>
    <row r="183" spans="2:65" s="12" customFormat="1">
      <c r="B183" s="194"/>
      <c r="C183" s="195"/>
      <c r="D183" s="196" t="s">
        <v>152</v>
      </c>
      <c r="E183" s="197" t="s">
        <v>19</v>
      </c>
      <c r="F183" s="198" t="s">
        <v>346</v>
      </c>
      <c r="G183" s="195"/>
      <c r="H183" s="199">
        <v>1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152</v>
      </c>
      <c r="AU183" s="205" t="s">
        <v>82</v>
      </c>
      <c r="AV183" s="12" t="s">
        <v>82</v>
      </c>
      <c r="AW183" s="12" t="s">
        <v>33</v>
      </c>
      <c r="AX183" s="12" t="s">
        <v>72</v>
      </c>
      <c r="AY183" s="205" t="s">
        <v>144</v>
      </c>
    </row>
    <row r="184" spans="2:65" s="13" customFormat="1">
      <c r="B184" s="206"/>
      <c r="C184" s="207"/>
      <c r="D184" s="196" t="s">
        <v>152</v>
      </c>
      <c r="E184" s="208" t="s">
        <v>19</v>
      </c>
      <c r="F184" s="209" t="s">
        <v>200</v>
      </c>
      <c r="G184" s="207"/>
      <c r="H184" s="210">
        <v>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152</v>
      </c>
      <c r="AU184" s="216" t="s">
        <v>82</v>
      </c>
      <c r="AV184" s="13" t="s">
        <v>150</v>
      </c>
      <c r="AW184" s="13" t="s">
        <v>33</v>
      </c>
      <c r="AX184" s="13" t="s">
        <v>80</v>
      </c>
      <c r="AY184" s="216" t="s">
        <v>144</v>
      </c>
    </row>
    <row r="185" spans="2:65" s="1" customFormat="1" ht="16.5" customHeight="1">
      <c r="B185" s="34"/>
      <c r="C185" s="181" t="s">
        <v>347</v>
      </c>
      <c r="D185" s="181" t="s">
        <v>146</v>
      </c>
      <c r="E185" s="182" t="s">
        <v>348</v>
      </c>
      <c r="F185" s="183" t="s">
        <v>349</v>
      </c>
      <c r="G185" s="184" t="s">
        <v>235</v>
      </c>
      <c r="H185" s="185">
        <v>10.199999999999999</v>
      </c>
      <c r="I185" s="186"/>
      <c r="J185" s="187">
        <f>ROUND(I185*H185,2)</f>
        <v>0</v>
      </c>
      <c r="K185" s="183" t="s">
        <v>350</v>
      </c>
      <c r="L185" s="38"/>
      <c r="M185" s="188" t="s">
        <v>19</v>
      </c>
      <c r="N185" s="189" t="s">
        <v>43</v>
      </c>
      <c r="O185" s="63"/>
      <c r="P185" s="190">
        <f>O185*H185</f>
        <v>0</v>
      </c>
      <c r="Q185" s="190">
        <v>5.0000000000000002E-5</v>
      </c>
      <c r="R185" s="190">
        <f>Q185*H185</f>
        <v>5.1000000000000004E-4</v>
      </c>
      <c r="S185" s="190">
        <v>0</v>
      </c>
      <c r="T185" s="191">
        <f>S185*H185</f>
        <v>0</v>
      </c>
      <c r="AR185" s="192" t="s">
        <v>227</v>
      </c>
      <c r="AT185" s="192" t="s">
        <v>146</v>
      </c>
      <c r="AU185" s="192" t="s">
        <v>82</v>
      </c>
      <c r="AY185" s="17" t="s">
        <v>144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7" t="s">
        <v>80</v>
      </c>
      <c r="BK185" s="193">
        <f>ROUND(I185*H185,2)</f>
        <v>0</v>
      </c>
      <c r="BL185" s="17" t="s">
        <v>227</v>
      </c>
      <c r="BM185" s="192" t="s">
        <v>351</v>
      </c>
    </row>
    <row r="186" spans="2:65" s="12" customFormat="1">
      <c r="B186" s="194"/>
      <c r="C186" s="195"/>
      <c r="D186" s="196" t="s">
        <v>152</v>
      </c>
      <c r="E186" s="197" t="s">
        <v>19</v>
      </c>
      <c r="F186" s="198" t="s">
        <v>352</v>
      </c>
      <c r="G186" s="195"/>
      <c r="H186" s="199">
        <v>10.199999999999999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152</v>
      </c>
      <c r="AU186" s="205" t="s">
        <v>82</v>
      </c>
      <c r="AV186" s="12" t="s">
        <v>82</v>
      </c>
      <c r="AW186" s="12" t="s">
        <v>33</v>
      </c>
      <c r="AX186" s="12" t="s">
        <v>80</v>
      </c>
      <c r="AY186" s="205" t="s">
        <v>144</v>
      </c>
    </row>
    <row r="187" spans="2:65" s="1" customFormat="1" ht="16.5" customHeight="1">
      <c r="B187" s="34"/>
      <c r="C187" s="181" t="s">
        <v>353</v>
      </c>
      <c r="D187" s="181" t="s">
        <v>146</v>
      </c>
      <c r="E187" s="182" t="s">
        <v>354</v>
      </c>
      <c r="F187" s="183" t="s">
        <v>355</v>
      </c>
      <c r="G187" s="184" t="s">
        <v>356</v>
      </c>
      <c r="H187" s="185">
        <v>384</v>
      </c>
      <c r="I187" s="186"/>
      <c r="J187" s="187">
        <f>ROUND(I187*H187,2)</f>
        <v>0</v>
      </c>
      <c r="K187" s="183" t="s">
        <v>149</v>
      </c>
      <c r="L187" s="38"/>
      <c r="M187" s="188" t="s">
        <v>19</v>
      </c>
      <c r="N187" s="189" t="s">
        <v>43</v>
      </c>
      <c r="O187" s="63"/>
      <c r="P187" s="190">
        <f>O187*H187</f>
        <v>0</v>
      </c>
      <c r="Q187" s="190">
        <v>0</v>
      </c>
      <c r="R187" s="190">
        <f>Q187*H187</f>
        <v>0</v>
      </c>
      <c r="S187" s="190">
        <v>1E-3</v>
      </c>
      <c r="T187" s="191">
        <f>S187*H187</f>
        <v>0.38400000000000001</v>
      </c>
      <c r="AR187" s="192" t="s">
        <v>227</v>
      </c>
      <c r="AT187" s="192" t="s">
        <v>146</v>
      </c>
      <c r="AU187" s="192" t="s">
        <v>82</v>
      </c>
      <c r="AY187" s="17" t="s">
        <v>144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7" t="s">
        <v>80</v>
      </c>
      <c r="BK187" s="193">
        <f>ROUND(I187*H187,2)</f>
        <v>0</v>
      </c>
      <c r="BL187" s="17" t="s">
        <v>227</v>
      </c>
      <c r="BM187" s="192" t="s">
        <v>357</v>
      </c>
    </row>
    <row r="188" spans="2:65" s="12" customFormat="1">
      <c r="B188" s="194"/>
      <c r="C188" s="195"/>
      <c r="D188" s="196" t="s">
        <v>152</v>
      </c>
      <c r="E188" s="197" t="s">
        <v>19</v>
      </c>
      <c r="F188" s="198" t="s">
        <v>358</v>
      </c>
      <c r="G188" s="195"/>
      <c r="H188" s="199">
        <v>384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152</v>
      </c>
      <c r="AU188" s="205" t="s">
        <v>82</v>
      </c>
      <c r="AV188" s="12" t="s">
        <v>82</v>
      </c>
      <c r="AW188" s="12" t="s">
        <v>33</v>
      </c>
      <c r="AX188" s="12" t="s">
        <v>80</v>
      </c>
      <c r="AY188" s="205" t="s">
        <v>144</v>
      </c>
    </row>
    <row r="189" spans="2:65" s="14" customFormat="1">
      <c r="B189" s="227"/>
      <c r="C189" s="228"/>
      <c r="D189" s="196" t="s">
        <v>152</v>
      </c>
      <c r="E189" s="229" t="s">
        <v>19</v>
      </c>
      <c r="F189" s="230" t="s">
        <v>359</v>
      </c>
      <c r="G189" s="228"/>
      <c r="H189" s="229" t="s">
        <v>19</v>
      </c>
      <c r="I189" s="231"/>
      <c r="J189" s="228"/>
      <c r="K189" s="228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152</v>
      </c>
      <c r="AU189" s="236" t="s">
        <v>82</v>
      </c>
      <c r="AV189" s="14" t="s">
        <v>80</v>
      </c>
      <c r="AW189" s="14" t="s">
        <v>33</v>
      </c>
      <c r="AX189" s="14" t="s">
        <v>72</v>
      </c>
      <c r="AY189" s="236" t="s">
        <v>144</v>
      </c>
    </row>
    <row r="190" spans="2:65" s="1" customFormat="1" ht="24" customHeight="1">
      <c r="B190" s="34"/>
      <c r="C190" s="181" t="s">
        <v>360</v>
      </c>
      <c r="D190" s="181" t="s">
        <v>146</v>
      </c>
      <c r="E190" s="182" t="s">
        <v>361</v>
      </c>
      <c r="F190" s="183" t="s">
        <v>362</v>
      </c>
      <c r="G190" s="184" t="s">
        <v>306</v>
      </c>
      <c r="H190" s="237"/>
      <c r="I190" s="186"/>
      <c r="J190" s="187">
        <f>ROUND(I190*H190,2)</f>
        <v>0</v>
      </c>
      <c r="K190" s="183" t="s">
        <v>149</v>
      </c>
      <c r="L190" s="38"/>
      <c r="M190" s="238" t="s">
        <v>19</v>
      </c>
      <c r="N190" s="239" t="s">
        <v>43</v>
      </c>
      <c r="O190" s="240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AR190" s="192" t="s">
        <v>227</v>
      </c>
      <c r="AT190" s="192" t="s">
        <v>146</v>
      </c>
      <c r="AU190" s="192" t="s">
        <v>82</v>
      </c>
      <c r="AY190" s="17" t="s">
        <v>144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7" t="s">
        <v>80</v>
      </c>
      <c r="BK190" s="193">
        <f>ROUND(I190*H190,2)</f>
        <v>0</v>
      </c>
      <c r="BL190" s="17" t="s">
        <v>227</v>
      </c>
      <c r="BM190" s="192" t="s">
        <v>363</v>
      </c>
    </row>
    <row r="191" spans="2:65" s="1" customFormat="1" ht="6.95" customHeight="1">
      <c r="B191" s="46"/>
      <c r="C191" s="47"/>
      <c r="D191" s="47"/>
      <c r="E191" s="47"/>
      <c r="F191" s="47"/>
      <c r="G191" s="47"/>
      <c r="H191" s="47"/>
      <c r="I191" s="132"/>
      <c r="J191" s="47"/>
      <c r="K191" s="47"/>
      <c r="L191" s="38"/>
    </row>
  </sheetData>
  <sheetProtection algorithmName="SHA-512" hashValue="1BV8x7MSMSXdDrxqYX+Rz/iFO0sU3HeHgBrx7xrJSmCLEwd9ckk0k3xZJ8N4arihHZcJmAt10FuSu6VTCN/CNg==" saltValue="GroqsSMdHjwEOXGQouGskTjsh/5QyWjSeWePiYvZPjipFLyHeNWHEzLtKkGHuyQbLRRectXLfyx3Sz704lmTaA==" spinCount="100000" sheet="1" objects="1" scenarios="1" formatColumns="0" formatRows="0" autoFilter="0"/>
  <autoFilter ref="C88:K190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21"/>
  <sheetViews>
    <sheetView showGridLines="0" zoomScaleNormal="100" workbookViewId="0">
      <selection activeCell="J267" sqref="J26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7" t="s">
        <v>85</v>
      </c>
      <c r="AZ2" s="101" t="s">
        <v>364</v>
      </c>
      <c r="BA2" s="101" t="s">
        <v>365</v>
      </c>
      <c r="BB2" s="101" t="s">
        <v>166</v>
      </c>
      <c r="BC2" s="101" t="s">
        <v>366</v>
      </c>
      <c r="BD2" s="101" t="s">
        <v>82</v>
      </c>
    </row>
    <row r="3" spans="2:5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  <c r="AZ3" s="101" t="s">
        <v>367</v>
      </c>
      <c r="BA3" s="101" t="s">
        <v>368</v>
      </c>
      <c r="BB3" s="101" t="s">
        <v>166</v>
      </c>
      <c r="BC3" s="101" t="s">
        <v>369</v>
      </c>
      <c r="BD3" s="101" t="s">
        <v>82</v>
      </c>
    </row>
    <row r="4" spans="2:56" ht="24.95" customHeight="1">
      <c r="B4" s="20"/>
      <c r="D4" s="105" t="s">
        <v>109</v>
      </c>
      <c r="L4" s="20"/>
      <c r="M4" s="106" t="s">
        <v>10</v>
      </c>
      <c r="AT4" s="17" t="s">
        <v>4</v>
      </c>
      <c r="AZ4" s="101" t="s">
        <v>370</v>
      </c>
      <c r="BA4" s="101" t="s">
        <v>371</v>
      </c>
      <c r="BB4" s="101" t="s">
        <v>166</v>
      </c>
      <c r="BC4" s="101" t="s">
        <v>372</v>
      </c>
      <c r="BD4" s="101" t="s">
        <v>82</v>
      </c>
    </row>
    <row r="5" spans="2:56" ht="6.95" customHeight="1">
      <c r="B5" s="20"/>
      <c r="L5" s="20"/>
      <c r="AZ5" s="101" t="s">
        <v>373</v>
      </c>
      <c r="BA5" s="101" t="s">
        <v>374</v>
      </c>
      <c r="BB5" s="101" t="s">
        <v>166</v>
      </c>
      <c r="BC5" s="101" t="s">
        <v>375</v>
      </c>
      <c r="BD5" s="101" t="s">
        <v>82</v>
      </c>
    </row>
    <row r="6" spans="2:56" ht="12" customHeight="1">
      <c r="B6" s="20"/>
      <c r="D6" s="107" t="s">
        <v>16</v>
      </c>
      <c r="L6" s="20"/>
      <c r="AZ6" s="101" t="s">
        <v>376</v>
      </c>
      <c r="BA6" s="101" t="s">
        <v>377</v>
      </c>
      <c r="BB6" s="101" t="s">
        <v>166</v>
      </c>
      <c r="BC6" s="101" t="s">
        <v>378</v>
      </c>
      <c r="BD6" s="101" t="s">
        <v>82</v>
      </c>
    </row>
    <row r="7" spans="2:56" ht="16.5" customHeight="1">
      <c r="B7" s="20"/>
      <c r="E7" s="374" t="str">
        <f>'Rekapitulace stavby'!K6</f>
        <v>Sovinky, VDJ – rekonstrukce, úprava 15.7.2019</v>
      </c>
      <c r="F7" s="375"/>
      <c r="G7" s="375"/>
      <c r="H7" s="375"/>
      <c r="L7" s="20"/>
      <c r="AZ7" s="101" t="s">
        <v>379</v>
      </c>
      <c r="BA7" s="101" t="s">
        <v>380</v>
      </c>
      <c r="BB7" s="101" t="s">
        <v>166</v>
      </c>
      <c r="BC7" s="101" t="s">
        <v>381</v>
      </c>
      <c r="BD7" s="101" t="s">
        <v>82</v>
      </c>
    </row>
    <row r="8" spans="2:56" s="1" customFormat="1" ht="12" customHeight="1">
      <c r="B8" s="38"/>
      <c r="D8" s="107" t="s">
        <v>113</v>
      </c>
      <c r="I8" s="108"/>
      <c r="L8" s="38"/>
      <c r="AZ8" s="101" t="s">
        <v>382</v>
      </c>
      <c r="BA8" s="101" t="s">
        <v>383</v>
      </c>
      <c r="BB8" s="101" t="s">
        <v>166</v>
      </c>
      <c r="BC8" s="101" t="s">
        <v>384</v>
      </c>
      <c r="BD8" s="101" t="s">
        <v>82</v>
      </c>
    </row>
    <row r="9" spans="2:56" s="1" customFormat="1" ht="36.950000000000003" customHeight="1">
      <c r="B9" s="38"/>
      <c r="E9" s="376" t="s">
        <v>385</v>
      </c>
      <c r="F9" s="377"/>
      <c r="G9" s="377"/>
      <c r="H9" s="377"/>
      <c r="I9" s="108"/>
      <c r="L9" s="38"/>
      <c r="AZ9" s="101" t="s">
        <v>386</v>
      </c>
      <c r="BA9" s="101" t="s">
        <v>387</v>
      </c>
      <c r="BB9" s="101" t="s">
        <v>166</v>
      </c>
      <c r="BC9" s="101" t="s">
        <v>388</v>
      </c>
      <c r="BD9" s="101" t="s">
        <v>82</v>
      </c>
    </row>
    <row r="10" spans="2:56" s="1" customFormat="1">
      <c r="B10" s="38"/>
      <c r="I10" s="108"/>
      <c r="L10" s="38"/>
    </row>
    <row r="11" spans="2:56" s="1" customFormat="1" ht="12" customHeight="1">
      <c r="B11" s="38"/>
      <c r="D11" s="107" t="s">
        <v>18</v>
      </c>
      <c r="F11" s="109" t="s">
        <v>19</v>
      </c>
      <c r="I11" s="110" t="s">
        <v>20</v>
      </c>
      <c r="J11" s="109" t="s">
        <v>19</v>
      </c>
      <c r="L11" s="38"/>
    </row>
    <row r="12" spans="2:56" s="1" customFormat="1" ht="12" customHeight="1">
      <c r="B12" s="38"/>
      <c r="D12" s="107" t="s">
        <v>21</v>
      </c>
      <c r="F12" s="109" t="s">
        <v>22</v>
      </c>
      <c r="I12" s="110" t="s">
        <v>23</v>
      </c>
      <c r="J12" s="111" t="str">
        <f>'Rekapitulace stavby'!AN8</f>
        <v>29. 4. 2019</v>
      </c>
      <c r="L12" s="38"/>
    </row>
    <row r="13" spans="2:56" s="1" customFormat="1" ht="10.9" customHeight="1">
      <c r="B13" s="38"/>
      <c r="I13" s="108"/>
      <c r="L13" s="38"/>
    </row>
    <row r="14" spans="2:56" s="1" customFormat="1" ht="12" customHeight="1">
      <c r="B14" s="38"/>
      <c r="D14" s="107" t="s">
        <v>25</v>
      </c>
      <c r="I14" s="110" t="s">
        <v>26</v>
      </c>
      <c r="J14" s="109" t="s">
        <v>19</v>
      </c>
      <c r="L14" s="38"/>
    </row>
    <row r="15" spans="2:56" s="1" customFormat="1" ht="18" customHeight="1">
      <c r="B15" s="38"/>
      <c r="E15" s="109" t="s">
        <v>27</v>
      </c>
      <c r="I15" s="110" t="s">
        <v>28</v>
      </c>
      <c r="J15" s="109" t="s">
        <v>19</v>
      </c>
      <c r="L15" s="38"/>
    </row>
    <row r="16" spans="2:56" s="1" customFormat="1" ht="6.95" customHeight="1">
      <c r="B16" s="38"/>
      <c r="I16" s="108"/>
      <c r="L16" s="38"/>
    </row>
    <row r="17" spans="2:12" s="1" customFormat="1" ht="12" customHeight="1">
      <c r="B17" s="38"/>
      <c r="D17" s="107" t="s">
        <v>29</v>
      </c>
      <c r="I17" s="110" t="s">
        <v>26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78" t="str">
        <f>'Rekapitulace stavby'!E14</f>
        <v>Vyplň údaj</v>
      </c>
      <c r="F18" s="379"/>
      <c r="G18" s="379"/>
      <c r="H18" s="379"/>
      <c r="I18" s="110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08"/>
      <c r="L19" s="38"/>
    </row>
    <row r="20" spans="2:12" s="1" customFormat="1" ht="12" customHeight="1">
      <c r="B20" s="38"/>
      <c r="D20" s="107" t="s">
        <v>31</v>
      </c>
      <c r="I20" s="110" t="s">
        <v>26</v>
      </c>
      <c r="J20" s="109" t="s">
        <v>19</v>
      </c>
      <c r="L20" s="38"/>
    </row>
    <row r="21" spans="2:12" s="1" customFormat="1" ht="18" customHeight="1">
      <c r="B21" s="38"/>
      <c r="E21" s="109" t="s">
        <v>32</v>
      </c>
      <c r="I21" s="110" t="s">
        <v>28</v>
      </c>
      <c r="J21" s="109" t="s">
        <v>19</v>
      </c>
      <c r="L21" s="38"/>
    </row>
    <row r="22" spans="2:12" s="1" customFormat="1" ht="6.95" customHeight="1">
      <c r="B22" s="38"/>
      <c r="I22" s="108"/>
      <c r="L22" s="38"/>
    </row>
    <row r="23" spans="2:12" s="1" customFormat="1" ht="12" customHeight="1">
      <c r="B23" s="38"/>
      <c r="D23" s="107" t="s">
        <v>34</v>
      </c>
      <c r="I23" s="110" t="s">
        <v>26</v>
      </c>
      <c r="J23" s="109" t="s">
        <v>19</v>
      </c>
      <c r="L23" s="38"/>
    </row>
    <row r="24" spans="2:12" s="1" customFormat="1" ht="18" customHeight="1">
      <c r="B24" s="38"/>
      <c r="E24" s="109" t="s">
        <v>35</v>
      </c>
      <c r="I24" s="110" t="s">
        <v>28</v>
      </c>
      <c r="J24" s="109" t="s">
        <v>19</v>
      </c>
      <c r="L24" s="38"/>
    </row>
    <row r="25" spans="2:12" s="1" customFormat="1" ht="6.95" customHeight="1">
      <c r="B25" s="38"/>
      <c r="I25" s="108"/>
      <c r="L25" s="38"/>
    </row>
    <row r="26" spans="2:12" s="1" customFormat="1" ht="12" customHeight="1">
      <c r="B26" s="38"/>
      <c r="D26" s="107" t="s">
        <v>36</v>
      </c>
      <c r="I26" s="108"/>
      <c r="L26" s="38"/>
    </row>
    <row r="27" spans="2:12" s="7" customFormat="1" ht="16.5" customHeight="1">
      <c r="B27" s="112"/>
      <c r="E27" s="380" t="s">
        <v>19</v>
      </c>
      <c r="F27" s="380"/>
      <c r="G27" s="380"/>
      <c r="H27" s="380"/>
      <c r="I27" s="113"/>
      <c r="L27" s="112"/>
    </row>
    <row r="28" spans="2:12" s="1" customFormat="1" ht="6.95" customHeight="1">
      <c r="B28" s="38"/>
      <c r="I28" s="108"/>
      <c r="L28" s="38"/>
    </row>
    <row r="29" spans="2:12" s="1" customFormat="1" ht="6.95" customHeight="1">
      <c r="B29" s="38"/>
      <c r="D29" s="59"/>
      <c r="E29" s="59"/>
      <c r="F29" s="59"/>
      <c r="G29" s="59"/>
      <c r="H29" s="59"/>
      <c r="I29" s="114"/>
      <c r="J29" s="59"/>
      <c r="K29" s="59"/>
      <c r="L29" s="38"/>
    </row>
    <row r="30" spans="2:12" s="1" customFormat="1" ht="25.35" customHeight="1">
      <c r="B30" s="38"/>
      <c r="D30" s="115" t="s">
        <v>38</v>
      </c>
      <c r="I30" s="108"/>
      <c r="J30" s="116">
        <f>ROUND(J102, 2)</f>
        <v>0</v>
      </c>
      <c r="L30" s="38"/>
    </row>
    <row r="31" spans="2:12" s="1" customFormat="1" ht="6.95" customHeight="1">
      <c r="B31" s="38"/>
      <c r="D31" s="59"/>
      <c r="E31" s="59"/>
      <c r="F31" s="59"/>
      <c r="G31" s="59"/>
      <c r="H31" s="59"/>
      <c r="I31" s="114"/>
      <c r="J31" s="59"/>
      <c r="K31" s="59"/>
      <c r="L31" s="38"/>
    </row>
    <row r="32" spans="2:12" s="1" customFormat="1" ht="14.45" customHeight="1">
      <c r="B32" s="38"/>
      <c r="F32" s="117" t="s">
        <v>40</v>
      </c>
      <c r="I32" s="118" t="s">
        <v>39</v>
      </c>
      <c r="J32" s="117" t="s">
        <v>41</v>
      </c>
      <c r="L32" s="38"/>
    </row>
    <row r="33" spans="2:12" s="1" customFormat="1" ht="14.45" customHeight="1">
      <c r="B33" s="38"/>
      <c r="D33" s="119" t="s">
        <v>42</v>
      </c>
      <c r="E33" s="107" t="s">
        <v>43</v>
      </c>
      <c r="F33" s="120">
        <f>ROUND((SUM(BE102:BE520)),  2)</f>
        <v>0</v>
      </c>
      <c r="I33" s="121">
        <v>0.21</v>
      </c>
      <c r="J33" s="120">
        <f>ROUND(((SUM(BE102:BE520))*I33),  2)</f>
        <v>0</v>
      </c>
      <c r="L33" s="38"/>
    </row>
    <row r="34" spans="2:12" s="1" customFormat="1" ht="14.45" customHeight="1">
      <c r="B34" s="38"/>
      <c r="E34" s="107" t="s">
        <v>44</v>
      </c>
      <c r="F34" s="120">
        <f>ROUND((SUM(BF102:BF520)),  2)</f>
        <v>0</v>
      </c>
      <c r="I34" s="121">
        <v>0.15</v>
      </c>
      <c r="J34" s="120">
        <f>ROUND(((SUM(BF102:BF520))*I34),  2)</f>
        <v>0</v>
      </c>
      <c r="L34" s="38"/>
    </row>
    <row r="35" spans="2:12" s="1" customFormat="1" ht="14.45" hidden="1" customHeight="1">
      <c r="B35" s="38"/>
      <c r="E35" s="107" t="s">
        <v>45</v>
      </c>
      <c r="F35" s="120">
        <f>ROUND((SUM(BG102:BG520)),  2)</f>
        <v>0</v>
      </c>
      <c r="I35" s="121">
        <v>0.21</v>
      </c>
      <c r="J35" s="120">
        <f>0</f>
        <v>0</v>
      </c>
      <c r="L35" s="38"/>
    </row>
    <row r="36" spans="2:12" s="1" customFormat="1" ht="14.45" hidden="1" customHeight="1">
      <c r="B36" s="38"/>
      <c r="E36" s="107" t="s">
        <v>46</v>
      </c>
      <c r="F36" s="120">
        <f>ROUND((SUM(BH102:BH520)),  2)</f>
        <v>0</v>
      </c>
      <c r="I36" s="121">
        <v>0.15</v>
      </c>
      <c r="J36" s="120">
        <f>0</f>
        <v>0</v>
      </c>
      <c r="L36" s="38"/>
    </row>
    <row r="37" spans="2:12" s="1" customFormat="1" ht="14.45" hidden="1" customHeight="1">
      <c r="B37" s="38"/>
      <c r="E37" s="107" t="s">
        <v>47</v>
      </c>
      <c r="F37" s="120">
        <f>ROUND((SUM(BI102:BI520)),  2)</f>
        <v>0</v>
      </c>
      <c r="I37" s="121">
        <v>0</v>
      </c>
      <c r="J37" s="120">
        <f>0</f>
        <v>0</v>
      </c>
      <c r="L37" s="38"/>
    </row>
    <row r="38" spans="2:12" s="1" customFormat="1" ht="6.95" customHeight="1">
      <c r="B38" s="38"/>
      <c r="I38" s="108"/>
      <c r="L38" s="38"/>
    </row>
    <row r="39" spans="2:12" s="1" customFormat="1" ht="25.35" customHeight="1">
      <c r="B39" s="38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7"/>
      <c r="J39" s="128">
        <f>SUM(J30:J37)</f>
        <v>0</v>
      </c>
      <c r="K39" s="129"/>
      <c r="L39" s="38"/>
    </row>
    <row r="40" spans="2:12" s="1" customFormat="1" ht="14.45" customHeight="1">
      <c r="B40" s="130"/>
      <c r="C40" s="131"/>
      <c r="D40" s="131"/>
      <c r="E40" s="131"/>
      <c r="F40" s="131"/>
      <c r="G40" s="131"/>
      <c r="H40" s="131"/>
      <c r="I40" s="132"/>
      <c r="J40" s="131"/>
      <c r="K40" s="131"/>
      <c r="L40" s="38"/>
    </row>
    <row r="44" spans="2:12" s="1" customFormat="1" ht="6.95" customHeight="1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8"/>
    </row>
    <row r="45" spans="2:12" s="1" customFormat="1" ht="24.95" customHeight="1">
      <c r="B45" s="34"/>
      <c r="C45" s="23" t="s">
        <v>115</v>
      </c>
      <c r="D45" s="35"/>
      <c r="E45" s="35"/>
      <c r="F45" s="35"/>
      <c r="G45" s="35"/>
      <c r="H45" s="35"/>
      <c r="I45" s="108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8"/>
      <c r="J46" s="35"/>
      <c r="K46" s="35"/>
      <c r="L46" s="38"/>
    </row>
    <row r="47" spans="2:12" s="1" customFormat="1" ht="12" customHeight="1">
      <c r="B47" s="34"/>
      <c r="C47" s="29" t="s">
        <v>16</v>
      </c>
      <c r="D47" s="35"/>
      <c r="E47" s="35"/>
      <c r="F47" s="35"/>
      <c r="G47" s="35"/>
      <c r="H47" s="35"/>
      <c r="I47" s="108"/>
      <c r="J47" s="35"/>
      <c r="K47" s="35"/>
      <c r="L47" s="38"/>
    </row>
    <row r="48" spans="2:12" s="1" customFormat="1" ht="16.5" customHeight="1">
      <c r="B48" s="34"/>
      <c r="C48" s="35"/>
      <c r="D48" s="35"/>
      <c r="E48" s="372" t="str">
        <f>E7</f>
        <v>Sovinky, VDJ – rekonstrukce, úprava 15.7.2019</v>
      </c>
      <c r="F48" s="373"/>
      <c r="G48" s="373"/>
      <c r="H48" s="373"/>
      <c r="I48" s="108"/>
      <c r="J48" s="35"/>
      <c r="K48" s="35"/>
      <c r="L48" s="38"/>
    </row>
    <row r="49" spans="2:47" s="1" customFormat="1" ht="12" customHeight="1">
      <c r="B49" s="34"/>
      <c r="C49" s="29" t="s">
        <v>113</v>
      </c>
      <c r="D49" s="35"/>
      <c r="E49" s="35"/>
      <c r="F49" s="35"/>
      <c r="G49" s="35"/>
      <c r="H49" s="35"/>
      <c r="I49" s="108"/>
      <c r="J49" s="35"/>
      <c r="K49" s="35"/>
      <c r="L49" s="38"/>
    </row>
    <row r="50" spans="2:47" s="1" customFormat="1" ht="16.5" customHeight="1">
      <c r="B50" s="34"/>
      <c r="C50" s="35"/>
      <c r="D50" s="35"/>
      <c r="E50" s="355" t="str">
        <f>E9</f>
        <v>02 - SO 02 – Stavební část - vodojem</v>
      </c>
      <c r="F50" s="371"/>
      <c r="G50" s="371"/>
      <c r="H50" s="371"/>
      <c r="I50" s="108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8"/>
      <c r="J51" s="35"/>
      <c r="K51" s="35"/>
      <c r="L51" s="38"/>
    </row>
    <row r="52" spans="2:47" s="1" customFormat="1" ht="12" customHeight="1">
      <c r="B52" s="34"/>
      <c r="C52" s="29" t="s">
        <v>21</v>
      </c>
      <c r="D52" s="35"/>
      <c r="E52" s="35"/>
      <c r="F52" s="27" t="str">
        <f>F12</f>
        <v xml:space="preserve"> Sovinky u Mnichova Hradiště, okres Mladá Boleslav</v>
      </c>
      <c r="G52" s="35"/>
      <c r="H52" s="35"/>
      <c r="I52" s="110" t="s">
        <v>23</v>
      </c>
      <c r="J52" s="58" t="str">
        <f>IF(J12="","",J12)</f>
        <v>29. 4. 2019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8"/>
      <c r="J53" s="35"/>
      <c r="K53" s="35"/>
      <c r="L53" s="38"/>
    </row>
    <row r="54" spans="2:47" s="1" customFormat="1" ht="43.15" customHeight="1">
      <c r="B54" s="34"/>
      <c r="C54" s="29" t="s">
        <v>25</v>
      </c>
      <c r="D54" s="35"/>
      <c r="E54" s="35"/>
      <c r="F54" s="27" t="str">
        <f>E15</f>
        <v>VaK Mladá Boleslav, a.s.</v>
      </c>
      <c r="G54" s="35"/>
      <c r="H54" s="35"/>
      <c r="I54" s="110" t="s">
        <v>31</v>
      </c>
      <c r="J54" s="32" t="str">
        <f>E21</f>
        <v>Vodohospodářské inženýrské služby, a.s.</v>
      </c>
      <c r="K54" s="35"/>
      <c r="L54" s="38"/>
    </row>
    <row r="55" spans="2:47" s="1" customFormat="1" ht="15.2" customHeight="1">
      <c r="B55" s="34"/>
      <c r="C55" s="29" t="s">
        <v>29</v>
      </c>
      <c r="D55" s="35"/>
      <c r="E55" s="35"/>
      <c r="F55" s="27" t="str">
        <f>IF(E18="","",E18)</f>
        <v>Vyplň údaj</v>
      </c>
      <c r="G55" s="35"/>
      <c r="H55" s="35"/>
      <c r="I55" s="110" t="s">
        <v>34</v>
      </c>
      <c r="J55" s="32" t="str">
        <f>E24</f>
        <v>Ing.Josef Němeček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8"/>
      <c r="J56" s="35"/>
      <c r="K56" s="35"/>
      <c r="L56" s="38"/>
    </row>
    <row r="57" spans="2:47" s="1" customFormat="1" ht="29.25" customHeight="1">
      <c r="B57" s="34"/>
      <c r="C57" s="136" t="s">
        <v>116</v>
      </c>
      <c r="D57" s="137"/>
      <c r="E57" s="137"/>
      <c r="F57" s="137"/>
      <c r="G57" s="137"/>
      <c r="H57" s="137"/>
      <c r="I57" s="138"/>
      <c r="J57" s="139" t="s">
        <v>117</v>
      </c>
      <c r="K57" s="137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8"/>
      <c r="J58" s="35"/>
      <c r="K58" s="35"/>
      <c r="L58" s="38"/>
    </row>
    <row r="59" spans="2:47" s="1" customFormat="1" ht="22.9" customHeight="1">
      <c r="B59" s="34"/>
      <c r="C59" s="140" t="s">
        <v>70</v>
      </c>
      <c r="D59" s="35"/>
      <c r="E59" s="35"/>
      <c r="F59" s="35"/>
      <c r="G59" s="35"/>
      <c r="H59" s="35"/>
      <c r="I59" s="108"/>
      <c r="J59" s="76">
        <f>J102</f>
        <v>0</v>
      </c>
      <c r="K59" s="35"/>
      <c r="L59" s="38"/>
      <c r="AU59" s="17" t="s">
        <v>118</v>
      </c>
    </row>
    <row r="60" spans="2:47" s="8" customFormat="1" ht="24.95" customHeight="1">
      <c r="B60" s="141"/>
      <c r="C60" s="142"/>
      <c r="D60" s="143" t="s">
        <v>119</v>
      </c>
      <c r="E60" s="144"/>
      <c r="F60" s="144"/>
      <c r="G60" s="144"/>
      <c r="H60" s="144"/>
      <c r="I60" s="145"/>
      <c r="J60" s="146">
        <f>J103</f>
        <v>0</v>
      </c>
      <c r="K60" s="142"/>
      <c r="L60" s="147"/>
    </row>
    <row r="61" spans="2:47" s="9" customFormat="1" ht="19.899999999999999" customHeight="1">
      <c r="B61" s="148"/>
      <c r="C61" s="149"/>
      <c r="D61" s="150" t="s">
        <v>120</v>
      </c>
      <c r="E61" s="151"/>
      <c r="F61" s="151"/>
      <c r="G61" s="151"/>
      <c r="H61" s="151"/>
      <c r="I61" s="152"/>
      <c r="J61" s="153">
        <f>J104</f>
        <v>0</v>
      </c>
      <c r="K61" s="149"/>
      <c r="L61" s="154"/>
    </row>
    <row r="62" spans="2:47" s="9" customFormat="1" ht="19.899999999999999" customHeight="1">
      <c r="B62" s="148"/>
      <c r="C62" s="149"/>
      <c r="D62" s="150" t="s">
        <v>389</v>
      </c>
      <c r="E62" s="151"/>
      <c r="F62" s="151"/>
      <c r="G62" s="151"/>
      <c r="H62" s="151"/>
      <c r="I62" s="152"/>
      <c r="J62" s="153">
        <f>J127</f>
        <v>0</v>
      </c>
      <c r="K62" s="149"/>
      <c r="L62" s="154"/>
    </row>
    <row r="63" spans="2:47" s="9" customFormat="1" ht="19.899999999999999" customHeight="1">
      <c r="B63" s="148"/>
      <c r="C63" s="149"/>
      <c r="D63" s="150" t="s">
        <v>390</v>
      </c>
      <c r="E63" s="151"/>
      <c r="F63" s="151"/>
      <c r="G63" s="151"/>
      <c r="H63" s="151"/>
      <c r="I63" s="152"/>
      <c r="J63" s="153">
        <f>J151</f>
        <v>0</v>
      </c>
      <c r="K63" s="149"/>
      <c r="L63" s="154"/>
    </row>
    <row r="64" spans="2:47" s="9" customFormat="1" ht="19.899999999999999" customHeight="1">
      <c r="B64" s="148"/>
      <c r="C64" s="149"/>
      <c r="D64" s="150" t="s">
        <v>391</v>
      </c>
      <c r="E64" s="151"/>
      <c r="F64" s="151"/>
      <c r="G64" s="151"/>
      <c r="H64" s="151"/>
      <c r="I64" s="152"/>
      <c r="J64" s="153">
        <f>J175</f>
        <v>0</v>
      </c>
      <c r="K64" s="149"/>
      <c r="L64" s="154"/>
    </row>
    <row r="65" spans="2:12" s="9" customFormat="1" ht="19.899999999999999" customHeight="1">
      <c r="B65" s="148"/>
      <c r="C65" s="149"/>
      <c r="D65" s="150" t="s">
        <v>392</v>
      </c>
      <c r="E65" s="151"/>
      <c r="F65" s="151"/>
      <c r="G65" s="151"/>
      <c r="H65" s="151"/>
      <c r="I65" s="152"/>
      <c r="J65" s="153">
        <f>J202</f>
        <v>0</v>
      </c>
      <c r="K65" s="149"/>
      <c r="L65" s="154"/>
    </row>
    <row r="66" spans="2:12" s="9" customFormat="1" ht="19.899999999999999" customHeight="1">
      <c r="B66" s="148"/>
      <c r="C66" s="149"/>
      <c r="D66" s="150" t="s">
        <v>393</v>
      </c>
      <c r="E66" s="151"/>
      <c r="F66" s="151"/>
      <c r="G66" s="151"/>
      <c r="H66" s="151"/>
      <c r="I66" s="152"/>
      <c r="J66" s="153">
        <f>J215</f>
        <v>0</v>
      </c>
      <c r="K66" s="149"/>
      <c r="L66" s="154"/>
    </row>
    <row r="67" spans="2:12" s="9" customFormat="1" ht="19.899999999999999" customHeight="1">
      <c r="B67" s="148"/>
      <c r="C67" s="149"/>
      <c r="D67" s="150" t="s">
        <v>121</v>
      </c>
      <c r="E67" s="151"/>
      <c r="F67" s="151"/>
      <c r="G67" s="151"/>
      <c r="H67" s="151"/>
      <c r="I67" s="152"/>
      <c r="J67" s="153">
        <f>J236</f>
        <v>0</v>
      </c>
      <c r="K67" s="149"/>
      <c r="L67" s="154"/>
    </row>
    <row r="68" spans="2:12" s="9" customFormat="1" ht="19.899999999999999" customHeight="1">
      <c r="B68" s="148"/>
      <c r="C68" s="149"/>
      <c r="D68" s="150" t="s">
        <v>122</v>
      </c>
      <c r="E68" s="151"/>
      <c r="F68" s="151"/>
      <c r="G68" s="151"/>
      <c r="H68" s="151"/>
      <c r="I68" s="152"/>
      <c r="J68" s="153">
        <f>J311</f>
        <v>0</v>
      </c>
      <c r="K68" s="149"/>
      <c r="L68" s="154"/>
    </row>
    <row r="69" spans="2:12" s="9" customFormat="1" ht="19.899999999999999" customHeight="1">
      <c r="B69" s="148"/>
      <c r="C69" s="149"/>
      <c r="D69" s="150" t="s">
        <v>394</v>
      </c>
      <c r="E69" s="151"/>
      <c r="F69" s="151"/>
      <c r="G69" s="151"/>
      <c r="H69" s="151"/>
      <c r="I69" s="152"/>
      <c r="J69" s="153">
        <f>J318</f>
        <v>0</v>
      </c>
      <c r="K69" s="149"/>
      <c r="L69" s="154"/>
    </row>
    <row r="70" spans="2:12" s="8" customFormat="1" ht="24.95" customHeight="1">
      <c r="B70" s="141"/>
      <c r="C70" s="142"/>
      <c r="D70" s="143" t="s">
        <v>123</v>
      </c>
      <c r="E70" s="144"/>
      <c r="F70" s="144"/>
      <c r="G70" s="144"/>
      <c r="H70" s="144"/>
      <c r="I70" s="145"/>
      <c r="J70" s="146">
        <f>J320</f>
        <v>0</v>
      </c>
      <c r="K70" s="142"/>
      <c r="L70" s="147"/>
    </row>
    <row r="71" spans="2:12" s="9" customFormat="1" ht="19.899999999999999" customHeight="1">
      <c r="B71" s="148"/>
      <c r="C71" s="149"/>
      <c r="D71" s="150" t="s">
        <v>395</v>
      </c>
      <c r="E71" s="151"/>
      <c r="F71" s="151"/>
      <c r="G71" s="151"/>
      <c r="H71" s="151"/>
      <c r="I71" s="152"/>
      <c r="J71" s="153">
        <f>J321</f>
        <v>0</v>
      </c>
      <c r="K71" s="149"/>
      <c r="L71" s="154"/>
    </row>
    <row r="72" spans="2:12" s="9" customFormat="1" ht="19.899999999999999" customHeight="1">
      <c r="B72" s="148"/>
      <c r="C72" s="149"/>
      <c r="D72" s="150" t="s">
        <v>396</v>
      </c>
      <c r="E72" s="151"/>
      <c r="F72" s="151"/>
      <c r="G72" s="151"/>
      <c r="H72" s="151"/>
      <c r="I72" s="152"/>
      <c r="J72" s="153">
        <f>J354</f>
        <v>0</v>
      </c>
      <c r="K72" s="149"/>
      <c r="L72" s="154"/>
    </row>
    <row r="73" spans="2:12" s="9" customFormat="1" ht="19.899999999999999" customHeight="1">
      <c r="B73" s="148"/>
      <c r="C73" s="149"/>
      <c r="D73" s="150" t="s">
        <v>397</v>
      </c>
      <c r="E73" s="151"/>
      <c r="F73" s="151"/>
      <c r="G73" s="151"/>
      <c r="H73" s="151"/>
      <c r="I73" s="152"/>
      <c r="J73" s="153">
        <f>J392</f>
        <v>0</v>
      </c>
      <c r="K73" s="149"/>
      <c r="L73" s="154"/>
    </row>
    <row r="74" spans="2:12" s="9" customFormat="1" ht="19.899999999999999" customHeight="1">
      <c r="B74" s="148"/>
      <c r="C74" s="149"/>
      <c r="D74" s="150" t="s">
        <v>126</v>
      </c>
      <c r="E74" s="151"/>
      <c r="F74" s="151"/>
      <c r="G74" s="151"/>
      <c r="H74" s="151"/>
      <c r="I74" s="152"/>
      <c r="J74" s="153">
        <f>J402</f>
        <v>0</v>
      </c>
      <c r="K74" s="149"/>
      <c r="L74" s="154"/>
    </row>
    <row r="75" spans="2:12" s="9" customFormat="1" ht="19.899999999999999" customHeight="1">
      <c r="B75" s="148"/>
      <c r="C75" s="149"/>
      <c r="D75" s="150" t="s">
        <v>127</v>
      </c>
      <c r="E75" s="151"/>
      <c r="F75" s="151"/>
      <c r="G75" s="151"/>
      <c r="H75" s="151"/>
      <c r="I75" s="152"/>
      <c r="J75" s="153">
        <f>J446</f>
        <v>0</v>
      </c>
      <c r="K75" s="149"/>
      <c r="L75" s="154"/>
    </row>
    <row r="76" spans="2:12" s="9" customFormat="1" ht="19.899999999999999" customHeight="1">
      <c r="B76" s="148"/>
      <c r="C76" s="149"/>
      <c r="D76" s="150" t="s">
        <v>398</v>
      </c>
      <c r="E76" s="151"/>
      <c r="F76" s="151"/>
      <c r="G76" s="151"/>
      <c r="H76" s="151"/>
      <c r="I76" s="152"/>
      <c r="J76" s="153">
        <f>J449</f>
        <v>0</v>
      </c>
      <c r="K76" s="149"/>
      <c r="L76" s="154"/>
    </row>
    <row r="77" spans="2:12" s="9" customFormat="1" ht="19.899999999999999" customHeight="1">
      <c r="B77" s="148"/>
      <c r="C77" s="149"/>
      <c r="D77" s="150" t="s">
        <v>399</v>
      </c>
      <c r="E77" s="151"/>
      <c r="F77" s="151"/>
      <c r="G77" s="151"/>
      <c r="H77" s="151"/>
      <c r="I77" s="152"/>
      <c r="J77" s="153">
        <f>J463</f>
        <v>0</v>
      </c>
      <c r="K77" s="149"/>
      <c r="L77" s="154"/>
    </row>
    <row r="78" spans="2:12" s="9" customFormat="1" ht="19.899999999999999" customHeight="1">
      <c r="B78" s="148"/>
      <c r="C78" s="149"/>
      <c r="D78" s="150" t="s">
        <v>128</v>
      </c>
      <c r="E78" s="151"/>
      <c r="F78" s="151"/>
      <c r="G78" s="151"/>
      <c r="H78" s="151"/>
      <c r="I78" s="152"/>
      <c r="J78" s="153">
        <f>J467</f>
        <v>0</v>
      </c>
      <c r="K78" s="149"/>
      <c r="L78" s="154"/>
    </row>
    <row r="79" spans="2:12" s="9" customFormat="1" ht="19.899999999999999" customHeight="1">
      <c r="B79" s="148"/>
      <c r="C79" s="149"/>
      <c r="D79" s="150" t="s">
        <v>400</v>
      </c>
      <c r="E79" s="151"/>
      <c r="F79" s="151"/>
      <c r="G79" s="151"/>
      <c r="H79" s="151"/>
      <c r="I79" s="152"/>
      <c r="J79" s="153">
        <f>J481</f>
        <v>0</v>
      </c>
      <c r="K79" s="149"/>
      <c r="L79" s="154"/>
    </row>
    <row r="80" spans="2:12" s="9" customFormat="1" ht="19.899999999999999" customHeight="1">
      <c r="B80" s="148"/>
      <c r="C80" s="149"/>
      <c r="D80" s="150" t="s">
        <v>401</v>
      </c>
      <c r="E80" s="151"/>
      <c r="F80" s="151"/>
      <c r="G80" s="151"/>
      <c r="H80" s="151"/>
      <c r="I80" s="152"/>
      <c r="J80" s="153">
        <f>J493</f>
        <v>0</v>
      </c>
      <c r="K80" s="149"/>
      <c r="L80" s="154"/>
    </row>
    <row r="81" spans="2:12" s="9" customFormat="1" ht="19.899999999999999" customHeight="1">
      <c r="B81" s="148"/>
      <c r="C81" s="149"/>
      <c r="D81" s="150" t="s">
        <v>402</v>
      </c>
      <c r="E81" s="151"/>
      <c r="F81" s="151"/>
      <c r="G81" s="151"/>
      <c r="H81" s="151"/>
      <c r="I81" s="152"/>
      <c r="J81" s="153">
        <f>J503</f>
        <v>0</v>
      </c>
      <c r="K81" s="149"/>
      <c r="L81" s="154"/>
    </row>
    <row r="82" spans="2:12" s="9" customFormat="1" ht="19.899999999999999" customHeight="1">
      <c r="B82" s="148"/>
      <c r="C82" s="149"/>
      <c r="D82" s="150" t="s">
        <v>403</v>
      </c>
      <c r="E82" s="151"/>
      <c r="F82" s="151"/>
      <c r="G82" s="151"/>
      <c r="H82" s="151"/>
      <c r="I82" s="152"/>
      <c r="J82" s="153">
        <f>J516</f>
        <v>0</v>
      </c>
      <c r="K82" s="149"/>
      <c r="L82" s="154"/>
    </row>
    <row r="83" spans="2:12" s="1" customFormat="1" ht="21.75" customHeight="1">
      <c r="B83" s="34"/>
      <c r="C83" s="35"/>
      <c r="D83" s="35"/>
      <c r="E83" s="35"/>
      <c r="F83" s="35"/>
      <c r="G83" s="35"/>
      <c r="H83" s="35"/>
      <c r="I83" s="108"/>
      <c r="J83" s="35"/>
      <c r="K83" s="35"/>
      <c r="L83" s="38"/>
    </row>
    <row r="84" spans="2:12" s="1" customFormat="1" ht="6.95" customHeight="1">
      <c r="B84" s="46"/>
      <c r="C84" s="47"/>
      <c r="D84" s="47"/>
      <c r="E84" s="47"/>
      <c r="F84" s="47"/>
      <c r="G84" s="47"/>
      <c r="H84" s="47"/>
      <c r="I84" s="132"/>
      <c r="J84" s="47"/>
      <c r="K84" s="47"/>
      <c r="L84" s="38"/>
    </row>
    <row r="88" spans="2:12" s="1" customFormat="1" ht="6.95" customHeight="1">
      <c r="B88" s="48"/>
      <c r="C88" s="49"/>
      <c r="D88" s="49"/>
      <c r="E88" s="49"/>
      <c r="F88" s="49"/>
      <c r="G88" s="49"/>
      <c r="H88" s="49"/>
      <c r="I88" s="135"/>
      <c r="J88" s="49"/>
      <c r="K88" s="49"/>
      <c r="L88" s="38"/>
    </row>
    <row r="89" spans="2:12" s="1" customFormat="1" ht="24.95" customHeight="1">
      <c r="B89" s="34"/>
      <c r="C89" s="23" t="s">
        <v>129</v>
      </c>
      <c r="D89" s="35"/>
      <c r="E89" s="35"/>
      <c r="F89" s="35"/>
      <c r="G89" s="35"/>
      <c r="H89" s="35"/>
      <c r="I89" s="108"/>
      <c r="J89" s="35"/>
      <c r="K89" s="35"/>
      <c r="L89" s="38"/>
    </row>
    <row r="90" spans="2:12" s="1" customFormat="1" ht="6.95" customHeight="1">
      <c r="B90" s="34"/>
      <c r="C90" s="35"/>
      <c r="D90" s="35"/>
      <c r="E90" s="35"/>
      <c r="F90" s="35"/>
      <c r="G90" s="35"/>
      <c r="H90" s="35"/>
      <c r="I90" s="108"/>
      <c r="J90" s="35"/>
      <c r="K90" s="35"/>
      <c r="L90" s="38"/>
    </row>
    <row r="91" spans="2:12" s="1" customFormat="1" ht="12" customHeight="1">
      <c r="B91" s="34"/>
      <c r="C91" s="29" t="s">
        <v>16</v>
      </c>
      <c r="D91" s="35"/>
      <c r="E91" s="35"/>
      <c r="F91" s="35"/>
      <c r="G91" s="35"/>
      <c r="H91" s="35"/>
      <c r="I91" s="108"/>
      <c r="J91" s="35"/>
      <c r="K91" s="35"/>
      <c r="L91" s="38"/>
    </row>
    <row r="92" spans="2:12" s="1" customFormat="1" ht="16.5" customHeight="1">
      <c r="B92" s="34"/>
      <c r="C92" s="35"/>
      <c r="D92" s="35"/>
      <c r="E92" s="372" t="str">
        <f>E7</f>
        <v>Sovinky, VDJ – rekonstrukce, úprava 15.7.2019</v>
      </c>
      <c r="F92" s="373"/>
      <c r="G92" s="373"/>
      <c r="H92" s="373"/>
      <c r="I92" s="108"/>
      <c r="J92" s="35"/>
      <c r="K92" s="35"/>
      <c r="L92" s="38"/>
    </row>
    <row r="93" spans="2:12" s="1" customFormat="1" ht="12" customHeight="1">
      <c r="B93" s="34"/>
      <c r="C93" s="29" t="s">
        <v>113</v>
      </c>
      <c r="D93" s="35"/>
      <c r="E93" s="35"/>
      <c r="F93" s="35"/>
      <c r="G93" s="35"/>
      <c r="H93" s="35"/>
      <c r="I93" s="108"/>
      <c r="J93" s="35"/>
      <c r="K93" s="35"/>
      <c r="L93" s="38"/>
    </row>
    <row r="94" spans="2:12" s="1" customFormat="1" ht="16.5" customHeight="1">
      <c r="B94" s="34"/>
      <c r="C94" s="35"/>
      <c r="D94" s="35"/>
      <c r="E94" s="355" t="str">
        <f>E9</f>
        <v>02 - SO 02 – Stavební část - vodojem</v>
      </c>
      <c r="F94" s="371"/>
      <c r="G94" s="371"/>
      <c r="H94" s="371"/>
      <c r="I94" s="108"/>
      <c r="J94" s="35"/>
      <c r="K94" s="35"/>
      <c r="L94" s="38"/>
    </row>
    <row r="95" spans="2:12" s="1" customFormat="1" ht="6.95" customHeight="1">
      <c r="B95" s="34"/>
      <c r="C95" s="35"/>
      <c r="D95" s="35"/>
      <c r="E95" s="35"/>
      <c r="F95" s="35"/>
      <c r="G95" s="35"/>
      <c r="H95" s="35"/>
      <c r="I95" s="108"/>
      <c r="J95" s="35"/>
      <c r="K95" s="35"/>
      <c r="L95" s="38"/>
    </row>
    <row r="96" spans="2:12" s="1" customFormat="1" ht="12" customHeight="1">
      <c r="B96" s="34"/>
      <c r="C96" s="29" t="s">
        <v>21</v>
      </c>
      <c r="D96" s="35"/>
      <c r="E96" s="35"/>
      <c r="F96" s="27" t="str">
        <f>F12</f>
        <v xml:space="preserve"> Sovinky u Mnichova Hradiště, okres Mladá Boleslav</v>
      </c>
      <c r="G96" s="35"/>
      <c r="H96" s="35"/>
      <c r="I96" s="110" t="s">
        <v>23</v>
      </c>
      <c r="J96" s="58" t="str">
        <f>IF(J12="","",J12)</f>
        <v>29. 4. 2019</v>
      </c>
      <c r="K96" s="35"/>
      <c r="L96" s="38"/>
    </row>
    <row r="97" spans="2:65" s="1" customFormat="1" ht="6.95" customHeight="1">
      <c r="B97" s="34"/>
      <c r="C97" s="35"/>
      <c r="D97" s="35"/>
      <c r="E97" s="35"/>
      <c r="F97" s="35"/>
      <c r="G97" s="35"/>
      <c r="H97" s="35"/>
      <c r="I97" s="108"/>
      <c r="J97" s="35"/>
      <c r="K97" s="35"/>
      <c r="L97" s="38"/>
    </row>
    <row r="98" spans="2:65" s="1" customFormat="1" ht="43.15" customHeight="1">
      <c r="B98" s="34"/>
      <c r="C98" s="29" t="s">
        <v>25</v>
      </c>
      <c r="D98" s="35"/>
      <c r="E98" s="35"/>
      <c r="F98" s="27" t="str">
        <f>E15</f>
        <v>VaK Mladá Boleslav, a.s.</v>
      </c>
      <c r="G98" s="35"/>
      <c r="H98" s="35"/>
      <c r="I98" s="110" t="s">
        <v>31</v>
      </c>
      <c r="J98" s="32" t="str">
        <f>E21</f>
        <v>Vodohospodářské inženýrské služby, a.s.</v>
      </c>
      <c r="K98" s="35"/>
      <c r="L98" s="38"/>
    </row>
    <row r="99" spans="2:65" s="1" customFormat="1" ht="15.2" customHeight="1">
      <c r="B99" s="34"/>
      <c r="C99" s="29" t="s">
        <v>29</v>
      </c>
      <c r="D99" s="35"/>
      <c r="E99" s="35"/>
      <c r="F99" s="27" t="str">
        <f>IF(E18="","",E18)</f>
        <v>Vyplň údaj</v>
      </c>
      <c r="G99" s="35"/>
      <c r="H99" s="35"/>
      <c r="I99" s="110" t="s">
        <v>34</v>
      </c>
      <c r="J99" s="32" t="str">
        <f>E24</f>
        <v>Ing.Josef Němeček</v>
      </c>
      <c r="K99" s="35"/>
      <c r="L99" s="38"/>
    </row>
    <row r="100" spans="2:65" s="1" customFormat="1" ht="10.35" customHeight="1">
      <c r="B100" s="34"/>
      <c r="C100" s="35"/>
      <c r="D100" s="35"/>
      <c r="E100" s="35"/>
      <c r="F100" s="35"/>
      <c r="G100" s="35"/>
      <c r="H100" s="35"/>
      <c r="I100" s="108"/>
      <c r="J100" s="35"/>
      <c r="K100" s="35"/>
      <c r="L100" s="38"/>
    </row>
    <row r="101" spans="2:65" s="10" customFormat="1" ht="29.25" customHeight="1">
      <c r="B101" s="155"/>
      <c r="C101" s="156" t="s">
        <v>130</v>
      </c>
      <c r="D101" s="157" t="s">
        <v>57</v>
      </c>
      <c r="E101" s="157" t="s">
        <v>53</v>
      </c>
      <c r="F101" s="157" t="s">
        <v>54</v>
      </c>
      <c r="G101" s="157" t="s">
        <v>131</v>
      </c>
      <c r="H101" s="157" t="s">
        <v>132</v>
      </c>
      <c r="I101" s="158" t="s">
        <v>133</v>
      </c>
      <c r="J101" s="157" t="s">
        <v>117</v>
      </c>
      <c r="K101" s="159" t="s">
        <v>134</v>
      </c>
      <c r="L101" s="160"/>
      <c r="M101" s="67" t="s">
        <v>19</v>
      </c>
      <c r="N101" s="68" t="s">
        <v>42</v>
      </c>
      <c r="O101" s="68" t="s">
        <v>135</v>
      </c>
      <c r="P101" s="68" t="s">
        <v>136</v>
      </c>
      <c r="Q101" s="68" t="s">
        <v>137</v>
      </c>
      <c r="R101" s="68" t="s">
        <v>138</v>
      </c>
      <c r="S101" s="68" t="s">
        <v>139</v>
      </c>
      <c r="T101" s="69" t="s">
        <v>140</v>
      </c>
    </row>
    <row r="102" spans="2:65" s="1" customFormat="1" ht="22.9" customHeight="1">
      <c r="B102" s="34"/>
      <c r="C102" s="74" t="s">
        <v>141</v>
      </c>
      <c r="D102" s="35"/>
      <c r="E102" s="35"/>
      <c r="F102" s="35"/>
      <c r="G102" s="35"/>
      <c r="H102" s="35"/>
      <c r="I102" s="108"/>
      <c r="J102" s="161">
        <f>BK102</f>
        <v>0</v>
      </c>
      <c r="K102" s="35"/>
      <c r="L102" s="38"/>
      <c r="M102" s="70"/>
      <c r="N102" s="71"/>
      <c r="O102" s="71"/>
      <c r="P102" s="162">
        <f>P103+P320</f>
        <v>0</v>
      </c>
      <c r="Q102" s="71"/>
      <c r="R102" s="162">
        <f>R103+R320</f>
        <v>69.713945859999995</v>
      </c>
      <c r="S102" s="71"/>
      <c r="T102" s="163">
        <f>T103+T320</f>
        <v>9.5965360000000004</v>
      </c>
      <c r="AT102" s="17" t="s">
        <v>71</v>
      </c>
      <c r="AU102" s="17" t="s">
        <v>118</v>
      </c>
      <c r="BK102" s="164">
        <f>BK103+BK320</f>
        <v>0</v>
      </c>
    </row>
    <row r="103" spans="2:65" s="11" customFormat="1" ht="25.9" customHeight="1">
      <c r="B103" s="165"/>
      <c r="C103" s="166"/>
      <c r="D103" s="167" t="s">
        <v>71</v>
      </c>
      <c r="E103" s="168" t="s">
        <v>142</v>
      </c>
      <c r="F103" s="168" t="s">
        <v>143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P104+P127+P151+P175+P202+P215+P236+P311+P318</f>
        <v>0</v>
      </c>
      <c r="Q103" s="173"/>
      <c r="R103" s="174">
        <f>R104+R127+R151+R175+R202+R215+R236+R311+R318</f>
        <v>56.805394119999995</v>
      </c>
      <c r="S103" s="173"/>
      <c r="T103" s="175">
        <f>T104+T127+T151+T175+T202+T215+T236+T311+T318</f>
        <v>9.5965360000000004</v>
      </c>
      <c r="AR103" s="176" t="s">
        <v>80</v>
      </c>
      <c r="AT103" s="177" t="s">
        <v>71</v>
      </c>
      <c r="AU103" s="177" t="s">
        <v>72</v>
      </c>
      <c r="AY103" s="176" t="s">
        <v>144</v>
      </c>
      <c r="BK103" s="178">
        <f>BK104+BK127+BK151+BK175+BK202+BK215+BK236+BK311+BK318</f>
        <v>0</v>
      </c>
    </row>
    <row r="104" spans="2:65" s="11" customFormat="1" ht="22.9" customHeight="1">
      <c r="B104" s="165"/>
      <c r="C104" s="166"/>
      <c r="D104" s="167" t="s">
        <v>71</v>
      </c>
      <c r="E104" s="179" t="s">
        <v>80</v>
      </c>
      <c r="F104" s="179" t="s">
        <v>145</v>
      </c>
      <c r="G104" s="166"/>
      <c r="H104" s="166"/>
      <c r="I104" s="169"/>
      <c r="J104" s="180">
        <f>BK104</f>
        <v>0</v>
      </c>
      <c r="K104" s="166"/>
      <c r="L104" s="171"/>
      <c r="M104" s="172"/>
      <c r="N104" s="173"/>
      <c r="O104" s="173"/>
      <c r="P104" s="174">
        <f>SUM(P105:P126)</f>
        <v>0</v>
      </c>
      <c r="Q104" s="173"/>
      <c r="R104" s="174">
        <f>SUM(R105:R126)</f>
        <v>0.59952669999999997</v>
      </c>
      <c r="S104" s="173"/>
      <c r="T104" s="175">
        <f>SUM(T105:T126)</f>
        <v>9.3362499999999997</v>
      </c>
      <c r="AR104" s="176" t="s">
        <v>80</v>
      </c>
      <c r="AT104" s="177" t="s">
        <v>71</v>
      </c>
      <c r="AU104" s="177" t="s">
        <v>80</v>
      </c>
      <c r="AY104" s="176" t="s">
        <v>144</v>
      </c>
      <c r="BK104" s="178">
        <f>SUM(BK105:BK126)</f>
        <v>0</v>
      </c>
    </row>
    <row r="105" spans="2:65" s="1" customFormat="1" ht="24" customHeight="1">
      <c r="B105" s="34"/>
      <c r="C105" s="181" t="s">
        <v>80</v>
      </c>
      <c r="D105" s="181" t="s">
        <v>146</v>
      </c>
      <c r="E105" s="182" t="s">
        <v>404</v>
      </c>
      <c r="F105" s="183" t="s">
        <v>405</v>
      </c>
      <c r="G105" s="184" t="s">
        <v>166</v>
      </c>
      <c r="H105" s="185">
        <v>19.25</v>
      </c>
      <c r="I105" s="186"/>
      <c r="J105" s="187">
        <f>ROUND(I105*H105,2)</f>
        <v>0</v>
      </c>
      <c r="K105" s="183" t="s">
        <v>149</v>
      </c>
      <c r="L105" s="38"/>
      <c r="M105" s="188" t="s">
        <v>19</v>
      </c>
      <c r="N105" s="189" t="s">
        <v>43</v>
      </c>
      <c r="O105" s="63"/>
      <c r="P105" s="190">
        <f>O105*H105</f>
        <v>0</v>
      </c>
      <c r="Q105" s="190">
        <v>0</v>
      </c>
      <c r="R105" s="190">
        <f>Q105*H105</f>
        <v>0</v>
      </c>
      <c r="S105" s="190">
        <v>0.35499999999999998</v>
      </c>
      <c r="T105" s="191">
        <f>S105*H105</f>
        <v>6.8337499999999993</v>
      </c>
      <c r="AR105" s="192" t="s">
        <v>150</v>
      </c>
      <c r="AT105" s="192" t="s">
        <v>146</v>
      </c>
      <c r="AU105" s="192" t="s">
        <v>82</v>
      </c>
      <c r="AY105" s="17" t="s">
        <v>144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7" t="s">
        <v>80</v>
      </c>
      <c r="BK105" s="193">
        <f>ROUND(I105*H105,2)</f>
        <v>0</v>
      </c>
      <c r="BL105" s="17" t="s">
        <v>150</v>
      </c>
      <c r="BM105" s="192" t="s">
        <v>406</v>
      </c>
    </row>
    <row r="106" spans="2:65" s="12" customFormat="1">
      <c r="B106" s="194"/>
      <c r="C106" s="195"/>
      <c r="D106" s="196" t="s">
        <v>152</v>
      </c>
      <c r="E106" s="197" t="s">
        <v>19</v>
      </c>
      <c r="F106" s="198" t="s">
        <v>407</v>
      </c>
      <c r="G106" s="195"/>
      <c r="H106" s="199">
        <v>19.25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152</v>
      </c>
      <c r="AU106" s="205" t="s">
        <v>82</v>
      </c>
      <c r="AV106" s="12" t="s">
        <v>82</v>
      </c>
      <c r="AW106" s="12" t="s">
        <v>33</v>
      </c>
      <c r="AX106" s="12" t="s">
        <v>80</v>
      </c>
      <c r="AY106" s="205" t="s">
        <v>144</v>
      </c>
    </row>
    <row r="107" spans="2:65" s="1" customFormat="1" ht="24" customHeight="1">
      <c r="B107" s="34"/>
      <c r="C107" s="181" t="s">
        <v>82</v>
      </c>
      <c r="D107" s="181" t="s">
        <v>146</v>
      </c>
      <c r="E107" s="182" t="s">
        <v>408</v>
      </c>
      <c r="F107" s="183" t="s">
        <v>409</v>
      </c>
      <c r="G107" s="184" t="s">
        <v>104</v>
      </c>
      <c r="H107" s="185">
        <v>1.925</v>
      </c>
      <c r="I107" s="186"/>
      <c r="J107" s="187">
        <f>ROUND(I107*H107,2)</f>
        <v>0</v>
      </c>
      <c r="K107" s="183" t="s">
        <v>149</v>
      </c>
      <c r="L107" s="38"/>
      <c r="M107" s="188" t="s">
        <v>19</v>
      </c>
      <c r="N107" s="189" t="s">
        <v>43</v>
      </c>
      <c r="O107" s="63"/>
      <c r="P107" s="190">
        <f>O107*H107</f>
        <v>0</v>
      </c>
      <c r="Q107" s="190">
        <v>0</v>
      </c>
      <c r="R107" s="190">
        <f>Q107*H107</f>
        <v>0</v>
      </c>
      <c r="S107" s="190">
        <v>1.3</v>
      </c>
      <c r="T107" s="191">
        <f>S107*H107</f>
        <v>2.5024999999999999</v>
      </c>
      <c r="AR107" s="192" t="s">
        <v>150</v>
      </c>
      <c r="AT107" s="192" t="s">
        <v>146</v>
      </c>
      <c r="AU107" s="192" t="s">
        <v>82</v>
      </c>
      <c r="AY107" s="17" t="s">
        <v>144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7" t="s">
        <v>80</v>
      </c>
      <c r="BK107" s="193">
        <f>ROUND(I107*H107,2)</f>
        <v>0</v>
      </c>
      <c r="BL107" s="17" t="s">
        <v>150</v>
      </c>
      <c r="BM107" s="192" t="s">
        <v>410</v>
      </c>
    </row>
    <row r="108" spans="2:65" s="12" customFormat="1">
      <c r="B108" s="194"/>
      <c r="C108" s="195"/>
      <c r="D108" s="196" t="s">
        <v>152</v>
      </c>
      <c r="E108" s="197" t="s">
        <v>19</v>
      </c>
      <c r="F108" s="198" t="s">
        <v>411</v>
      </c>
      <c r="G108" s="195"/>
      <c r="H108" s="199">
        <v>1.925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152</v>
      </c>
      <c r="AU108" s="205" t="s">
        <v>82</v>
      </c>
      <c r="AV108" s="12" t="s">
        <v>82</v>
      </c>
      <c r="AW108" s="12" t="s">
        <v>33</v>
      </c>
      <c r="AX108" s="12" t="s">
        <v>80</v>
      </c>
      <c r="AY108" s="205" t="s">
        <v>144</v>
      </c>
    </row>
    <row r="109" spans="2:65" s="1" customFormat="1" ht="24" customHeight="1">
      <c r="B109" s="34"/>
      <c r="C109" s="181" t="s">
        <v>159</v>
      </c>
      <c r="D109" s="181" t="s">
        <v>146</v>
      </c>
      <c r="E109" s="182" t="s">
        <v>412</v>
      </c>
      <c r="F109" s="183" t="s">
        <v>413</v>
      </c>
      <c r="G109" s="184" t="s">
        <v>104</v>
      </c>
      <c r="H109" s="185">
        <v>108.813</v>
      </c>
      <c r="I109" s="186"/>
      <c r="J109" s="187">
        <f>ROUND(I109*H109,2)</f>
        <v>0</v>
      </c>
      <c r="K109" s="183" t="s">
        <v>149</v>
      </c>
      <c r="L109" s="38"/>
      <c r="M109" s="188" t="s">
        <v>19</v>
      </c>
      <c r="N109" s="189" t="s">
        <v>43</v>
      </c>
      <c r="O109" s="63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AR109" s="192" t="s">
        <v>150</v>
      </c>
      <c r="AT109" s="192" t="s">
        <v>146</v>
      </c>
      <c r="AU109" s="192" t="s">
        <v>82</v>
      </c>
      <c r="AY109" s="17" t="s">
        <v>144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7" t="s">
        <v>80</v>
      </c>
      <c r="BK109" s="193">
        <f>ROUND(I109*H109,2)</f>
        <v>0</v>
      </c>
      <c r="BL109" s="17" t="s">
        <v>150</v>
      </c>
      <c r="BM109" s="192" t="s">
        <v>414</v>
      </c>
    </row>
    <row r="110" spans="2:65" s="12" customFormat="1">
      <c r="B110" s="194"/>
      <c r="C110" s="195"/>
      <c r="D110" s="196" t="s">
        <v>152</v>
      </c>
      <c r="E110" s="197" t="s">
        <v>19</v>
      </c>
      <c r="F110" s="198" t="s">
        <v>415</v>
      </c>
      <c r="G110" s="195"/>
      <c r="H110" s="199">
        <v>108.813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152</v>
      </c>
      <c r="AU110" s="205" t="s">
        <v>82</v>
      </c>
      <c r="AV110" s="12" t="s">
        <v>82</v>
      </c>
      <c r="AW110" s="12" t="s">
        <v>33</v>
      </c>
      <c r="AX110" s="12" t="s">
        <v>80</v>
      </c>
      <c r="AY110" s="205" t="s">
        <v>144</v>
      </c>
    </row>
    <row r="111" spans="2:65" s="1" customFormat="1" ht="16.5" customHeight="1">
      <c r="B111" s="34"/>
      <c r="C111" s="181" t="s">
        <v>150</v>
      </c>
      <c r="D111" s="181" t="s">
        <v>146</v>
      </c>
      <c r="E111" s="182" t="s">
        <v>416</v>
      </c>
      <c r="F111" s="183" t="s">
        <v>417</v>
      </c>
      <c r="G111" s="184" t="s">
        <v>166</v>
      </c>
      <c r="H111" s="185">
        <v>19.25</v>
      </c>
      <c r="I111" s="186"/>
      <c r="J111" s="187">
        <f>ROUND(I111*H111,2)</f>
        <v>0</v>
      </c>
      <c r="K111" s="183" t="s">
        <v>149</v>
      </c>
      <c r="L111" s="38"/>
      <c r="M111" s="188" t="s">
        <v>19</v>
      </c>
      <c r="N111" s="189" t="s">
        <v>43</v>
      </c>
      <c r="O111" s="63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AR111" s="192" t="s">
        <v>150</v>
      </c>
      <c r="AT111" s="192" t="s">
        <v>146</v>
      </c>
      <c r="AU111" s="192" t="s">
        <v>82</v>
      </c>
      <c r="AY111" s="17" t="s">
        <v>144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7" t="s">
        <v>80</v>
      </c>
      <c r="BK111" s="193">
        <f>ROUND(I111*H111,2)</f>
        <v>0</v>
      </c>
      <c r="BL111" s="17" t="s">
        <v>150</v>
      </c>
      <c r="BM111" s="192" t="s">
        <v>418</v>
      </c>
    </row>
    <row r="112" spans="2:65" s="12" customFormat="1">
      <c r="B112" s="194"/>
      <c r="C112" s="195"/>
      <c r="D112" s="196" t="s">
        <v>152</v>
      </c>
      <c r="E112" s="197" t="s">
        <v>386</v>
      </c>
      <c r="F112" s="198" t="s">
        <v>419</v>
      </c>
      <c r="G112" s="195"/>
      <c r="H112" s="199">
        <v>19.25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152</v>
      </c>
      <c r="AU112" s="205" t="s">
        <v>82</v>
      </c>
      <c r="AV112" s="12" t="s">
        <v>82</v>
      </c>
      <c r="AW112" s="12" t="s">
        <v>33</v>
      </c>
      <c r="AX112" s="12" t="s">
        <v>80</v>
      </c>
      <c r="AY112" s="205" t="s">
        <v>144</v>
      </c>
    </row>
    <row r="113" spans="2:65" s="1" customFormat="1" ht="16.5" customHeight="1">
      <c r="B113" s="34"/>
      <c r="C113" s="181" t="s">
        <v>169</v>
      </c>
      <c r="D113" s="181" t="s">
        <v>146</v>
      </c>
      <c r="E113" s="182" t="s">
        <v>420</v>
      </c>
      <c r="F113" s="183" t="s">
        <v>421</v>
      </c>
      <c r="G113" s="184" t="s">
        <v>166</v>
      </c>
      <c r="H113" s="185">
        <v>113.474</v>
      </c>
      <c r="I113" s="186"/>
      <c r="J113" s="187">
        <f>ROUND(I113*H113,2)</f>
        <v>0</v>
      </c>
      <c r="K113" s="183" t="s">
        <v>149</v>
      </c>
      <c r="L113" s="38"/>
      <c r="M113" s="188" t="s">
        <v>19</v>
      </c>
      <c r="N113" s="189" t="s">
        <v>43</v>
      </c>
      <c r="O113" s="63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AR113" s="192" t="s">
        <v>150</v>
      </c>
      <c r="AT113" s="192" t="s">
        <v>146</v>
      </c>
      <c r="AU113" s="192" t="s">
        <v>82</v>
      </c>
      <c r="AY113" s="17" t="s">
        <v>144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7" t="s">
        <v>80</v>
      </c>
      <c r="BK113" s="193">
        <f>ROUND(I113*H113,2)</f>
        <v>0</v>
      </c>
      <c r="BL113" s="17" t="s">
        <v>150</v>
      </c>
      <c r="BM113" s="192" t="s">
        <v>422</v>
      </c>
    </row>
    <row r="114" spans="2:65" s="12" customFormat="1">
      <c r="B114" s="194"/>
      <c r="C114" s="195"/>
      <c r="D114" s="196" t="s">
        <v>152</v>
      </c>
      <c r="E114" s="197" t="s">
        <v>19</v>
      </c>
      <c r="F114" s="198" t="s">
        <v>423</v>
      </c>
      <c r="G114" s="195"/>
      <c r="H114" s="199">
        <v>113.474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152</v>
      </c>
      <c r="AU114" s="205" t="s">
        <v>82</v>
      </c>
      <c r="AV114" s="12" t="s">
        <v>82</v>
      </c>
      <c r="AW114" s="12" t="s">
        <v>33</v>
      </c>
      <c r="AX114" s="12" t="s">
        <v>80</v>
      </c>
      <c r="AY114" s="205" t="s">
        <v>144</v>
      </c>
    </row>
    <row r="115" spans="2:65" s="1" customFormat="1" ht="16.5" customHeight="1">
      <c r="B115" s="34"/>
      <c r="C115" s="217" t="s">
        <v>173</v>
      </c>
      <c r="D115" s="217" t="s">
        <v>217</v>
      </c>
      <c r="E115" s="218" t="s">
        <v>424</v>
      </c>
      <c r="F115" s="219" t="s">
        <v>425</v>
      </c>
      <c r="G115" s="220" t="s">
        <v>166</v>
      </c>
      <c r="H115" s="221">
        <v>124.821</v>
      </c>
      <c r="I115" s="222"/>
      <c r="J115" s="223">
        <f>ROUND(I115*H115,2)</f>
        <v>0</v>
      </c>
      <c r="K115" s="219" t="s">
        <v>149</v>
      </c>
      <c r="L115" s="224"/>
      <c r="M115" s="225" t="s">
        <v>19</v>
      </c>
      <c r="N115" s="226" t="s">
        <v>43</v>
      </c>
      <c r="O115" s="63"/>
      <c r="P115" s="190">
        <f>O115*H115</f>
        <v>0</v>
      </c>
      <c r="Q115" s="190">
        <v>3.2000000000000003E-4</v>
      </c>
      <c r="R115" s="190">
        <f>Q115*H115</f>
        <v>3.9942720000000001E-2</v>
      </c>
      <c r="S115" s="190">
        <v>0</v>
      </c>
      <c r="T115" s="191">
        <f>S115*H115</f>
        <v>0</v>
      </c>
      <c r="AR115" s="192" t="s">
        <v>183</v>
      </c>
      <c r="AT115" s="192" t="s">
        <v>217</v>
      </c>
      <c r="AU115" s="192" t="s">
        <v>82</v>
      </c>
      <c r="AY115" s="17" t="s">
        <v>144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7" t="s">
        <v>80</v>
      </c>
      <c r="BK115" s="193">
        <f>ROUND(I115*H115,2)</f>
        <v>0</v>
      </c>
      <c r="BL115" s="17" t="s">
        <v>150</v>
      </c>
      <c r="BM115" s="192" t="s">
        <v>426</v>
      </c>
    </row>
    <row r="116" spans="2:65" s="12" customFormat="1">
      <c r="B116" s="194"/>
      <c r="C116" s="195"/>
      <c r="D116" s="196" t="s">
        <v>152</v>
      </c>
      <c r="E116" s="195"/>
      <c r="F116" s="198" t="s">
        <v>427</v>
      </c>
      <c r="G116" s="195"/>
      <c r="H116" s="199">
        <v>124.821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152</v>
      </c>
      <c r="AU116" s="205" t="s">
        <v>82</v>
      </c>
      <c r="AV116" s="12" t="s">
        <v>82</v>
      </c>
      <c r="AW116" s="12" t="s">
        <v>4</v>
      </c>
      <c r="AX116" s="12" t="s">
        <v>80</v>
      </c>
      <c r="AY116" s="205" t="s">
        <v>144</v>
      </c>
    </row>
    <row r="117" spans="2:65" s="1" customFormat="1" ht="24" customHeight="1">
      <c r="B117" s="34"/>
      <c r="C117" s="181" t="s">
        <v>179</v>
      </c>
      <c r="D117" s="181" t="s">
        <v>146</v>
      </c>
      <c r="E117" s="182" t="s">
        <v>428</v>
      </c>
      <c r="F117" s="183" t="s">
        <v>429</v>
      </c>
      <c r="G117" s="184" t="s">
        <v>166</v>
      </c>
      <c r="H117" s="185">
        <v>435.47399999999999</v>
      </c>
      <c r="I117" s="186"/>
      <c r="J117" s="187">
        <f>ROUND(I117*H117,2)</f>
        <v>0</v>
      </c>
      <c r="K117" s="183" t="s">
        <v>149</v>
      </c>
      <c r="L117" s="38"/>
      <c r="M117" s="188" t="s">
        <v>19</v>
      </c>
      <c r="N117" s="189" t="s">
        <v>43</v>
      </c>
      <c r="O117" s="63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AR117" s="192" t="s">
        <v>150</v>
      </c>
      <c r="AT117" s="192" t="s">
        <v>146</v>
      </c>
      <c r="AU117" s="192" t="s">
        <v>82</v>
      </c>
      <c r="AY117" s="17" t="s">
        <v>144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7" t="s">
        <v>80</v>
      </c>
      <c r="BK117" s="193">
        <f>ROUND(I117*H117,2)</f>
        <v>0</v>
      </c>
      <c r="BL117" s="17" t="s">
        <v>150</v>
      </c>
      <c r="BM117" s="192" t="s">
        <v>430</v>
      </c>
    </row>
    <row r="118" spans="2:65" s="14" customFormat="1">
      <c r="B118" s="227"/>
      <c r="C118" s="228"/>
      <c r="D118" s="196" t="s">
        <v>152</v>
      </c>
      <c r="E118" s="229" t="s">
        <v>19</v>
      </c>
      <c r="F118" s="230" t="s">
        <v>431</v>
      </c>
      <c r="G118" s="228"/>
      <c r="H118" s="229" t="s">
        <v>19</v>
      </c>
      <c r="I118" s="231"/>
      <c r="J118" s="228"/>
      <c r="K118" s="228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152</v>
      </c>
      <c r="AU118" s="236" t="s">
        <v>82</v>
      </c>
      <c r="AV118" s="14" t="s">
        <v>80</v>
      </c>
      <c r="AW118" s="14" t="s">
        <v>33</v>
      </c>
      <c r="AX118" s="14" t="s">
        <v>72</v>
      </c>
      <c r="AY118" s="236" t="s">
        <v>144</v>
      </c>
    </row>
    <row r="119" spans="2:65" s="12" customFormat="1">
      <c r="B119" s="194"/>
      <c r="C119" s="195"/>
      <c r="D119" s="196" t="s">
        <v>152</v>
      </c>
      <c r="E119" s="197" t="s">
        <v>19</v>
      </c>
      <c r="F119" s="198" t="s">
        <v>423</v>
      </c>
      <c r="G119" s="195"/>
      <c r="H119" s="199">
        <v>113.474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152</v>
      </c>
      <c r="AU119" s="205" t="s">
        <v>82</v>
      </c>
      <c r="AV119" s="12" t="s">
        <v>82</v>
      </c>
      <c r="AW119" s="12" t="s">
        <v>33</v>
      </c>
      <c r="AX119" s="12" t="s">
        <v>72</v>
      </c>
      <c r="AY119" s="205" t="s">
        <v>144</v>
      </c>
    </row>
    <row r="120" spans="2:65" s="12" customFormat="1">
      <c r="B120" s="194"/>
      <c r="C120" s="195"/>
      <c r="D120" s="196" t="s">
        <v>152</v>
      </c>
      <c r="E120" s="197" t="s">
        <v>19</v>
      </c>
      <c r="F120" s="198" t="s">
        <v>432</v>
      </c>
      <c r="G120" s="195"/>
      <c r="H120" s="199">
        <v>322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152</v>
      </c>
      <c r="AU120" s="205" t="s">
        <v>82</v>
      </c>
      <c r="AV120" s="12" t="s">
        <v>82</v>
      </c>
      <c r="AW120" s="12" t="s">
        <v>33</v>
      </c>
      <c r="AX120" s="12" t="s">
        <v>72</v>
      </c>
      <c r="AY120" s="205" t="s">
        <v>144</v>
      </c>
    </row>
    <row r="121" spans="2:65" s="13" customFormat="1">
      <c r="B121" s="206"/>
      <c r="C121" s="207"/>
      <c r="D121" s="196" t="s">
        <v>152</v>
      </c>
      <c r="E121" s="208" t="s">
        <v>19</v>
      </c>
      <c r="F121" s="209" t="s">
        <v>200</v>
      </c>
      <c r="G121" s="207"/>
      <c r="H121" s="210">
        <v>435.47399999999999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152</v>
      </c>
      <c r="AU121" s="216" t="s">
        <v>82</v>
      </c>
      <c r="AV121" s="13" t="s">
        <v>150</v>
      </c>
      <c r="AW121" s="13" t="s">
        <v>33</v>
      </c>
      <c r="AX121" s="13" t="s">
        <v>80</v>
      </c>
      <c r="AY121" s="216" t="s">
        <v>144</v>
      </c>
    </row>
    <row r="122" spans="2:65" s="1" customFormat="1" ht="16.5" customHeight="1">
      <c r="B122" s="34"/>
      <c r="C122" s="181" t="s">
        <v>183</v>
      </c>
      <c r="D122" s="181" t="s">
        <v>146</v>
      </c>
      <c r="E122" s="182" t="s">
        <v>433</v>
      </c>
      <c r="F122" s="183" t="s">
        <v>434</v>
      </c>
      <c r="G122" s="184" t="s">
        <v>166</v>
      </c>
      <c r="H122" s="185">
        <v>435.47399999999999</v>
      </c>
      <c r="I122" s="186"/>
      <c r="J122" s="187">
        <f>ROUND(I122*H122,2)</f>
        <v>0</v>
      </c>
      <c r="K122" s="183" t="s">
        <v>149</v>
      </c>
      <c r="L122" s="38"/>
      <c r="M122" s="188" t="s">
        <v>19</v>
      </c>
      <c r="N122" s="189" t="s">
        <v>43</v>
      </c>
      <c r="O122" s="63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AR122" s="192" t="s">
        <v>150</v>
      </c>
      <c r="AT122" s="192" t="s">
        <v>146</v>
      </c>
      <c r="AU122" s="192" t="s">
        <v>82</v>
      </c>
      <c r="AY122" s="17" t="s">
        <v>144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7" t="s">
        <v>80</v>
      </c>
      <c r="BK122" s="193">
        <f>ROUND(I122*H122,2)</f>
        <v>0</v>
      </c>
      <c r="BL122" s="17" t="s">
        <v>150</v>
      </c>
      <c r="BM122" s="192" t="s">
        <v>435</v>
      </c>
    </row>
    <row r="123" spans="2:65" s="1" customFormat="1" ht="16.5" customHeight="1">
      <c r="B123" s="34"/>
      <c r="C123" s="181" t="s">
        <v>188</v>
      </c>
      <c r="D123" s="181" t="s">
        <v>146</v>
      </c>
      <c r="E123" s="182" t="s">
        <v>436</v>
      </c>
      <c r="F123" s="183" t="s">
        <v>437</v>
      </c>
      <c r="G123" s="184" t="s">
        <v>166</v>
      </c>
      <c r="H123" s="185">
        <v>435.47399999999999</v>
      </c>
      <c r="I123" s="186"/>
      <c r="J123" s="187">
        <f>ROUND(I123*H123,2)</f>
        <v>0</v>
      </c>
      <c r="K123" s="183" t="s">
        <v>149</v>
      </c>
      <c r="L123" s="38"/>
      <c r="M123" s="188" t="s">
        <v>19</v>
      </c>
      <c r="N123" s="189" t="s">
        <v>43</v>
      </c>
      <c r="O123" s="63"/>
      <c r="P123" s="190">
        <f>O123*H123</f>
        <v>0</v>
      </c>
      <c r="Q123" s="190">
        <v>1.2700000000000001E-3</v>
      </c>
      <c r="R123" s="190">
        <f>Q123*H123</f>
        <v>0.55305198</v>
      </c>
      <c r="S123" s="190">
        <v>0</v>
      </c>
      <c r="T123" s="191">
        <f>S123*H123</f>
        <v>0</v>
      </c>
      <c r="AR123" s="192" t="s">
        <v>150</v>
      </c>
      <c r="AT123" s="192" t="s">
        <v>146</v>
      </c>
      <c r="AU123" s="192" t="s">
        <v>82</v>
      </c>
      <c r="AY123" s="17" t="s">
        <v>144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7" t="s">
        <v>80</v>
      </c>
      <c r="BK123" s="193">
        <f>ROUND(I123*H123,2)</f>
        <v>0</v>
      </c>
      <c r="BL123" s="17" t="s">
        <v>150</v>
      </c>
      <c r="BM123" s="192" t="s">
        <v>438</v>
      </c>
    </row>
    <row r="124" spans="2:65" s="1" customFormat="1" ht="16.5" customHeight="1">
      <c r="B124" s="34"/>
      <c r="C124" s="217" t="s">
        <v>194</v>
      </c>
      <c r="D124" s="217" t="s">
        <v>217</v>
      </c>
      <c r="E124" s="218" t="s">
        <v>439</v>
      </c>
      <c r="F124" s="219" t="s">
        <v>440</v>
      </c>
      <c r="G124" s="220" t="s">
        <v>356</v>
      </c>
      <c r="H124" s="221">
        <v>6.532</v>
      </c>
      <c r="I124" s="222"/>
      <c r="J124" s="223">
        <f>ROUND(I124*H124,2)</f>
        <v>0</v>
      </c>
      <c r="K124" s="219" t="s">
        <v>149</v>
      </c>
      <c r="L124" s="224"/>
      <c r="M124" s="225" t="s">
        <v>19</v>
      </c>
      <c r="N124" s="226" t="s">
        <v>43</v>
      </c>
      <c r="O124" s="63"/>
      <c r="P124" s="190">
        <f>O124*H124</f>
        <v>0</v>
      </c>
      <c r="Q124" s="190">
        <v>1E-3</v>
      </c>
      <c r="R124" s="190">
        <f>Q124*H124</f>
        <v>6.5320000000000005E-3</v>
      </c>
      <c r="S124" s="190">
        <v>0</v>
      </c>
      <c r="T124" s="191">
        <f>S124*H124</f>
        <v>0</v>
      </c>
      <c r="AR124" s="192" t="s">
        <v>183</v>
      </c>
      <c r="AT124" s="192" t="s">
        <v>217</v>
      </c>
      <c r="AU124" s="192" t="s">
        <v>82</v>
      </c>
      <c r="AY124" s="17" t="s">
        <v>144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7" t="s">
        <v>80</v>
      </c>
      <c r="BK124" s="193">
        <f>ROUND(I124*H124,2)</f>
        <v>0</v>
      </c>
      <c r="BL124" s="17" t="s">
        <v>150</v>
      </c>
      <c r="BM124" s="192" t="s">
        <v>441</v>
      </c>
    </row>
    <row r="125" spans="2:65" s="12" customFormat="1">
      <c r="B125" s="194"/>
      <c r="C125" s="195"/>
      <c r="D125" s="196" t="s">
        <v>152</v>
      </c>
      <c r="E125" s="195"/>
      <c r="F125" s="198" t="s">
        <v>442</v>
      </c>
      <c r="G125" s="195"/>
      <c r="H125" s="199">
        <v>6.532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152</v>
      </c>
      <c r="AU125" s="205" t="s">
        <v>82</v>
      </c>
      <c r="AV125" s="12" t="s">
        <v>82</v>
      </c>
      <c r="AW125" s="12" t="s">
        <v>4</v>
      </c>
      <c r="AX125" s="12" t="s">
        <v>80</v>
      </c>
      <c r="AY125" s="205" t="s">
        <v>144</v>
      </c>
    </row>
    <row r="126" spans="2:65" s="1" customFormat="1" ht="16.5" customHeight="1">
      <c r="B126" s="34"/>
      <c r="C126" s="181" t="s">
        <v>201</v>
      </c>
      <c r="D126" s="181" t="s">
        <v>146</v>
      </c>
      <c r="E126" s="182" t="s">
        <v>443</v>
      </c>
      <c r="F126" s="183" t="s">
        <v>444</v>
      </c>
      <c r="G126" s="184" t="s">
        <v>166</v>
      </c>
      <c r="H126" s="185">
        <v>435.47399999999999</v>
      </c>
      <c r="I126" s="186"/>
      <c r="J126" s="187">
        <f>ROUND(I126*H126,2)</f>
        <v>0</v>
      </c>
      <c r="K126" s="183" t="s">
        <v>149</v>
      </c>
      <c r="L126" s="38"/>
      <c r="M126" s="188" t="s">
        <v>19</v>
      </c>
      <c r="N126" s="189" t="s">
        <v>43</v>
      </c>
      <c r="O126" s="63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AR126" s="192" t="s">
        <v>150</v>
      </c>
      <c r="AT126" s="192" t="s">
        <v>146</v>
      </c>
      <c r="AU126" s="192" t="s">
        <v>82</v>
      </c>
      <c r="AY126" s="17" t="s">
        <v>144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7" t="s">
        <v>80</v>
      </c>
      <c r="BK126" s="193">
        <f>ROUND(I126*H126,2)</f>
        <v>0</v>
      </c>
      <c r="BL126" s="17" t="s">
        <v>150</v>
      </c>
      <c r="BM126" s="192" t="s">
        <v>445</v>
      </c>
    </row>
    <row r="127" spans="2:65" s="11" customFormat="1" ht="22.9" customHeight="1">
      <c r="B127" s="165"/>
      <c r="C127" s="166"/>
      <c r="D127" s="167" t="s">
        <v>71</v>
      </c>
      <c r="E127" s="179" t="s">
        <v>82</v>
      </c>
      <c r="F127" s="179" t="s">
        <v>446</v>
      </c>
      <c r="G127" s="166"/>
      <c r="H127" s="166"/>
      <c r="I127" s="169"/>
      <c r="J127" s="180">
        <f>BK127</f>
        <v>0</v>
      </c>
      <c r="K127" s="166"/>
      <c r="L127" s="171"/>
      <c r="M127" s="172"/>
      <c r="N127" s="173"/>
      <c r="O127" s="173"/>
      <c r="P127" s="174">
        <f>SUM(P128:P150)</f>
        <v>0</v>
      </c>
      <c r="Q127" s="173"/>
      <c r="R127" s="174">
        <f>SUM(R128:R150)</f>
        <v>34.034827310000004</v>
      </c>
      <c r="S127" s="173"/>
      <c r="T127" s="175">
        <f>SUM(T128:T150)</f>
        <v>0</v>
      </c>
      <c r="AR127" s="176" t="s">
        <v>80</v>
      </c>
      <c r="AT127" s="177" t="s">
        <v>71</v>
      </c>
      <c r="AU127" s="177" t="s">
        <v>80</v>
      </c>
      <c r="AY127" s="176" t="s">
        <v>144</v>
      </c>
      <c r="BK127" s="178">
        <f>SUM(BK128:BK150)</f>
        <v>0</v>
      </c>
    </row>
    <row r="128" spans="2:65" s="1" customFormat="1" ht="24" customHeight="1">
      <c r="B128" s="34"/>
      <c r="C128" s="181" t="s">
        <v>206</v>
      </c>
      <c r="D128" s="181" t="s">
        <v>146</v>
      </c>
      <c r="E128" s="182" t="s">
        <v>447</v>
      </c>
      <c r="F128" s="183" t="s">
        <v>448</v>
      </c>
      <c r="G128" s="184" t="s">
        <v>166</v>
      </c>
      <c r="H128" s="185">
        <v>307.29399999999998</v>
      </c>
      <c r="I128" s="186"/>
      <c r="J128" s="187">
        <f>ROUND(I128*H128,2)</f>
        <v>0</v>
      </c>
      <c r="K128" s="183" t="s">
        <v>149</v>
      </c>
      <c r="L128" s="38"/>
      <c r="M128" s="188" t="s">
        <v>19</v>
      </c>
      <c r="N128" s="189" t="s">
        <v>43</v>
      </c>
      <c r="O128" s="63"/>
      <c r="P128" s="190">
        <f>O128*H128</f>
        <v>0</v>
      </c>
      <c r="Q128" s="190">
        <v>2.2000000000000001E-4</v>
      </c>
      <c r="R128" s="190">
        <f>Q128*H128</f>
        <v>6.760468E-2</v>
      </c>
      <c r="S128" s="190">
        <v>0</v>
      </c>
      <c r="T128" s="191">
        <f>S128*H128</f>
        <v>0</v>
      </c>
      <c r="AR128" s="192" t="s">
        <v>150</v>
      </c>
      <c r="AT128" s="192" t="s">
        <v>146</v>
      </c>
      <c r="AU128" s="192" t="s">
        <v>82</v>
      </c>
      <c r="AY128" s="17" t="s">
        <v>144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7" t="s">
        <v>80</v>
      </c>
      <c r="BK128" s="193">
        <f>ROUND(I128*H128,2)</f>
        <v>0</v>
      </c>
      <c r="BL128" s="17" t="s">
        <v>150</v>
      </c>
      <c r="BM128" s="192" t="s">
        <v>449</v>
      </c>
    </row>
    <row r="129" spans="2:65" s="12" customFormat="1">
      <c r="B129" s="194"/>
      <c r="C129" s="195"/>
      <c r="D129" s="196" t="s">
        <v>152</v>
      </c>
      <c r="E129" s="197" t="s">
        <v>19</v>
      </c>
      <c r="F129" s="198" t="s">
        <v>450</v>
      </c>
      <c r="G129" s="195"/>
      <c r="H129" s="199">
        <v>226.94800000000001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152</v>
      </c>
      <c r="AU129" s="205" t="s">
        <v>82</v>
      </c>
      <c r="AV129" s="12" t="s">
        <v>82</v>
      </c>
      <c r="AW129" s="12" t="s">
        <v>33</v>
      </c>
      <c r="AX129" s="12" t="s">
        <v>72</v>
      </c>
      <c r="AY129" s="205" t="s">
        <v>144</v>
      </c>
    </row>
    <row r="130" spans="2:65" s="12" customFormat="1">
      <c r="B130" s="194"/>
      <c r="C130" s="195"/>
      <c r="D130" s="196" t="s">
        <v>152</v>
      </c>
      <c r="E130" s="197" t="s">
        <v>19</v>
      </c>
      <c r="F130" s="198" t="s">
        <v>451</v>
      </c>
      <c r="G130" s="195"/>
      <c r="H130" s="199">
        <v>80.346000000000004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152</v>
      </c>
      <c r="AU130" s="205" t="s">
        <v>82</v>
      </c>
      <c r="AV130" s="12" t="s">
        <v>82</v>
      </c>
      <c r="AW130" s="12" t="s">
        <v>33</v>
      </c>
      <c r="AX130" s="12" t="s">
        <v>72</v>
      </c>
      <c r="AY130" s="205" t="s">
        <v>144</v>
      </c>
    </row>
    <row r="131" spans="2:65" s="13" customFormat="1">
      <c r="B131" s="206"/>
      <c r="C131" s="207"/>
      <c r="D131" s="196" t="s">
        <v>152</v>
      </c>
      <c r="E131" s="208" t="s">
        <v>19</v>
      </c>
      <c r="F131" s="209" t="s">
        <v>200</v>
      </c>
      <c r="G131" s="207"/>
      <c r="H131" s="210">
        <v>307.29399999999998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152</v>
      </c>
      <c r="AU131" s="216" t="s">
        <v>82</v>
      </c>
      <c r="AV131" s="13" t="s">
        <v>150</v>
      </c>
      <c r="AW131" s="13" t="s">
        <v>33</v>
      </c>
      <c r="AX131" s="13" t="s">
        <v>80</v>
      </c>
      <c r="AY131" s="216" t="s">
        <v>144</v>
      </c>
    </row>
    <row r="132" spans="2:65" s="1" customFormat="1" ht="16.5" customHeight="1">
      <c r="B132" s="34"/>
      <c r="C132" s="217" t="s">
        <v>211</v>
      </c>
      <c r="D132" s="217" t="s">
        <v>217</v>
      </c>
      <c r="E132" s="218" t="s">
        <v>452</v>
      </c>
      <c r="F132" s="219" t="s">
        <v>453</v>
      </c>
      <c r="G132" s="220" t="s">
        <v>166</v>
      </c>
      <c r="H132" s="221">
        <v>353.38799999999998</v>
      </c>
      <c r="I132" s="222"/>
      <c r="J132" s="223">
        <f>ROUND(I132*H132,2)</f>
        <v>0</v>
      </c>
      <c r="K132" s="219" t="s">
        <v>149</v>
      </c>
      <c r="L132" s="224"/>
      <c r="M132" s="225" t="s">
        <v>19</v>
      </c>
      <c r="N132" s="226" t="s">
        <v>43</v>
      </c>
      <c r="O132" s="63"/>
      <c r="P132" s="190">
        <f>O132*H132</f>
        <v>0</v>
      </c>
      <c r="Q132" s="190">
        <v>2.9999999999999997E-4</v>
      </c>
      <c r="R132" s="190">
        <f>Q132*H132</f>
        <v>0.10601639999999998</v>
      </c>
      <c r="S132" s="190">
        <v>0</v>
      </c>
      <c r="T132" s="191">
        <f>S132*H132</f>
        <v>0</v>
      </c>
      <c r="AR132" s="192" t="s">
        <v>183</v>
      </c>
      <c r="AT132" s="192" t="s">
        <v>217</v>
      </c>
      <c r="AU132" s="192" t="s">
        <v>82</v>
      </c>
      <c r="AY132" s="17" t="s">
        <v>144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7" t="s">
        <v>80</v>
      </c>
      <c r="BK132" s="193">
        <f>ROUND(I132*H132,2)</f>
        <v>0</v>
      </c>
      <c r="BL132" s="17" t="s">
        <v>150</v>
      </c>
      <c r="BM132" s="192" t="s">
        <v>454</v>
      </c>
    </row>
    <row r="133" spans="2:65" s="12" customFormat="1">
      <c r="B133" s="194"/>
      <c r="C133" s="195"/>
      <c r="D133" s="196" t="s">
        <v>152</v>
      </c>
      <c r="E133" s="195"/>
      <c r="F133" s="198" t="s">
        <v>455</v>
      </c>
      <c r="G133" s="195"/>
      <c r="H133" s="199">
        <v>353.38799999999998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152</v>
      </c>
      <c r="AU133" s="205" t="s">
        <v>82</v>
      </c>
      <c r="AV133" s="12" t="s">
        <v>82</v>
      </c>
      <c r="AW133" s="12" t="s">
        <v>4</v>
      </c>
      <c r="AX133" s="12" t="s">
        <v>80</v>
      </c>
      <c r="AY133" s="205" t="s">
        <v>144</v>
      </c>
    </row>
    <row r="134" spans="2:65" s="1" customFormat="1" ht="16.5" customHeight="1">
      <c r="B134" s="34"/>
      <c r="C134" s="181" t="s">
        <v>216</v>
      </c>
      <c r="D134" s="181" t="s">
        <v>146</v>
      </c>
      <c r="E134" s="182" t="s">
        <v>456</v>
      </c>
      <c r="F134" s="183" t="s">
        <v>457</v>
      </c>
      <c r="G134" s="184" t="s">
        <v>104</v>
      </c>
      <c r="H134" s="185">
        <v>11.347</v>
      </c>
      <c r="I134" s="186"/>
      <c r="J134" s="187">
        <f>ROUND(I134*H134,2)</f>
        <v>0</v>
      </c>
      <c r="K134" s="183" t="s">
        <v>149</v>
      </c>
      <c r="L134" s="38"/>
      <c r="M134" s="188" t="s">
        <v>19</v>
      </c>
      <c r="N134" s="189" t="s">
        <v>43</v>
      </c>
      <c r="O134" s="63"/>
      <c r="P134" s="190">
        <f>O134*H134</f>
        <v>0</v>
      </c>
      <c r="Q134" s="190">
        <v>2.16</v>
      </c>
      <c r="R134" s="190">
        <f>Q134*H134</f>
        <v>24.509520000000002</v>
      </c>
      <c r="S134" s="190">
        <v>0</v>
      </c>
      <c r="T134" s="191">
        <f>S134*H134</f>
        <v>0</v>
      </c>
      <c r="AR134" s="192" t="s">
        <v>150</v>
      </c>
      <c r="AT134" s="192" t="s">
        <v>146</v>
      </c>
      <c r="AU134" s="192" t="s">
        <v>82</v>
      </c>
      <c r="AY134" s="17" t="s">
        <v>144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7" t="s">
        <v>80</v>
      </c>
      <c r="BK134" s="193">
        <f>ROUND(I134*H134,2)</f>
        <v>0</v>
      </c>
      <c r="BL134" s="17" t="s">
        <v>150</v>
      </c>
      <c r="BM134" s="192" t="s">
        <v>458</v>
      </c>
    </row>
    <row r="135" spans="2:65" s="12" customFormat="1">
      <c r="B135" s="194"/>
      <c r="C135" s="195"/>
      <c r="D135" s="196" t="s">
        <v>152</v>
      </c>
      <c r="E135" s="197" t="s">
        <v>19</v>
      </c>
      <c r="F135" s="198" t="s">
        <v>459</v>
      </c>
      <c r="G135" s="195"/>
      <c r="H135" s="199">
        <v>11.347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152</v>
      </c>
      <c r="AU135" s="205" t="s">
        <v>82</v>
      </c>
      <c r="AV135" s="12" t="s">
        <v>82</v>
      </c>
      <c r="AW135" s="12" t="s">
        <v>33</v>
      </c>
      <c r="AX135" s="12" t="s">
        <v>80</v>
      </c>
      <c r="AY135" s="205" t="s">
        <v>144</v>
      </c>
    </row>
    <row r="136" spans="2:65" s="1" customFormat="1" ht="16.5" customHeight="1">
      <c r="B136" s="34"/>
      <c r="C136" s="181" t="s">
        <v>8</v>
      </c>
      <c r="D136" s="181" t="s">
        <v>146</v>
      </c>
      <c r="E136" s="182" t="s">
        <v>460</v>
      </c>
      <c r="F136" s="183" t="s">
        <v>461</v>
      </c>
      <c r="G136" s="184" t="s">
        <v>104</v>
      </c>
      <c r="H136" s="185">
        <v>1.3660000000000001</v>
      </c>
      <c r="I136" s="186"/>
      <c r="J136" s="187">
        <f>ROUND(I136*H136,2)</f>
        <v>0</v>
      </c>
      <c r="K136" s="183" t="s">
        <v>149</v>
      </c>
      <c r="L136" s="38"/>
      <c r="M136" s="188" t="s">
        <v>19</v>
      </c>
      <c r="N136" s="189" t="s">
        <v>43</v>
      </c>
      <c r="O136" s="63"/>
      <c r="P136" s="190">
        <f>O136*H136</f>
        <v>0</v>
      </c>
      <c r="Q136" s="190">
        <v>2.5517799999999999</v>
      </c>
      <c r="R136" s="190">
        <f>Q136*H136</f>
        <v>3.4857314800000001</v>
      </c>
      <c r="S136" s="190">
        <v>0</v>
      </c>
      <c r="T136" s="191">
        <f>S136*H136</f>
        <v>0</v>
      </c>
      <c r="AR136" s="192" t="s">
        <v>150</v>
      </c>
      <c r="AT136" s="192" t="s">
        <v>146</v>
      </c>
      <c r="AU136" s="192" t="s">
        <v>82</v>
      </c>
      <c r="AY136" s="17" t="s">
        <v>144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7" t="s">
        <v>80</v>
      </c>
      <c r="BK136" s="193">
        <f>ROUND(I136*H136,2)</f>
        <v>0</v>
      </c>
      <c r="BL136" s="17" t="s">
        <v>150</v>
      </c>
      <c r="BM136" s="192" t="s">
        <v>462</v>
      </c>
    </row>
    <row r="137" spans="2:65" s="12" customFormat="1">
      <c r="B137" s="194"/>
      <c r="C137" s="195"/>
      <c r="D137" s="196" t="s">
        <v>152</v>
      </c>
      <c r="E137" s="197" t="s">
        <v>19</v>
      </c>
      <c r="F137" s="198" t="s">
        <v>463</v>
      </c>
      <c r="G137" s="195"/>
      <c r="H137" s="199">
        <v>0.89600000000000002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152</v>
      </c>
      <c r="AU137" s="205" t="s">
        <v>82</v>
      </c>
      <c r="AV137" s="12" t="s">
        <v>82</v>
      </c>
      <c r="AW137" s="12" t="s">
        <v>33</v>
      </c>
      <c r="AX137" s="12" t="s">
        <v>72</v>
      </c>
      <c r="AY137" s="205" t="s">
        <v>144</v>
      </c>
    </row>
    <row r="138" spans="2:65" s="12" customFormat="1">
      <c r="B138" s="194"/>
      <c r="C138" s="195"/>
      <c r="D138" s="196" t="s">
        <v>152</v>
      </c>
      <c r="E138" s="197" t="s">
        <v>19</v>
      </c>
      <c r="F138" s="198" t="s">
        <v>464</v>
      </c>
      <c r="G138" s="195"/>
      <c r="H138" s="199">
        <v>0.47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152</v>
      </c>
      <c r="AU138" s="205" t="s">
        <v>82</v>
      </c>
      <c r="AV138" s="12" t="s">
        <v>82</v>
      </c>
      <c r="AW138" s="12" t="s">
        <v>33</v>
      </c>
      <c r="AX138" s="12" t="s">
        <v>72</v>
      </c>
      <c r="AY138" s="205" t="s">
        <v>144</v>
      </c>
    </row>
    <row r="139" spans="2:65" s="13" customFormat="1">
      <c r="B139" s="206"/>
      <c r="C139" s="207"/>
      <c r="D139" s="196" t="s">
        <v>152</v>
      </c>
      <c r="E139" s="208" t="s">
        <v>19</v>
      </c>
      <c r="F139" s="209" t="s">
        <v>200</v>
      </c>
      <c r="G139" s="207"/>
      <c r="H139" s="210">
        <v>1.3660000000000001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152</v>
      </c>
      <c r="AU139" s="216" t="s">
        <v>82</v>
      </c>
      <c r="AV139" s="13" t="s">
        <v>150</v>
      </c>
      <c r="AW139" s="13" t="s">
        <v>33</v>
      </c>
      <c r="AX139" s="13" t="s">
        <v>80</v>
      </c>
      <c r="AY139" s="216" t="s">
        <v>144</v>
      </c>
    </row>
    <row r="140" spans="2:65" s="1" customFormat="1" ht="16.5" customHeight="1">
      <c r="B140" s="34"/>
      <c r="C140" s="181" t="s">
        <v>227</v>
      </c>
      <c r="D140" s="181" t="s">
        <v>146</v>
      </c>
      <c r="E140" s="182" t="s">
        <v>465</v>
      </c>
      <c r="F140" s="183" t="s">
        <v>466</v>
      </c>
      <c r="G140" s="184" t="s">
        <v>166</v>
      </c>
      <c r="H140" s="185">
        <v>9.1839999999999993</v>
      </c>
      <c r="I140" s="186"/>
      <c r="J140" s="187">
        <f>ROUND(I140*H140,2)</f>
        <v>0</v>
      </c>
      <c r="K140" s="183" t="s">
        <v>149</v>
      </c>
      <c r="L140" s="38"/>
      <c r="M140" s="188" t="s">
        <v>19</v>
      </c>
      <c r="N140" s="189" t="s">
        <v>43</v>
      </c>
      <c r="O140" s="63"/>
      <c r="P140" s="190">
        <f>O140*H140</f>
        <v>0</v>
      </c>
      <c r="Q140" s="190">
        <v>4.5799999999999999E-3</v>
      </c>
      <c r="R140" s="190">
        <f>Q140*H140</f>
        <v>4.2062719999999998E-2</v>
      </c>
      <c r="S140" s="190">
        <v>0</v>
      </c>
      <c r="T140" s="191">
        <f>S140*H140</f>
        <v>0</v>
      </c>
      <c r="AR140" s="192" t="s">
        <v>150</v>
      </c>
      <c r="AT140" s="192" t="s">
        <v>146</v>
      </c>
      <c r="AU140" s="192" t="s">
        <v>82</v>
      </c>
      <c r="AY140" s="17" t="s">
        <v>144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7" t="s">
        <v>80</v>
      </c>
      <c r="BK140" s="193">
        <f>ROUND(I140*H140,2)</f>
        <v>0</v>
      </c>
      <c r="BL140" s="17" t="s">
        <v>150</v>
      </c>
      <c r="BM140" s="192" t="s">
        <v>467</v>
      </c>
    </row>
    <row r="141" spans="2:65" s="12" customFormat="1">
      <c r="B141" s="194"/>
      <c r="C141" s="195"/>
      <c r="D141" s="196" t="s">
        <v>152</v>
      </c>
      <c r="E141" s="197" t="s">
        <v>19</v>
      </c>
      <c r="F141" s="198" t="s">
        <v>468</v>
      </c>
      <c r="G141" s="195"/>
      <c r="H141" s="199">
        <v>5.04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152</v>
      </c>
      <c r="AU141" s="205" t="s">
        <v>82</v>
      </c>
      <c r="AV141" s="12" t="s">
        <v>82</v>
      </c>
      <c r="AW141" s="12" t="s">
        <v>33</v>
      </c>
      <c r="AX141" s="12" t="s">
        <v>72</v>
      </c>
      <c r="AY141" s="205" t="s">
        <v>144</v>
      </c>
    </row>
    <row r="142" spans="2:65" s="12" customFormat="1">
      <c r="B142" s="194"/>
      <c r="C142" s="195"/>
      <c r="D142" s="196" t="s">
        <v>152</v>
      </c>
      <c r="E142" s="197" t="s">
        <v>19</v>
      </c>
      <c r="F142" s="198" t="s">
        <v>469</v>
      </c>
      <c r="G142" s="195"/>
      <c r="H142" s="199">
        <v>4.1440000000000001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152</v>
      </c>
      <c r="AU142" s="205" t="s">
        <v>82</v>
      </c>
      <c r="AV142" s="12" t="s">
        <v>82</v>
      </c>
      <c r="AW142" s="12" t="s">
        <v>33</v>
      </c>
      <c r="AX142" s="12" t="s">
        <v>72</v>
      </c>
      <c r="AY142" s="205" t="s">
        <v>144</v>
      </c>
    </row>
    <row r="143" spans="2:65" s="13" customFormat="1">
      <c r="B143" s="206"/>
      <c r="C143" s="207"/>
      <c r="D143" s="196" t="s">
        <v>152</v>
      </c>
      <c r="E143" s="208" t="s">
        <v>19</v>
      </c>
      <c r="F143" s="209" t="s">
        <v>200</v>
      </c>
      <c r="G143" s="207"/>
      <c r="H143" s="210">
        <v>9.1839999999999993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152</v>
      </c>
      <c r="AU143" s="216" t="s">
        <v>82</v>
      </c>
      <c r="AV143" s="13" t="s">
        <v>150</v>
      </c>
      <c r="AW143" s="13" t="s">
        <v>33</v>
      </c>
      <c r="AX143" s="13" t="s">
        <v>80</v>
      </c>
      <c r="AY143" s="216" t="s">
        <v>144</v>
      </c>
    </row>
    <row r="144" spans="2:65" s="1" customFormat="1" ht="16.5" customHeight="1">
      <c r="B144" s="34"/>
      <c r="C144" s="181" t="s">
        <v>232</v>
      </c>
      <c r="D144" s="181" t="s">
        <v>146</v>
      </c>
      <c r="E144" s="182" t="s">
        <v>470</v>
      </c>
      <c r="F144" s="183" t="s">
        <v>471</v>
      </c>
      <c r="G144" s="184" t="s">
        <v>166</v>
      </c>
      <c r="H144" s="185">
        <v>9.1839999999999993</v>
      </c>
      <c r="I144" s="186"/>
      <c r="J144" s="187">
        <f>ROUND(I144*H144,2)</f>
        <v>0</v>
      </c>
      <c r="K144" s="183" t="s">
        <v>149</v>
      </c>
      <c r="L144" s="38"/>
      <c r="M144" s="188" t="s">
        <v>19</v>
      </c>
      <c r="N144" s="189" t="s">
        <v>43</v>
      </c>
      <c r="O144" s="63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AR144" s="192" t="s">
        <v>150</v>
      </c>
      <c r="AT144" s="192" t="s">
        <v>146</v>
      </c>
      <c r="AU144" s="192" t="s">
        <v>82</v>
      </c>
      <c r="AY144" s="17" t="s">
        <v>144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7" t="s">
        <v>80</v>
      </c>
      <c r="BK144" s="193">
        <f>ROUND(I144*H144,2)</f>
        <v>0</v>
      </c>
      <c r="BL144" s="17" t="s">
        <v>150</v>
      </c>
      <c r="BM144" s="192" t="s">
        <v>472</v>
      </c>
    </row>
    <row r="145" spans="2:65" s="1" customFormat="1" ht="16.5" customHeight="1">
      <c r="B145" s="34"/>
      <c r="C145" s="181" t="s">
        <v>241</v>
      </c>
      <c r="D145" s="181" t="s">
        <v>146</v>
      </c>
      <c r="E145" s="182" t="s">
        <v>473</v>
      </c>
      <c r="F145" s="183" t="s">
        <v>474</v>
      </c>
      <c r="G145" s="184" t="s">
        <v>191</v>
      </c>
      <c r="H145" s="185">
        <v>2.5999999999999999E-2</v>
      </c>
      <c r="I145" s="186"/>
      <c r="J145" s="187">
        <f>ROUND(I145*H145,2)</f>
        <v>0</v>
      </c>
      <c r="K145" s="183" t="s">
        <v>149</v>
      </c>
      <c r="L145" s="38"/>
      <c r="M145" s="188" t="s">
        <v>19</v>
      </c>
      <c r="N145" s="189" t="s">
        <v>43</v>
      </c>
      <c r="O145" s="63"/>
      <c r="P145" s="190">
        <f>O145*H145</f>
        <v>0</v>
      </c>
      <c r="Q145" s="190">
        <v>1.0475300000000001</v>
      </c>
      <c r="R145" s="190">
        <f>Q145*H145</f>
        <v>2.7235780000000001E-2</v>
      </c>
      <c r="S145" s="190">
        <v>0</v>
      </c>
      <c r="T145" s="191">
        <f>S145*H145</f>
        <v>0</v>
      </c>
      <c r="AR145" s="192" t="s">
        <v>150</v>
      </c>
      <c r="AT145" s="192" t="s">
        <v>146</v>
      </c>
      <c r="AU145" s="192" t="s">
        <v>82</v>
      </c>
      <c r="AY145" s="17" t="s">
        <v>144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7" t="s">
        <v>80</v>
      </c>
      <c r="BK145" s="193">
        <f>ROUND(I145*H145,2)</f>
        <v>0</v>
      </c>
      <c r="BL145" s="17" t="s">
        <v>150</v>
      </c>
      <c r="BM145" s="192" t="s">
        <v>475</v>
      </c>
    </row>
    <row r="146" spans="2:65" s="12" customFormat="1">
      <c r="B146" s="194"/>
      <c r="C146" s="195"/>
      <c r="D146" s="196" t="s">
        <v>152</v>
      </c>
      <c r="E146" s="197" t="s">
        <v>19</v>
      </c>
      <c r="F146" s="198" t="s">
        <v>476</v>
      </c>
      <c r="G146" s="195"/>
      <c r="H146" s="199">
        <v>2.5999999999999999E-2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152</v>
      </c>
      <c r="AU146" s="205" t="s">
        <v>82</v>
      </c>
      <c r="AV146" s="12" t="s">
        <v>82</v>
      </c>
      <c r="AW146" s="12" t="s">
        <v>33</v>
      </c>
      <c r="AX146" s="12" t="s">
        <v>80</v>
      </c>
      <c r="AY146" s="205" t="s">
        <v>144</v>
      </c>
    </row>
    <row r="147" spans="2:65" s="1" customFormat="1" ht="16.5" customHeight="1">
      <c r="B147" s="34"/>
      <c r="C147" s="181" t="s">
        <v>247</v>
      </c>
      <c r="D147" s="181" t="s">
        <v>146</v>
      </c>
      <c r="E147" s="182" t="s">
        <v>477</v>
      </c>
      <c r="F147" s="183" t="s">
        <v>478</v>
      </c>
      <c r="G147" s="184" t="s">
        <v>104</v>
      </c>
      <c r="H147" s="185">
        <v>1.925</v>
      </c>
      <c r="I147" s="186"/>
      <c r="J147" s="187">
        <f>ROUND(I147*H147,2)</f>
        <v>0</v>
      </c>
      <c r="K147" s="183" t="s">
        <v>149</v>
      </c>
      <c r="L147" s="38"/>
      <c r="M147" s="188" t="s">
        <v>19</v>
      </c>
      <c r="N147" s="189" t="s">
        <v>43</v>
      </c>
      <c r="O147" s="63"/>
      <c r="P147" s="190">
        <f>O147*H147</f>
        <v>0</v>
      </c>
      <c r="Q147" s="190">
        <v>1.9312499999999999</v>
      </c>
      <c r="R147" s="190">
        <f>Q147*H147</f>
        <v>3.7176562500000001</v>
      </c>
      <c r="S147" s="190">
        <v>0</v>
      </c>
      <c r="T147" s="191">
        <f>S147*H147</f>
        <v>0</v>
      </c>
      <c r="AR147" s="192" t="s">
        <v>150</v>
      </c>
      <c r="AT147" s="192" t="s">
        <v>146</v>
      </c>
      <c r="AU147" s="192" t="s">
        <v>82</v>
      </c>
      <c r="AY147" s="17" t="s">
        <v>144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7" t="s">
        <v>80</v>
      </c>
      <c r="BK147" s="193">
        <f>ROUND(I147*H147,2)</f>
        <v>0</v>
      </c>
      <c r="BL147" s="17" t="s">
        <v>150</v>
      </c>
      <c r="BM147" s="192" t="s">
        <v>479</v>
      </c>
    </row>
    <row r="148" spans="2:65" s="12" customFormat="1">
      <c r="B148" s="194"/>
      <c r="C148" s="195"/>
      <c r="D148" s="196" t="s">
        <v>152</v>
      </c>
      <c r="E148" s="197" t="s">
        <v>19</v>
      </c>
      <c r="F148" s="198" t="s">
        <v>480</v>
      </c>
      <c r="G148" s="195"/>
      <c r="H148" s="199">
        <v>1.925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152</v>
      </c>
      <c r="AU148" s="205" t="s">
        <v>82</v>
      </c>
      <c r="AV148" s="12" t="s">
        <v>82</v>
      </c>
      <c r="AW148" s="12" t="s">
        <v>33</v>
      </c>
      <c r="AX148" s="12" t="s">
        <v>80</v>
      </c>
      <c r="AY148" s="205" t="s">
        <v>144</v>
      </c>
    </row>
    <row r="149" spans="2:65" s="1" customFormat="1" ht="16.5" customHeight="1">
      <c r="B149" s="34"/>
      <c r="C149" s="181" t="s">
        <v>256</v>
      </c>
      <c r="D149" s="181" t="s">
        <v>146</v>
      </c>
      <c r="E149" s="182" t="s">
        <v>481</v>
      </c>
      <c r="F149" s="183" t="s">
        <v>482</v>
      </c>
      <c r="G149" s="184" t="s">
        <v>166</v>
      </c>
      <c r="H149" s="185">
        <v>19.25</v>
      </c>
      <c r="I149" s="186"/>
      <c r="J149" s="187">
        <f>ROUND(I149*H149,2)</f>
        <v>0</v>
      </c>
      <c r="K149" s="183" t="s">
        <v>19</v>
      </c>
      <c r="L149" s="38"/>
      <c r="M149" s="188" t="s">
        <v>19</v>
      </c>
      <c r="N149" s="189" t="s">
        <v>43</v>
      </c>
      <c r="O149" s="63"/>
      <c r="P149" s="190">
        <f>O149*H149</f>
        <v>0</v>
      </c>
      <c r="Q149" s="190">
        <v>0.108</v>
      </c>
      <c r="R149" s="190">
        <f>Q149*H149</f>
        <v>2.0790000000000002</v>
      </c>
      <c r="S149" s="190">
        <v>0</v>
      </c>
      <c r="T149" s="191">
        <f>S149*H149</f>
        <v>0</v>
      </c>
      <c r="AR149" s="192" t="s">
        <v>150</v>
      </c>
      <c r="AT149" s="192" t="s">
        <v>146</v>
      </c>
      <c r="AU149" s="192" t="s">
        <v>82</v>
      </c>
      <c r="AY149" s="17" t="s">
        <v>144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7" t="s">
        <v>80</v>
      </c>
      <c r="BK149" s="193">
        <f>ROUND(I149*H149,2)</f>
        <v>0</v>
      </c>
      <c r="BL149" s="17" t="s">
        <v>150</v>
      </c>
      <c r="BM149" s="192" t="s">
        <v>483</v>
      </c>
    </row>
    <row r="150" spans="2:65" s="12" customFormat="1">
      <c r="B150" s="194"/>
      <c r="C150" s="195"/>
      <c r="D150" s="196" t="s">
        <v>152</v>
      </c>
      <c r="E150" s="197" t="s">
        <v>19</v>
      </c>
      <c r="F150" s="198" t="s">
        <v>484</v>
      </c>
      <c r="G150" s="195"/>
      <c r="H150" s="199">
        <v>19.25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152</v>
      </c>
      <c r="AU150" s="205" t="s">
        <v>82</v>
      </c>
      <c r="AV150" s="12" t="s">
        <v>82</v>
      </c>
      <c r="AW150" s="12" t="s">
        <v>33</v>
      </c>
      <c r="AX150" s="12" t="s">
        <v>80</v>
      </c>
      <c r="AY150" s="205" t="s">
        <v>144</v>
      </c>
    </row>
    <row r="151" spans="2:65" s="11" customFormat="1" ht="22.9" customHeight="1">
      <c r="B151" s="165"/>
      <c r="C151" s="166"/>
      <c r="D151" s="167" t="s">
        <v>71</v>
      </c>
      <c r="E151" s="179" t="s">
        <v>159</v>
      </c>
      <c r="F151" s="179" t="s">
        <v>485</v>
      </c>
      <c r="G151" s="166"/>
      <c r="H151" s="166"/>
      <c r="I151" s="169"/>
      <c r="J151" s="180">
        <f>BK151</f>
        <v>0</v>
      </c>
      <c r="K151" s="166"/>
      <c r="L151" s="171"/>
      <c r="M151" s="172"/>
      <c r="N151" s="173"/>
      <c r="O151" s="173"/>
      <c r="P151" s="174">
        <f>SUM(P152:P174)</f>
        <v>0</v>
      </c>
      <c r="Q151" s="173"/>
      <c r="R151" s="174">
        <f>SUM(R152:R174)</f>
        <v>9.8183180100000005</v>
      </c>
      <c r="S151" s="173"/>
      <c r="T151" s="175">
        <f>SUM(T152:T174)</f>
        <v>0</v>
      </c>
      <c r="AR151" s="176" t="s">
        <v>80</v>
      </c>
      <c r="AT151" s="177" t="s">
        <v>71</v>
      </c>
      <c r="AU151" s="177" t="s">
        <v>80</v>
      </c>
      <c r="AY151" s="176" t="s">
        <v>144</v>
      </c>
      <c r="BK151" s="178">
        <f>SUM(BK152:BK174)</f>
        <v>0</v>
      </c>
    </row>
    <row r="152" spans="2:65" s="1" customFormat="1" ht="24" customHeight="1">
      <c r="B152" s="34"/>
      <c r="C152" s="181" t="s">
        <v>7</v>
      </c>
      <c r="D152" s="181" t="s">
        <v>146</v>
      </c>
      <c r="E152" s="182" t="s">
        <v>486</v>
      </c>
      <c r="F152" s="183" t="s">
        <v>487</v>
      </c>
      <c r="G152" s="184" t="s">
        <v>166</v>
      </c>
      <c r="H152" s="185">
        <v>11.525</v>
      </c>
      <c r="I152" s="186"/>
      <c r="J152" s="187">
        <f>ROUND(I152*H152,2)</f>
        <v>0</v>
      </c>
      <c r="K152" s="183" t="s">
        <v>149</v>
      </c>
      <c r="L152" s="38"/>
      <c r="M152" s="188" t="s">
        <v>19</v>
      </c>
      <c r="N152" s="189" t="s">
        <v>43</v>
      </c>
      <c r="O152" s="63"/>
      <c r="P152" s="190">
        <f>O152*H152</f>
        <v>0</v>
      </c>
      <c r="Q152" s="190">
        <v>0.30332999999999999</v>
      </c>
      <c r="R152" s="190">
        <f>Q152*H152</f>
        <v>3.4958782500000001</v>
      </c>
      <c r="S152" s="190">
        <v>0</v>
      </c>
      <c r="T152" s="191">
        <f>S152*H152</f>
        <v>0</v>
      </c>
      <c r="AR152" s="192" t="s">
        <v>150</v>
      </c>
      <c r="AT152" s="192" t="s">
        <v>146</v>
      </c>
      <c r="AU152" s="192" t="s">
        <v>82</v>
      </c>
      <c r="AY152" s="17" t="s">
        <v>144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7" t="s">
        <v>80</v>
      </c>
      <c r="BK152" s="193">
        <f>ROUND(I152*H152,2)</f>
        <v>0</v>
      </c>
      <c r="BL152" s="17" t="s">
        <v>150</v>
      </c>
      <c r="BM152" s="192" t="s">
        <v>488</v>
      </c>
    </row>
    <row r="153" spans="2:65" s="12" customFormat="1">
      <c r="B153" s="194"/>
      <c r="C153" s="195"/>
      <c r="D153" s="196" t="s">
        <v>152</v>
      </c>
      <c r="E153" s="197" t="s">
        <v>19</v>
      </c>
      <c r="F153" s="198" t="s">
        <v>489</v>
      </c>
      <c r="G153" s="195"/>
      <c r="H153" s="199">
        <v>13.525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152</v>
      </c>
      <c r="AU153" s="205" t="s">
        <v>82</v>
      </c>
      <c r="AV153" s="12" t="s">
        <v>82</v>
      </c>
      <c r="AW153" s="12" t="s">
        <v>33</v>
      </c>
      <c r="AX153" s="12" t="s">
        <v>72</v>
      </c>
      <c r="AY153" s="205" t="s">
        <v>144</v>
      </c>
    </row>
    <row r="154" spans="2:65" s="12" customFormat="1">
      <c r="B154" s="194"/>
      <c r="C154" s="195"/>
      <c r="D154" s="196" t="s">
        <v>152</v>
      </c>
      <c r="E154" s="197" t="s">
        <v>19</v>
      </c>
      <c r="F154" s="198" t="s">
        <v>490</v>
      </c>
      <c r="G154" s="195"/>
      <c r="H154" s="199">
        <v>-2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152</v>
      </c>
      <c r="AU154" s="205" t="s">
        <v>82</v>
      </c>
      <c r="AV154" s="12" t="s">
        <v>82</v>
      </c>
      <c r="AW154" s="12" t="s">
        <v>33</v>
      </c>
      <c r="AX154" s="12" t="s">
        <v>72</v>
      </c>
      <c r="AY154" s="205" t="s">
        <v>144</v>
      </c>
    </row>
    <row r="155" spans="2:65" s="13" customFormat="1">
      <c r="B155" s="206"/>
      <c r="C155" s="207"/>
      <c r="D155" s="196" t="s">
        <v>152</v>
      </c>
      <c r="E155" s="208" t="s">
        <v>19</v>
      </c>
      <c r="F155" s="209" t="s">
        <v>200</v>
      </c>
      <c r="G155" s="207"/>
      <c r="H155" s="210">
        <v>11.525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152</v>
      </c>
      <c r="AU155" s="216" t="s">
        <v>82</v>
      </c>
      <c r="AV155" s="13" t="s">
        <v>150</v>
      </c>
      <c r="AW155" s="13" t="s">
        <v>33</v>
      </c>
      <c r="AX155" s="13" t="s">
        <v>80</v>
      </c>
      <c r="AY155" s="216" t="s">
        <v>144</v>
      </c>
    </row>
    <row r="156" spans="2:65" s="1" customFormat="1" ht="24" customHeight="1">
      <c r="B156" s="34"/>
      <c r="C156" s="181" t="s">
        <v>266</v>
      </c>
      <c r="D156" s="181" t="s">
        <v>146</v>
      </c>
      <c r="E156" s="182" t="s">
        <v>491</v>
      </c>
      <c r="F156" s="183" t="s">
        <v>492</v>
      </c>
      <c r="G156" s="184" t="s">
        <v>166</v>
      </c>
      <c r="H156" s="185">
        <v>21.52</v>
      </c>
      <c r="I156" s="186"/>
      <c r="J156" s="187">
        <f>ROUND(I156*H156,2)</f>
        <v>0</v>
      </c>
      <c r="K156" s="183" t="s">
        <v>19</v>
      </c>
      <c r="L156" s="38"/>
      <c r="M156" s="188" t="s">
        <v>19</v>
      </c>
      <c r="N156" s="189" t="s">
        <v>43</v>
      </c>
      <c r="O156" s="63"/>
      <c r="P156" s="190">
        <f>O156*H156</f>
        <v>0</v>
      </c>
      <c r="Q156" s="190">
        <v>0.20759</v>
      </c>
      <c r="R156" s="190">
        <f>Q156*H156</f>
        <v>4.4673368</v>
      </c>
      <c r="S156" s="190">
        <v>0</v>
      </c>
      <c r="T156" s="191">
        <f>S156*H156</f>
        <v>0</v>
      </c>
      <c r="AR156" s="192" t="s">
        <v>150</v>
      </c>
      <c r="AT156" s="192" t="s">
        <v>146</v>
      </c>
      <c r="AU156" s="192" t="s">
        <v>82</v>
      </c>
      <c r="AY156" s="17" t="s">
        <v>144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7" t="s">
        <v>80</v>
      </c>
      <c r="BK156" s="193">
        <f>ROUND(I156*H156,2)</f>
        <v>0</v>
      </c>
      <c r="BL156" s="17" t="s">
        <v>150</v>
      </c>
      <c r="BM156" s="192" t="s">
        <v>493</v>
      </c>
    </row>
    <row r="157" spans="2:65" s="12" customFormat="1">
      <c r="B157" s="194"/>
      <c r="C157" s="195"/>
      <c r="D157" s="196" t="s">
        <v>152</v>
      </c>
      <c r="E157" s="197" t="s">
        <v>19</v>
      </c>
      <c r="F157" s="198" t="s">
        <v>494</v>
      </c>
      <c r="G157" s="195"/>
      <c r="H157" s="199">
        <v>23.52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152</v>
      </c>
      <c r="AU157" s="205" t="s">
        <v>82</v>
      </c>
      <c r="AV157" s="12" t="s">
        <v>82</v>
      </c>
      <c r="AW157" s="12" t="s">
        <v>33</v>
      </c>
      <c r="AX157" s="12" t="s">
        <v>72</v>
      </c>
      <c r="AY157" s="205" t="s">
        <v>144</v>
      </c>
    </row>
    <row r="158" spans="2:65" s="12" customFormat="1">
      <c r="B158" s="194"/>
      <c r="C158" s="195"/>
      <c r="D158" s="196" t="s">
        <v>152</v>
      </c>
      <c r="E158" s="197" t="s">
        <v>19</v>
      </c>
      <c r="F158" s="198" t="s">
        <v>490</v>
      </c>
      <c r="G158" s="195"/>
      <c r="H158" s="199">
        <v>-2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152</v>
      </c>
      <c r="AU158" s="205" t="s">
        <v>82</v>
      </c>
      <c r="AV158" s="12" t="s">
        <v>82</v>
      </c>
      <c r="AW158" s="12" t="s">
        <v>33</v>
      </c>
      <c r="AX158" s="12" t="s">
        <v>72</v>
      </c>
      <c r="AY158" s="205" t="s">
        <v>144</v>
      </c>
    </row>
    <row r="159" spans="2:65" s="13" customFormat="1">
      <c r="B159" s="206"/>
      <c r="C159" s="207"/>
      <c r="D159" s="196" t="s">
        <v>152</v>
      </c>
      <c r="E159" s="208" t="s">
        <v>19</v>
      </c>
      <c r="F159" s="209" t="s">
        <v>200</v>
      </c>
      <c r="G159" s="207"/>
      <c r="H159" s="210">
        <v>21.52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152</v>
      </c>
      <c r="AU159" s="216" t="s">
        <v>82</v>
      </c>
      <c r="AV159" s="13" t="s">
        <v>150</v>
      </c>
      <c r="AW159" s="13" t="s">
        <v>33</v>
      </c>
      <c r="AX159" s="13" t="s">
        <v>80</v>
      </c>
      <c r="AY159" s="216" t="s">
        <v>144</v>
      </c>
    </row>
    <row r="160" spans="2:65" s="1" customFormat="1" ht="16.5" customHeight="1">
      <c r="B160" s="34"/>
      <c r="C160" s="217" t="s">
        <v>272</v>
      </c>
      <c r="D160" s="217" t="s">
        <v>217</v>
      </c>
      <c r="E160" s="218" t="s">
        <v>495</v>
      </c>
      <c r="F160" s="219" t="s">
        <v>496</v>
      </c>
      <c r="G160" s="220" t="s">
        <v>166</v>
      </c>
      <c r="H160" s="221">
        <v>22.596</v>
      </c>
      <c r="I160" s="222"/>
      <c r="J160" s="223">
        <f>ROUND(I160*H160,2)</f>
        <v>0</v>
      </c>
      <c r="K160" s="219" t="s">
        <v>19</v>
      </c>
      <c r="L160" s="224"/>
      <c r="M160" s="225" t="s">
        <v>19</v>
      </c>
      <c r="N160" s="226" t="s">
        <v>43</v>
      </c>
      <c r="O160" s="63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AR160" s="192" t="s">
        <v>183</v>
      </c>
      <c r="AT160" s="192" t="s">
        <v>217</v>
      </c>
      <c r="AU160" s="192" t="s">
        <v>82</v>
      </c>
      <c r="AY160" s="17" t="s">
        <v>144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7" t="s">
        <v>80</v>
      </c>
      <c r="BK160" s="193">
        <f>ROUND(I160*H160,2)</f>
        <v>0</v>
      </c>
      <c r="BL160" s="17" t="s">
        <v>150</v>
      </c>
      <c r="BM160" s="192" t="s">
        <v>497</v>
      </c>
    </row>
    <row r="161" spans="2:65" s="12" customFormat="1">
      <c r="B161" s="194"/>
      <c r="C161" s="195"/>
      <c r="D161" s="196" t="s">
        <v>152</v>
      </c>
      <c r="E161" s="195"/>
      <c r="F161" s="198" t="s">
        <v>498</v>
      </c>
      <c r="G161" s="195"/>
      <c r="H161" s="199">
        <v>22.596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152</v>
      </c>
      <c r="AU161" s="205" t="s">
        <v>82</v>
      </c>
      <c r="AV161" s="12" t="s">
        <v>82</v>
      </c>
      <c r="AW161" s="12" t="s">
        <v>4</v>
      </c>
      <c r="AX161" s="12" t="s">
        <v>80</v>
      </c>
      <c r="AY161" s="205" t="s">
        <v>144</v>
      </c>
    </row>
    <row r="162" spans="2:65" s="1" customFormat="1" ht="16.5" customHeight="1">
      <c r="B162" s="34"/>
      <c r="C162" s="181" t="s">
        <v>278</v>
      </c>
      <c r="D162" s="181" t="s">
        <v>146</v>
      </c>
      <c r="E162" s="182" t="s">
        <v>499</v>
      </c>
      <c r="F162" s="183" t="s">
        <v>500</v>
      </c>
      <c r="G162" s="184" t="s">
        <v>235</v>
      </c>
      <c r="H162" s="185">
        <v>1.3</v>
      </c>
      <c r="I162" s="186"/>
      <c r="J162" s="187">
        <f>ROUND(I162*H162,2)</f>
        <v>0</v>
      </c>
      <c r="K162" s="183" t="s">
        <v>149</v>
      </c>
      <c r="L162" s="38"/>
      <c r="M162" s="188" t="s">
        <v>19</v>
      </c>
      <c r="N162" s="189" t="s">
        <v>43</v>
      </c>
      <c r="O162" s="63"/>
      <c r="P162" s="190">
        <f>O162*H162</f>
        <v>0</v>
      </c>
      <c r="Q162" s="190">
        <v>5.8900000000000003E-3</v>
      </c>
      <c r="R162" s="190">
        <f>Q162*H162</f>
        <v>7.6570000000000006E-3</v>
      </c>
      <c r="S162" s="190">
        <v>0</v>
      </c>
      <c r="T162" s="191">
        <f>S162*H162</f>
        <v>0</v>
      </c>
      <c r="AR162" s="192" t="s">
        <v>150</v>
      </c>
      <c r="AT162" s="192" t="s">
        <v>146</v>
      </c>
      <c r="AU162" s="192" t="s">
        <v>82</v>
      </c>
      <c r="AY162" s="17" t="s">
        <v>144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7" t="s">
        <v>80</v>
      </c>
      <c r="BK162" s="193">
        <f>ROUND(I162*H162,2)</f>
        <v>0</v>
      </c>
      <c r="BL162" s="17" t="s">
        <v>150</v>
      </c>
      <c r="BM162" s="192" t="s">
        <v>501</v>
      </c>
    </row>
    <row r="163" spans="2:65" s="12" customFormat="1">
      <c r="B163" s="194"/>
      <c r="C163" s="195"/>
      <c r="D163" s="196" t="s">
        <v>152</v>
      </c>
      <c r="E163" s="197" t="s">
        <v>19</v>
      </c>
      <c r="F163" s="198" t="s">
        <v>502</v>
      </c>
      <c r="G163" s="195"/>
      <c r="H163" s="199">
        <v>1.3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152</v>
      </c>
      <c r="AU163" s="205" t="s">
        <v>82</v>
      </c>
      <c r="AV163" s="12" t="s">
        <v>82</v>
      </c>
      <c r="AW163" s="12" t="s">
        <v>33</v>
      </c>
      <c r="AX163" s="12" t="s">
        <v>80</v>
      </c>
      <c r="AY163" s="205" t="s">
        <v>144</v>
      </c>
    </row>
    <row r="164" spans="2:65" s="1" customFormat="1" ht="16.5" customHeight="1">
      <c r="B164" s="34"/>
      <c r="C164" s="181" t="s">
        <v>286</v>
      </c>
      <c r="D164" s="181" t="s">
        <v>146</v>
      </c>
      <c r="E164" s="182" t="s">
        <v>503</v>
      </c>
      <c r="F164" s="183" t="s">
        <v>504</v>
      </c>
      <c r="G164" s="184" t="s">
        <v>235</v>
      </c>
      <c r="H164" s="185">
        <v>1.2</v>
      </c>
      <c r="I164" s="186"/>
      <c r="J164" s="187">
        <f>ROUND(I164*H164,2)</f>
        <v>0</v>
      </c>
      <c r="K164" s="183" t="s">
        <v>149</v>
      </c>
      <c r="L164" s="38"/>
      <c r="M164" s="188" t="s">
        <v>19</v>
      </c>
      <c r="N164" s="189" t="s">
        <v>43</v>
      </c>
      <c r="O164" s="63"/>
      <c r="P164" s="190">
        <f>O164*H164</f>
        <v>0</v>
      </c>
      <c r="Q164" s="190">
        <v>7.0299999999999998E-3</v>
      </c>
      <c r="R164" s="190">
        <f>Q164*H164</f>
        <v>8.4359999999999991E-3</v>
      </c>
      <c r="S164" s="190">
        <v>0</v>
      </c>
      <c r="T164" s="191">
        <f>S164*H164</f>
        <v>0</v>
      </c>
      <c r="AR164" s="192" t="s">
        <v>150</v>
      </c>
      <c r="AT164" s="192" t="s">
        <v>146</v>
      </c>
      <c r="AU164" s="192" t="s">
        <v>82</v>
      </c>
      <c r="AY164" s="17" t="s">
        <v>144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7" t="s">
        <v>80</v>
      </c>
      <c r="BK164" s="193">
        <f>ROUND(I164*H164,2)</f>
        <v>0</v>
      </c>
      <c r="BL164" s="17" t="s">
        <v>150</v>
      </c>
      <c r="BM164" s="192" t="s">
        <v>505</v>
      </c>
    </row>
    <row r="165" spans="2:65" s="12" customFormat="1">
      <c r="B165" s="194"/>
      <c r="C165" s="195"/>
      <c r="D165" s="196" t="s">
        <v>152</v>
      </c>
      <c r="E165" s="197" t="s">
        <v>19</v>
      </c>
      <c r="F165" s="198" t="s">
        <v>506</v>
      </c>
      <c r="G165" s="195"/>
      <c r="H165" s="199">
        <v>1.2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152</v>
      </c>
      <c r="AU165" s="205" t="s">
        <v>82</v>
      </c>
      <c r="AV165" s="12" t="s">
        <v>82</v>
      </c>
      <c r="AW165" s="12" t="s">
        <v>33</v>
      </c>
      <c r="AX165" s="12" t="s">
        <v>80</v>
      </c>
      <c r="AY165" s="205" t="s">
        <v>144</v>
      </c>
    </row>
    <row r="166" spans="2:65" s="1" customFormat="1" ht="16.5" customHeight="1">
      <c r="B166" s="34"/>
      <c r="C166" s="181" t="s">
        <v>290</v>
      </c>
      <c r="D166" s="181" t="s">
        <v>146</v>
      </c>
      <c r="E166" s="182" t="s">
        <v>507</v>
      </c>
      <c r="F166" s="183" t="s">
        <v>508</v>
      </c>
      <c r="G166" s="184" t="s">
        <v>166</v>
      </c>
      <c r="H166" s="185">
        <v>1.248</v>
      </c>
      <c r="I166" s="186"/>
      <c r="J166" s="187">
        <f>ROUND(I166*H166,2)</f>
        <v>0</v>
      </c>
      <c r="K166" s="183" t="s">
        <v>19</v>
      </c>
      <c r="L166" s="38"/>
      <c r="M166" s="188" t="s">
        <v>19</v>
      </c>
      <c r="N166" s="189" t="s">
        <v>43</v>
      </c>
      <c r="O166" s="63"/>
      <c r="P166" s="190">
        <f>O166*H166</f>
        <v>0</v>
      </c>
      <c r="Q166" s="190">
        <v>0.23377000000000001</v>
      </c>
      <c r="R166" s="190">
        <f>Q166*H166</f>
        <v>0.29174496</v>
      </c>
      <c r="S166" s="190">
        <v>0</v>
      </c>
      <c r="T166" s="191">
        <f>S166*H166</f>
        <v>0</v>
      </c>
      <c r="AR166" s="192" t="s">
        <v>150</v>
      </c>
      <c r="AT166" s="192" t="s">
        <v>146</v>
      </c>
      <c r="AU166" s="192" t="s">
        <v>82</v>
      </c>
      <c r="AY166" s="17" t="s">
        <v>144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7" t="s">
        <v>80</v>
      </c>
      <c r="BK166" s="193">
        <f>ROUND(I166*H166,2)</f>
        <v>0</v>
      </c>
      <c r="BL166" s="17" t="s">
        <v>150</v>
      </c>
      <c r="BM166" s="192" t="s">
        <v>509</v>
      </c>
    </row>
    <row r="167" spans="2:65" s="12" customFormat="1">
      <c r="B167" s="194"/>
      <c r="C167" s="195"/>
      <c r="D167" s="196" t="s">
        <v>152</v>
      </c>
      <c r="E167" s="197" t="s">
        <v>19</v>
      </c>
      <c r="F167" s="198" t="s">
        <v>510</v>
      </c>
      <c r="G167" s="195"/>
      <c r="H167" s="199">
        <v>1.248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152</v>
      </c>
      <c r="AU167" s="205" t="s">
        <v>82</v>
      </c>
      <c r="AV167" s="12" t="s">
        <v>82</v>
      </c>
      <c r="AW167" s="12" t="s">
        <v>33</v>
      </c>
      <c r="AX167" s="12" t="s">
        <v>80</v>
      </c>
      <c r="AY167" s="205" t="s">
        <v>144</v>
      </c>
    </row>
    <row r="168" spans="2:65" s="1" customFormat="1" ht="16.5" customHeight="1">
      <c r="B168" s="34"/>
      <c r="C168" s="217" t="s">
        <v>298</v>
      </c>
      <c r="D168" s="217" t="s">
        <v>217</v>
      </c>
      <c r="E168" s="218" t="s">
        <v>511</v>
      </c>
      <c r="F168" s="219" t="s">
        <v>512</v>
      </c>
      <c r="G168" s="220" t="s">
        <v>166</v>
      </c>
      <c r="H168" s="221">
        <v>1.31</v>
      </c>
      <c r="I168" s="222"/>
      <c r="J168" s="223">
        <f>ROUND(I168*H168,2)</f>
        <v>0</v>
      </c>
      <c r="K168" s="219" t="s">
        <v>19</v>
      </c>
      <c r="L168" s="224"/>
      <c r="M168" s="225" t="s">
        <v>19</v>
      </c>
      <c r="N168" s="226" t="s">
        <v>43</v>
      </c>
      <c r="O168" s="63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AR168" s="192" t="s">
        <v>183</v>
      </c>
      <c r="AT168" s="192" t="s">
        <v>217</v>
      </c>
      <c r="AU168" s="192" t="s">
        <v>82</v>
      </c>
      <c r="AY168" s="17" t="s">
        <v>144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7" t="s">
        <v>80</v>
      </c>
      <c r="BK168" s="193">
        <f>ROUND(I168*H168,2)</f>
        <v>0</v>
      </c>
      <c r="BL168" s="17" t="s">
        <v>150</v>
      </c>
      <c r="BM168" s="192" t="s">
        <v>513</v>
      </c>
    </row>
    <row r="169" spans="2:65" s="12" customFormat="1">
      <c r="B169" s="194"/>
      <c r="C169" s="195"/>
      <c r="D169" s="196" t="s">
        <v>152</v>
      </c>
      <c r="E169" s="195"/>
      <c r="F169" s="198" t="s">
        <v>514</v>
      </c>
      <c r="G169" s="195"/>
      <c r="H169" s="199">
        <v>1.31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152</v>
      </c>
      <c r="AU169" s="205" t="s">
        <v>82</v>
      </c>
      <c r="AV169" s="12" t="s">
        <v>82</v>
      </c>
      <c r="AW169" s="12" t="s">
        <v>4</v>
      </c>
      <c r="AX169" s="12" t="s">
        <v>80</v>
      </c>
      <c r="AY169" s="205" t="s">
        <v>144</v>
      </c>
    </row>
    <row r="170" spans="2:65" s="1" customFormat="1" ht="16.5" customHeight="1">
      <c r="B170" s="34"/>
      <c r="C170" s="181" t="s">
        <v>303</v>
      </c>
      <c r="D170" s="181" t="s">
        <v>146</v>
      </c>
      <c r="E170" s="182" t="s">
        <v>515</v>
      </c>
      <c r="F170" s="183" t="s">
        <v>516</v>
      </c>
      <c r="G170" s="184" t="s">
        <v>313</v>
      </c>
      <c r="H170" s="185">
        <v>3</v>
      </c>
      <c r="I170" s="186"/>
      <c r="J170" s="187">
        <f>ROUND(I170*H170,2)</f>
        <v>0</v>
      </c>
      <c r="K170" s="183" t="s">
        <v>149</v>
      </c>
      <c r="L170" s="38"/>
      <c r="M170" s="188" t="s">
        <v>19</v>
      </c>
      <c r="N170" s="189" t="s">
        <v>43</v>
      </c>
      <c r="O170" s="63"/>
      <c r="P170" s="190">
        <f>O170*H170</f>
        <v>0</v>
      </c>
      <c r="Q170" s="190">
        <v>4.555E-2</v>
      </c>
      <c r="R170" s="190">
        <f>Q170*H170</f>
        <v>0.13664999999999999</v>
      </c>
      <c r="S170" s="190">
        <v>0</v>
      </c>
      <c r="T170" s="191">
        <f>S170*H170</f>
        <v>0</v>
      </c>
      <c r="AR170" s="192" t="s">
        <v>150</v>
      </c>
      <c r="AT170" s="192" t="s">
        <v>146</v>
      </c>
      <c r="AU170" s="192" t="s">
        <v>82</v>
      </c>
      <c r="AY170" s="17" t="s">
        <v>144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7" t="s">
        <v>80</v>
      </c>
      <c r="BK170" s="193">
        <f>ROUND(I170*H170,2)</f>
        <v>0</v>
      </c>
      <c r="BL170" s="17" t="s">
        <v>150</v>
      </c>
      <c r="BM170" s="192" t="s">
        <v>517</v>
      </c>
    </row>
    <row r="171" spans="2:65" s="1" customFormat="1" ht="16.5" customHeight="1">
      <c r="B171" s="34"/>
      <c r="C171" s="181" t="s">
        <v>310</v>
      </c>
      <c r="D171" s="181" t="s">
        <v>146</v>
      </c>
      <c r="E171" s="182" t="s">
        <v>518</v>
      </c>
      <c r="F171" s="183" t="s">
        <v>519</v>
      </c>
      <c r="G171" s="184" t="s">
        <v>235</v>
      </c>
      <c r="H171" s="185">
        <v>1.25</v>
      </c>
      <c r="I171" s="186"/>
      <c r="J171" s="187">
        <f>ROUND(I171*H171,2)</f>
        <v>0</v>
      </c>
      <c r="K171" s="183" t="s">
        <v>149</v>
      </c>
      <c r="L171" s="38"/>
      <c r="M171" s="188" t="s">
        <v>19</v>
      </c>
      <c r="N171" s="189" t="s">
        <v>43</v>
      </c>
      <c r="O171" s="63"/>
      <c r="P171" s="190">
        <f>O171*H171</f>
        <v>0</v>
      </c>
      <c r="Q171" s="190">
        <v>2.9999999999999997E-4</v>
      </c>
      <c r="R171" s="190">
        <f>Q171*H171</f>
        <v>3.7499999999999995E-4</v>
      </c>
      <c r="S171" s="190">
        <v>0</v>
      </c>
      <c r="T171" s="191">
        <f>S171*H171</f>
        <v>0</v>
      </c>
      <c r="AR171" s="192" t="s">
        <v>150</v>
      </c>
      <c r="AT171" s="192" t="s">
        <v>146</v>
      </c>
      <c r="AU171" s="192" t="s">
        <v>82</v>
      </c>
      <c r="AY171" s="17" t="s">
        <v>144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7" t="s">
        <v>80</v>
      </c>
      <c r="BK171" s="193">
        <f>ROUND(I171*H171,2)</f>
        <v>0</v>
      </c>
      <c r="BL171" s="17" t="s">
        <v>150</v>
      </c>
      <c r="BM171" s="192" t="s">
        <v>520</v>
      </c>
    </row>
    <row r="172" spans="2:65" s="1" customFormat="1" ht="16.5" customHeight="1">
      <c r="B172" s="34"/>
      <c r="C172" s="181" t="s">
        <v>317</v>
      </c>
      <c r="D172" s="181" t="s">
        <v>146</v>
      </c>
      <c r="E172" s="182" t="s">
        <v>521</v>
      </c>
      <c r="F172" s="183" t="s">
        <v>522</v>
      </c>
      <c r="G172" s="184" t="s">
        <v>313</v>
      </c>
      <c r="H172" s="185">
        <v>12</v>
      </c>
      <c r="I172" s="186"/>
      <c r="J172" s="187">
        <f>ROUND(I172*H172,2)</f>
        <v>0</v>
      </c>
      <c r="K172" s="183" t="s">
        <v>149</v>
      </c>
      <c r="L172" s="38"/>
      <c r="M172" s="188" t="s">
        <v>19</v>
      </c>
      <c r="N172" s="189" t="s">
        <v>43</v>
      </c>
      <c r="O172" s="63"/>
      <c r="P172" s="190">
        <f>O172*H172</f>
        <v>0</v>
      </c>
      <c r="Q172" s="190">
        <v>6.7019999999999996E-2</v>
      </c>
      <c r="R172" s="190">
        <f>Q172*H172</f>
        <v>0.80423999999999995</v>
      </c>
      <c r="S172" s="190">
        <v>0</v>
      </c>
      <c r="T172" s="191">
        <f>S172*H172</f>
        <v>0</v>
      </c>
      <c r="AR172" s="192" t="s">
        <v>150</v>
      </c>
      <c r="AT172" s="192" t="s">
        <v>146</v>
      </c>
      <c r="AU172" s="192" t="s">
        <v>82</v>
      </c>
      <c r="AY172" s="17" t="s">
        <v>144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7" t="s">
        <v>80</v>
      </c>
      <c r="BK172" s="193">
        <f>ROUND(I172*H172,2)</f>
        <v>0</v>
      </c>
      <c r="BL172" s="17" t="s">
        <v>150</v>
      </c>
      <c r="BM172" s="192" t="s">
        <v>523</v>
      </c>
    </row>
    <row r="173" spans="2:65" s="12" customFormat="1">
      <c r="B173" s="194"/>
      <c r="C173" s="195"/>
      <c r="D173" s="196" t="s">
        <v>152</v>
      </c>
      <c r="E173" s="197" t="s">
        <v>19</v>
      </c>
      <c r="F173" s="198" t="s">
        <v>524</v>
      </c>
      <c r="G173" s="195"/>
      <c r="H173" s="199">
        <v>12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152</v>
      </c>
      <c r="AU173" s="205" t="s">
        <v>82</v>
      </c>
      <c r="AV173" s="12" t="s">
        <v>82</v>
      </c>
      <c r="AW173" s="12" t="s">
        <v>33</v>
      </c>
      <c r="AX173" s="12" t="s">
        <v>80</v>
      </c>
      <c r="AY173" s="205" t="s">
        <v>144</v>
      </c>
    </row>
    <row r="174" spans="2:65" s="1" customFormat="1" ht="16.5" customHeight="1">
      <c r="B174" s="34"/>
      <c r="C174" s="217" t="s">
        <v>321</v>
      </c>
      <c r="D174" s="217" t="s">
        <v>217</v>
      </c>
      <c r="E174" s="218" t="s">
        <v>525</v>
      </c>
      <c r="F174" s="219" t="s">
        <v>526</v>
      </c>
      <c r="G174" s="220" t="s">
        <v>313</v>
      </c>
      <c r="H174" s="221">
        <v>12</v>
      </c>
      <c r="I174" s="222"/>
      <c r="J174" s="223">
        <f>ROUND(I174*H174,2)</f>
        <v>0</v>
      </c>
      <c r="K174" s="219" t="s">
        <v>149</v>
      </c>
      <c r="L174" s="224"/>
      <c r="M174" s="225" t="s">
        <v>19</v>
      </c>
      <c r="N174" s="226" t="s">
        <v>43</v>
      </c>
      <c r="O174" s="63"/>
      <c r="P174" s="190">
        <f>O174*H174</f>
        <v>0</v>
      </c>
      <c r="Q174" s="190">
        <v>5.0500000000000003E-2</v>
      </c>
      <c r="R174" s="190">
        <f>Q174*H174</f>
        <v>0.60600000000000009</v>
      </c>
      <c r="S174" s="190">
        <v>0</v>
      </c>
      <c r="T174" s="191">
        <f>S174*H174</f>
        <v>0</v>
      </c>
      <c r="AR174" s="192" t="s">
        <v>183</v>
      </c>
      <c r="AT174" s="192" t="s">
        <v>217</v>
      </c>
      <c r="AU174" s="192" t="s">
        <v>82</v>
      </c>
      <c r="AY174" s="17" t="s">
        <v>144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7" t="s">
        <v>80</v>
      </c>
      <c r="BK174" s="193">
        <f>ROUND(I174*H174,2)</f>
        <v>0</v>
      </c>
      <c r="BL174" s="17" t="s">
        <v>150</v>
      </c>
      <c r="BM174" s="192" t="s">
        <v>527</v>
      </c>
    </row>
    <row r="175" spans="2:65" s="11" customFormat="1" ht="22.9" customHeight="1">
      <c r="B175" s="165"/>
      <c r="C175" s="166"/>
      <c r="D175" s="167" t="s">
        <v>71</v>
      </c>
      <c r="E175" s="179" t="s">
        <v>150</v>
      </c>
      <c r="F175" s="179" t="s">
        <v>528</v>
      </c>
      <c r="G175" s="166"/>
      <c r="H175" s="166"/>
      <c r="I175" s="169"/>
      <c r="J175" s="180">
        <f>BK175</f>
        <v>0</v>
      </c>
      <c r="K175" s="166"/>
      <c r="L175" s="171"/>
      <c r="M175" s="172"/>
      <c r="N175" s="173"/>
      <c r="O175" s="173"/>
      <c r="P175" s="174">
        <f>SUM(P176:P201)</f>
        <v>0</v>
      </c>
      <c r="Q175" s="173"/>
      <c r="R175" s="174">
        <f>SUM(R176:R201)</f>
        <v>6.3090790300000004</v>
      </c>
      <c r="S175" s="173"/>
      <c r="T175" s="175">
        <f>SUM(T176:T201)</f>
        <v>0</v>
      </c>
      <c r="AR175" s="176" t="s">
        <v>80</v>
      </c>
      <c r="AT175" s="177" t="s">
        <v>71</v>
      </c>
      <c r="AU175" s="177" t="s">
        <v>80</v>
      </c>
      <c r="AY175" s="176" t="s">
        <v>144</v>
      </c>
      <c r="BK175" s="178">
        <f>SUM(BK176:BK201)</f>
        <v>0</v>
      </c>
    </row>
    <row r="176" spans="2:65" s="1" customFormat="1" ht="24" customHeight="1">
      <c r="B176" s="34"/>
      <c r="C176" s="181" t="s">
        <v>327</v>
      </c>
      <c r="D176" s="181" t="s">
        <v>146</v>
      </c>
      <c r="E176" s="182" t="s">
        <v>529</v>
      </c>
      <c r="F176" s="183" t="s">
        <v>530</v>
      </c>
      <c r="G176" s="184" t="s">
        <v>104</v>
      </c>
      <c r="H176" s="185">
        <v>1.708</v>
      </c>
      <c r="I176" s="186"/>
      <c r="J176" s="187">
        <f>ROUND(I176*H176,2)</f>
        <v>0</v>
      </c>
      <c r="K176" s="183" t="s">
        <v>149</v>
      </c>
      <c r="L176" s="38"/>
      <c r="M176" s="188" t="s">
        <v>19</v>
      </c>
      <c r="N176" s="189" t="s">
        <v>43</v>
      </c>
      <c r="O176" s="63"/>
      <c r="P176" s="190">
        <f>O176*H176</f>
        <v>0</v>
      </c>
      <c r="Q176" s="190">
        <v>2.45343</v>
      </c>
      <c r="R176" s="190">
        <f>Q176*H176</f>
        <v>4.1904584399999996</v>
      </c>
      <c r="S176" s="190">
        <v>0</v>
      </c>
      <c r="T176" s="191">
        <f>S176*H176</f>
        <v>0</v>
      </c>
      <c r="AR176" s="192" t="s">
        <v>150</v>
      </c>
      <c r="AT176" s="192" t="s">
        <v>146</v>
      </c>
      <c r="AU176" s="192" t="s">
        <v>82</v>
      </c>
      <c r="AY176" s="17" t="s">
        <v>144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7" t="s">
        <v>80</v>
      </c>
      <c r="BK176" s="193">
        <f>ROUND(I176*H176,2)</f>
        <v>0</v>
      </c>
      <c r="BL176" s="17" t="s">
        <v>150</v>
      </c>
      <c r="BM176" s="192" t="s">
        <v>531</v>
      </c>
    </row>
    <row r="177" spans="2:65" s="12" customFormat="1">
      <c r="B177" s="194"/>
      <c r="C177" s="195"/>
      <c r="D177" s="196" t="s">
        <v>152</v>
      </c>
      <c r="E177" s="197" t="s">
        <v>19</v>
      </c>
      <c r="F177" s="198" t="s">
        <v>532</v>
      </c>
      <c r="G177" s="195"/>
      <c r="H177" s="199">
        <v>1.5509999999999999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152</v>
      </c>
      <c r="AU177" s="205" t="s">
        <v>82</v>
      </c>
      <c r="AV177" s="12" t="s">
        <v>82</v>
      </c>
      <c r="AW177" s="12" t="s">
        <v>33</v>
      </c>
      <c r="AX177" s="12" t="s">
        <v>72</v>
      </c>
      <c r="AY177" s="205" t="s">
        <v>144</v>
      </c>
    </row>
    <row r="178" spans="2:65" s="12" customFormat="1">
      <c r="B178" s="194"/>
      <c r="C178" s="195"/>
      <c r="D178" s="196" t="s">
        <v>152</v>
      </c>
      <c r="E178" s="197" t="s">
        <v>19</v>
      </c>
      <c r="F178" s="198" t="s">
        <v>533</v>
      </c>
      <c r="G178" s="195"/>
      <c r="H178" s="199">
        <v>0.157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152</v>
      </c>
      <c r="AU178" s="205" t="s">
        <v>82</v>
      </c>
      <c r="AV178" s="12" t="s">
        <v>82</v>
      </c>
      <c r="AW178" s="12" t="s">
        <v>33</v>
      </c>
      <c r="AX178" s="12" t="s">
        <v>72</v>
      </c>
      <c r="AY178" s="205" t="s">
        <v>144</v>
      </c>
    </row>
    <row r="179" spans="2:65" s="13" customFormat="1">
      <c r="B179" s="206"/>
      <c r="C179" s="207"/>
      <c r="D179" s="196" t="s">
        <v>152</v>
      </c>
      <c r="E179" s="208" t="s">
        <v>19</v>
      </c>
      <c r="F179" s="209" t="s">
        <v>200</v>
      </c>
      <c r="G179" s="207"/>
      <c r="H179" s="210">
        <v>1.708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152</v>
      </c>
      <c r="AU179" s="216" t="s">
        <v>82</v>
      </c>
      <c r="AV179" s="13" t="s">
        <v>150</v>
      </c>
      <c r="AW179" s="13" t="s">
        <v>33</v>
      </c>
      <c r="AX179" s="13" t="s">
        <v>80</v>
      </c>
      <c r="AY179" s="216" t="s">
        <v>144</v>
      </c>
    </row>
    <row r="180" spans="2:65" s="1" customFormat="1" ht="16.5" customHeight="1">
      <c r="B180" s="34"/>
      <c r="C180" s="181" t="s">
        <v>332</v>
      </c>
      <c r="D180" s="181" t="s">
        <v>146</v>
      </c>
      <c r="E180" s="182" t="s">
        <v>534</v>
      </c>
      <c r="F180" s="183" t="s">
        <v>535</v>
      </c>
      <c r="G180" s="184" t="s">
        <v>166</v>
      </c>
      <c r="H180" s="185">
        <v>14.531000000000001</v>
      </c>
      <c r="I180" s="186"/>
      <c r="J180" s="187">
        <f>ROUND(I180*H180,2)</f>
        <v>0</v>
      </c>
      <c r="K180" s="183" t="s">
        <v>149</v>
      </c>
      <c r="L180" s="38"/>
      <c r="M180" s="188" t="s">
        <v>19</v>
      </c>
      <c r="N180" s="189" t="s">
        <v>43</v>
      </c>
      <c r="O180" s="63"/>
      <c r="P180" s="190">
        <f>O180*H180</f>
        <v>0</v>
      </c>
      <c r="Q180" s="190">
        <v>5.3299999999999997E-3</v>
      </c>
      <c r="R180" s="190">
        <f>Q180*H180</f>
        <v>7.7450229999999995E-2</v>
      </c>
      <c r="S180" s="190">
        <v>0</v>
      </c>
      <c r="T180" s="191">
        <f>S180*H180</f>
        <v>0</v>
      </c>
      <c r="AR180" s="192" t="s">
        <v>150</v>
      </c>
      <c r="AT180" s="192" t="s">
        <v>146</v>
      </c>
      <c r="AU180" s="192" t="s">
        <v>82</v>
      </c>
      <c r="AY180" s="17" t="s">
        <v>144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7" t="s">
        <v>80</v>
      </c>
      <c r="BK180" s="193">
        <f>ROUND(I180*H180,2)</f>
        <v>0</v>
      </c>
      <c r="BL180" s="17" t="s">
        <v>150</v>
      </c>
      <c r="BM180" s="192" t="s">
        <v>536</v>
      </c>
    </row>
    <row r="181" spans="2:65" s="12" customFormat="1">
      <c r="B181" s="194"/>
      <c r="C181" s="195"/>
      <c r="D181" s="196" t="s">
        <v>152</v>
      </c>
      <c r="E181" s="197" t="s">
        <v>19</v>
      </c>
      <c r="F181" s="198" t="s">
        <v>537</v>
      </c>
      <c r="G181" s="195"/>
      <c r="H181" s="199">
        <v>12.96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152</v>
      </c>
      <c r="AU181" s="205" t="s">
        <v>82</v>
      </c>
      <c r="AV181" s="12" t="s">
        <v>82</v>
      </c>
      <c r="AW181" s="12" t="s">
        <v>33</v>
      </c>
      <c r="AX181" s="12" t="s">
        <v>72</v>
      </c>
      <c r="AY181" s="205" t="s">
        <v>144</v>
      </c>
    </row>
    <row r="182" spans="2:65" s="12" customFormat="1">
      <c r="B182" s="194"/>
      <c r="C182" s="195"/>
      <c r="D182" s="196" t="s">
        <v>152</v>
      </c>
      <c r="E182" s="197" t="s">
        <v>19</v>
      </c>
      <c r="F182" s="198" t="s">
        <v>538</v>
      </c>
      <c r="G182" s="195"/>
      <c r="H182" s="199">
        <v>1.571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152</v>
      </c>
      <c r="AU182" s="205" t="s">
        <v>82</v>
      </c>
      <c r="AV182" s="12" t="s">
        <v>82</v>
      </c>
      <c r="AW182" s="12" t="s">
        <v>33</v>
      </c>
      <c r="AX182" s="12" t="s">
        <v>72</v>
      </c>
      <c r="AY182" s="205" t="s">
        <v>144</v>
      </c>
    </row>
    <row r="183" spans="2:65" s="13" customFormat="1">
      <c r="B183" s="206"/>
      <c r="C183" s="207"/>
      <c r="D183" s="196" t="s">
        <v>152</v>
      </c>
      <c r="E183" s="208" t="s">
        <v>19</v>
      </c>
      <c r="F183" s="209" t="s">
        <v>200</v>
      </c>
      <c r="G183" s="207"/>
      <c r="H183" s="210">
        <v>14.531000000000001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152</v>
      </c>
      <c r="AU183" s="216" t="s">
        <v>82</v>
      </c>
      <c r="AV183" s="13" t="s">
        <v>150</v>
      </c>
      <c r="AW183" s="13" t="s">
        <v>33</v>
      </c>
      <c r="AX183" s="13" t="s">
        <v>80</v>
      </c>
      <c r="AY183" s="216" t="s">
        <v>144</v>
      </c>
    </row>
    <row r="184" spans="2:65" s="1" customFormat="1" ht="24" customHeight="1">
      <c r="B184" s="34"/>
      <c r="C184" s="181" t="s">
        <v>338</v>
      </c>
      <c r="D184" s="181" t="s">
        <v>146</v>
      </c>
      <c r="E184" s="182" t="s">
        <v>539</v>
      </c>
      <c r="F184" s="183" t="s">
        <v>540</v>
      </c>
      <c r="G184" s="184" t="s">
        <v>166</v>
      </c>
      <c r="H184" s="185">
        <v>14.531000000000001</v>
      </c>
      <c r="I184" s="186"/>
      <c r="J184" s="187">
        <f>ROUND(I184*H184,2)</f>
        <v>0</v>
      </c>
      <c r="K184" s="183" t="s">
        <v>149</v>
      </c>
      <c r="L184" s="38"/>
      <c r="M184" s="188" t="s">
        <v>19</v>
      </c>
      <c r="N184" s="189" t="s">
        <v>43</v>
      </c>
      <c r="O184" s="63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AR184" s="192" t="s">
        <v>150</v>
      </c>
      <c r="AT184" s="192" t="s">
        <v>146</v>
      </c>
      <c r="AU184" s="192" t="s">
        <v>82</v>
      </c>
      <c r="AY184" s="17" t="s">
        <v>144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7" t="s">
        <v>80</v>
      </c>
      <c r="BK184" s="193">
        <f>ROUND(I184*H184,2)</f>
        <v>0</v>
      </c>
      <c r="BL184" s="17" t="s">
        <v>150</v>
      </c>
      <c r="BM184" s="192" t="s">
        <v>541</v>
      </c>
    </row>
    <row r="185" spans="2:65" s="1" customFormat="1" ht="24" customHeight="1">
      <c r="B185" s="34"/>
      <c r="C185" s="181" t="s">
        <v>342</v>
      </c>
      <c r="D185" s="181" t="s">
        <v>146</v>
      </c>
      <c r="E185" s="182" t="s">
        <v>542</v>
      </c>
      <c r="F185" s="183" t="s">
        <v>543</v>
      </c>
      <c r="G185" s="184" t="s">
        <v>166</v>
      </c>
      <c r="H185" s="185">
        <v>11.077999999999999</v>
      </c>
      <c r="I185" s="186"/>
      <c r="J185" s="187">
        <f>ROUND(I185*H185,2)</f>
        <v>0</v>
      </c>
      <c r="K185" s="183" t="s">
        <v>149</v>
      </c>
      <c r="L185" s="38"/>
      <c r="M185" s="188" t="s">
        <v>19</v>
      </c>
      <c r="N185" s="189" t="s">
        <v>43</v>
      </c>
      <c r="O185" s="63"/>
      <c r="P185" s="190">
        <f>O185*H185</f>
        <v>0</v>
      </c>
      <c r="Q185" s="190">
        <v>8.0999999999999996E-4</v>
      </c>
      <c r="R185" s="190">
        <f>Q185*H185</f>
        <v>8.973179999999999E-3</v>
      </c>
      <c r="S185" s="190">
        <v>0</v>
      </c>
      <c r="T185" s="191">
        <f>S185*H185</f>
        <v>0</v>
      </c>
      <c r="AR185" s="192" t="s">
        <v>150</v>
      </c>
      <c r="AT185" s="192" t="s">
        <v>146</v>
      </c>
      <c r="AU185" s="192" t="s">
        <v>82</v>
      </c>
      <c r="AY185" s="17" t="s">
        <v>144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7" t="s">
        <v>80</v>
      </c>
      <c r="BK185" s="193">
        <f>ROUND(I185*H185,2)</f>
        <v>0</v>
      </c>
      <c r="BL185" s="17" t="s">
        <v>150</v>
      </c>
      <c r="BM185" s="192" t="s">
        <v>544</v>
      </c>
    </row>
    <row r="186" spans="2:65" s="12" customFormat="1">
      <c r="B186" s="194"/>
      <c r="C186" s="195"/>
      <c r="D186" s="196" t="s">
        <v>152</v>
      </c>
      <c r="E186" s="197" t="s">
        <v>19</v>
      </c>
      <c r="F186" s="198" t="s">
        <v>545</v>
      </c>
      <c r="G186" s="195"/>
      <c r="H186" s="199">
        <v>11.077999999999999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152</v>
      </c>
      <c r="AU186" s="205" t="s">
        <v>82</v>
      </c>
      <c r="AV186" s="12" t="s">
        <v>82</v>
      </c>
      <c r="AW186" s="12" t="s">
        <v>33</v>
      </c>
      <c r="AX186" s="12" t="s">
        <v>80</v>
      </c>
      <c r="AY186" s="205" t="s">
        <v>144</v>
      </c>
    </row>
    <row r="187" spans="2:65" s="1" customFormat="1" ht="24" customHeight="1">
      <c r="B187" s="34"/>
      <c r="C187" s="181" t="s">
        <v>347</v>
      </c>
      <c r="D187" s="181" t="s">
        <v>146</v>
      </c>
      <c r="E187" s="182" t="s">
        <v>546</v>
      </c>
      <c r="F187" s="183" t="s">
        <v>547</v>
      </c>
      <c r="G187" s="184" t="s">
        <v>166</v>
      </c>
      <c r="H187" s="185">
        <v>11.077999999999999</v>
      </c>
      <c r="I187" s="186"/>
      <c r="J187" s="187">
        <f>ROUND(I187*H187,2)</f>
        <v>0</v>
      </c>
      <c r="K187" s="183" t="s">
        <v>149</v>
      </c>
      <c r="L187" s="38"/>
      <c r="M187" s="188" t="s">
        <v>19</v>
      </c>
      <c r="N187" s="189" t="s">
        <v>43</v>
      </c>
      <c r="O187" s="63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AR187" s="192" t="s">
        <v>150</v>
      </c>
      <c r="AT187" s="192" t="s">
        <v>146</v>
      </c>
      <c r="AU187" s="192" t="s">
        <v>82</v>
      </c>
      <c r="AY187" s="17" t="s">
        <v>144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7" t="s">
        <v>80</v>
      </c>
      <c r="BK187" s="193">
        <f>ROUND(I187*H187,2)</f>
        <v>0</v>
      </c>
      <c r="BL187" s="17" t="s">
        <v>150</v>
      </c>
      <c r="BM187" s="192" t="s">
        <v>548</v>
      </c>
    </row>
    <row r="188" spans="2:65" s="1" customFormat="1" ht="24" customHeight="1">
      <c r="B188" s="34"/>
      <c r="C188" s="181" t="s">
        <v>353</v>
      </c>
      <c r="D188" s="181" t="s">
        <v>146</v>
      </c>
      <c r="E188" s="182" t="s">
        <v>549</v>
      </c>
      <c r="F188" s="183" t="s">
        <v>550</v>
      </c>
      <c r="G188" s="184" t="s">
        <v>166</v>
      </c>
      <c r="H188" s="185">
        <v>1.571</v>
      </c>
      <c r="I188" s="186"/>
      <c r="J188" s="187">
        <f>ROUND(I188*H188,2)</f>
        <v>0</v>
      </c>
      <c r="K188" s="183" t="s">
        <v>149</v>
      </c>
      <c r="L188" s="38"/>
      <c r="M188" s="188" t="s">
        <v>19</v>
      </c>
      <c r="N188" s="189" t="s">
        <v>43</v>
      </c>
      <c r="O188" s="63"/>
      <c r="P188" s="190">
        <f>O188*H188</f>
        <v>0</v>
      </c>
      <c r="Q188" s="190">
        <v>8.4000000000000003E-4</v>
      </c>
      <c r="R188" s="190">
        <f>Q188*H188</f>
        <v>1.31964E-3</v>
      </c>
      <c r="S188" s="190">
        <v>0</v>
      </c>
      <c r="T188" s="191">
        <f>S188*H188</f>
        <v>0</v>
      </c>
      <c r="AR188" s="192" t="s">
        <v>150</v>
      </c>
      <c r="AT188" s="192" t="s">
        <v>146</v>
      </c>
      <c r="AU188" s="192" t="s">
        <v>82</v>
      </c>
      <c r="AY188" s="17" t="s">
        <v>144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7" t="s">
        <v>80</v>
      </c>
      <c r="BK188" s="193">
        <f>ROUND(I188*H188,2)</f>
        <v>0</v>
      </c>
      <c r="BL188" s="17" t="s">
        <v>150</v>
      </c>
      <c r="BM188" s="192" t="s">
        <v>551</v>
      </c>
    </row>
    <row r="189" spans="2:65" s="12" customFormat="1">
      <c r="B189" s="194"/>
      <c r="C189" s="195"/>
      <c r="D189" s="196" t="s">
        <v>152</v>
      </c>
      <c r="E189" s="197" t="s">
        <v>19</v>
      </c>
      <c r="F189" s="198" t="s">
        <v>538</v>
      </c>
      <c r="G189" s="195"/>
      <c r="H189" s="199">
        <v>1.571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152</v>
      </c>
      <c r="AU189" s="205" t="s">
        <v>82</v>
      </c>
      <c r="AV189" s="12" t="s">
        <v>82</v>
      </c>
      <c r="AW189" s="12" t="s">
        <v>33</v>
      </c>
      <c r="AX189" s="12" t="s">
        <v>80</v>
      </c>
      <c r="AY189" s="205" t="s">
        <v>144</v>
      </c>
    </row>
    <row r="190" spans="2:65" s="1" customFormat="1" ht="24" customHeight="1">
      <c r="B190" s="34"/>
      <c r="C190" s="181" t="s">
        <v>360</v>
      </c>
      <c r="D190" s="181" t="s">
        <v>146</v>
      </c>
      <c r="E190" s="182" t="s">
        <v>552</v>
      </c>
      <c r="F190" s="183" t="s">
        <v>553</v>
      </c>
      <c r="G190" s="184" t="s">
        <v>166</v>
      </c>
      <c r="H190" s="185">
        <v>1.571</v>
      </c>
      <c r="I190" s="186"/>
      <c r="J190" s="187">
        <f>ROUND(I190*H190,2)</f>
        <v>0</v>
      </c>
      <c r="K190" s="183" t="s">
        <v>149</v>
      </c>
      <c r="L190" s="38"/>
      <c r="M190" s="188" t="s">
        <v>19</v>
      </c>
      <c r="N190" s="189" t="s">
        <v>43</v>
      </c>
      <c r="O190" s="63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AR190" s="192" t="s">
        <v>150</v>
      </c>
      <c r="AT190" s="192" t="s">
        <v>146</v>
      </c>
      <c r="AU190" s="192" t="s">
        <v>82</v>
      </c>
      <c r="AY190" s="17" t="s">
        <v>144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7" t="s">
        <v>80</v>
      </c>
      <c r="BK190" s="193">
        <f>ROUND(I190*H190,2)</f>
        <v>0</v>
      </c>
      <c r="BL190" s="17" t="s">
        <v>150</v>
      </c>
      <c r="BM190" s="192" t="s">
        <v>554</v>
      </c>
    </row>
    <row r="191" spans="2:65" s="1" customFormat="1" ht="36" customHeight="1">
      <c r="B191" s="34"/>
      <c r="C191" s="181" t="s">
        <v>555</v>
      </c>
      <c r="D191" s="181" t="s">
        <v>146</v>
      </c>
      <c r="E191" s="182" t="s">
        <v>556</v>
      </c>
      <c r="F191" s="183" t="s">
        <v>557</v>
      </c>
      <c r="G191" s="184" t="s">
        <v>191</v>
      </c>
      <c r="H191" s="185">
        <v>0.13800000000000001</v>
      </c>
      <c r="I191" s="186"/>
      <c r="J191" s="187">
        <f>ROUND(I191*H191,2)</f>
        <v>0</v>
      </c>
      <c r="K191" s="183" t="s">
        <v>149</v>
      </c>
      <c r="L191" s="38"/>
      <c r="M191" s="188" t="s">
        <v>19</v>
      </c>
      <c r="N191" s="189" t="s">
        <v>43</v>
      </c>
      <c r="O191" s="63"/>
      <c r="P191" s="190">
        <f>O191*H191</f>
        <v>0</v>
      </c>
      <c r="Q191" s="190">
        <v>1.06277</v>
      </c>
      <c r="R191" s="190">
        <f>Q191*H191</f>
        <v>0.14666226000000002</v>
      </c>
      <c r="S191" s="190">
        <v>0</v>
      </c>
      <c r="T191" s="191">
        <f>S191*H191</f>
        <v>0</v>
      </c>
      <c r="AR191" s="192" t="s">
        <v>150</v>
      </c>
      <c r="AT191" s="192" t="s">
        <v>146</v>
      </c>
      <c r="AU191" s="192" t="s">
        <v>82</v>
      </c>
      <c r="AY191" s="17" t="s">
        <v>144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7" t="s">
        <v>80</v>
      </c>
      <c r="BK191" s="193">
        <f>ROUND(I191*H191,2)</f>
        <v>0</v>
      </c>
      <c r="BL191" s="17" t="s">
        <v>150</v>
      </c>
      <c r="BM191" s="192" t="s">
        <v>558</v>
      </c>
    </row>
    <row r="192" spans="2:65" s="12" customFormat="1">
      <c r="B192" s="194"/>
      <c r="C192" s="195"/>
      <c r="D192" s="196" t="s">
        <v>152</v>
      </c>
      <c r="E192" s="197" t="s">
        <v>19</v>
      </c>
      <c r="F192" s="198" t="s">
        <v>559</v>
      </c>
      <c r="G192" s="195"/>
      <c r="H192" s="199">
        <v>0.121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152</v>
      </c>
      <c r="AU192" s="205" t="s">
        <v>82</v>
      </c>
      <c r="AV192" s="12" t="s">
        <v>82</v>
      </c>
      <c r="AW192" s="12" t="s">
        <v>33</v>
      </c>
      <c r="AX192" s="12" t="s">
        <v>72</v>
      </c>
      <c r="AY192" s="205" t="s">
        <v>144</v>
      </c>
    </row>
    <row r="193" spans="2:65" s="12" customFormat="1">
      <c r="B193" s="194"/>
      <c r="C193" s="195"/>
      <c r="D193" s="196" t="s">
        <v>152</v>
      </c>
      <c r="E193" s="197" t="s">
        <v>19</v>
      </c>
      <c r="F193" s="198" t="s">
        <v>560</v>
      </c>
      <c r="G193" s="195"/>
      <c r="H193" s="199">
        <v>1.7000000000000001E-2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152</v>
      </c>
      <c r="AU193" s="205" t="s">
        <v>82</v>
      </c>
      <c r="AV193" s="12" t="s">
        <v>82</v>
      </c>
      <c r="AW193" s="12" t="s">
        <v>33</v>
      </c>
      <c r="AX193" s="12" t="s">
        <v>72</v>
      </c>
      <c r="AY193" s="205" t="s">
        <v>144</v>
      </c>
    </row>
    <row r="194" spans="2:65" s="13" customFormat="1">
      <c r="B194" s="206"/>
      <c r="C194" s="207"/>
      <c r="D194" s="196" t="s">
        <v>152</v>
      </c>
      <c r="E194" s="208" t="s">
        <v>19</v>
      </c>
      <c r="F194" s="209" t="s">
        <v>200</v>
      </c>
      <c r="G194" s="207"/>
      <c r="H194" s="210">
        <v>0.13800000000000001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152</v>
      </c>
      <c r="AU194" s="216" t="s">
        <v>82</v>
      </c>
      <c r="AV194" s="13" t="s">
        <v>150</v>
      </c>
      <c r="AW194" s="13" t="s">
        <v>33</v>
      </c>
      <c r="AX194" s="13" t="s">
        <v>80</v>
      </c>
      <c r="AY194" s="216" t="s">
        <v>144</v>
      </c>
    </row>
    <row r="195" spans="2:65" s="1" customFormat="1" ht="16.5" customHeight="1">
      <c r="B195" s="34"/>
      <c r="C195" s="181" t="s">
        <v>561</v>
      </c>
      <c r="D195" s="181" t="s">
        <v>146</v>
      </c>
      <c r="E195" s="182" t="s">
        <v>562</v>
      </c>
      <c r="F195" s="183" t="s">
        <v>563</v>
      </c>
      <c r="G195" s="184" t="s">
        <v>104</v>
      </c>
      <c r="H195" s="185">
        <v>0.73399999999999999</v>
      </c>
      <c r="I195" s="186"/>
      <c r="J195" s="187">
        <f>ROUND(I195*H195,2)</f>
        <v>0</v>
      </c>
      <c r="K195" s="183" t="s">
        <v>564</v>
      </c>
      <c r="L195" s="38"/>
      <c r="M195" s="188" t="s">
        <v>19</v>
      </c>
      <c r="N195" s="189" t="s">
        <v>43</v>
      </c>
      <c r="O195" s="63"/>
      <c r="P195" s="190">
        <f>O195*H195</f>
        <v>0</v>
      </c>
      <c r="Q195" s="190">
        <v>2.4533999999999998</v>
      </c>
      <c r="R195" s="190">
        <f>Q195*H195</f>
        <v>1.8007955999999998</v>
      </c>
      <c r="S195" s="190">
        <v>0</v>
      </c>
      <c r="T195" s="191">
        <f>S195*H195</f>
        <v>0</v>
      </c>
      <c r="AR195" s="192" t="s">
        <v>150</v>
      </c>
      <c r="AT195" s="192" t="s">
        <v>146</v>
      </c>
      <c r="AU195" s="192" t="s">
        <v>82</v>
      </c>
      <c r="AY195" s="17" t="s">
        <v>144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7" t="s">
        <v>80</v>
      </c>
      <c r="BK195" s="193">
        <f>ROUND(I195*H195,2)</f>
        <v>0</v>
      </c>
      <c r="BL195" s="17" t="s">
        <v>150</v>
      </c>
      <c r="BM195" s="192" t="s">
        <v>565</v>
      </c>
    </row>
    <row r="196" spans="2:65" s="12" customFormat="1">
      <c r="B196" s="194"/>
      <c r="C196" s="195"/>
      <c r="D196" s="196" t="s">
        <v>152</v>
      </c>
      <c r="E196" s="197" t="s">
        <v>19</v>
      </c>
      <c r="F196" s="198" t="s">
        <v>566</v>
      </c>
      <c r="G196" s="195"/>
      <c r="H196" s="199">
        <v>0.73399999999999999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152</v>
      </c>
      <c r="AU196" s="205" t="s">
        <v>82</v>
      </c>
      <c r="AV196" s="12" t="s">
        <v>82</v>
      </c>
      <c r="AW196" s="12" t="s">
        <v>33</v>
      </c>
      <c r="AX196" s="12" t="s">
        <v>80</v>
      </c>
      <c r="AY196" s="205" t="s">
        <v>144</v>
      </c>
    </row>
    <row r="197" spans="2:65" s="1" customFormat="1" ht="16.5" customHeight="1">
      <c r="B197" s="34"/>
      <c r="C197" s="181" t="s">
        <v>567</v>
      </c>
      <c r="D197" s="181" t="s">
        <v>146</v>
      </c>
      <c r="E197" s="182" t="s">
        <v>568</v>
      </c>
      <c r="F197" s="183" t="s">
        <v>569</v>
      </c>
      <c r="G197" s="184" t="s">
        <v>166</v>
      </c>
      <c r="H197" s="185">
        <v>2.6880000000000002</v>
      </c>
      <c r="I197" s="186"/>
      <c r="J197" s="187">
        <f>ROUND(I197*H197,2)</f>
        <v>0</v>
      </c>
      <c r="K197" s="183" t="s">
        <v>149</v>
      </c>
      <c r="L197" s="38"/>
      <c r="M197" s="188" t="s">
        <v>19</v>
      </c>
      <c r="N197" s="189" t="s">
        <v>43</v>
      </c>
      <c r="O197" s="63"/>
      <c r="P197" s="190">
        <f>O197*H197</f>
        <v>0</v>
      </c>
      <c r="Q197" s="190">
        <v>5.1900000000000002E-3</v>
      </c>
      <c r="R197" s="190">
        <f>Q197*H197</f>
        <v>1.3950720000000002E-2</v>
      </c>
      <c r="S197" s="190">
        <v>0</v>
      </c>
      <c r="T197" s="191">
        <f>S197*H197</f>
        <v>0</v>
      </c>
      <c r="AR197" s="192" t="s">
        <v>150</v>
      </c>
      <c r="AT197" s="192" t="s">
        <v>146</v>
      </c>
      <c r="AU197" s="192" t="s">
        <v>82</v>
      </c>
      <c r="AY197" s="17" t="s">
        <v>144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7" t="s">
        <v>80</v>
      </c>
      <c r="BK197" s="193">
        <f>ROUND(I197*H197,2)</f>
        <v>0</v>
      </c>
      <c r="BL197" s="17" t="s">
        <v>150</v>
      </c>
      <c r="BM197" s="192" t="s">
        <v>570</v>
      </c>
    </row>
    <row r="198" spans="2:65" s="12" customFormat="1">
      <c r="B198" s="194"/>
      <c r="C198" s="195"/>
      <c r="D198" s="196" t="s">
        <v>152</v>
      </c>
      <c r="E198" s="197" t="s">
        <v>19</v>
      </c>
      <c r="F198" s="198" t="s">
        <v>571</v>
      </c>
      <c r="G198" s="195"/>
      <c r="H198" s="199">
        <v>2.6880000000000002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152</v>
      </c>
      <c r="AU198" s="205" t="s">
        <v>82</v>
      </c>
      <c r="AV198" s="12" t="s">
        <v>82</v>
      </c>
      <c r="AW198" s="12" t="s">
        <v>33</v>
      </c>
      <c r="AX198" s="12" t="s">
        <v>80</v>
      </c>
      <c r="AY198" s="205" t="s">
        <v>144</v>
      </c>
    </row>
    <row r="199" spans="2:65" s="1" customFormat="1" ht="16.5" customHeight="1">
      <c r="B199" s="34"/>
      <c r="C199" s="181" t="s">
        <v>572</v>
      </c>
      <c r="D199" s="181" t="s">
        <v>146</v>
      </c>
      <c r="E199" s="182" t="s">
        <v>573</v>
      </c>
      <c r="F199" s="183" t="s">
        <v>574</v>
      </c>
      <c r="G199" s="184" t="s">
        <v>166</v>
      </c>
      <c r="H199" s="185">
        <v>2.6880000000000002</v>
      </c>
      <c r="I199" s="186"/>
      <c r="J199" s="187">
        <f>ROUND(I199*H199,2)</f>
        <v>0</v>
      </c>
      <c r="K199" s="183" t="s">
        <v>149</v>
      </c>
      <c r="L199" s="38"/>
      <c r="M199" s="188" t="s">
        <v>19</v>
      </c>
      <c r="N199" s="189" t="s">
        <v>43</v>
      </c>
      <c r="O199" s="63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AR199" s="192" t="s">
        <v>150</v>
      </c>
      <c r="AT199" s="192" t="s">
        <v>146</v>
      </c>
      <c r="AU199" s="192" t="s">
        <v>82</v>
      </c>
      <c r="AY199" s="17" t="s">
        <v>144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7" t="s">
        <v>80</v>
      </c>
      <c r="BK199" s="193">
        <f>ROUND(I199*H199,2)</f>
        <v>0</v>
      </c>
      <c r="BL199" s="17" t="s">
        <v>150</v>
      </c>
      <c r="BM199" s="192" t="s">
        <v>575</v>
      </c>
    </row>
    <row r="200" spans="2:65" s="1" customFormat="1" ht="16.5" customHeight="1">
      <c r="B200" s="34"/>
      <c r="C200" s="181" t="s">
        <v>576</v>
      </c>
      <c r="D200" s="181" t="s">
        <v>146</v>
      </c>
      <c r="E200" s="182" t="s">
        <v>577</v>
      </c>
      <c r="F200" s="183" t="s">
        <v>578</v>
      </c>
      <c r="G200" s="184" t="s">
        <v>191</v>
      </c>
      <c r="H200" s="185">
        <v>6.6000000000000003E-2</v>
      </c>
      <c r="I200" s="186"/>
      <c r="J200" s="187">
        <f>ROUND(I200*H200,2)</f>
        <v>0</v>
      </c>
      <c r="K200" s="183" t="s">
        <v>149</v>
      </c>
      <c r="L200" s="38"/>
      <c r="M200" s="188" t="s">
        <v>19</v>
      </c>
      <c r="N200" s="189" t="s">
        <v>43</v>
      </c>
      <c r="O200" s="63"/>
      <c r="P200" s="190">
        <f>O200*H200</f>
        <v>0</v>
      </c>
      <c r="Q200" s="190">
        <v>1.0525599999999999</v>
      </c>
      <c r="R200" s="190">
        <f>Q200*H200</f>
        <v>6.9468959999999996E-2</v>
      </c>
      <c r="S200" s="190">
        <v>0</v>
      </c>
      <c r="T200" s="191">
        <f>S200*H200</f>
        <v>0</v>
      </c>
      <c r="AR200" s="192" t="s">
        <v>150</v>
      </c>
      <c r="AT200" s="192" t="s">
        <v>146</v>
      </c>
      <c r="AU200" s="192" t="s">
        <v>82</v>
      </c>
      <c r="AY200" s="17" t="s">
        <v>144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7" t="s">
        <v>80</v>
      </c>
      <c r="BK200" s="193">
        <f>ROUND(I200*H200,2)</f>
        <v>0</v>
      </c>
      <c r="BL200" s="17" t="s">
        <v>150</v>
      </c>
      <c r="BM200" s="192" t="s">
        <v>579</v>
      </c>
    </row>
    <row r="201" spans="2:65" s="12" customFormat="1">
      <c r="B201" s="194"/>
      <c r="C201" s="195"/>
      <c r="D201" s="196" t="s">
        <v>152</v>
      </c>
      <c r="E201" s="195"/>
      <c r="F201" s="198" t="s">
        <v>580</v>
      </c>
      <c r="G201" s="195"/>
      <c r="H201" s="199">
        <v>6.6000000000000003E-2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152</v>
      </c>
      <c r="AU201" s="205" t="s">
        <v>82</v>
      </c>
      <c r="AV201" s="12" t="s">
        <v>82</v>
      </c>
      <c r="AW201" s="12" t="s">
        <v>4</v>
      </c>
      <c r="AX201" s="12" t="s">
        <v>80</v>
      </c>
      <c r="AY201" s="205" t="s">
        <v>144</v>
      </c>
    </row>
    <row r="202" spans="2:65" s="11" customFormat="1" ht="22.9" customHeight="1">
      <c r="B202" s="165"/>
      <c r="C202" s="166"/>
      <c r="D202" s="167" t="s">
        <v>71</v>
      </c>
      <c r="E202" s="179" t="s">
        <v>173</v>
      </c>
      <c r="F202" s="179" t="s">
        <v>581</v>
      </c>
      <c r="G202" s="166"/>
      <c r="H202" s="166"/>
      <c r="I202" s="169"/>
      <c r="J202" s="180">
        <f>BK202</f>
        <v>0</v>
      </c>
      <c r="K202" s="166"/>
      <c r="L202" s="171"/>
      <c r="M202" s="172"/>
      <c r="N202" s="173"/>
      <c r="O202" s="173"/>
      <c r="P202" s="174">
        <f>SUM(P203:P214)</f>
        <v>0</v>
      </c>
      <c r="Q202" s="173"/>
      <c r="R202" s="174">
        <f>SUM(R203:R214)</f>
        <v>1.36518115</v>
      </c>
      <c r="S202" s="173"/>
      <c r="T202" s="175">
        <f>SUM(T203:T214)</f>
        <v>0</v>
      </c>
      <c r="AR202" s="176" t="s">
        <v>80</v>
      </c>
      <c r="AT202" s="177" t="s">
        <v>71</v>
      </c>
      <c r="AU202" s="177" t="s">
        <v>80</v>
      </c>
      <c r="AY202" s="176" t="s">
        <v>144</v>
      </c>
      <c r="BK202" s="178">
        <f>SUM(BK203:BK214)</f>
        <v>0</v>
      </c>
    </row>
    <row r="203" spans="2:65" s="1" customFormat="1" ht="16.5" customHeight="1">
      <c r="B203" s="34"/>
      <c r="C203" s="181" t="s">
        <v>582</v>
      </c>
      <c r="D203" s="181" t="s">
        <v>146</v>
      </c>
      <c r="E203" s="182" t="s">
        <v>583</v>
      </c>
      <c r="F203" s="183" t="s">
        <v>584</v>
      </c>
      <c r="G203" s="184" t="s">
        <v>166</v>
      </c>
      <c r="H203" s="185">
        <v>19.850000000000001</v>
      </c>
      <c r="I203" s="186"/>
      <c r="J203" s="187">
        <f>ROUND(I203*H203,2)</f>
        <v>0</v>
      </c>
      <c r="K203" s="183" t="s">
        <v>564</v>
      </c>
      <c r="L203" s="38"/>
      <c r="M203" s="188" t="s">
        <v>19</v>
      </c>
      <c r="N203" s="189" t="s">
        <v>43</v>
      </c>
      <c r="O203" s="63"/>
      <c r="P203" s="190">
        <f>O203*H203</f>
        <v>0</v>
      </c>
      <c r="Q203" s="190">
        <v>2.3999999999999998E-3</v>
      </c>
      <c r="R203" s="190">
        <f>Q203*H203</f>
        <v>4.7640000000000002E-2</v>
      </c>
      <c r="S203" s="190">
        <v>0</v>
      </c>
      <c r="T203" s="191">
        <f>S203*H203</f>
        <v>0</v>
      </c>
      <c r="AR203" s="192" t="s">
        <v>150</v>
      </c>
      <c r="AT203" s="192" t="s">
        <v>146</v>
      </c>
      <c r="AU203" s="192" t="s">
        <v>82</v>
      </c>
      <c r="AY203" s="17" t="s">
        <v>144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7" t="s">
        <v>80</v>
      </c>
      <c r="BK203" s="193">
        <f>ROUND(I203*H203,2)</f>
        <v>0</v>
      </c>
      <c r="BL203" s="17" t="s">
        <v>150</v>
      </c>
      <c r="BM203" s="192" t="s">
        <v>585</v>
      </c>
    </row>
    <row r="204" spans="2:65" s="12" customFormat="1">
      <c r="B204" s="194"/>
      <c r="C204" s="195"/>
      <c r="D204" s="196" t="s">
        <v>152</v>
      </c>
      <c r="E204" s="197" t="s">
        <v>19</v>
      </c>
      <c r="F204" s="198" t="s">
        <v>586</v>
      </c>
      <c r="G204" s="195"/>
      <c r="H204" s="199">
        <v>19.850000000000001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152</v>
      </c>
      <c r="AU204" s="205" t="s">
        <v>82</v>
      </c>
      <c r="AV204" s="12" t="s">
        <v>82</v>
      </c>
      <c r="AW204" s="12" t="s">
        <v>33</v>
      </c>
      <c r="AX204" s="12" t="s">
        <v>80</v>
      </c>
      <c r="AY204" s="205" t="s">
        <v>144</v>
      </c>
    </row>
    <row r="205" spans="2:65" s="1" customFormat="1" ht="16.5" customHeight="1">
      <c r="B205" s="34"/>
      <c r="C205" s="181" t="s">
        <v>587</v>
      </c>
      <c r="D205" s="181" t="s">
        <v>146</v>
      </c>
      <c r="E205" s="182" t="s">
        <v>588</v>
      </c>
      <c r="F205" s="183" t="s">
        <v>589</v>
      </c>
      <c r="G205" s="184" t="s">
        <v>166</v>
      </c>
      <c r="H205" s="185">
        <v>30.625</v>
      </c>
      <c r="I205" s="186"/>
      <c r="J205" s="187">
        <f>ROUND(I205*H205,2)</f>
        <v>0</v>
      </c>
      <c r="K205" s="183" t="s">
        <v>149</v>
      </c>
      <c r="L205" s="38"/>
      <c r="M205" s="188" t="s">
        <v>19</v>
      </c>
      <c r="N205" s="189" t="s">
        <v>43</v>
      </c>
      <c r="O205" s="63"/>
      <c r="P205" s="190">
        <f>O205*H205</f>
        <v>0</v>
      </c>
      <c r="Q205" s="190">
        <v>7.3499999999999998E-3</v>
      </c>
      <c r="R205" s="190">
        <f>Q205*H205</f>
        <v>0.22509374999999998</v>
      </c>
      <c r="S205" s="190">
        <v>0</v>
      </c>
      <c r="T205" s="191">
        <f>S205*H205</f>
        <v>0</v>
      </c>
      <c r="AR205" s="192" t="s">
        <v>150</v>
      </c>
      <c r="AT205" s="192" t="s">
        <v>146</v>
      </c>
      <c r="AU205" s="192" t="s">
        <v>82</v>
      </c>
      <c r="AY205" s="17" t="s">
        <v>144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7" t="s">
        <v>80</v>
      </c>
      <c r="BK205" s="193">
        <f>ROUND(I205*H205,2)</f>
        <v>0</v>
      </c>
      <c r="BL205" s="17" t="s">
        <v>150</v>
      </c>
      <c r="BM205" s="192" t="s">
        <v>590</v>
      </c>
    </row>
    <row r="206" spans="2:65" s="12" customFormat="1">
      <c r="B206" s="194"/>
      <c r="C206" s="195"/>
      <c r="D206" s="196" t="s">
        <v>152</v>
      </c>
      <c r="E206" s="197" t="s">
        <v>19</v>
      </c>
      <c r="F206" s="198" t="s">
        <v>591</v>
      </c>
      <c r="G206" s="195"/>
      <c r="H206" s="199">
        <v>19.850000000000001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152</v>
      </c>
      <c r="AU206" s="205" t="s">
        <v>82</v>
      </c>
      <c r="AV206" s="12" t="s">
        <v>82</v>
      </c>
      <c r="AW206" s="12" t="s">
        <v>33</v>
      </c>
      <c r="AX206" s="12" t="s">
        <v>72</v>
      </c>
      <c r="AY206" s="205" t="s">
        <v>144</v>
      </c>
    </row>
    <row r="207" spans="2:65" s="12" customFormat="1">
      <c r="B207" s="194"/>
      <c r="C207" s="195"/>
      <c r="D207" s="196" t="s">
        <v>152</v>
      </c>
      <c r="E207" s="197" t="s">
        <v>19</v>
      </c>
      <c r="F207" s="198" t="s">
        <v>592</v>
      </c>
      <c r="G207" s="195"/>
      <c r="H207" s="199">
        <v>5.0250000000000004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152</v>
      </c>
      <c r="AU207" s="205" t="s">
        <v>82</v>
      </c>
      <c r="AV207" s="12" t="s">
        <v>82</v>
      </c>
      <c r="AW207" s="12" t="s">
        <v>33</v>
      </c>
      <c r="AX207" s="12" t="s">
        <v>72</v>
      </c>
      <c r="AY207" s="205" t="s">
        <v>144</v>
      </c>
    </row>
    <row r="208" spans="2:65" s="12" customFormat="1">
      <c r="B208" s="194"/>
      <c r="C208" s="195"/>
      <c r="D208" s="196" t="s">
        <v>152</v>
      </c>
      <c r="E208" s="197" t="s">
        <v>19</v>
      </c>
      <c r="F208" s="198" t="s">
        <v>593</v>
      </c>
      <c r="G208" s="195"/>
      <c r="H208" s="199">
        <v>5.75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152</v>
      </c>
      <c r="AU208" s="205" t="s">
        <v>82</v>
      </c>
      <c r="AV208" s="12" t="s">
        <v>82</v>
      </c>
      <c r="AW208" s="12" t="s">
        <v>33</v>
      </c>
      <c r="AX208" s="12" t="s">
        <v>72</v>
      </c>
      <c r="AY208" s="205" t="s">
        <v>144</v>
      </c>
    </row>
    <row r="209" spans="2:65" s="13" customFormat="1">
      <c r="B209" s="206"/>
      <c r="C209" s="207"/>
      <c r="D209" s="196" t="s">
        <v>152</v>
      </c>
      <c r="E209" s="208" t="s">
        <v>19</v>
      </c>
      <c r="F209" s="209" t="s">
        <v>200</v>
      </c>
      <c r="G209" s="207"/>
      <c r="H209" s="210">
        <v>30.625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152</v>
      </c>
      <c r="AU209" s="216" t="s">
        <v>82</v>
      </c>
      <c r="AV209" s="13" t="s">
        <v>150</v>
      </c>
      <c r="AW209" s="13" t="s">
        <v>33</v>
      </c>
      <c r="AX209" s="13" t="s">
        <v>80</v>
      </c>
      <c r="AY209" s="216" t="s">
        <v>144</v>
      </c>
    </row>
    <row r="210" spans="2:65" s="1" customFormat="1" ht="24" customHeight="1">
      <c r="B210" s="34"/>
      <c r="C210" s="181" t="s">
        <v>594</v>
      </c>
      <c r="D210" s="181" t="s">
        <v>146</v>
      </c>
      <c r="E210" s="182" t="s">
        <v>595</v>
      </c>
      <c r="F210" s="183" t="s">
        <v>596</v>
      </c>
      <c r="G210" s="184" t="s">
        <v>166</v>
      </c>
      <c r="H210" s="185">
        <v>30.625</v>
      </c>
      <c r="I210" s="186"/>
      <c r="J210" s="187">
        <f>ROUND(I210*H210,2)</f>
        <v>0</v>
      </c>
      <c r="K210" s="183" t="s">
        <v>149</v>
      </c>
      <c r="L210" s="38"/>
      <c r="M210" s="188" t="s">
        <v>19</v>
      </c>
      <c r="N210" s="189" t="s">
        <v>43</v>
      </c>
      <c r="O210" s="63"/>
      <c r="P210" s="190">
        <f>O210*H210</f>
        <v>0</v>
      </c>
      <c r="Q210" s="190">
        <v>1.54E-2</v>
      </c>
      <c r="R210" s="190">
        <f>Q210*H210</f>
        <v>0.47162500000000002</v>
      </c>
      <c r="S210" s="190">
        <v>0</v>
      </c>
      <c r="T210" s="191">
        <f>S210*H210</f>
        <v>0</v>
      </c>
      <c r="AR210" s="192" t="s">
        <v>150</v>
      </c>
      <c r="AT210" s="192" t="s">
        <v>146</v>
      </c>
      <c r="AU210" s="192" t="s">
        <v>82</v>
      </c>
      <c r="AY210" s="17" t="s">
        <v>144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7" t="s">
        <v>80</v>
      </c>
      <c r="BK210" s="193">
        <f>ROUND(I210*H210,2)</f>
        <v>0</v>
      </c>
      <c r="BL210" s="17" t="s">
        <v>150</v>
      </c>
      <c r="BM210" s="192" t="s">
        <v>597</v>
      </c>
    </row>
    <row r="211" spans="2:65" s="1" customFormat="1" ht="24" customHeight="1">
      <c r="B211" s="34"/>
      <c r="C211" s="181" t="s">
        <v>598</v>
      </c>
      <c r="D211" s="181" t="s">
        <v>146</v>
      </c>
      <c r="E211" s="182" t="s">
        <v>599</v>
      </c>
      <c r="F211" s="183" t="s">
        <v>600</v>
      </c>
      <c r="G211" s="184" t="s">
        <v>166</v>
      </c>
      <c r="H211" s="185">
        <v>30.625</v>
      </c>
      <c r="I211" s="186"/>
      <c r="J211" s="187">
        <f>ROUND(I211*H211,2)</f>
        <v>0</v>
      </c>
      <c r="K211" s="183" t="s">
        <v>149</v>
      </c>
      <c r="L211" s="38"/>
      <c r="M211" s="188" t="s">
        <v>19</v>
      </c>
      <c r="N211" s="189" t="s">
        <v>43</v>
      </c>
      <c r="O211" s="63"/>
      <c r="P211" s="190">
        <f>O211*H211</f>
        <v>0</v>
      </c>
      <c r="Q211" s="190">
        <v>7.9000000000000008E-3</v>
      </c>
      <c r="R211" s="190">
        <f>Q211*H211</f>
        <v>0.24193750000000003</v>
      </c>
      <c r="S211" s="190">
        <v>0</v>
      </c>
      <c r="T211" s="191">
        <f>S211*H211</f>
        <v>0</v>
      </c>
      <c r="AR211" s="192" t="s">
        <v>150</v>
      </c>
      <c r="AT211" s="192" t="s">
        <v>146</v>
      </c>
      <c r="AU211" s="192" t="s">
        <v>82</v>
      </c>
      <c r="AY211" s="17" t="s">
        <v>144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7" t="s">
        <v>80</v>
      </c>
      <c r="BK211" s="193">
        <f>ROUND(I211*H211,2)</f>
        <v>0</v>
      </c>
      <c r="BL211" s="17" t="s">
        <v>150</v>
      </c>
      <c r="BM211" s="192" t="s">
        <v>601</v>
      </c>
    </row>
    <row r="212" spans="2:65" s="1" customFormat="1" ht="36" customHeight="1">
      <c r="B212" s="34"/>
      <c r="C212" s="181" t="s">
        <v>602</v>
      </c>
      <c r="D212" s="181" t="s">
        <v>146</v>
      </c>
      <c r="E212" s="182" t="s">
        <v>603</v>
      </c>
      <c r="F212" s="183" t="s">
        <v>604</v>
      </c>
      <c r="G212" s="184" t="s">
        <v>166</v>
      </c>
      <c r="H212" s="185">
        <v>4.5549999999999997</v>
      </c>
      <c r="I212" s="186"/>
      <c r="J212" s="187">
        <f>ROUND(I212*H212,2)</f>
        <v>0</v>
      </c>
      <c r="K212" s="183" t="s">
        <v>149</v>
      </c>
      <c r="L212" s="38"/>
      <c r="M212" s="188" t="s">
        <v>19</v>
      </c>
      <c r="N212" s="189" t="s">
        <v>43</v>
      </c>
      <c r="O212" s="63"/>
      <c r="P212" s="190">
        <f>O212*H212</f>
        <v>0</v>
      </c>
      <c r="Q212" s="190">
        <v>5.8740000000000001E-2</v>
      </c>
      <c r="R212" s="190">
        <f>Q212*H212</f>
        <v>0.26756069999999998</v>
      </c>
      <c r="S212" s="190">
        <v>0</v>
      </c>
      <c r="T212" s="191">
        <f>S212*H212</f>
        <v>0</v>
      </c>
      <c r="AR212" s="192" t="s">
        <v>150</v>
      </c>
      <c r="AT212" s="192" t="s">
        <v>146</v>
      </c>
      <c r="AU212" s="192" t="s">
        <v>82</v>
      </c>
      <c r="AY212" s="17" t="s">
        <v>144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7" t="s">
        <v>80</v>
      </c>
      <c r="BK212" s="193">
        <f>ROUND(I212*H212,2)</f>
        <v>0</v>
      </c>
      <c r="BL212" s="17" t="s">
        <v>150</v>
      </c>
      <c r="BM212" s="192" t="s">
        <v>605</v>
      </c>
    </row>
    <row r="213" spans="2:65" s="12" customFormat="1">
      <c r="B213" s="194"/>
      <c r="C213" s="195"/>
      <c r="D213" s="196" t="s">
        <v>152</v>
      </c>
      <c r="E213" s="197" t="s">
        <v>19</v>
      </c>
      <c r="F213" s="198" t="s">
        <v>606</v>
      </c>
      <c r="G213" s="195"/>
      <c r="H213" s="199">
        <v>4.5549999999999997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152</v>
      </c>
      <c r="AU213" s="205" t="s">
        <v>82</v>
      </c>
      <c r="AV213" s="12" t="s">
        <v>82</v>
      </c>
      <c r="AW213" s="12" t="s">
        <v>33</v>
      </c>
      <c r="AX213" s="12" t="s">
        <v>80</v>
      </c>
      <c r="AY213" s="205" t="s">
        <v>144</v>
      </c>
    </row>
    <row r="214" spans="2:65" s="1" customFormat="1" ht="48" customHeight="1">
      <c r="B214" s="34"/>
      <c r="C214" s="181" t="s">
        <v>607</v>
      </c>
      <c r="D214" s="181" t="s">
        <v>146</v>
      </c>
      <c r="E214" s="182" t="s">
        <v>608</v>
      </c>
      <c r="F214" s="183" t="s">
        <v>609</v>
      </c>
      <c r="G214" s="184" t="s">
        <v>166</v>
      </c>
      <c r="H214" s="185">
        <v>4.5549999999999997</v>
      </c>
      <c r="I214" s="186"/>
      <c r="J214" s="187">
        <f>ROUND(I214*H214,2)</f>
        <v>0</v>
      </c>
      <c r="K214" s="183" t="s">
        <v>149</v>
      </c>
      <c r="L214" s="38"/>
      <c r="M214" s="188" t="s">
        <v>19</v>
      </c>
      <c r="N214" s="189" t="s">
        <v>43</v>
      </c>
      <c r="O214" s="63"/>
      <c r="P214" s="190">
        <f>O214*H214</f>
        <v>0</v>
      </c>
      <c r="Q214" s="190">
        <v>2.444E-2</v>
      </c>
      <c r="R214" s="190">
        <f>Q214*H214</f>
        <v>0.1113242</v>
      </c>
      <c r="S214" s="190">
        <v>0</v>
      </c>
      <c r="T214" s="191">
        <f>S214*H214</f>
        <v>0</v>
      </c>
      <c r="AR214" s="192" t="s">
        <v>150</v>
      </c>
      <c r="AT214" s="192" t="s">
        <v>146</v>
      </c>
      <c r="AU214" s="192" t="s">
        <v>82</v>
      </c>
      <c r="AY214" s="17" t="s">
        <v>144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7" t="s">
        <v>80</v>
      </c>
      <c r="BK214" s="193">
        <f>ROUND(I214*H214,2)</f>
        <v>0</v>
      </c>
      <c r="BL214" s="17" t="s">
        <v>150</v>
      </c>
      <c r="BM214" s="192" t="s">
        <v>610</v>
      </c>
    </row>
    <row r="215" spans="2:65" s="11" customFormat="1" ht="22.9" customHeight="1">
      <c r="B215" s="165"/>
      <c r="C215" s="166"/>
      <c r="D215" s="167" t="s">
        <v>71</v>
      </c>
      <c r="E215" s="179" t="s">
        <v>183</v>
      </c>
      <c r="F215" s="179" t="s">
        <v>611</v>
      </c>
      <c r="G215" s="166"/>
      <c r="H215" s="166"/>
      <c r="I215" s="169"/>
      <c r="J215" s="180">
        <f>BK215</f>
        <v>0</v>
      </c>
      <c r="K215" s="166"/>
      <c r="L215" s="171"/>
      <c r="M215" s="172"/>
      <c r="N215" s="173"/>
      <c r="O215" s="173"/>
      <c r="P215" s="174">
        <f>SUM(P216:P235)</f>
        <v>0</v>
      </c>
      <c r="Q215" s="173"/>
      <c r="R215" s="174">
        <f>SUM(R216:R235)</f>
        <v>0.76504799999999995</v>
      </c>
      <c r="S215" s="173"/>
      <c r="T215" s="175">
        <f>SUM(T216:T235)</f>
        <v>0</v>
      </c>
      <c r="AR215" s="176" t="s">
        <v>80</v>
      </c>
      <c r="AT215" s="177" t="s">
        <v>71</v>
      </c>
      <c r="AU215" s="177" t="s">
        <v>80</v>
      </c>
      <c r="AY215" s="176" t="s">
        <v>144</v>
      </c>
      <c r="BK215" s="178">
        <f>SUM(BK216:BK235)</f>
        <v>0</v>
      </c>
    </row>
    <row r="216" spans="2:65" s="1" customFormat="1" ht="16.5" customHeight="1">
      <c r="B216" s="34"/>
      <c r="C216" s="181" t="s">
        <v>612</v>
      </c>
      <c r="D216" s="181" t="s">
        <v>146</v>
      </c>
      <c r="E216" s="182" t="s">
        <v>613</v>
      </c>
      <c r="F216" s="183" t="s">
        <v>614</v>
      </c>
      <c r="G216" s="184" t="s">
        <v>235</v>
      </c>
      <c r="H216" s="185">
        <v>4.8</v>
      </c>
      <c r="I216" s="186"/>
      <c r="J216" s="187">
        <f>ROUND(I216*H216,2)</f>
        <v>0</v>
      </c>
      <c r="K216" s="183" t="s">
        <v>149</v>
      </c>
      <c r="L216" s="38"/>
      <c r="M216" s="188" t="s">
        <v>19</v>
      </c>
      <c r="N216" s="189" t="s">
        <v>43</v>
      </c>
      <c r="O216" s="63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AR216" s="192" t="s">
        <v>80</v>
      </c>
      <c r="AT216" s="192" t="s">
        <v>146</v>
      </c>
      <c r="AU216" s="192" t="s">
        <v>82</v>
      </c>
      <c r="AY216" s="17" t="s">
        <v>144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7" t="s">
        <v>80</v>
      </c>
      <c r="BK216" s="193">
        <f>ROUND(I216*H216,2)</f>
        <v>0</v>
      </c>
      <c r="BL216" s="17" t="s">
        <v>80</v>
      </c>
      <c r="BM216" s="192" t="s">
        <v>615</v>
      </c>
    </row>
    <row r="217" spans="2:65" s="1" customFormat="1" ht="16.5" customHeight="1">
      <c r="B217" s="34"/>
      <c r="C217" s="217" t="s">
        <v>616</v>
      </c>
      <c r="D217" s="217" t="s">
        <v>217</v>
      </c>
      <c r="E217" s="218" t="s">
        <v>617</v>
      </c>
      <c r="F217" s="219" t="s">
        <v>618</v>
      </c>
      <c r="G217" s="220" t="s">
        <v>235</v>
      </c>
      <c r="H217" s="221">
        <v>5.04</v>
      </c>
      <c r="I217" s="222"/>
      <c r="J217" s="223">
        <f>ROUND(I217*H217,2)</f>
        <v>0</v>
      </c>
      <c r="K217" s="219" t="s">
        <v>149</v>
      </c>
      <c r="L217" s="224"/>
      <c r="M217" s="225" t="s">
        <v>19</v>
      </c>
      <c r="N217" s="226" t="s">
        <v>43</v>
      </c>
      <c r="O217" s="63"/>
      <c r="P217" s="190">
        <f>O217*H217</f>
        <v>0</v>
      </c>
      <c r="Q217" s="190">
        <v>1.4500000000000001E-2</v>
      </c>
      <c r="R217" s="190">
        <f>Q217*H217</f>
        <v>7.3080000000000006E-2</v>
      </c>
      <c r="S217" s="190">
        <v>0</v>
      </c>
      <c r="T217" s="191">
        <f>S217*H217</f>
        <v>0</v>
      </c>
      <c r="AR217" s="192" t="s">
        <v>82</v>
      </c>
      <c r="AT217" s="192" t="s">
        <v>217</v>
      </c>
      <c r="AU217" s="192" t="s">
        <v>82</v>
      </c>
      <c r="AY217" s="17" t="s">
        <v>144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7" t="s">
        <v>80</v>
      </c>
      <c r="BK217" s="193">
        <f>ROUND(I217*H217,2)</f>
        <v>0</v>
      </c>
      <c r="BL217" s="17" t="s">
        <v>80</v>
      </c>
      <c r="BM217" s="192" t="s">
        <v>619</v>
      </c>
    </row>
    <row r="218" spans="2:65" s="12" customFormat="1">
      <c r="B218" s="194"/>
      <c r="C218" s="195"/>
      <c r="D218" s="196" t="s">
        <v>152</v>
      </c>
      <c r="E218" s="195"/>
      <c r="F218" s="198" t="s">
        <v>620</v>
      </c>
      <c r="G218" s="195"/>
      <c r="H218" s="199">
        <v>5.04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152</v>
      </c>
      <c r="AU218" s="205" t="s">
        <v>82</v>
      </c>
      <c r="AV218" s="12" t="s">
        <v>82</v>
      </c>
      <c r="AW218" s="12" t="s">
        <v>4</v>
      </c>
      <c r="AX218" s="12" t="s">
        <v>80</v>
      </c>
      <c r="AY218" s="205" t="s">
        <v>144</v>
      </c>
    </row>
    <row r="219" spans="2:65" s="1" customFormat="1" ht="16.5" customHeight="1">
      <c r="B219" s="34"/>
      <c r="C219" s="181" t="s">
        <v>621</v>
      </c>
      <c r="D219" s="181" t="s">
        <v>146</v>
      </c>
      <c r="E219" s="182" t="s">
        <v>622</v>
      </c>
      <c r="F219" s="183" t="s">
        <v>623</v>
      </c>
      <c r="G219" s="184" t="s">
        <v>235</v>
      </c>
      <c r="H219" s="185">
        <v>4.8</v>
      </c>
      <c r="I219" s="186"/>
      <c r="J219" s="187">
        <f>ROUND(I219*H219,2)</f>
        <v>0</v>
      </c>
      <c r="K219" s="183" t="s">
        <v>149</v>
      </c>
      <c r="L219" s="38"/>
      <c r="M219" s="188" t="s">
        <v>19</v>
      </c>
      <c r="N219" s="189" t="s">
        <v>43</v>
      </c>
      <c r="O219" s="63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AR219" s="192" t="s">
        <v>80</v>
      </c>
      <c r="AT219" s="192" t="s">
        <v>146</v>
      </c>
      <c r="AU219" s="192" t="s">
        <v>82</v>
      </c>
      <c r="AY219" s="17" t="s">
        <v>144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7" t="s">
        <v>80</v>
      </c>
      <c r="BK219" s="193">
        <f>ROUND(I219*H219,2)</f>
        <v>0</v>
      </c>
      <c r="BL219" s="17" t="s">
        <v>80</v>
      </c>
      <c r="BM219" s="192" t="s">
        <v>624</v>
      </c>
    </row>
    <row r="220" spans="2:65" s="1" customFormat="1" ht="16.5" customHeight="1">
      <c r="B220" s="34"/>
      <c r="C220" s="217" t="s">
        <v>625</v>
      </c>
      <c r="D220" s="217" t="s">
        <v>217</v>
      </c>
      <c r="E220" s="218" t="s">
        <v>626</v>
      </c>
      <c r="F220" s="219" t="s">
        <v>627</v>
      </c>
      <c r="G220" s="220" t="s">
        <v>235</v>
      </c>
      <c r="H220" s="221">
        <v>5.04</v>
      </c>
      <c r="I220" s="222"/>
      <c r="J220" s="223">
        <f>ROUND(I220*H220,2)</f>
        <v>0</v>
      </c>
      <c r="K220" s="219" t="s">
        <v>149</v>
      </c>
      <c r="L220" s="224"/>
      <c r="M220" s="225" t="s">
        <v>19</v>
      </c>
      <c r="N220" s="226" t="s">
        <v>43</v>
      </c>
      <c r="O220" s="63"/>
      <c r="P220" s="190">
        <f>O220*H220</f>
        <v>0</v>
      </c>
      <c r="Q220" s="190">
        <v>1.77E-2</v>
      </c>
      <c r="R220" s="190">
        <f>Q220*H220</f>
        <v>8.920800000000001E-2</v>
      </c>
      <c r="S220" s="190">
        <v>0</v>
      </c>
      <c r="T220" s="191">
        <f>S220*H220</f>
        <v>0</v>
      </c>
      <c r="AR220" s="192" t="s">
        <v>82</v>
      </c>
      <c r="AT220" s="192" t="s">
        <v>217</v>
      </c>
      <c r="AU220" s="192" t="s">
        <v>82</v>
      </c>
      <c r="AY220" s="17" t="s">
        <v>144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7" t="s">
        <v>80</v>
      </c>
      <c r="BK220" s="193">
        <f>ROUND(I220*H220,2)</f>
        <v>0</v>
      </c>
      <c r="BL220" s="17" t="s">
        <v>80</v>
      </c>
      <c r="BM220" s="192" t="s">
        <v>628</v>
      </c>
    </row>
    <row r="221" spans="2:65" s="12" customFormat="1">
      <c r="B221" s="194"/>
      <c r="C221" s="195"/>
      <c r="D221" s="196" t="s">
        <v>152</v>
      </c>
      <c r="E221" s="195"/>
      <c r="F221" s="198" t="s">
        <v>620</v>
      </c>
      <c r="G221" s="195"/>
      <c r="H221" s="199">
        <v>5.04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152</v>
      </c>
      <c r="AU221" s="205" t="s">
        <v>82</v>
      </c>
      <c r="AV221" s="12" t="s">
        <v>82</v>
      </c>
      <c r="AW221" s="12" t="s">
        <v>4</v>
      </c>
      <c r="AX221" s="12" t="s">
        <v>80</v>
      </c>
      <c r="AY221" s="205" t="s">
        <v>144</v>
      </c>
    </row>
    <row r="222" spans="2:65" s="1" customFormat="1" ht="16.5" customHeight="1">
      <c r="B222" s="34"/>
      <c r="C222" s="181" t="s">
        <v>629</v>
      </c>
      <c r="D222" s="181" t="s">
        <v>146</v>
      </c>
      <c r="E222" s="182" t="s">
        <v>630</v>
      </c>
      <c r="F222" s="183" t="s">
        <v>631</v>
      </c>
      <c r="G222" s="184" t="s">
        <v>235</v>
      </c>
      <c r="H222" s="185">
        <v>4.8</v>
      </c>
      <c r="I222" s="186"/>
      <c r="J222" s="187">
        <f>ROUND(I222*H222,2)</f>
        <v>0</v>
      </c>
      <c r="K222" s="183" t="s">
        <v>149</v>
      </c>
      <c r="L222" s="38"/>
      <c r="M222" s="188" t="s">
        <v>19</v>
      </c>
      <c r="N222" s="189" t="s">
        <v>43</v>
      </c>
      <c r="O222" s="63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AR222" s="192" t="s">
        <v>80</v>
      </c>
      <c r="AT222" s="192" t="s">
        <v>146</v>
      </c>
      <c r="AU222" s="192" t="s">
        <v>82</v>
      </c>
      <c r="AY222" s="17" t="s">
        <v>144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7" t="s">
        <v>80</v>
      </c>
      <c r="BK222" s="193">
        <f>ROUND(I222*H222,2)</f>
        <v>0</v>
      </c>
      <c r="BL222" s="17" t="s">
        <v>80</v>
      </c>
      <c r="BM222" s="192" t="s">
        <v>632</v>
      </c>
    </row>
    <row r="223" spans="2:65" s="1" customFormat="1" ht="16.5" customHeight="1">
      <c r="B223" s="34"/>
      <c r="C223" s="217" t="s">
        <v>633</v>
      </c>
      <c r="D223" s="217" t="s">
        <v>217</v>
      </c>
      <c r="E223" s="218" t="s">
        <v>634</v>
      </c>
      <c r="F223" s="219" t="s">
        <v>635</v>
      </c>
      <c r="G223" s="220" t="s">
        <v>235</v>
      </c>
      <c r="H223" s="221">
        <v>5.04</v>
      </c>
      <c r="I223" s="222"/>
      <c r="J223" s="223">
        <f>ROUND(I223*H223,2)</f>
        <v>0</v>
      </c>
      <c r="K223" s="219" t="s">
        <v>149</v>
      </c>
      <c r="L223" s="224"/>
      <c r="M223" s="225" t="s">
        <v>19</v>
      </c>
      <c r="N223" s="226" t="s">
        <v>43</v>
      </c>
      <c r="O223" s="63"/>
      <c r="P223" s="190">
        <f>O223*H223</f>
        <v>0</v>
      </c>
      <c r="Q223" s="190">
        <v>2.8000000000000001E-2</v>
      </c>
      <c r="R223" s="190">
        <f>Q223*H223</f>
        <v>0.14112</v>
      </c>
      <c r="S223" s="190">
        <v>0</v>
      </c>
      <c r="T223" s="191">
        <f>S223*H223</f>
        <v>0</v>
      </c>
      <c r="AR223" s="192" t="s">
        <v>82</v>
      </c>
      <c r="AT223" s="192" t="s">
        <v>217</v>
      </c>
      <c r="AU223" s="192" t="s">
        <v>82</v>
      </c>
      <c r="AY223" s="17" t="s">
        <v>144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7" t="s">
        <v>80</v>
      </c>
      <c r="BK223" s="193">
        <f>ROUND(I223*H223,2)</f>
        <v>0</v>
      </c>
      <c r="BL223" s="17" t="s">
        <v>80</v>
      </c>
      <c r="BM223" s="192" t="s">
        <v>636</v>
      </c>
    </row>
    <row r="224" spans="2:65" s="12" customFormat="1">
      <c r="B224" s="194"/>
      <c r="C224" s="195"/>
      <c r="D224" s="196" t="s">
        <v>152</v>
      </c>
      <c r="E224" s="195"/>
      <c r="F224" s="198" t="s">
        <v>620</v>
      </c>
      <c r="G224" s="195"/>
      <c r="H224" s="199">
        <v>5.04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152</v>
      </c>
      <c r="AU224" s="205" t="s">
        <v>82</v>
      </c>
      <c r="AV224" s="12" t="s">
        <v>82</v>
      </c>
      <c r="AW224" s="12" t="s">
        <v>4</v>
      </c>
      <c r="AX224" s="12" t="s">
        <v>80</v>
      </c>
      <c r="AY224" s="205" t="s">
        <v>144</v>
      </c>
    </row>
    <row r="225" spans="2:65" s="1" customFormat="1" ht="24" customHeight="1">
      <c r="B225" s="34"/>
      <c r="C225" s="181" t="s">
        <v>637</v>
      </c>
      <c r="D225" s="181" t="s">
        <v>146</v>
      </c>
      <c r="E225" s="182" t="s">
        <v>638</v>
      </c>
      <c r="F225" s="183" t="s">
        <v>639</v>
      </c>
      <c r="G225" s="184" t="s">
        <v>313</v>
      </c>
      <c r="H225" s="185">
        <v>7</v>
      </c>
      <c r="I225" s="186"/>
      <c r="J225" s="187">
        <f t="shared" ref="J225:J233" si="0">ROUND(I225*H225,2)</f>
        <v>0</v>
      </c>
      <c r="K225" s="183" t="s">
        <v>149</v>
      </c>
      <c r="L225" s="38"/>
      <c r="M225" s="188" t="s">
        <v>19</v>
      </c>
      <c r="N225" s="189" t="s">
        <v>43</v>
      </c>
      <c r="O225" s="63"/>
      <c r="P225" s="190">
        <f t="shared" ref="P225:P233" si="1">O225*H225</f>
        <v>0</v>
      </c>
      <c r="Q225" s="190">
        <v>1E-4</v>
      </c>
      <c r="R225" s="190">
        <f t="shared" ref="R225:R233" si="2">Q225*H225</f>
        <v>6.9999999999999999E-4</v>
      </c>
      <c r="S225" s="190">
        <v>0</v>
      </c>
      <c r="T225" s="191">
        <f t="shared" ref="T225:T233" si="3">S225*H225</f>
        <v>0</v>
      </c>
      <c r="AR225" s="192" t="s">
        <v>80</v>
      </c>
      <c r="AT225" s="192" t="s">
        <v>146</v>
      </c>
      <c r="AU225" s="192" t="s">
        <v>82</v>
      </c>
      <c r="AY225" s="17" t="s">
        <v>144</v>
      </c>
      <c r="BE225" s="193">
        <f t="shared" ref="BE225:BE233" si="4">IF(N225="základní",J225,0)</f>
        <v>0</v>
      </c>
      <c r="BF225" s="193">
        <f t="shared" ref="BF225:BF233" si="5">IF(N225="snížená",J225,0)</f>
        <v>0</v>
      </c>
      <c r="BG225" s="193">
        <f t="shared" ref="BG225:BG233" si="6">IF(N225="zákl. přenesená",J225,0)</f>
        <v>0</v>
      </c>
      <c r="BH225" s="193">
        <f t="shared" ref="BH225:BH233" si="7">IF(N225="sníž. přenesená",J225,0)</f>
        <v>0</v>
      </c>
      <c r="BI225" s="193">
        <f t="shared" ref="BI225:BI233" si="8">IF(N225="nulová",J225,0)</f>
        <v>0</v>
      </c>
      <c r="BJ225" s="17" t="s">
        <v>80</v>
      </c>
      <c r="BK225" s="193">
        <f t="shared" ref="BK225:BK233" si="9">ROUND(I225*H225,2)</f>
        <v>0</v>
      </c>
      <c r="BL225" s="17" t="s">
        <v>80</v>
      </c>
      <c r="BM225" s="192" t="s">
        <v>640</v>
      </c>
    </row>
    <row r="226" spans="2:65" s="1" customFormat="1" ht="16.5" customHeight="1">
      <c r="B226" s="34"/>
      <c r="C226" s="217" t="s">
        <v>641</v>
      </c>
      <c r="D226" s="217" t="s">
        <v>217</v>
      </c>
      <c r="E226" s="218" t="s">
        <v>642</v>
      </c>
      <c r="F226" s="219" t="s">
        <v>643</v>
      </c>
      <c r="G226" s="220" t="s">
        <v>313</v>
      </c>
      <c r="H226" s="221">
        <v>1</v>
      </c>
      <c r="I226" s="222"/>
      <c r="J226" s="223">
        <f t="shared" si="0"/>
        <v>0</v>
      </c>
      <c r="K226" s="219" t="s">
        <v>149</v>
      </c>
      <c r="L226" s="224"/>
      <c r="M226" s="225" t="s">
        <v>19</v>
      </c>
      <c r="N226" s="226" t="s">
        <v>43</v>
      </c>
      <c r="O226" s="63"/>
      <c r="P226" s="190">
        <f t="shared" si="1"/>
        <v>0</v>
      </c>
      <c r="Q226" s="190">
        <v>1.0999999999999999E-2</v>
      </c>
      <c r="R226" s="190">
        <f t="shared" si="2"/>
        <v>1.0999999999999999E-2</v>
      </c>
      <c r="S226" s="190">
        <v>0</v>
      </c>
      <c r="T226" s="191">
        <f t="shared" si="3"/>
        <v>0</v>
      </c>
      <c r="AR226" s="192" t="s">
        <v>82</v>
      </c>
      <c r="AT226" s="192" t="s">
        <v>217</v>
      </c>
      <c r="AU226" s="192" t="s">
        <v>82</v>
      </c>
      <c r="AY226" s="17" t="s">
        <v>144</v>
      </c>
      <c r="BE226" s="193">
        <f t="shared" si="4"/>
        <v>0</v>
      </c>
      <c r="BF226" s="193">
        <f t="shared" si="5"/>
        <v>0</v>
      </c>
      <c r="BG226" s="193">
        <f t="shared" si="6"/>
        <v>0</v>
      </c>
      <c r="BH226" s="193">
        <f t="shared" si="7"/>
        <v>0</v>
      </c>
      <c r="BI226" s="193">
        <f t="shared" si="8"/>
        <v>0</v>
      </c>
      <c r="BJ226" s="17" t="s">
        <v>80</v>
      </c>
      <c r="BK226" s="193">
        <f t="shared" si="9"/>
        <v>0</v>
      </c>
      <c r="BL226" s="17" t="s">
        <v>80</v>
      </c>
      <c r="BM226" s="192" t="s">
        <v>644</v>
      </c>
    </row>
    <row r="227" spans="2:65" s="1" customFormat="1" ht="16.5" customHeight="1">
      <c r="B227" s="34"/>
      <c r="C227" s="217" t="s">
        <v>645</v>
      </c>
      <c r="D227" s="217" t="s">
        <v>217</v>
      </c>
      <c r="E227" s="218" t="s">
        <v>646</v>
      </c>
      <c r="F227" s="219" t="s">
        <v>647</v>
      </c>
      <c r="G227" s="220" t="s">
        <v>313</v>
      </c>
      <c r="H227" s="221">
        <v>1</v>
      </c>
      <c r="I227" s="222"/>
      <c r="J227" s="223">
        <f t="shared" si="0"/>
        <v>0</v>
      </c>
      <c r="K227" s="219" t="s">
        <v>149</v>
      </c>
      <c r="L227" s="224"/>
      <c r="M227" s="225" t="s">
        <v>19</v>
      </c>
      <c r="N227" s="226" t="s">
        <v>43</v>
      </c>
      <c r="O227" s="63"/>
      <c r="P227" s="190">
        <f t="shared" si="1"/>
        <v>0</v>
      </c>
      <c r="Q227" s="190">
        <v>6.7000000000000002E-3</v>
      </c>
      <c r="R227" s="190">
        <f t="shared" si="2"/>
        <v>6.7000000000000002E-3</v>
      </c>
      <c r="S227" s="190">
        <v>0</v>
      </c>
      <c r="T227" s="191">
        <f t="shared" si="3"/>
        <v>0</v>
      </c>
      <c r="AR227" s="192" t="s">
        <v>82</v>
      </c>
      <c r="AT227" s="192" t="s">
        <v>217</v>
      </c>
      <c r="AU227" s="192" t="s">
        <v>82</v>
      </c>
      <c r="AY227" s="17" t="s">
        <v>144</v>
      </c>
      <c r="BE227" s="193">
        <f t="shared" si="4"/>
        <v>0</v>
      </c>
      <c r="BF227" s="193">
        <f t="shared" si="5"/>
        <v>0</v>
      </c>
      <c r="BG227" s="193">
        <f t="shared" si="6"/>
        <v>0</v>
      </c>
      <c r="BH227" s="193">
        <f t="shared" si="7"/>
        <v>0</v>
      </c>
      <c r="BI227" s="193">
        <f t="shared" si="8"/>
        <v>0</v>
      </c>
      <c r="BJ227" s="17" t="s">
        <v>80</v>
      </c>
      <c r="BK227" s="193">
        <f t="shared" si="9"/>
        <v>0</v>
      </c>
      <c r="BL227" s="17" t="s">
        <v>80</v>
      </c>
      <c r="BM227" s="192" t="s">
        <v>648</v>
      </c>
    </row>
    <row r="228" spans="2:65" s="1" customFormat="1" ht="16.5" customHeight="1">
      <c r="B228" s="34"/>
      <c r="C228" s="217" t="s">
        <v>649</v>
      </c>
      <c r="D228" s="217" t="s">
        <v>217</v>
      </c>
      <c r="E228" s="218" t="s">
        <v>650</v>
      </c>
      <c r="F228" s="219" t="s">
        <v>651</v>
      </c>
      <c r="G228" s="220" t="s">
        <v>313</v>
      </c>
      <c r="H228" s="221">
        <v>1</v>
      </c>
      <c r="I228" s="222"/>
      <c r="J228" s="223">
        <f t="shared" si="0"/>
        <v>0</v>
      </c>
      <c r="K228" s="219" t="s">
        <v>149</v>
      </c>
      <c r="L228" s="224"/>
      <c r="M228" s="225" t="s">
        <v>19</v>
      </c>
      <c r="N228" s="226" t="s">
        <v>43</v>
      </c>
      <c r="O228" s="63"/>
      <c r="P228" s="190">
        <f t="shared" si="1"/>
        <v>0</v>
      </c>
      <c r="Q228" s="190">
        <v>5.0000000000000001E-3</v>
      </c>
      <c r="R228" s="190">
        <f t="shared" si="2"/>
        <v>5.0000000000000001E-3</v>
      </c>
      <c r="S228" s="190">
        <v>0</v>
      </c>
      <c r="T228" s="191">
        <f t="shared" si="3"/>
        <v>0</v>
      </c>
      <c r="AR228" s="192" t="s">
        <v>82</v>
      </c>
      <c r="AT228" s="192" t="s">
        <v>217</v>
      </c>
      <c r="AU228" s="192" t="s">
        <v>82</v>
      </c>
      <c r="AY228" s="17" t="s">
        <v>144</v>
      </c>
      <c r="BE228" s="193">
        <f t="shared" si="4"/>
        <v>0</v>
      </c>
      <c r="BF228" s="193">
        <f t="shared" si="5"/>
        <v>0</v>
      </c>
      <c r="BG228" s="193">
        <f t="shared" si="6"/>
        <v>0</v>
      </c>
      <c r="BH228" s="193">
        <f t="shared" si="7"/>
        <v>0</v>
      </c>
      <c r="BI228" s="193">
        <f t="shared" si="8"/>
        <v>0</v>
      </c>
      <c r="BJ228" s="17" t="s">
        <v>80</v>
      </c>
      <c r="BK228" s="193">
        <f t="shared" si="9"/>
        <v>0</v>
      </c>
      <c r="BL228" s="17" t="s">
        <v>80</v>
      </c>
      <c r="BM228" s="192" t="s">
        <v>652</v>
      </c>
    </row>
    <row r="229" spans="2:65" s="1" customFormat="1" ht="16.5" customHeight="1">
      <c r="B229" s="34"/>
      <c r="C229" s="217" t="s">
        <v>653</v>
      </c>
      <c r="D229" s="217" t="s">
        <v>217</v>
      </c>
      <c r="E229" s="218" t="s">
        <v>654</v>
      </c>
      <c r="F229" s="219" t="s">
        <v>655</v>
      </c>
      <c r="G229" s="220" t="s">
        <v>313</v>
      </c>
      <c r="H229" s="221">
        <v>1</v>
      </c>
      <c r="I229" s="222"/>
      <c r="J229" s="223">
        <f t="shared" si="0"/>
        <v>0</v>
      </c>
      <c r="K229" s="219" t="s">
        <v>19</v>
      </c>
      <c r="L229" s="224"/>
      <c r="M229" s="225" t="s">
        <v>19</v>
      </c>
      <c r="N229" s="226" t="s">
        <v>43</v>
      </c>
      <c r="O229" s="63"/>
      <c r="P229" s="190">
        <f t="shared" si="1"/>
        <v>0</v>
      </c>
      <c r="Q229" s="190">
        <v>3.5599999999999998E-3</v>
      </c>
      <c r="R229" s="190">
        <f t="shared" si="2"/>
        <v>3.5599999999999998E-3</v>
      </c>
      <c r="S229" s="190">
        <v>0</v>
      </c>
      <c r="T229" s="191">
        <f t="shared" si="3"/>
        <v>0</v>
      </c>
      <c r="AR229" s="192" t="s">
        <v>82</v>
      </c>
      <c r="AT229" s="192" t="s">
        <v>217</v>
      </c>
      <c r="AU229" s="192" t="s">
        <v>82</v>
      </c>
      <c r="AY229" s="17" t="s">
        <v>144</v>
      </c>
      <c r="BE229" s="193">
        <f t="shared" si="4"/>
        <v>0</v>
      </c>
      <c r="BF229" s="193">
        <f t="shared" si="5"/>
        <v>0</v>
      </c>
      <c r="BG229" s="193">
        <f t="shared" si="6"/>
        <v>0</v>
      </c>
      <c r="BH229" s="193">
        <f t="shared" si="7"/>
        <v>0</v>
      </c>
      <c r="BI229" s="193">
        <f t="shared" si="8"/>
        <v>0</v>
      </c>
      <c r="BJ229" s="17" t="s">
        <v>80</v>
      </c>
      <c r="BK229" s="193">
        <f t="shared" si="9"/>
        <v>0</v>
      </c>
      <c r="BL229" s="17" t="s">
        <v>80</v>
      </c>
      <c r="BM229" s="192" t="s">
        <v>656</v>
      </c>
    </row>
    <row r="230" spans="2:65" s="1" customFormat="1" ht="16.5" customHeight="1">
      <c r="B230" s="34"/>
      <c r="C230" s="217" t="s">
        <v>657</v>
      </c>
      <c r="D230" s="217" t="s">
        <v>217</v>
      </c>
      <c r="E230" s="218" t="s">
        <v>658</v>
      </c>
      <c r="F230" s="219" t="s">
        <v>659</v>
      </c>
      <c r="G230" s="220" t="s">
        <v>313</v>
      </c>
      <c r="H230" s="221">
        <v>1</v>
      </c>
      <c r="I230" s="222"/>
      <c r="J230" s="223">
        <f t="shared" si="0"/>
        <v>0</v>
      </c>
      <c r="K230" s="219" t="s">
        <v>19</v>
      </c>
      <c r="L230" s="224"/>
      <c r="M230" s="225" t="s">
        <v>19</v>
      </c>
      <c r="N230" s="226" t="s">
        <v>43</v>
      </c>
      <c r="O230" s="63"/>
      <c r="P230" s="190">
        <f t="shared" si="1"/>
        <v>0</v>
      </c>
      <c r="Q230" s="190">
        <v>0</v>
      </c>
      <c r="R230" s="190">
        <f t="shared" si="2"/>
        <v>0</v>
      </c>
      <c r="S230" s="190">
        <v>0</v>
      </c>
      <c r="T230" s="191">
        <f t="shared" si="3"/>
        <v>0</v>
      </c>
      <c r="AR230" s="192" t="s">
        <v>660</v>
      </c>
      <c r="AT230" s="192" t="s">
        <v>217</v>
      </c>
      <c r="AU230" s="192" t="s">
        <v>82</v>
      </c>
      <c r="AY230" s="17" t="s">
        <v>144</v>
      </c>
      <c r="BE230" s="193">
        <f t="shared" si="4"/>
        <v>0</v>
      </c>
      <c r="BF230" s="193">
        <f t="shared" si="5"/>
        <v>0</v>
      </c>
      <c r="BG230" s="193">
        <f t="shared" si="6"/>
        <v>0</v>
      </c>
      <c r="BH230" s="193">
        <f t="shared" si="7"/>
        <v>0</v>
      </c>
      <c r="BI230" s="193">
        <f t="shared" si="8"/>
        <v>0</v>
      </c>
      <c r="BJ230" s="17" t="s">
        <v>80</v>
      </c>
      <c r="BK230" s="193">
        <f t="shared" si="9"/>
        <v>0</v>
      </c>
      <c r="BL230" s="17" t="s">
        <v>661</v>
      </c>
      <c r="BM230" s="192" t="s">
        <v>662</v>
      </c>
    </row>
    <row r="231" spans="2:65" s="1" customFormat="1" ht="16.5" customHeight="1">
      <c r="B231" s="34"/>
      <c r="C231" s="217" t="s">
        <v>663</v>
      </c>
      <c r="D231" s="217" t="s">
        <v>217</v>
      </c>
      <c r="E231" s="218" t="s">
        <v>664</v>
      </c>
      <c r="F231" s="219" t="s">
        <v>665</v>
      </c>
      <c r="G231" s="220" t="s">
        <v>313</v>
      </c>
      <c r="H231" s="221">
        <v>1</v>
      </c>
      <c r="I231" s="222"/>
      <c r="J231" s="223">
        <f t="shared" si="0"/>
        <v>0</v>
      </c>
      <c r="K231" s="219" t="s">
        <v>19</v>
      </c>
      <c r="L231" s="224"/>
      <c r="M231" s="225" t="s">
        <v>19</v>
      </c>
      <c r="N231" s="226" t="s">
        <v>43</v>
      </c>
      <c r="O231" s="63"/>
      <c r="P231" s="190">
        <f t="shared" si="1"/>
        <v>0</v>
      </c>
      <c r="Q231" s="190">
        <v>0</v>
      </c>
      <c r="R231" s="190">
        <f t="shared" si="2"/>
        <v>0</v>
      </c>
      <c r="S231" s="190">
        <v>0</v>
      </c>
      <c r="T231" s="191">
        <f t="shared" si="3"/>
        <v>0</v>
      </c>
      <c r="AR231" s="192" t="s">
        <v>660</v>
      </c>
      <c r="AT231" s="192" t="s">
        <v>217</v>
      </c>
      <c r="AU231" s="192" t="s">
        <v>82</v>
      </c>
      <c r="AY231" s="17" t="s">
        <v>144</v>
      </c>
      <c r="BE231" s="193">
        <f t="shared" si="4"/>
        <v>0</v>
      </c>
      <c r="BF231" s="193">
        <f t="shared" si="5"/>
        <v>0</v>
      </c>
      <c r="BG231" s="193">
        <f t="shared" si="6"/>
        <v>0</v>
      </c>
      <c r="BH231" s="193">
        <f t="shared" si="7"/>
        <v>0</v>
      </c>
      <c r="BI231" s="193">
        <f t="shared" si="8"/>
        <v>0</v>
      </c>
      <c r="BJ231" s="17" t="s">
        <v>80</v>
      </c>
      <c r="BK231" s="193">
        <f t="shared" si="9"/>
        <v>0</v>
      </c>
      <c r="BL231" s="17" t="s">
        <v>661</v>
      </c>
      <c r="BM231" s="192" t="s">
        <v>666</v>
      </c>
    </row>
    <row r="232" spans="2:65" s="1" customFormat="1" ht="16.5" customHeight="1">
      <c r="B232" s="34"/>
      <c r="C232" s="217" t="s">
        <v>667</v>
      </c>
      <c r="D232" s="217" t="s">
        <v>217</v>
      </c>
      <c r="E232" s="218" t="s">
        <v>668</v>
      </c>
      <c r="F232" s="219" t="s">
        <v>669</v>
      </c>
      <c r="G232" s="220" t="s">
        <v>313</v>
      </c>
      <c r="H232" s="221">
        <v>1</v>
      </c>
      <c r="I232" s="222"/>
      <c r="J232" s="223">
        <f t="shared" si="0"/>
        <v>0</v>
      </c>
      <c r="K232" s="219" t="s">
        <v>19</v>
      </c>
      <c r="L232" s="224"/>
      <c r="M232" s="225" t="s">
        <v>19</v>
      </c>
      <c r="N232" s="226" t="s">
        <v>43</v>
      </c>
      <c r="O232" s="63"/>
      <c r="P232" s="190">
        <f t="shared" si="1"/>
        <v>0</v>
      </c>
      <c r="Q232" s="190">
        <v>0</v>
      </c>
      <c r="R232" s="190">
        <f t="shared" si="2"/>
        <v>0</v>
      </c>
      <c r="S232" s="190">
        <v>0</v>
      </c>
      <c r="T232" s="191">
        <f t="shared" si="3"/>
        <v>0</v>
      </c>
      <c r="AR232" s="192" t="s">
        <v>660</v>
      </c>
      <c r="AT232" s="192" t="s">
        <v>217</v>
      </c>
      <c r="AU232" s="192" t="s">
        <v>82</v>
      </c>
      <c r="AY232" s="17" t="s">
        <v>144</v>
      </c>
      <c r="BE232" s="193">
        <f t="shared" si="4"/>
        <v>0</v>
      </c>
      <c r="BF232" s="193">
        <f t="shared" si="5"/>
        <v>0</v>
      </c>
      <c r="BG232" s="193">
        <f t="shared" si="6"/>
        <v>0</v>
      </c>
      <c r="BH232" s="193">
        <f t="shared" si="7"/>
        <v>0</v>
      </c>
      <c r="BI232" s="193">
        <f t="shared" si="8"/>
        <v>0</v>
      </c>
      <c r="BJ232" s="17" t="s">
        <v>80</v>
      </c>
      <c r="BK232" s="193">
        <f t="shared" si="9"/>
        <v>0</v>
      </c>
      <c r="BL232" s="17" t="s">
        <v>661</v>
      </c>
      <c r="BM232" s="192" t="s">
        <v>670</v>
      </c>
    </row>
    <row r="233" spans="2:65" s="1" customFormat="1" ht="16.5" customHeight="1">
      <c r="B233" s="34"/>
      <c r="C233" s="181" t="s">
        <v>661</v>
      </c>
      <c r="D233" s="181" t="s">
        <v>146</v>
      </c>
      <c r="E233" s="182" t="s">
        <v>671</v>
      </c>
      <c r="F233" s="183" t="s">
        <v>672</v>
      </c>
      <c r="G233" s="184" t="s">
        <v>313</v>
      </c>
      <c r="H233" s="185">
        <v>2</v>
      </c>
      <c r="I233" s="186"/>
      <c r="J233" s="187">
        <f t="shared" si="0"/>
        <v>0</v>
      </c>
      <c r="K233" s="183" t="s">
        <v>149</v>
      </c>
      <c r="L233" s="38"/>
      <c r="M233" s="188" t="s">
        <v>19</v>
      </c>
      <c r="N233" s="189" t="s">
        <v>43</v>
      </c>
      <c r="O233" s="63"/>
      <c r="P233" s="190">
        <f t="shared" si="1"/>
        <v>0</v>
      </c>
      <c r="Q233" s="190">
        <v>0.21734000000000001</v>
      </c>
      <c r="R233" s="190">
        <f t="shared" si="2"/>
        <v>0.43468000000000001</v>
      </c>
      <c r="S233" s="190">
        <v>0</v>
      </c>
      <c r="T233" s="191">
        <f t="shared" si="3"/>
        <v>0</v>
      </c>
      <c r="AR233" s="192" t="s">
        <v>150</v>
      </c>
      <c r="AT233" s="192" t="s">
        <v>146</v>
      </c>
      <c r="AU233" s="192" t="s">
        <v>82</v>
      </c>
      <c r="AY233" s="17" t="s">
        <v>144</v>
      </c>
      <c r="BE233" s="193">
        <f t="shared" si="4"/>
        <v>0</v>
      </c>
      <c r="BF233" s="193">
        <f t="shared" si="5"/>
        <v>0</v>
      </c>
      <c r="BG233" s="193">
        <f t="shared" si="6"/>
        <v>0</v>
      </c>
      <c r="BH233" s="193">
        <f t="shared" si="7"/>
        <v>0</v>
      </c>
      <c r="BI233" s="193">
        <f t="shared" si="8"/>
        <v>0</v>
      </c>
      <c r="BJ233" s="17" t="s">
        <v>80</v>
      </c>
      <c r="BK233" s="193">
        <f t="shared" si="9"/>
        <v>0</v>
      </c>
      <c r="BL233" s="17" t="s">
        <v>150</v>
      </c>
      <c r="BM233" s="192" t="s">
        <v>673</v>
      </c>
    </row>
    <row r="234" spans="2:65" s="12" customFormat="1">
      <c r="B234" s="194"/>
      <c r="C234" s="195"/>
      <c r="D234" s="196" t="s">
        <v>152</v>
      </c>
      <c r="E234" s="197" t="s">
        <v>19</v>
      </c>
      <c r="F234" s="198" t="s">
        <v>674</v>
      </c>
      <c r="G234" s="195"/>
      <c r="H234" s="199">
        <v>2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152</v>
      </c>
      <c r="AU234" s="205" t="s">
        <v>82</v>
      </c>
      <c r="AV234" s="12" t="s">
        <v>82</v>
      </c>
      <c r="AW234" s="12" t="s">
        <v>33</v>
      </c>
      <c r="AX234" s="12" t="s">
        <v>80</v>
      </c>
      <c r="AY234" s="205" t="s">
        <v>144</v>
      </c>
    </row>
    <row r="235" spans="2:65" s="14" customFormat="1">
      <c r="B235" s="227"/>
      <c r="C235" s="228"/>
      <c r="D235" s="196" t="s">
        <v>152</v>
      </c>
      <c r="E235" s="229" t="s">
        <v>19</v>
      </c>
      <c r="F235" s="230" t="s">
        <v>675</v>
      </c>
      <c r="G235" s="228"/>
      <c r="H235" s="229" t="s">
        <v>19</v>
      </c>
      <c r="I235" s="231"/>
      <c r="J235" s="228"/>
      <c r="K235" s="228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152</v>
      </c>
      <c r="AU235" s="236" t="s">
        <v>82</v>
      </c>
      <c r="AV235" s="14" t="s">
        <v>80</v>
      </c>
      <c r="AW235" s="14" t="s">
        <v>33</v>
      </c>
      <c r="AX235" s="14" t="s">
        <v>72</v>
      </c>
      <c r="AY235" s="236" t="s">
        <v>144</v>
      </c>
    </row>
    <row r="236" spans="2:65" s="11" customFormat="1" ht="22.9" customHeight="1">
      <c r="B236" s="165"/>
      <c r="C236" s="166"/>
      <c r="D236" s="167" t="s">
        <v>71</v>
      </c>
      <c r="E236" s="179" t="s">
        <v>188</v>
      </c>
      <c r="F236" s="179" t="s">
        <v>222</v>
      </c>
      <c r="G236" s="166"/>
      <c r="H236" s="166"/>
      <c r="I236" s="169"/>
      <c r="J236" s="180">
        <f>BK236</f>
        <v>0</v>
      </c>
      <c r="K236" s="166"/>
      <c r="L236" s="171"/>
      <c r="M236" s="172"/>
      <c r="N236" s="173"/>
      <c r="O236" s="173"/>
      <c r="P236" s="174">
        <f>SUM(P237:P310)</f>
        <v>0</v>
      </c>
      <c r="Q236" s="173"/>
      <c r="R236" s="174">
        <f>SUM(R237:R310)</f>
        <v>3.9134139199999995</v>
      </c>
      <c r="S236" s="173"/>
      <c r="T236" s="175">
        <f>SUM(T237:T310)</f>
        <v>0.26028600000000002</v>
      </c>
      <c r="AR236" s="176" t="s">
        <v>80</v>
      </c>
      <c r="AT236" s="177" t="s">
        <v>71</v>
      </c>
      <c r="AU236" s="177" t="s">
        <v>80</v>
      </c>
      <c r="AY236" s="176" t="s">
        <v>144</v>
      </c>
      <c r="BK236" s="178">
        <f>SUM(BK237:BK310)</f>
        <v>0</v>
      </c>
    </row>
    <row r="237" spans="2:65" s="1" customFormat="1" ht="24" customHeight="1">
      <c r="B237" s="34"/>
      <c r="C237" s="181" t="s">
        <v>676</v>
      </c>
      <c r="D237" s="181" t="s">
        <v>146</v>
      </c>
      <c r="E237" s="182" t="s">
        <v>677</v>
      </c>
      <c r="F237" s="183" t="s">
        <v>678</v>
      </c>
      <c r="G237" s="184" t="s">
        <v>166</v>
      </c>
      <c r="H237" s="185">
        <v>31.62</v>
      </c>
      <c r="I237" s="186"/>
      <c r="J237" s="187">
        <f>ROUND(I237*H237,2)</f>
        <v>0</v>
      </c>
      <c r="K237" s="183" t="s">
        <v>149</v>
      </c>
      <c r="L237" s="38"/>
      <c r="M237" s="188" t="s">
        <v>19</v>
      </c>
      <c r="N237" s="189" t="s">
        <v>43</v>
      </c>
      <c r="O237" s="63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AR237" s="192" t="s">
        <v>150</v>
      </c>
      <c r="AT237" s="192" t="s">
        <v>146</v>
      </c>
      <c r="AU237" s="192" t="s">
        <v>82</v>
      </c>
      <c r="AY237" s="17" t="s">
        <v>144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7" t="s">
        <v>80</v>
      </c>
      <c r="BK237" s="193">
        <f>ROUND(I237*H237,2)</f>
        <v>0</v>
      </c>
      <c r="BL237" s="17" t="s">
        <v>150</v>
      </c>
      <c r="BM237" s="192" t="s">
        <v>679</v>
      </c>
    </row>
    <row r="238" spans="2:65" s="12" customFormat="1">
      <c r="B238" s="194"/>
      <c r="C238" s="195"/>
      <c r="D238" s="196" t="s">
        <v>152</v>
      </c>
      <c r="E238" s="197" t="s">
        <v>19</v>
      </c>
      <c r="F238" s="198" t="s">
        <v>680</v>
      </c>
      <c r="G238" s="195"/>
      <c r="H238" s="199">
        <v>31.62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152</v>
      </c>
      <c r="AU238" s="205" t="s">
        <v>82</v>
      </c>
      <c r="AV238" s="12" t="s">
        <v>82</v>
      </c>
      <c r="AW238" s="12" t="s">
        <v>33</v>
      </c>
      <c r="AX238" s="12" t="s">
        <v>80</v>
      </c>
      <c r="AY238" s="205" t="s">
        <v>144</v>
      </c>
    </row>
    <row r="239" spans="2:65" s="1" customFormat="1" ht="24" customHeight="1">
      <c r="B239" s="34"/>
      <c r="C239" s="181" t="s">
        <v>681</v>
      </c>
      <c r="D239" s="181" t="s">
        <v>146</v>
      </c>
      <c r="E239" s="182" t="s">
        <v>682</v>
      </c>
      <c r="F239" s="183" t="s">
        <v>683</v>
      </c>
      <c r="G239" s="184" t="s">
        <v>166</v>
      </c>
      <c r="H239" s="185">
        <v>1897.68</v>
      </c>
      <c r="I239" s="186"/>
      <c r="J239" s="187">
        <f>ROUND(I239*H239,2)</f>
        <v>0</v>
      </c>
      <c r="K239" s="183" t="s">
        <v>149</v>
      </c>
      <c r="L239" s="38"/>
      <c r="M239" s="188" t="s">
        <v>19</v>
      </c>
      <c r="N239" s="189" t="s">
        <v>43</v>
      </c>
      <c r="O239" s="63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AR239" s="192" t="s">
        <v>150</v>
      </c>
      <c r="AT239" s="192" t="s">
        <v>146</v>
      </c>
      <c r="AU239" s="192" t="s">
        <v>82</v>
      </c>
      <c r="AY239" s="17" t="s">
        <v>144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7" t="s">
        <v>80</v>
      </c>
      <c r="BK239" s="193">
        <f>ROUND(I239*H239,2)</f>
        <v>0</v>
      </c>
      <c r="BL239" s="17" t="s">
        <v>150</v>
      </c>
      <c r="BM239" s="192" t="s">
        <v>684</v>
      </c>
    </row>
    <row r="240" spans="2:65" s="12" customFormat="1">
      <c r="B240" s="194"/>
      <c r="C240" s="195"/>
      <c r="D240" s="196" t="s">
        <v>152</v>
      </c>
      <c r="E240" s="195"/>
      <c r="F240" s="198" t="s">
        <v>685</v>
      </c>
      <c r="G240" s="195"/>
      <c r="H240" s="199">
        <v>1897.68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152</v>
      </c>
      <c r="AU240" s="205" t="s">
        <v>82</v>
      </c>
      <c r="AV240" s="12" t="s">
        <v>82</v>
      </c>
      <c r="AW240" s="12" t="s">
        <v>4</v>
      </c>
      <c r="AX240" s="12" t="s">
        <v>80</v>
      </c>
      <c r="AY240" s="205" t="s">
        <v>144</v>
      </c>
    </row>
    <row r="241" spans="2:65" s="1" customFormat="1" ht="24" customHeight="1">
      <c r="B241" s="34"/>
      <c r="C241" s="181" t="s">
        <v>686</v>
      </c>
      <c r="D241" s="181" t="s">
        <v>146</v>
      </c>
      <c r="E241" s="182" t="s">
        <v>687</v>
      </c>
      <c r="F241" s="183" t="s">
        <v>688</v>
      </c>
      <c r="G241" s="184" t="s">
        <v>166</v>
      </c>
      <c r="H241" s="185">
        <v>31.628</v>
      </c>
      <c r="I241" s="186"/>
      <c r="J241" s="187">
        <f>ROUND(I241*H241,2)</f>
        <v>0</v>
      </c>
      <c r="K241" s="183" t="s">
        <v>149</v>
      </c>
      <c r="L241" s="38"/>
      <c r="M241" s="188" t="s">
        <v>19</v>
      </c>
      <c r="N241" s="189" t="s">
        <v>43</v>
      </c>
      <c r="O241" s="63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AR241" s="192" t="s">
        <v>150</v>
      </c>
      <c r="AT241" s="192" t="s">
        <v>146</v>
      </c>
      <c r="AU241" s="192" t="s">
        <v>82</v>
      </c>
      <c r="AY241" s="17" t="s">
        <v>144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7" t="s">
        <v>80</v>
      </c>
      <c r="BK241" s="193">
        <f>ROUND(I241*H241,2)</f>
        <v>0</v>
      </c>
      <c r="BL241" s="17" t="s">
        <v>150</v>
      </c>
      <c r="BM241" s="192" t="s">
        <v>689</v>
      </c>
    </row>
    <row r="242" spans="2:65" s="1" customFormat="1" ht="24" customHeight="1">
      <c r="B242" s="34"/>
      <c r="C242" s="181" t="s">
        <v>690</v>
      </c>
      <c r="D242" s="181" t="s">
        <v>146</v>
      </c>
      <c r="E242" s="182" t="s">
        <v>691</v>
      </c>
      <c r="F242" s="183" t="s">
        <v>692</v>
      </c>
      <c r="G242" s="184" t="s">
        <v>693</v>
      </c>
      <c r="H242" s="185">
        <v>1</v>
      </c>
      <c r="I242" s="186"/>
      <c r="J242" s="187">
        <f>ROUND(I242*H242,2)</f>
        <v>0</v>
      </c>
      <c r="K242" s="183" t="s">
        <v>149</v>
      </c>
      <c r="L242" s="38"/>
      <c r="M242" s="188" t="s">
        <v>19</v>
      </c>
      <c r="N242" s="189" t="s">
        <v>43</v>
      </c>
      <c r="O242" s="63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AR242" s="192" t="s">
        <v>150</v>
      </c>
      <c r="AT242" s="192" t="s">
        <v>146</v>
      </c>
      <c r="AU242" s="192" t="s">
        <v>82</v>
      </c>
      <c r="AY242" s="17" t="s">
        <v>144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7" t="s">
        <v>80</v>
      </c>
      <c r="BK242" s="193">
        <f>ROUND(I242*H242,2)</f>
        <v>0</v>
      </c>
      <c r="BL242" s="17" t="s">
        <v>150</v>
      </c>
      <c r="BM242" s="192" t="s">
        <v>694</v>
      </c>
    </row>
    <row r="243" spans="2:65" s="12" customFormat="1">
      <c r="B243" s="194"/>
      <c r="C243" s="195"/>
      <c r="D243" s="196" t="s">
        <v>152</v>
      </c>
      <c r="E243" s="197" t="s">
        <v>19</v>
      </c>
      <c r="F243" s="198" t="s">
        <v>695</v>
      </c>
      <c r="G243" s="195"/>
      <c r="H243" s="199">
        <v>1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152</v>
      </c>
      <c r="AU243" s="205" t="s">
        <v>82</v>
      </c>
      <c r="AV243" s="12" t="s">
        <v>82</v>
      </c>
      <c r="AW243" s="12" t="s">
        <v>33</v>
      </c>
      <c r="AX243" s="12" t="s">
        <v>80</v>
      </c>
      <c r="AY243" s="205" t="s">
        <v>144</v>
      </c>
    </row>
    <row r="244" spans="2:65" s="1" customFormat="1" ht="24" customHeight="1">
      <c r="B244" s="34"/>
      <c r="C244" s="181" t="s">
        <v>696</v>
      </c>
      <c r="D244" s="181" t="s">
        <v>146</v>
      </c>
      <c r="E244" s="182" t="s">
        <v>697</v>
      </c>
      <c r="F244" s="183" t="s">
        <v>698</v>
      </c>
      <c r="G244" s="184" t="s">
        <v>693</v>
      </c>
      <c r="H244" s="185">
        <v>60</v>
      </c>
      <c r="I244" s="186"/>
      <c r="J244" s="187">
        <f>ROUND(I244*H244,2)</f>
        <v>0</v>
      </c>
      <c r="K244" s="183" t="s">
        <v>149</v>
      </c>
      <c r="L244" s="38"/>
      <c r="M244" s="188" t="s">
        <v>19</v>
      </c>
      <c r="N244" s="189" t="s">
        <v>43</v>
      </c>
      <c r="O244" s="63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AR244" s="192" t="s">
        <v>150</v>
      </c>
      <c r="AT244" s="192" t="s">
        <v>146</v>
      </c>
      <c r="AU244" s="192" t="s">
        <v>82</v>
      </c>
      <c r="AY244" s="17" t="s">
        <v>144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7" t="s">
        <v>80</v>
      </c>
      <c r="BK244" s="193">
        <f>ROUND(I244*H244,2)</f>
        <v>0</v>
      </c>
      <c r="BL244" s="17" t="s">
        <v>150</v>
      </c>
      <c r="BM244" s="192" t="s">
        <v>699</v>
      </c>
    </row>
    <row r="245" spans="2:65" s="12" customFormat="1">
      <c r="B245" s="194"/>
      <c r="C245" s="195"/>
      <c r="D245" s="196" t="s">
        <v>152</v>
      </c>
      <c r="E245" s="195"/>
      <c r="F245" s="198" t="s">
        <v>700</v>
      </c>
      <c r="G245" s="195"/>
      <c r="H245" s="199">
        <v>60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152</v>
      </c>
      <c r="AU245" s="205" t="s">
        <v>82</v>
      </c>
      <c r="AV245" s="12" t="s">
        <v>82</v>
      </c>
      <c r="AW245" s="12" t="s">
        <v>4</v>
      </c>
      <c r="AX245" s="12" t="s">
        <v>80</v>
      </c>
      <c r="AY245" s="205" t="s">
        <v>144</v>
      </c>
    </row>
    <row r="246" spans="2:65" s="1" customFormat="1" ht="24" customHeight="1">
      <c r="B246" s="34"/>
      <c r="C246" s="181" t="s">
        <v>701</v>
      </c>
      <c r="D246" s="181" t="s">
        <v>146</v>
      </c>
      <c r="E246" s="182" t="s">
        <v>702</v>
      </c>
      <c r="F246" s="183" t="s">
        <v>703</v>
      </c>
      <c r="G246" s="184" t="s">
        <v>693</v>
      </c>
      <c r="H246" s="185">
        <v>1</v>
      </c>
      <c r="I246" s="186"/>
      <c r="J246" s="187">
        <f>ROUND(I246*H246,2)</f>
        <v>0</v>
      </c>
      <c r="K246" s="183" t="s">
        <v>149</v>
      </c>
      <c r="L246" s="38"/>
      <c r="M246" s="188" t="s">
        <v>19</v>
      </c>
      <c r="N246" s="189" t="s">
        <v>43</v>
      </c>
      <c r="O246" s="63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AR246" s="192" t="s">
        <v>150</v>
      </c>
      <c r="AT246" s="192" t="s">
        <v>146</v>
      </c>
      <c r="AU246" s="192" t="s">
        <v>82</v>
      </c>
      <c r="AY246" s="17" t="s">
        <v>144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7" t="s">
        <v>80</v>
      </c>
      <c r="BK246" s="193">
        <f>ROUND(I246*H246,2)</f>
        <v>0</v>
      </c>
      <c r="BL246" s="17" t="s">
        <v>150</v>
      </c>
      <c r="BM246" s="192" t="s">
        <v>704</v>
      </c>
    </row>
    <row r="247" spans="2:65" s="1" customFormat="1" ht="16.5" customHeight="1">
      <c r="B247" s="34"/>
      <c r="C247" s="181" t="s">
        <v>705</v>
      </c>
      <c r="D247" s="181" t="s">
        <v>146</v>
      </c>
      <c r="E247" s="182" t="s">
        <v>706</v>
      </c>
      <c r="F247" s="183" t="s">
        <v>707</v>
      </c>
      <c r="G247" s="184" t="s">
        <v>166</v>
      </c>
      <c r="H247" s="185">
        <v>93.584999999999994</v>
      </c>
      <c r="I247" s="186"/>
      <c r="J247" s="187">
        <f>ROUND(I247*H247,2)</f>
        <v>0</v>
      </c>
      <c r="K247" s="183" t="s">
        <v>149</v>
      </c>
      <c r="L247" s="38"/>
      <c r="M247" s="188" t="s">
        <v>19</v>
      </c>
      <c r="N247" s="189" t="s">
        <v>43</v>
      </c>
      <c r="O247" s="63"/>
      <c r="P247" s="190">
        <f>O247*H247</f>
        <v>0</v>
      </c>
      <c r="Q247" s="190">
        <v>1.0000000000000001E-5</v>
      </c>
      <c r="R247" s="190">
        <f>Q247*H247</f>
        <v>9.3585000000000001E-4</v>
      </c>
      <c r="S247" s="190">
        <v>0</v>
      </c>
      <c r="T247" s="191">
        <f>S247*H247</f>
        <v>0</v>
      </c>
      <c r="AR247" s="192" t="s">
        <v>150</v>
      </c>
      <c r="AT247" s="192" t="s">
        <v>146</v>
      </c>
      <c r="AU247" s="192" t="s">
        <v>82</v>
      </c>
      <c r="AY247" s="17" t="s">
        <v>144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7" t="s">
        <v>80</v>
      </c>
      <c r="BK247" s="193">
        <f>ROUND(I247*H247,2)</f>
        <v>0</v>
      </c>
      <c r="BL247" s="17" t="s">
        <v>150</v>
      </c>
      <c r="BM247" s="192" t="s">
        <v>708</v>
      </c>
    </row>
    <row r="248" spans="2:65" s="12" customFormat="1">
      <c r="B248" s="194"/>
      <c r="C248" s="195"/>
      <c r="D248" s="196" t="s">
        <v>152</v>
      </c>
      <c r="E248" s="197" t="s">
        <v>19</v>
      </c>
      <c r="F248" s="198" t="s">
        <v>709</v>
      </c>
      <c r="G248" s="195"/>
      <c r="H248" s="199">
        <v>93.584999999999994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152</v>
      </c>
      <c r="AU248" s="205" t="s">
        <v>82</v>
      </c>
      <c r="AV248" s="12" t="s">
        <v>82</v>
      </c>
      <c r="AW248" s="12" t="s">
        <v>33</v>
      </c>
      <c r="AX248" s="12" t="s">
        <v>80</v>
      </c>
      <c r="AY248" s="205" t="s">
        <v>144</v>
      </c>
    </row>
    <row r="249" spans="2:65" s="1" customFormat="1" ht="24" customHeight="1">
      <c r="B249" s="34"/>
      <c r="C249" s="181" t="s">
        <v>710</v>
      </c>
      <c r="D249" s="181" t="s">
        <v>146</v>
      </c>
      <c r="E249" s="182" t="s">
        <v>711</v>
      </c>
      <c r="F249" s="183" t="s">
        <v>712</v>
      </c>
      <c r="G249" s="184" t="s">
        <v>313</v>
      </c>
      <c r="H249" s="185">
        <v>11</v>
      </c>
      <c r="I249" s="186"/>
      <c r="J249" s="187">
        <f>ROUND(I249*H249,2)</f>
        <v>0</v>
      </c>
      <c r="K249" s="183" t="s">
        <v>149</v>
      </c>
      <c r="L249" s="38"/>
      <c r="M249" s="188" t="s">
        <v>19</v>
      </c>
      <c r="N249" s="189" t="s">
        <v>43</v>
      </c>
      <c r="O249" s="63"/>
      <c r="P249" s="190">
        <f>O249*H249</f>
        <v>0</v>
      </c>
      <c r="Q249" s="190">
        <v>3.0000000000000001E-5</v>
      </c>
      <c r="R249" s="190">
        <f>Q249*H249</f>
        <v>3.3E-4</v>
      </c>
      <c r="S249" s="190">
        <v>0</v>
      </c>
      <c r="T249" s="191">
        <f>S249*H249</f>
        <v>0</v>
      </c>
      <c r="AR249" s="192" t="s">
        <v>150</v>
      </c>
      <c r="AT249" s="192" t="s">
        <v>146</v>
      </c>
      <c r="AU249" s="192" t="s">
        <v>82</v>
      </c>
      <c r="AY249" s="17" t="s">
        <v>144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7" t="s">
        <v>80</v>
      </c>
      <c r="BK249" s="193">
        <f>ROUND(I249*H249,2)</f>
        <v>0</v>
      </c>
      <c r="BL249" s="17" t="s">
        <v>150</v>
      </c>
      <c r="BM249" s="192" t="s">
        <v>713</v>
      </c>
    </row>
    <row r="250" spans="2:65" s="12" customFormat="1">
      <c r="B250" s="194"/>
      <c r="C250" s="195"/>
      <c r="D250" s="196" t="s">
        <v>152</v>
      </c>
      <c r="E250" s="197" t="s">
        <v>19</v>
      </c>
      <c r="F250" s="198" t="s">
        <v>714</v>
      </c>
      <c r="G250" s="195"/>
      <c r="H250" s="199">
        <v>11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152</v>
      </c>
      <c r="AU250" s="205" t="s">
        <v>82</v>
      </c>
      <c r="AV250" s="12" t="s">
        <v>82</v>
      </c>
      <c r="AW250" s="12" t="s">
        <v>33</v>
      </c>
      <c r="AX250" s="12" t="s">
        <v>80</v>
      </c>
      <c r="AY250" s="205" t="s">
        <v>144</v>
      </c>
    </row>
    <row r="251" spans="2:65" s="1" customFormat="1" ht="24" customHeight="1">
      <c r="B251" s="34"/>
      <c r="C251" s="181" t="s">
        <v>715</v>
      </c>
      <c r="D251" s="181" t="s">
        <v>146</v>
      </c>
      <c r="E251" s="182" t="s">
        <v>716</v>
      </c>
      <c r="F251" s="183" t="s">
        <v>717</v>
      </c>
      <c r="G251" s="184" t="s">
        <v>313</v>
      </c>
      <c r="H251" s="185">
        <v>66</v>
      </c>
      <c r="I251" s="186"/>
      <c r="J251" s="187">
        <f>ROUND(I251*H251,2)</f>
        <v>0</v>
      </c>
      <c r="K251" s="183" t="s">
        <v>149</v>
      </c>
      <c r="L251" s="38"/>
      <c r="M251" s="188" t="s">
        <v>19</v>
      </c>
      <c r="N251" s="189" t="s">
        <v>43</v>
      </c>
      <c r="O251" s="63"/>
      <c r="P251" s="190">
        <f>O251*H251</f>
        <v>0</v>
      </c>
      <c r="Q251" s="190">
        <v>4.0000000000000003E-5</v>
      </c>
      <c r="R251" s="190">
        <f>Q251*H251</f>
        <v>2.6400000000000004E-3</v>
      </c>
      <c r="S251" s="190">
        <v>0</v>
      </c>
      <c r="T251" s="191">
        <f>S251*H251</f>
        <v>0</v>
      </c>
      <c r="AR251" s="192" t="s">
        <v>150</v>
      </c>
      <c r="AT251" s="192" t="s">
        <v>146</v>
      </c>
      <c r="AU251" s="192" t="s">
        <v>82</v>
      </c>
      <c r="AY251" s="17" t="s">
        <v>144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7" t="s">
        <v>80</v>
      </c>
      <c r="BK251" s="193">
        <f>ROUND(I251*H251,2)</f>
        <v>0</v>
      </c>
      <c r="BL251" s="17" t="s">
        <v>150</v>
      </c>
      <c r="BM251" s="192" t="s">
        <v>718</v>
      </c>
    </row>
    <row r="252" spans="2:65" s="12" customFormat="1">
      <c r="B252" s="194"/>
      <c r="C252" s="195"/>
      <c r="D252" s="196" t="s">
        <v>152</v>
      </c>
      <c r="E252" s="197" t="s">
        <v>19</v>
      </c>
      <c r="F252" s="198" t="s">
        <v>719</v>
      </c>
      <c r="G252" s="195"/>
      <c r="H252" s="199">
        <v>66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152</v>
      </c>
      <c r="AU252" s="205" t="s">
        <v>82</v>
      </c>
      <c r="AV252" s="12" t="s">
        <v>82</v>
      </c>
      <c r="AW252" s="12" t="s">
        <v>33</v>
      </c>
      <c r="AX252" s="12" t="s">
        <v>80</v>
      </c>
      <c r="AY252" s="205" t="s">
        <v>144</v>
      </c>
    </row>
    <row r="253" spans="2:65" s="1" customFormat="1" ht="24" customHeight="1">
      <c r="B253" s="34"/>
      <c r="C253" s="181" t="s">
        <v>720</v>
      </c>
      <c r="D253" s="181" t="s">
        <v>146</v>
      </c>
      <c r="E253" s="182" t="s">
        <v>721</v>
      </c>
      <c r="F253" s="183" t="s">
        <v>722</v>
      </c>
      <c r="G253" s="184" t="s">
        <v>313</v>
      </c>
      <c r="H253" s="185">
        <v>16</v>
      </c>
      <c r="I253" s="186"/>
      <c r="J253" s="187">
        <f>ROUND(I253*H253,2)</f>
        <v>0</v>
      </c>
      <c r="K253" s="183" t="s">
        <v>149</v>
      </c>
      <c r="L253" s="38"/>
      <c r="M253" s="188" t="s">
        <v>19</v>
      </c>
      <c r="N253" s="189" t="s">
        <v>43</v>
      </c>
      <c r="O253" s="63"/>
      <c r="P253" s="190">
        <f>O253*H253</f>
        <v>0</v>
      </c>
      <c r="Q253" s="190">
        <v>4.0000000000000003E-5</v>
      </c>
      <c r="R253" s="190">
        <f>Q253*H253</f>
        <v>6.4000000000000005E-4</v>
      </c>
      <c r="S253" s="190">
        <v>0</v>
      </c>
      <c r="T253" s="191">
        <f>S253*H253</f>
        <v>0</v>
      </c>
      <c r="AR253" s="192" t="s">
        <v>150</v>
      </c>
      <c r="AT253" s="192" t="s">
        <v>146</v>
      </c>
      <c r="AU253" s="192" t="s">
        <v>82</v>
      </c>
      <c r="AY253" s="17" t="s">
        <v>144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7" t="s">
        <v>80</v>
      </c>
      <c r="BK253" s="193">
        <f>ROUND(I253*H253,2)</f>
        <v>0</v>
      </c>
      <c r="BL253" s="17" t="s">
        <v>150</v>
      </c>
      <c r="BM253" s="192" t="s">
        <v>723</v>
      </c>
    </row>
    <row r="254" spans="2:65" s="12" customFormat="1">
      <c r="B254" s="194"/>
      <c r="C254" s="195"/>
      <c r="D254" s="196" t="s">
        <v>152</v>
      </c>
      <c r="E254" s="197" t="s">
        <v>19</v>
      </c>
      <c r="F254" s="198" t="s">
        <v>724</v>
      </c>
      <c r="G254" s="195"/>
      <c r="H254" s="199">
        <v>16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152</v>
      </c>
      <c r="AU254" s="205" t="s">
        <v>82</v>
      </c>
      <c r="AV254" s="12" t="s">
        <v>82</v>
      </c>
      <c r="AW254" s="12" t="s">
        <v>33</v>
      </c>
      <c r="AX254" s="12" t="s">
        <v>80</v>
      </c>
      <c r="AY254" s="205" t="s">
        <v>144</v>
      </c>
    </row>
    <row r="255" spans="2:65" s="1" customFormat="1" ht="16.5" customHeight="1">
      <c r="B255" s="34"/>
      <c r="C255" s="181" t="s">
        <v>725</v>
      </c>
      <c r="D255" s="181" t="s">
        <v>146</v>
      </c>
      <c r="E255" s="182" t="s">
        <v>726</v>
      </c>
      <c r="F255" s="183" t="s">
        <v>727</v>
      </c>
      <c r="G255" s="184" t="s">
        <v>313</v>
      </c>
      <c r="H255" s="185">
        <v>16</v>
      </c>
      <c r="I255" s="186"/>
      <c r="J255" s="187">
        <f>ROUND(I255*H255,2)</f>
        <v>0</v>
      </c>
      <c r="K255" s="183" t="s">
        <v>149</v>
      </c>
      <c r="L255" s="38"/>
      <c r="M255" s="188" t="s">
        <v>19</v>
      </c>
      <c r="N255" s="189" t="s">
        <v>43</v>
      </c>
      <c r="O255" s="63"/>
      <c r="P255" s="190">
        <f>O255*H255</f>
        <v>0</v>
      </c>
      <c r="Q255" s="190">
        <v>2.5000000000000001E-4</v>
      </c>
      <c r="R255" s="190">
        <f>Q255*H255</f>
        <v>4.0000000000000001E-3</v>
      </c>
      <c r="S255" s="190">
        <v>0</v>
      </c>
      <c r="T255" s="191">
        <f>S255*H255</f>
        <v>0</v>
      </c>
      <c r="AR255" s="192" t="s">
        <v>150</v>
      </c>
      <c r="AT255" s="192" t="s">
        <v>146</v>
      </c>
      <c r="AU255" s="192" t="s">
        <v>82</v>
      </c>
      <c r="AY255" s="17" t="s">
        <v>144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7" t="s">
        <v>80</v>
      </c>
      <c r="BK255" s="193">
        <f>ROUND(I255*H255,2)</f>
        <v>0</v>
      </c>
      <c r="BL255" s="17" t="s">
        <v>150</v>
      </c>
      <c r="BM255" s="192" t="s">
        <v>728</v>
      </c>
    </row>
    <row r="256" spans="2:65" s="12" customFormat="1">
      <c r="B256" s="194"/>
      <c r="C256" s="195"/>
      <c r="D256" s="196" t="s">
        <v>152</v>
      </c>
      <c r="E256" s="197" t="s">
        <v>19</v>
      </c>
      <c r="F256" s="198" t="s">
        <v>724</v>
      </c>
      <c r="G256" s="195"/>
      <c r="H256" s="199">
        <v>16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152</v>
      </c>
      <c r="AU256" s="205" t="s">
        <v>82</v>
      </c>
      <c r="AV256" s="12" t="s">
        <v>82</v>
      </c>
      <c r="AW256" s="12" t="s">
        <v>33</v>
      </c>
      <c r="AX256" s="12" t="s">
        <v>80</v>
      </c>
      <c r="AY256" s="205" t="s">
        <v>144</v>
      </c>
    </row>
    <row r="257" spans="2:65" s="1" customFormat="1" ht="24" customHeight="1">
      <c r="B257" s="34"/>
      <c r="C257" s="181" t="s">
        <v>729</v>
      </c>
      <c r="D257" s="181" t="s">
        <v>146</v>
      </c>
      <c r="E257" s="182" t="s">
        <v>730</v>
      </c>
      <c r="F257" s="183" t="s">
        <v>731</v>
      </c>
      <c r="G257" s="184" t="s">
        <v>313</v>
      </c>
      <c r="H257" s="185">
        <v>12</v>
      </c>
      <c r="I257" s="186"/>
      <c r="J257" s="187">
        <f>ROUND(I257*H257,2)</f>
        <v>0</v>
      </c>
      <c r="K257" s="183" t="s">
        <v>19</v>
      </c>
      <c r="L257" s="38"/>
      <c r="M257" s="188" t="s">
        <v>19</v>
      </c>
      <c r="N257" s="189" t="s">
        <v>43</v>
      </c>
      <c r="O257" s="63"/>
      <c r="P257" s="190">
        <f>O257*H257</f>
        <v>0</v>
      </c>
      <c r="Q257" s="190">
        <v>5.0000000000000002E-5</v>
      </c>
      <c r="R257" s="190">
        <f>Q257*H257</f>
        <v>6.0000000000000006E-4</v>
      </c>
      <c r="S257" s="190">
        <v>0</v>
      </c>
      <c r="T257" s="191">
        <f>S257*H257</f>
        <v>0</v>
      </c>
      <c r="AR257" s="192" t="s">
        <v>150</v>
      </c>
      <c r="AT257" s="192" t="s">
        <v>146</v>
      </c>
      <c r="AU257" s="192" t="s">
        <v>82</v>
      </c>
      <c r="AY257" s="17" t="s">
        <v>144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7" t="s">
        <v>80</v>
      </c>
      <c r="BK257" s="193">
        <f>ROUND(I257*H257,2)</f>
        <v>0</v>
      </c>
      <c r="BL257" s="17" t="s">
        <v>150</v>
      </c>
      <c r="BM257" s="192" t="s">
        <v>732</v>
      </c>
    </row>
    <row r="258" spans="2:65" s="12" customFormat="1">
      <c r="B258" s="194"/>
      <c r="C258" s="195"/>
      <c r="D258" s="196" t="s">
        <v>152</v>
      </c>
      <c r="E258" s="197" t="s">
        <v>19</v>
      </c>
      <c r="F258" s="198" t="s">
        <v>733</v>
      </c>
      <c r="G258" s="195"/>
      <c r="H258" s="199">
        <v>12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152</v>
      </c>
      <c r="AU258" s="205" t="s">
        <v>82</v>
      </c>
      <c r="AV258" s="12" t="s">
        <v>82</v>
      </c>
      <c r="AW258" s="12" t="s">
        <v>33</v>
      </c>
      <c r="AX258" s="12" t="s">
        <v>80</v>
      </c>
      <c r="AY258" s="205" t="s">
        <v>144</v>
      </c>
    </row>
    <row r="259" spans="2:65" s="1" customFormat="1" ht="16.5" customHeight="1">
      <c r="B259" s="34"/>
      <c r="C259" s="181" t="s">
        <v>734</v>
      </c>
      <c r="D259" s="181" t="s">
        <v>146</v>
      </c>
      <c r="E259" s="182" t="s">
        <v>735</v>
      </c>
      <c r="F259" s="183" t="s">
        <v>736</v>
      </c>
      <c r="G259" s="184" t="s">
        <v>235</v>
      </c>
      <c r="H259" s="185">
        <v>16.25</v>
      </c>
      <c r="I259" s="186"/>
      <c r="J259" s="187">
        <f>ROUND(I259*H259,2)</f>
        <v>0</v>
      </c>
      <c r="K259" s="183" t="s">
        <v>149</v>
      </c>
      <c r="L259" s="38"/>
      <c r="M259" s="188" t="s">
        <v>19</v>
      </c>
      <c r="N259" s="189" t="s">
        <v>43</v>
      </c>
      <c r="O259" s="63"/>
      <c r="P259" s="190">
        <f>O259*H259</f>
        <v>0</v>
      </c>
      <c r="Q259" s="190">
        <v>2.0000000000000002E-5</v>
      </c>
      <c r="R259" s="190">
        <f>Q259*H259</f>
        <v>3.2500000000000004E-4</v>
      </c>
      <c r="S259" s="190">
        <v>1E-3</v>
      </c>
      <c r="T259" s="191">
        <f>S259*H259</f>
        <v>1.6250000000000001E-2</v>
      </c>
      <c r="AR259" s="192" t="s">
        <v>150</v>
      </c>
      <c r="AT259" s="192" t="s">
        <v>146</v>
      </c>
      <c r="AU259" s="192" t="s">
        <v>82</v>
      </c>
      <c r="AY259" s="17" t="s">
        <v>144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7" t="s">
        <v>80</v>
      </c>
      <c r="BK259" s="193">
        <f>ROUND(I259*H259,2)</f>
        <v>0</v>
      </c>
      <c r="BL259" s="17" t="s">
        <v>150</v>
      </c>
      <c r="BM259" s="192" t="s">
        <v>737</v>
      </c>
    </row>
    <row r="260" spans="2:65" s="12" customFormat="1">
      <c r="B260" s="194"/>
      <c r="C260" s="195"/>
      <c r="D260" s="196" t="s">
        <v>152</v>
      </c>
      <c r="E260" s="197" t="s">
        <v>19</v>
      </c>
      <c r="F260" s="198" t="s">
        <v>738</v>
      </c>
      <c r="G260" s="195"/>
      <c r="H260" s="199">
        <v>16.25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152</v>
      </c>
      <c r="AU260" s="205" t="s">
        <v>82</v>
      </c>
      <c r="AV260" s="12" t="s">
        <v>82</v>
      </c>
      <c r="AW260" s="12" t="s">
        <v>33</v>
      </c>
      <c r="AX260" s="12" t="s">
        <v>80</v>
      </c>
      <c r="AY260" s="205" t="s">
        <v>144</v>
      </c>
    </row>
    <row r="261" spans="2:65" s="1" customFormat="1" ht="16.5" customHeight="1">
      <c r="B261" s="34"/>
      <c r="C261" s="181" t="s">
        <v>739</v>
      </c>
      <c r="D261" s="181" t="s">
        <v>146</v>
      </c>
      <c r="E261" s="182" t="s">
        <v>740</v>
      </c>
      <c r="F261" s="183" t="s">
        <v>741</v>
      </c>
      <c r="G261" s="184" t="s">
        <v>166</v>
      </c>
      <c r="H261" s="185">
        <v>1.84</v>
      </c>
      <c r="I261" s="330"/>
      <c r="J261" s="187">
        <f>ROUND(I261*H261,2)</f>
        <v>0</v>
      </c>
      <c r="K261" s="183" t="s">
        <v>149</v>
      </c>
      <c r="L261" s="38"/>
      <c r="M261" s="188" t="s">
        <v>19</v>
      </c>
      <c r="N261" s="189" t="s">
        <v>43</v>
      </c>
      <c r="O261" s="63"/>
      <c r="P261" s="190">
        <f>O261*H261</f>
        <v>0</v>
      </c>
      <c r="Q261" s="190">
        <v>0</v>
      </c>
      <c r="R261" s="190">
        <f>Q261*H261</f>
        <v>0</v>
      </c>
      <c r="S261" s="190">
        <v>7.0000000000000007E-2</v>
      </c>
      <c r="T261" s="191">
        <f>S261*H261</f>
        <v>0.12880000000000003</v>
      </c>
      <c r="AR261" s="192" t="s">
        <v>150</v>
      </c>
      <c r="AT261" s="192" t="s">
        <v>146</v>
      </c>
      <c r="AU261" s="192" t="s">
        <v>82</v>
      </c>
      <c r="AY261" s="17" t="s">
        <v>144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7" t="s">
        <v>80</v>
      </c>
      <c r="BK261" s="193">
        <f>ROUND(I261*H261,2)</f>
        <v>0</v>
      </c>
      <c r="BL261" s="17" t="s">
        <v>150</v>
      </c>
      <c r="BM261" s="192" t="s">
        <v>742</v>
      </c>
    </row>
    <row r="262" spans="2:65" s="12" customFormat="1">
      <c r="B262" s="194"/>
      <c r="C262" s="195"/>
      <c r="D262" s="196" t="s">
        <v>152</v>
      </c>
      <c r="E262" s="197" t="s">
        <v>370</v>
      </c>
      <c r="F262" s="198" t="s">
        <v>743</v>
      </c>
      <c r="G262" s="195"/>
      <c r="H262" s="199">
        <v>102.919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152</v>
      </c>
      <c r="AU262" s="205" t="s">
        <v>82</v>
      </c>
      <c r="AV262" s="12" t="s">
        <v>82</v>
      </c>
      <c r="AW262" s="12" t="s">
        <v>33</v>
      </c>
      <c r="AX262" s="12" t="s">
        <v>72</v>
      </c>
      <c r="AY262" s="205" t="s">
        <v>144</v>
      </c>
    </row>
    <row r="263" spans="2:65" s="12" customFormat="1">
      <c r="B263" s="194"/>
      <c r="C263" s="195"/>
      <c r="D263" s="196" t="s">
        <v>152</v>
      </c>
      <c r="E263" s="197" t="s">
        <v>379</v>
      </c>
      <c r="F263" s="198" t="s">
        <v>744</v>
      </c>
      <c r="G263" s="195"/>
      <c r="H263" s="199">
        <v>1.84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152</v>
      </c>
      <c r="AU263" s="205" t="s">
        <v>82</v>
      </c>
      <c r="AV263" s="12" t="s">
        <v>82</v>
      </c>
      <c r="AW263" s="12" t="s">
        <v>33</v>
      </c>
      <c r="AX263" s="12" t="s">
        <v>80</v>
      </c>
      <c r="AY263" s="205" t="s">
        <v>144</v>
      </c>
    </row>
    <row r="264" spans="2:65" s="1" customFormat="1" ht="16.5" customHeight="1">
      <c r="B264" s="34"/>
      <c r="C264" s="181" t="s">
        <v>745</v>
      </c>
      <c r="D264" s="181" t="s">
        <v>146</v>
      </c>
      <c r="E264" s="182" t="s">
        <v>746</v>
      </c>
      <c r="F264" s="183" t="s">
        <v>747</v>
      </c>
      <c r="G264" s="184" t="s">
        <v>166</v>
      </c>
      <c r="H264" s="185">
        <v>204.607</v>
      </c>
      <c r="I264" s="330"/>
      <c r="J264" s="187">
        <f>ROUND(I264*H264,2)</f>
        <v>0</v>
      </c>
      <c r="K264" s="183" t="s">
        <v>149</v>
      </c>
      <c r="L264" s="38"/>
      <c r="M264" s="188" t="s">
        <v>19</v>
      </c>
      <c r="N264" s="189" t="s">
        <v>43</v>
      </c>
      <c r="O264" s="63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AR264" s="192" t="s">
        <v>150</v>
      </c>
      <c r="AT264" s="192" t="s">
        <v>146</v>
      </c>
      <c r="AU264" s="192" t="s">
        <v>82</v>
      </c>
      <c r="AY264" s="17" t="s">
        <v>144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7" t="s">
        <v>80</v>
      </c>
      <c r="BK264" s="193">
        <f>ROUND(I264*H264,2)</f>
        <v>0</v>
      </c>
      <c r="BL264" s="17" t="s">
        <v>150</v>
      </c>
      <c r="BM264" s="192" t="s">
        <v>748</v>
      </c>
    </row>
    <row r="265" spans="2:65" s="12" customFormat="1">
      <c r="B265" s="194"/>
      <c r="C265" s="195"/>
      <c r="D265" s="196" t="s">
        <v>152</v>
      </c>
      <c r="E265" s="197" t="s">
        <v>364</v>
      </c>
      <c r="F265" s="198" t="s">
        <v>749</v>
      </c>
      <c r="G265" s="195"/>
      <c r="H265" s="199">
        <v>113.474</v>
      </c>
      <c r="I265" s="200"/>
      <c r="J265" s="195"/>
      <c r="K265" s="195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152</v>
      </c>
      <c r="AU265" s="205" t="s">
        <v>82</v>
      </c>
      <c r="AV265" s="12" t="s">
        <v>82</v>
      </c>
      <c r="AW265" s="12" t="s">
        <v>33</v>
      </c>
      <c r="AX265" s="12" t="s">
        <v>72</v>
      </c>
      <c r="AY265" s="205" t="s">
        <v>144</v>
      </c>
    </row>
    <row r="266" spans="2:65" s="12" customFormat="1">
      <c r="B266" s="194"/>
      <c r="C266" s="195"/>
      <c r="D266" s="196" t="s">
        <v>152</v>
      </c>
      <c r="E266" s="197" t="s">
        <v>367</v>
      </c>
      <c r="F266" s="198" t="s">
        <v>750</v>
      </c>
      <c r="G266" s="195"/>
      <c r="H266" s="199">
        <v>40.173000000000002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152</v>
      </c>
      <c r="AU266" s="205" t="s">
        <v>82</v>
      </c>
      <c r="AV266" s="12" t="s">
        <v>82</v>
      </c>
      <c r="AW266" s="12" t="s">
        <v>33</v>
      </c>
      <c r="AX266" s="12" t="s">
        <v>72</v>
      </c>
      <c r="AY266" s="205" t="s">
        <v>144</v>
      </c>
    </row>
    <row r="267" spans="2:65" s="12" customFormat="1">
      <c r="B267" s="194"/>
      <c r="C267" s="195"/>
      <c r="D267" s="196" t="s">
        <v>152</v>
      </c>
      <c r="E267" s="197" t="s">
        <v>382</v>
      </c>
      <c r="F267" s="198" t="s">
        <v>751</v>
      </c>
      <c r="G267" s="195"/>
      <c r="H267" s="199">
        <v>9.0850000000000009</v>
      </c>
      <c r="I267" s="200"/>
      <c r="J267" s="195"/>
      <c r="K267" s="195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152</v>
      </c>
      <c r="AU267" s="205" t="s">
        <v>82</v>
      </c>
      <c r="AV267" s="12" t="s">
        <v>82</v>
      </c>
      <c r="AW267" s="12" t="s">
        <v>33</v>
      </c>
      <c r="AX267" s="12" t="s">
        <v>72</v>
      </c>
      <c r="AY267" s="205" t="s">
        <v>144</v>
      </c>
    </row>
    <row r="268" spans="2:65" s="12" customFormat="1">
      <c r="B268" s="194"/>
      <c r="C268" s="195"/>
      <c r="D268" s="196" t="s">
        <v>152</v>
      </c>
      <c r="E268" s="197" t="s">
        <v>376</v>
      </c>
      <c r="F268" s="198" t="s">
        <v>752</v>
      </c>
      <c r="G268" s="195"/>
      <c r="H268" s="199">
        <v>5.0250000000000004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152</v>
      </c>
      <c r="AU268" s="205" t="s">
        <v>82</v>
      </c>
      <c r="AV268" s="12" t="s">
        <v>82</v>
      </c>
      <c r="AW268" s="12" t="s">
        <v>33</v>
      </c>
      <c r="AX268" s="12" t="s">
        <v>72</v>
      </c>
      <c r="AY268" s="205" t="s">
        <v>144</v>
      </c>
    </row>
    <row r="269" spans="2:65" s="12" customFormat="1">
      <c r="B269" s="194"/>
      <c r="C269" s="195"/>
      <c r="D269" s="196" t="s">
        <v>152</v>
      </c>
      <c r="E269" s="197" t="s">
        <v>373</v>
      </c>
      <c r="F269" s="198" t="s">
        <v>753</v>
      </c>
      <c r="G269" s="195"/>
      <c r="H269" s="199">
        <v>36.85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152</v>
      </c>
      <c r="AU269" s="205" t="s">
        <v>82</v>
      </c>
      <c r="AV269" s="12" t="s">
        <v>82</v>
      </c>
      <c r="AW269" s="12" t="s">
        <v>33</v>
      </c>
      <c r="AX269" s="12" t="s">
        <v>72</v>
      </c>
      <c r="AY269" s="205" t="s">
        <v>144</v>
      </c>
    </row>
    <row r="270" spans="2:65" s="13" customFormat="1">
      <c r="B270" s="206"/>
      <c r="C270" s="207"/>
      <c r="D270" s="196" t="s">
        <v>152</v>
      </c>
      <c r="E270" s="208" t="s">
        <v>19</v>
      </c>
      <c r="F270" s="209" t="s">
        <v>200</v>
      </c>
      <c r="G270" s="207"/>
      <c r="H270" s="210">
        <v>204.607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152</v>
      </c>
      <c r="AU270" s="216" t="s">
        <v>82</v>
      </c>
      <c r="AV270" s="13" t="s">
        <v>150</v>
      </c>
      <c r="AW270" s="13" t="s">
        <v>33</v>
      </c>
      <c r="AX270" s="13" t="s">
        <v>80</v>
      </c>
      <c r="AY270" s="216" t="s">
        <v>144</v>
      </c>
    </row>
    <row r="271" spans="2:65" s="1" customFormat="1" ht="16.5" customHeight="1">
      <c r="B271" s="34"/>
      <c r="C271" s="181" t="s">
        <v>754</v>
      </c>
      <c r="D271" s="181" t="s">
        <v>146</v>
      </c>
      <c r="E271" s="182" t="s">
        <v>755</v>
      </c>
      <c r="F271" s="183" t="s">
        <v>756</v>
      </c>
      <c r="G271" s="184" t="s">
        <v>166</v>
      </c>
      <c r="H271" s="185">
        <v>5.2380000000000004</v>
      </c>
      <c r="I271" s="330"/>
      <c r="J271" s="187">
        <f>ROUND(I271*H271,2)</f>
        <v>0</v>
      </c>
      <c r="K271" s="183" t="s">
        <v>149</v>
      </c>
      <c r="L271" s="38"/>
      <c r="M271" s="188" t="s">
        <v>19</v>
      </c>
      <c r="N271" s="189" t="s">
        <v>43</v>
      </c>
      <c r="O271" s="63"/>
      <c r="P271" s="190">
        <f>O271*H271</f>
        <v>0</v>
      </c>
      <c r="Q271" s="190">
        <v>0</v>
      </c>
      <c r="R271" s="190">
        <f>Q271*H271</f>
        <v>0</v>
      </c>
      <c r="S271" s="190">
        <v>2.1999999999999999E-2</v>
      </c>
      <c r="T271" s="191">
        <f>S271*H271</f>
        <v>0.11523600000000001</v>
      </c>
      <c r="AR271" s="192" t="s">
        <v>150</v>
      </c>
      <c r="AT271" s="192" t="s">
        <v>146</v>
      </c>
      <c r="AU271" s="192" t="s">
        <v>82</v>
      </c>
      <c r="AY271" s="17" t="s">
        <v>144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7" t="s">
        <v>80</v>
      </c>
      <c r="BK271" s="193">
        <f>ROUND(I271*H271,2)</f>
        <v>0</v>
      </c>
      <c r="BL271" s="17" t="s">
        <v>150</v>
      </c>
      <c r="BM271" s="192" t="s">
        <v>757</v>
      </c>
    </row>
    <row r="272" spans="2:65" s="12" customFormat="1">
      <c r="B272" s="194"/>
      <c r="C272" s="195"/>
      <c r="D272" s="196" t="s">
        <v>152</v>
      </c>
      <c r="E272" s="197" t="s">
        <v>19</v>
      </c>
      <c r="F272" s="198" t="s">
        <v>758</v>
      </c>
      <c r="G272" s="195"/>
      <c r="H272" s="199">
        <v>5.1459999999999999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152</v>
      </c>
      <c r="AU272" s="205" t="s">
        <v>82</v>
      </c>
      <c r="AV272" s="12" t="s">
        <v>82</v>
      </c>
      <c r="AW272" s="12" t="s">
        <v>33</v>
      </c>
      <c r="AX272" s="12" t="s">
        <v>72</v>
      </c>
      <c r="AY272" s="205" t="s">
        <v>144</v>
      </c>
    </row>
    <row r="273" spans="2:65" s="12" customFormat="1">
      <c r="B273" s="194"/>
      <c r="C273" s="195"/>
      <c r="D273" s="196" t="s">
        <v>152</v>
      </c>
      <c r="E273" s="197" t="s">
        <v>19</v>
      </c>
      <c r="F273" s="198" t="s">
        <v>759</v>
      </c>
      <c r="G273" s="195"/>
      <c r="H273" s="199">
        <v>9.1999999999999998E-2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152</v>
      </c>
      <c r="AU273" s="205" t="s">
        <v>82</v>
      </c>
      <c r="AV273" s="12" t="s">
        <v>82</v>
      </c>
      <c r="AW273" s="12" t="s">
        <v>33</v>
      </c>
      <c r="AX273" s="12" t="s">
        <v>72</v>
      </c>
      <c r="AY273" s="205" t="s">
        <v>144</v>
      </c>
    </row>
    <row r="274" spans="2:65" s="13" customFormat="1">
      <c r="B274" s="206"/>
      <c r="C274" s="207"/>
      <c r="D274" s="196" t="s">
        <v>152</v>
      </c>
      <c r="E274" s="208" t="s">
        <v>19</v>
      </c>
      <c r="F274" s="209" t="s">
        <v>200</v>
      </c>
      <c r="G274" s="207"/>
      <c r="H274" s="210">
        <v>5.2380000000000004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152</v>
      </c>
      <c r="AU274" s="216" t="s">
        <v>82</v>
      </c>
      <c r="AV274" s="13" t="s">
        <v>150</v>
      </c>
      <c r="AW274" s="13" t="s">
        <v>33</v>
      </c>
      <c r="AX274" s="13" t="s">
        <v>80</v>
      </c>
      <c r="AY274" s="216" t="s">
        <v>144</v>
      </c>
    </row>
    <row r="275" spans="2:65" s="1" customFormat="1" ht="16.5" customHeight="1">
      <c r="B275" s="34"/>
      <c r="C275" s="181" t="s">
        <v>760</v>
      </c>
      <c r="D275" s="181" t="s">
        <v>146</v>
      </c>
      <c r="E275" s="182" t="s">
        <v>761</v>
      </c>
      <c r="F275" s="183" t="s">
        <v>762</v>
      </c>
      <c r="G275" s="184" t="s">
        <v>166</v>
      </c>
      <c r="H275" s="185">
        <v>104.759</v>
      </c>
      <c r="I275" s="330"/>
      <c r="J275" s="187">
        <f>ROUND(I275*H275,2)</f>
        <v>0</v>
      </c>
      <c r="K275" s="183" t="s">
        <v>149</v>
      </c>
      <c r="L275" s="38"/>
      <c r="M275" s="188" t="s">
        <v>19</v>
      </c>
      <c r="N275" s="189" t="s">
        <v>43</v>
      </c>
      <c r="O275" s="63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AR275" s="192" t="s">
        <v>150</v>
      </c>
      <c r="AT275" s="192" t="s">
        <v>146</v>
      </c>
      <c r="AU275" s="192" t="s">
        <v>82</v>
      </c>
      <c r="AY275" s="17" t="s">
        <v>144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7" t="s">
        <v>80</v>
      </c>
      <c r="BK275" s="193">
        <f>ROUND(I275*H275,2)</f>
        <v>0</v>
      </c>
      <c r="BL275" s="17" t="s">
        <v>150</v>
      </c>
      <c r="BM275" s="192" t="s">
        <v>763</v>
      </c>
    </row>
    <row r="276" spans="2:65" s="12" customFormat="1">
      <c r="B276" s="194"/>
      <c r="C276" s="195"/>
      <c r="D276" s="196" t="s">
        <v>152</v>
      </c>
      <c r="E276" s="197" t="s">
        <v>19</v>
      </c>
      <c r="F276" s="198" t="s">
        <v>764</v>
      </c>
      <c r="G276" s="195"/>
      <c r="H276" s="199">
        <v>102.919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152</v>
      </c>
      <c r="AU276" s="205" t="s">
        <v>82</v>
      </c>
      <c r="AV276" s="12" t="s">
        <v>82</v>
      </c>
      <c r="AW276" s="12" t="s">
        <v>33</v>
      </c>
      <c r="AX276" s="12" t="s">
        <v>72</v>
      </c>
      <c r="AY276" s="205" t="s">
        <v>144</v>
      </c>
    </row>
    <row r="277" spans="2:65" s="12" customFormat="1">
      <c r="B277" s="194"/>
      <c r="C277" s="195"/>
      <c r="D277" s="196" t="s">
        <v>152</v>
      </c>
      <c r="E277" s="197" t="s">
        <v>19</v>
      </c>
      <c r="F277" s="198" t="s">
        <v>765</v>
      </c>
      <c r="G277" s="195"/>
      <c r="H277" s="199">
        <v>1.84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152</v>
      </c>
      <c r="AU277" s="205" t="s">
        <v>82</v>
      </c>
      <c r="AV277" s="12" t="s">
        <v>82</v>
      </c>
      <c r="AW277" s="12" t="s">
        <v>33</v>
      </c>
      <c r="AX277" s="12" t="s">
        <v>72</v>
      </c>
      <c r="AY277" s="205" t="s">
        <v>144</v>
      </c>
    </row>
    <row r="278" spans="2:65" s="13" customFormat="1">
      <c r="B278" s="206"/>
      <c r="C278" s="207"/>
      <c r="D278" s="196" t="s">
        <v>152</v>
      </c>
      <c r="E278" s="208" t="s">
        <v>19</v>
      </c>
      <c r="F278" s="209" t="s">
        <v>200</v>
      </c>
      <c r="G278" s="207"/>
      <c r="H278" s="210">
        <v>104.759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152</v>
      </c>
      <c r="AU278" s="216" t="s">
        <v>82</v>
      </c>
      <c r="AV278" s="13" t="s">
        <v>150</v>
      </c>
      <c r="AW278" s="13" t="s">
        <v>33</v>
      </c>
      <c r="AX278" s="13" t="s">
        <v>80</v>
      </c>
      <c r="AY278" s="216" t="s">
        <v>144</v>
      </c>
    </row>
    <row r="279" spans="2:65" s="1" customFormat="1" ht="16.5" customHeight="1">
      <c r="B279" s="34"/>
      <c r="C279" s="181" t="s">
        <v>766</v>
      </c>
      <c r="D279" s="181" t="s">
        <v>146</v>
      </c>
      <c r="E279" s="182" t="s">
        <v>767</v>
      </c>
      <c r="F279" s="183" t="s">
        <v>768</v>
      </c>
      <c r="G279" s="184" t="s">
        <v>166</v>
      </c>
      <c r="H279" s="185">
        <v>309.36599999999999</v>
      </c>
      <c r="I279" s="330"/>
      <c r="J279" s="187">
        <f>ROUND(I279*H279,2)</f>
        <v>0</v>
      </c>
      <c r="K279" s="183" t="s">
        <v>149</v>
      </c>
      <c r="L279" s="38"/>
      <c r="M279" s="188" t="s">
        <v>19</v>
      </c>
      <c r="N279" s="189" t="s">
        <v>43</v>
      </c>
      <c r="O279" s="63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AR279" s="192" t="s">
        <v>150</v>
      </c>
      <c r="AT279" s="192" t="s">
        <v>146</v>
      </c>
      <c r="AU279" s="192" t="s">
        <v>82</v>
      </c>
      <c r="AY279" s="17" t="s">
        <v>144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7" t="s">
        <v>80</v>
      </c>
      <c r="BK279" s="193">
        <f>ROUND(I279*H279,2)</f>
        <v>0</v>
      </c>
      <c r="BL279" s="17" t="s">
        <v>150</v>
      </c>
      <c r="BM279" s="192" t="s">
        <v>769</v>
      </c>
    </row>
    <row r="280" spans="2:65" s="12" customFormat="1">
      <c r="B280" s="194"/>
      <c r="C280" s="195"/>
      <c r="D280" s="196" t="s">
        <v>152</v>
      </c>
      <c r="E280" s="197" t="s">
        <v>19</v>
      </c>
      <c r="F280" s="198" t="s">
        <v>770</v>
      </c>
      <c r="G280" s="195"/>
      <c r="H280" s="199">
        <v>113.474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152</v>
      </c>
      <c r="AU280" s="205" t="s">
        <v>82</v>
      </c>
      <c r="AV280" s="12" t="s">
        <v>82</v>
      </c>
      <c r="AW280" s="12" t="s">
        <v>33</v>
      </c>
      <c r="AX280" s="12" t="s">
        <v>72</v>
      </c>
      <c r="AY280" s="205" t="s">
        <v>144</v>
      </c>
    </row>
    <row r="281" spans="2:65" s="12" customFormat="1">
      <c r="B281" s="194"/>
      <c r="C281" s="195"/>
      <c r="D281" s="196" t="s">
        <v>152</v>
      </c>
      <c r="E281" s="197" t="s">
        <v>19</v>
      </c>
      <c r="F281" s="198" t="s">
        <v>771</v>
      </c>
      <c r="G281" s="195"/>
      <c r="H281" s="199">
        <v>40.173000000000002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152</v>
      </c>
      <c r="AU281" s="205" t="s">
        <v>82</v>
      </c>
      <c r="AV281" s="12" t="s">
        <v>82</v>
      </c>
      <c r="AW281" s="12" t="s">
        <v>33</v>
      </c>
      <c r="AX281" s="12" t="s">
        <v>72</v>
      </c>
      <c r="AY281" s="205" t="s">
        <v>144</v>
      </c>
    </row>
    <row r="282" spans="2:65" s="12" customFormat="1">
      <c r="B282" s="194"/>
      <c r="C282" s="195"/>
      <c r="D282" s="196" t="s">
        <v>152</v>
      </c>
      <c r="E282" s="197" t="s">
        <v>19</v>
      </c>
      <c r="F282" s="198" t="s">
        <v>772</v>
      </c>
      <c r="G282" s="195"/>
      <c r="H282" s="199">
        <v>102.919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152</v>
      </c>
      <c r="AU282" s="205" t="s">
        <v>82</v>
      </c>
      <c r="AV282" s="12" t="s">
        <v>82</v>
      </c>
      <c r="AW282" s="12" t="s">
        <v>33</v>
      </c>
      <c r="AX282" s="12" t="s">
        <v>72</v>
      </c>
      <c r="AY282" s="205" t="s">
        <v>144</v>
      </c>
    </row>
    <row r="283" spans="2:65" s="12" customFormat="1">
      <c r="B283" s="194"/>
      <c r="C283" s="195"/>
      <c r="D283" s="196" t="s">
        <v>152</v>
      </c>
      <c r="E283" s="197" t="s">
        <v>19</v>
      </c>
      <c r="F283" s="198" t="s">
        <v>773</v>
      </c>
      <c r="G283" s="195"/>
      <c r="H283" s="199">
        <v>1.84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152</v>
      </c>
      <c r="AU283" s="205" t="s">
        <v>82</v>
      </c>
      <c r="AV283" s="12" t="s">
        <v>82</v>
      </c>
      <c r="AW283" s="12" t="s">
        <v>33</v>
      </c>
      <c r="AX283" s="12" t="s">
        <v>72</v>
      </c>
      <c r="AY283" s="205" t="s">
        <v>144</v>
      </c>
    </row>
    <row r="284" spans="2:65" s="12" customFormat="1">
      <c r="B284" s="194"/>
      <c r="C284" s="195"/>
      <c r="D284" s="196" t="s">
        <v>152</v>
      </c>
      <c r="E284" s="197" t="s">
        <v>19</v>
      </c>
      <c r="F284" s="198" t="s">
        <v>774</v>
      </c>
      <c r="G284" s="195"/>
      <c r="H284" s="199">
        <v>9.0850000000000009</v>
      </c>
      <c r="I284" s="200"/>
      <c r="J284" s="195"/>
      <c r="K284" s="195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152</v>
      </c>
      <c r="AU284" s="205" t="s">
        <v>82</v>
      </c>
      <c r="AV284" s="12" t="s">
        <v>82</v>
      </c>
      <c r="AW284" s="12" t="s">
        <v>33</v>
      </c>
      <c r="AX284" s="12" t="s">
        <v>72</v>
      </c>
      <c r="AY284" s="205" t="s">
        <v>144</v>
      </c>
    </row>
    <row r="285" spans="2:65" s="12" customFormat="1">
      <c r="B285" s="194"/>
      <c r="C285" s="195"/>
      <c r="D285" s="196" t="s">
        <v>152</v>
      </c>
      <c r="E285" s="197" t="s">
        <v>19</v>
      </c>
      <c r="F285" s="198" t="s">
        <v>775</v>
      </c>
      <c r="G285" s="195"/>
      <c r="H285" s="199">
        <v>5.0250000000000004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152</v>
      </c>
      <c r="AU285" s="205" t="s">
        <v>82</v>
      </c>
      <c r="AV285" s="12" t="s">
        <v>82</v>
      </c>
      <c r="AW285" s="12" t="s">
        <v>33</v>
      </c>
      <c r="AX285" s="12" t="s">
        <v>72</v>
      </c>
      <c r="AY285" s="205" t="s">
        <v>144</v>
      </c>
    </row>
    <row r="286" spans="2:65" s="12" customFormat="1">
      <c r="B286" s="194"/>
      <c r="C286" s="195"/>
      <c r="D286" s="196" t="s">
        <v>152</v>
      </c>
      <c r="E286" s="197" t="s">
        <v>19</v>
      </c>
      <c r="F286" s="198" t="s">
        <v>776</v>
      </c>
      <c r="G286" s="195"/>
      <c r="H286" s="199">
        <v>36.85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152</v>
      </c>
      <c r="AU286" s="205" t="s">
        <v>82</v>
      </c>
      <c r="AV286" s="12" t="s">
        <v>82</v>
      </c>
      <c r="AW286" s="12" t="s">
        <v>33</v>
      </c>
      <c r="AX286" s="12" t="s">
        <v>72</v>
      </c>
      <c r="AY286" s="205" t="s">
        <v>144</v>
      </c>
    </row>
    <row r="287" spans="2:65" s="13" customFormat="1">
      <c r="B287" s="206"/>
      <c r="C287" s="207"/>
      <c r="D287" s="196" t="s">
        <v>152</v>
      </c>
      <c r="E287" s="208" t="s">
        <v>19</v>
      </c>
      <c r="F287" s="209" t="s">
        <v>200</v>
      </c>
      <c r="G287" s="207"/>
      <c r="H287" s="210">
        <v>309.36599999999999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152</v>
      </c>
      <c r="AU287" s="216" t="s">
        <v>82</v>
      </c>
      <c r="AV287" s="13" t="s">
        <v>150</v>
      </c>
      <c r="AW287" s="13" t="s">
        <v>33</v>
      </c>
      <c r="AX287" s="13" t="s">
        <v>80</v>
      </c>
      <c r="AY287" s="216" t="s">
        <v>144</v>
      </c>
    </row>
    <row r="288" spans="2:65" s="1" customFormat="1" ht="16.5" customHeight="1">
      <c r="B288" s="34"/>
      <c r="C288" s="181" t="s">
        <v>777</v>
      </c>
      <c r="D288" s="181" t="s">
        <v>146</v>
      </c>
      <c r="E288" s="182" t="s">
        <v>778</v>
      </c>
      <c r="F288" s="183" t="s">
        <v>779</v>
      </c>
      <c r="G288" s="184" t="s">
        <v>166</v>
      </c>
      <c r="H288" s="185">
        <v>84.61</v>
      </c>
      <c r="I288" s="330"/>
      <c r="J288" s="187">
        <f>ROUND(I288*H288,2)</f>
        <v>0</v>
      </c>
      <c r="K288" s="183" t="s">
        <v>19</v>
      </c>
      <c r="L288" s="38"/>
      <c r="M288" s="188" t="s">
        <v>19</v>
      </c>
      <c r="N288" s="189" t="s">
        <v>43</v>
      </c>
      <c r="O288" s="63"/>
      <c r="P288" s="190">
        <f>O288*H288</f>
        <v>0</v>
      </c>
      <c r="Q288" s="190">
        <v>1.9429999999999999E-2</v>
      </c>
      <c r="R288" s="190">
        <f>Q288*H288</f>
        <v>1.6439722999999999</v>
      </c>
      <c r="S288" s="190">
        <v>0</v>
      </c>
      <c r="T288" s="191">
        <f>S288*H288</f>
        <v>0</v>
      </c>
      <c r="AR288" s="192" t="s">
        <v>150</v>
      </c>
      <c r="AT288" s="192" t="s">
        <v>146</v>
      </c>
      <c r="AU288" s="192" t="s">
        <v>82</v>
      </c>
      <c r="AY288" s="17" t="s">
        <v>144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7" t="s">
        <v>80</v>
      </c>
      <c r="BK288" s="193">
        <f>ROUND(I288*H288,2)</f>
        <v>0</v>
      </c>
      <c r="BL288" s="17" t="s">
        <v>150</v>
      </c>
      <c r="BM288" s="192" t="s">
        <v>780</v>
      </c>
    </row>
    <row r="289" spans="2:65" s="12" customFormat="1">
      <c r="B289" s="194"/>
      <c r="C289" s="195"/>
      <c r="D289" s="196" t="s">
        <v>152</v>
      </c>
      <c r="E289" s="197" t="s">
        <v>19</v>
      </c>
      <c r="F289" s="198" t="s">
        <v>781</v>
      </c>
      <c r="G289" s="195"/>
      <c r="H289" s="199">
        <v>56.737000000000002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152</v>
      </c>
      <c r="AU289" s="205" t="s">
        <v>82</v>
      </c>
      <c r="AV289" s="12" t="s">
        <v>82</v>
      </c>
      <c r="AW289" s="12" t="s">
        <v>33</v>
      </c>
      <c r="AX289" s="12" t="s">
        <v>72</v>
      </c>
      <c r="AY289" s="205" t="s">
        <v>144</v>
      </c>
    </row>
    <row r="290" spans="2:65" s="12" customFormat="1">
      <c r="B290" s="194"/>
      <c r="C290" s="195"/>
      <c r="D290" s="196" t="s">
        <v>152</v>
      </c>
      <c r="E290" s="197" t="s">
        <v>19</v>
      </c>
      <c r="F290" s="198" t="s">
        <v>782</v>
      </c>
      <c r="G290" s="195"/>
      <c r="H290" s="199">
        <v>20.087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152</v>
      </c>
      <c r="AU290" s="205" t="s">
        <v>82</v>
      </c>
      <c r="AV290" s="12" t="s">
        <v>82</v>
      </c>
      <c r="AW290" s="12" t="s">
        <v>33</v>
      </c>
      <c r="AX290" s="12" t="s">
        <v>72</v>
      </c>
      <c r="AY290" s="205" t="s">
        <v>144</v>
      </c>
    </row>
    <row r="291" spans="2:65" s="12" customFormat="1">
      <c r="B291" s="194"/>
      <c r="C291" s="195"/>
      <c r="D291" s="196" t="s">
        <v>152</v>
      </c>
      <c r="E291" s="197" t="s">
        <v>19</v>
      </c>
      <c r="F291" s="198" t="s">
        <v>783</v>
      </c>
      <c r="G291" s="195"/>
      <c r="H291" s="199">
        <v>5.1459999999999999</v>
      </c>
      <c r="I291" s="200"/>
      <c r="J291" s="195"/>
      <c r="K291" s="195"/>
      <c r="L291" s="201"/>
      <c r="M291" s="202"/>
      <c r="N291" s="203"/>
      <c r="O291" s="203"/>
      <c r="P291" s="203"/>
      <c r="Q291" s="203"/>
      <c r="R291" s="203"/>
      <c r="S291" s="203"/>
      <c r="T291" s="204"/>
      <c r="AT291" s="205" t="s">
        <v>152</v>
      </c>
      <c r="AU291" s="205" t="s">
        <v>82</v>
      </c>
      <c r="AV291" s="12" t="s">
        <v>82</v>
      </c>
      <c r="AW291" s="12" t="s">
        <v>33</v>
      </c>
      <c r="AX291" s="12" t="s">
        <v>72</v>
      </c>
      <c r="AY291" s="205" t="s">
        <v>144</v>
      </c>
    </row>
    <row r="292" spans="2:65" s="12" customFormat="1">
      <c r="B292" s="194"/>
      <c r="C292" s="195"/>
      <c r="D292" s="196" t="s">
        <v>152</v>
      </c>
      <c r="E292" s="197" t="s">
        <v>19</v>
      </c>
      <c r="F292" s="198" t="s">
        <v>784</v>
      </c>
      <c r="G292" s="195"/>
      <c r="H292" s="199">
        <v>9.1999999999999998E-2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152</v>
      </c>
      <c r="AU292" s="205" t="s">
        <v>82</v>
      </c>
      <c r="AV292" s="12" t="s">
        <v>82</v>
      </c>
      <c r="AW292" s="12" t="s">
        <v>33</v>
      </c>
      <c r="AX292" s="12" t="s">
        <v>72</v>
      </c>
      <c r="AY292" s="205" t="s">
        <v>144</v>
      </c>
    </row>
    <row r="293" spans="2:65" s="12" customFormat="1">
      <c r="B293" s="194"/>
      <c r="C293" s="195"/>
      <c r="D293" s="196" t="s">
        <v>152</v>
      </c>
      <c r="E293" s="197" t="s">
        <v>19</v>
      </c>
      <c r="F293" s="198" t="s">
        <v>785</v>
      </c>
      <c r="G293" s="195"/>
      <c r="H293" s="199">
        <v>0.45400000000000001</v>
      </c>
      <c r="I293" s="200"/>
      <c r="J293" s="195"/>
      <c r="K293" s="195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152</v>
      </c>
      <c r="AU293" s="205" t="s">
        <v>82</v>
      </c>
      <c r="AV293" s="12" t="s">
        <v>82</v>
      </c>
      <c r="AW293" s="12" t="s">
        <v>33</v>
      </c>
      <c r="AX293" s="12" t="s">
        <v>72</v>
      </c>
      <c r="AY293" s="205" t="s">
        <v>144</v>
      </c>
    </row>
    <row r="294" spans="2:65" s="12" customFormat="1">
      <c r="B294" s="194"/>
      <c r="C294" s="195"/>
      <c r="D294" s="196" t="s">
        <v>152</v>
      </c>
      <c r="E294" s="197" t="s">
        <v>19</v>
      </c>
      <c r="F294" s="198" t="s">
        <v>786</v>
      </c>
      <c r="G294" s="195"/>
      <c r="H294" s="199">
        <v>0.251</v>
      </c>
      <c r="I294" s="200"/>
      <c r="J294" s="195"/>
      <c r="K294" s="195"/>
      <c r="L294" s="201"/>
      <c r="M294" s="202"/>
      <c r="N294" s="203"/>
      <c r="O294" s="203"/>
      <c r="P294" s="203"/>
      <c r="Q294" s="203"/>
      <c r="R294" s="203"/>
      <c r="S294" s="203"/>
      <c r="T294" s="204"/>
      <c r="AT294" s="205" t="s">
        <v>152</v>
      </c>
      <c r="AU294" s="205" t="s">
        <v>82</v>
      </c>
      <c r="AV294" s="12" t="s">
        <v>82</v>
      </c>
      <c r="AW294" s="12" t="s">
        <v>33</v>
      </c>
      <c r="AX294" s="12" t="s">
        <v>72</v>
      </c>
      <c r="AY294" s="205" t="s">
        <v>144</v>
      </c>
    </row>
    <row r="295" spans="2:65" s="12" customFormat="1">
      <c r="B295" s="194"/>
      <c r="C295" s="195"/>
      <c r="D295" s="196" t="s">
        <v>152</v>
      </c>
      <c r="E295" s="197" t="s">
        <v>19</v>
      </c>
      <c r="F295" s="198" t="s">
        <v>787</v>
      </c>
      <c r="G295" s="195"/>
      <c r="H295" s="199">
        <v>1.843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152</v>
      </c>
      <c r="AU295" s="205" t="s">
        <v>82</v>
      </c>
      <c r="AV295" s="12" t="s">
        <v>82</v>
      </c>
      <c r="AW295" s="12" t="s">
        <v>33</v>
      </c>
      <c r="AX295" s="12" t="s">
        <v>72</v>
      </c>
      <c r="AY295" s="205" t="s">
        <v>144</v>
      </c>
    </row>
    <row r="296" spans="2:65" s="13" customFormat="1">
      <c r="B296" s="206"/>
      <c r="C296" s="207"/>
      <c r="D296" s="196" t="s">
        <v>152</v>
      </c>
      <c r="E296" s="208" t="s">
        <v>19</v>
      </c>
      <c r="F296" s="209" t="s">
        <v>200</v>
      </c>
      <c r="G296" s="207"/>
      <c r="H296" s="210">
        <v>84.61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152</v>
      </c>
      <c r="AU296" s="216" t="s">
        <v>82</v>
      </c>
      <c r="AV296" s="13" t="s">
        <v>150</v>
      </c>
      <c r="AW296" s="13" t="s">
        <v>33</v>
      </c>
      <c r="AX296" s="13" t="s">
        <v>80</v>
      </c>
      <c r="AY296" s="216" t="s">
        <v>144</v>
      </c>
    </row>
    <row r="297" spans="2:65" s="1" customFormat="1" ht="16.5" customHeight="1">
      <c r="B297" s="34"/>
      <c r="C297" s="181" t="s">
        <v>788</v>
      </c>
      <c r="D297" s="181" t="s">
        <v>146</v>
      </c>
      <c r="E297" s="182" t="s">
        <v>789</v>
      </c>
      <c r="F297" s="183" t="s">
        <v>790</v>
      </c>
      <c r="G297" s="184" t="s">
        <v>166</v>
      </c>
      <c r="H297" s="185">
        <v>102.919</v>
      </c>
      <c r="I297" s="330"/>
      <c r="J297" s="187">
        <f>ROUND(I297*H297,2)</f>
        <v>0</v>
      </c>
      <c r="K297" s="183" t="s">
        <v>149</v>
      </c>
      <c r="L297" s="38"/>
      <c r="M297" s="188" t="s">
        <v>19</v>
      </c>
      <c r="N297" s="189" t="s">
        <v>43</v>
      </c>
      <c r="O297" s="63"/>
      <c r="P297" s="190">
        <f>O297*H297</f>
        <v>0</v>
      </c>
      <c r="Q297" s="190">
        <v>1.9429999999999999E-2</v>
      </c>
      <c r="R297" s="190">
        <f>Q297*H297</f>
        <v>1.9997161699999999</v>
      </c>
      <c r="S297" s="190">
        <v>0</v>
      </c>
      <c r="T297" s="191">
        <f>S297*H297</f>
        <v>0</v>
      </c>
      <c r="AR297" s="192" t="s">
        <v>150</v>
      </c>
      <c r="AT297" s="192" t="s">
        <v>146</v>
      </c>
      <c r="AU297" s="192" t="s">
        <v>82</v>
      </c>
      <c r="AY297" s="17" t="s">
        <v>144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7" t="s">
        <v>80</v>
      </c>
      <c r="BK297" s="193">
        <f>ROUND(I297*H297,2)</f>
        <v>0</v>
      </c>
      <c r="BL297" s="17" t="s">
        <v>150</v>
      </c>
      <c r="BM297" s="192" t="s">
        <v>791</v>
      </c>
    </row>
    <row r="298" spans="2:65" s="12" customFormat="1">
      <c r="B298" s="194"/>
      <c r="C298" s="195"/>
      <c r="D298" s="196" t="s">
        <v>152</v>
      </c>
      <c r="E298" s="197" t="s">
        <v>19</v>
      </c>
      <c r="F298" s="198" t="s">
        <v>792</v>
      </c>
      <c r="G298" s="195"/>
      <c r="H298" s="199">
        <v>102.919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152</v>
      </c>
      <c r="AU298" s="205" t="s">
        <v>82</v>
      </c>
      <c r="AV298" s="12" t="s">
        <v>82</v>
      </c>
      <c r="AW298" s="12" t="s">
        <v>33</v>
      </c>
      <c r="AX298" s="12" t="s">
        <v>80</v>
      </c>
      <c r="AY298" s="205" t="s">
        <v>144</v>
      </c>
    </row>
    <row r="299" spans="2:65" s="1" customFormat="1" ht="24" customHeight="1">
      <c r="B299" s="34"/>
      <c r="C299" s="181" t="s">
        <v>793</v>
      </c>
      <c r="D299" s="181" t="s">
        <v>146</v>
      </c>
      <c r="E299" s="182" t="s">
        <v>794</v>
      </c>
      <c r="F299" s="183" t="s">
        <v>795</v>
      </c>
      <c r="G299" s="184" t="s">
        <v>166</v>
      </c>
      <c r="H299" s="185">
        <v>53.3</v>
      </c>
      <c r="I299" s="330"/>
      <c r="J299" s="187">
        <f>ROUND(I299*H299,2)</f>
        <v>0</v>
      </c>
      <c r="K299" s="183" t="s">
        <v>149</v>
      </c>
      <c r="L299" s="38"/>
      <c r="M299" s="188" t="s">
        <v>19</v>
      </c>
      <c r="N299" s="189" t="s">
        <v>43</v>
      </c>
      <c r="O299" s="63"/>
      <c r="P299" s="190">
        <f>O299*H299</f>
        <v>0</v>
      </c>
      <c r="Q299" s="190">
        <v>9.8999999999999999E-4</v>
      </c>
      <c r="R299" s="190">
        <f>Q299*H299</f>
        <v>5.2766999999999994E-2</v>
      </c>
      <c r="S299" s="190">
        <v>0</v>
      </c>
      <c r="T299" s="191">
        <f>S299*H299</f>
        <v>0</v>
      </c>
      <c r="AR299" s="192" t="s">
        <v>150</v>
      </c>
      <c r="AT299" s="192" t="s">
        <v>146</v>
      </c>
      <c r="AU299" s="192" t="s">
        <v>82</v>
      </c>
      <c r="AY299" s="17" t="s">
        <v>144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7" t="s">
        <v>80</v>
      </c>
      <c r="BK299" s="193">
        <f>ROUND(I299*H299,2)</f>
        <v>0</v>
      </c>
      <c r="BL299" s="17" t="s">
        <v>150</v>
      </c>
      <c r="BM299" s="192" t="s">
        <v>796</v>
      </c>
    </row>
    <row r="300" spans="2:65" s="12" customFormat="1">
      <c r="B300" s="194"/>
      <c r="C300" s="195"/>
      <c r="D300" s="196" t="s">
        <v>152</v>
      </c>
      <c r="E300" s="197" t="s">
        <v>19</v>
      </c>
      <c r="F300" s="198" t="s">
        <v>797</v>
      </c>
      <c r="G300" s="195"/>
      <c r="H300" s="199">
        <v>51.46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152</v>
      </c>
      <c r="AU300" s="205" t="s">
        <v>82</v>
      </c>
      <c r="AV300" s="12" t="s">
        <v>82</v>
      </c>
      <c r="AW300" s="12" t="s">
        <v>33</v>
      </c>
      <c r="AX300" s="12" t="s">
        <v>72</v>
      </c>
      <c r="AY300" s="205" t="s">
        <v>144</v>
      </c>
    </row>
    <row r="301" spans="2:65" s="12" customFormat="1">
      <c r="B301" s="194"/>
      <c r="C301" s="195"/>
      <c r="D301" s="196" t="s">
        <v>152</v>
      </c>
      <c r="E301" s="197" t="s">
        <v>19</v>
      </c>
      <c r="F301" s="198" t="s">
        <v>379</v>
      </c>
      <c r="G301" s="195"/>
      <c r="H301" s="199">
        <v>1.84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152</v>
      </c>
      <c r="AU301" s="205" t="s">
        <v>82</v>
      </c>
      <c r="AV301" s="12" t="s">
        <v>82</v>
      </c>
      <c r="AW301" s="12" t="s">
        <v>33</v>
      </c>
      <c r="AX301" s="12" t="s">
        <v>72</v>
      </c>
      <c r="AY301" s="205" t="s">
        <v>144</v>
      </c>
    </row>
    <row r="302" spans="2:65" s="13" customFormat="1">
      <c r="B302" s="206"/>
      <c r="C302" s="207"/>
      <c r="D302" s="196" t="s">
        <v>152</v>
      </c>
      <c r="E302" s="208" t="s">
        <v>19</v>
      </c>
      <c r="F302" s="209" t="s">
        <v>200</v>
      </c>
      <c r="G302" s="207"/>
      <c r="H302" s="210">
        <v>53.3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152</v>
      </c>
      <c r="AU302" s="216" t="s">
        <v>82</v>
      </c>
      <c r="AV302" s="13" t="s">
        <v>150</v>
      </c>
      <c r="AW302" s="13" t="s">
        <v>33</v>
      </c>
      <c r="AX302" s="13" t="s">
        <v>80</v>
      </c>
      <c r="AY302" s="216" t="s">
        <v>144</v>
      </c>
    </row>
    <row r="303" spans="2:65" s="1" customFormat="1" ht="16.5" customHeight="1">
      <c r="B303" s="34"/>
      <c r="C303" s="181" t="s">
        <v>798</v>
      </c>
      <c r="D303" s="181" t="s">
        <v>146</v>
      </c>
      <c r="E303" s="182" t="s">
        <v>799</v>
      </c>
      <c r="F303" s="183" t="s">
        <v>800</v>
      </c>
      <c r="G303" s="184" t="s">
        <v>166</v>
      </c>
      <c r="H303" s="185">
        <v>52.8</v>
      </c>
      <c r="I303" s="330"/>
      <c r="J303" s="187">
        <f>ROUND(I303*H303,2)</f>
        <v>0</v>
      </c>
      <c r="K303" s="183" t="s">
        <v>149</v>
      </c>
      <c r="L303" s="38"/>
      <c r="M303" s="188" t="s">
        <v>19</v>
      </c>
      <c r="N303" s="189" t="s">
        <v>43</v>
      </c>
      <c r="O303" s="63"/>
      <c r="P303" s="190">
        <f>O303*H303</f>
        <v>0</v>
      </c>
      <c r="Q303" s="190">
        <v>3.15E-3</v>
      </c>
      <c r="R303" s="190">
        <f>Q303*H303</f>
        <v>0.16632</v>
      </c>
      <c r="S303" s="190">
        <v>0</v>
      </c>
      <c r="T303" s="191">
        <f>S303*H303</f>
        <v>0</v>
      </c>
      <c r="AR303" s="192" t="s">
        <v>150</v>
      </c>
      <c r="AT303" s="192" t="s">
        <v>146</v>
      </c>
      <c r="AU303" s="192" t="s">
        <v>82</v>
      </c>
      <c r="AY303" s="17" t="s">
        <v>144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7" t="s">
        <v>80</v>
      </c>
      <c r="BK303" s="193">
        <f>ROUND(I303*H303,2)</f>
        <v>0</v>
      </c>
      <c r="BL303" s="17" t="s">
        <v>150</v>
      </c>
      <c r="BM303" s="192" t="s">
        <v>801</v>
      </c>
    </row>
    <row r="304" spans="2:65" s="12" customFormat="1">
      <c r="B304" s="194"/>
      <c r="C304" s="195"/>
      <c r="D304" s="196" t="s">
        <v>152</v>
      </c>
      <c r="E304" s="197" t="s">
        <v>19</v>
      </c>
      <c r="F304" s="198" t="s">
        <v>802</v>
      </c>
      <c r="G304" s="195"/>
      <c r="H304" s="199">
        <v>1.84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152</v>
      </c>
      <c r="AU304" s="205" t="s">
        <v>82</v>
      </c>
      <c r="AV304" s="12" t="s">
        <v>82</v>
      </c>
      <c r="AW304" s="12" t="s">
        <v>33</v>
      </c>
      <c r="AX304" s="12" t="s">
        <v>72</v>
      </c>
      <c r="AY304" s="205" t="s">
        <v>144</v>
      </c>
    </row>
    <row r="305" spans="2:65" s="12" customFormat="1">
      <c r="B305" s="194"/>
      <c r="C305" s="195"/>
      <c r="D305" s="196" t="s">
        <v>152</v>
      </c>
      <c r="E305" s="197" t="s">
        <v>19</v>
      </c>
      <c r="F305" s="198" t="s">
        <v>803</v>
      </c>
      <c r="G305" s="195"/>
      <c r="H305" s="199">
        <v>9.0850000000000009</v>
      </c>
      <c r="I305" s="200"/>
      <c r="J305" s="195"/>
      <c r="K305" s="195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152</v>
      </c>
      <c r="AU305" s="205" t="s">
        <v>82</v>
      </c>
      <c r="AV305" s="12" t="s">
        <v>82</v>
      </c>
      <c r="AW305" s="12" t="s">
        <v>33</v>
      </c>
      <c r="AX305" s="12" t="s">
        <v>72</v>
      </c>
      <c r="AY305" s="205" t="s">
        <v>144</v>
      </c>
    </row>
    <row r="306" spans="2:65" s="12" customFormat="1">
      <c r="B306" s="194"/>
      <c r="C306" s="195"/>
      <c r="D306" s="196" t="s">
        <v>152</v>
      </c>
      <c r="E306" s="197" t="s">
        <v>19</v>
      </c>
      <c r="F306" s="198" t="s">
        <v>804</v>
      </c>
      <c r="G306" s="195"/>
      <c r="H306" s="199">
        <v>5.0250000000000004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152</v>
      </c>
      <c r="AU306" s="205" t="s">
        <v>82</v>
      </c>
      <c r="AV306" s="12" t="s">
        <v>82</v>
      </c>
      <c r="AW306" s="12" t="s">
        <v>33</v>
      </c>
      <c r="AX306" s="12" t="s">
        <v>72</v>
      </c>
      <c r="AY306" s="205" t="s">
        <v>144</v>
      </c>
    </row>
    <row r="307" spans="2:65" s="12" customFormat="1">
      <c r="B307" s="194"/>
      <c r="C307" s="195"/>
      <c r="D307" s="196" t="s">
        <v>152</v>
      </c>
      <c r="E307" s="197" t="s">
        <v>19</v>
      </c>
      <c r="F307" s="198" t="s">
        <v>805</v>
      </c>
      <c r="G307" s="195"/>
      <c r="H307" s="199">
        <v>36.85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152</v>
      </c>
      <c r="AU307" s="205" t="s">
        <v>82</v>
      </c>
      <c r="AV307" s="12" t="s">
        <v>82</v>
      </c>
      <c r="AW307" s="12" t="s">
        <v>33</v>
      </c>
      <c r="AX307" s="12" t="s">
        <v>72</v>
      </c>
      <c r="AY307" s="205" t="s">
        <v>144</v>
      </c>
    </row>
    <row r="308" spans="2:65" s="13" customFormat="1">
      <c r="B308" s="206"/>
      <c r="C308" s="207"/>
      <c r="D308" s="196" t="s">
        <v>152</v>
      </c>
      <c r="E308" s="208" t="s">
        <v>19</v>
      </c>
      <c r="F308" s="209" t="s">
        <v>200</v>
      </c>
      <c r="G308" s="207"/>
      <c r="H308" s="210">
        <v>52.8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152</v>
      </c>
      <c r="AU308" s="216" t="s">
        <v>82</v>
      </c>
      <c r="AV308" s="13" t="s">
        <v>150</v>
      </c>
      <c r="AW308" s="13" t="s">
        <v>33</v>
      </c>
      <c r="AX308" s="13" t="s">
        <v>80</v>
      </c>
      <c r="AY308" s="216" t="s">
        <v>144</v>
      </c>
    </row>
    <row r="309" spans="2:65" s="1" customFormat="1" ht="16.5" customHeight="1">
      <c r="B309" s="34"/>
      <c r="C309" s="181" t="s">
        <v>806</v>
      </c>
      <c r="D309" s="181" t="s">
        <v>146</v>
      </c>
      <c r="E309" s="182" t="s">
        <v>807</v>
      </c>
      <c r="F309" s="183" t="s">
        <v>808</v>
      </c>
      <c r="G309" s="184" t="s">
        <v>166</v>
      </c>
      <c r="H309" s="185">
        <v>102.919</v>
      </c>
      <c r="I309" s="330"/>
      <c r="J309" s="187">
        <f>ROUND(I309*H309,2)</f>
        <v>0</v>
      </c>
      <c r="K309" s="183" t="s">
        <v>19</v>
      </c>
      <c r="L309" s="38"/>
      <c r="M309" s="188" t="s">
        <v>19</v>
      </c>
      <c r="N309" s="189" t="s">
        <v>43</v>
      </c>
      <c r="O309" s="63"/>
      <c r="P309" s="190">
        <f>O309*H309</f>
        <v>0</v>
      </c>
      <c r="Q309" s="190">
        <v>4.0000000000000002E-4</v>
      </c>
      <c r="R309" s="190">
        <f>Q309*H309</f>
        <v>4.1167599999999999E-2</v>
      </c>
      <c r="S309" s="190">
        <v>0</v>
      </c>
      <c r="T309" s="191">
        <f>S309*H309</f>
        <v>0</v>
      </c>
      <c r="AR309" s="192" t="s">
        <v>150</v>
      </c>
      <c r="AT309" s="192" t="s">
        <v>146</v>
      </c>
      <c r="AU309" s="192" t="s">
        <v>82</v>
      </c>
      <c r="AY309" s="17" t="s">
        <v>144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7" t="s">
        <v>80</v>
      </c>
      <c r="BK309" s="193">
        <f>ROUND(I309*H309,2)</f>
        <v>0</v>
      </c>
      <c r="BL309" s="17" t="s">
        <v>150</v>
      </c>
      <c r="BM309" s="192" t="s">
        <v>809</v>
      </c>
    </row>
    <row r="310" spans="2:65" s="12" customFormat="1">
      <c r="B310" s="194"/>
      <c r="C310" s="195"/>
      <c r="D310" s="196" t="s">
        <v>152</v>
      </c>
      <c r="E310" s="197" t="s">
        <v>19</v>
      </c>
      <c r="F310" s="198" t="s">
        <v>810</v>
      </c>
      <c r="G310" s="195"/>
      <c r="H310" s="199">
        <v>102.919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152</v>
      </c>
      <c r="AU310" s="205" t="s">
        <v>82</v>
      </c>
      <c r="AV310" s="12" t="s">
        <v>82</v>
      </c>
      <c r="AW310" s="12" t="s">
        <v>33</v>
      </c>
      <c r="AX310" s="12" t="s">
        <v>80</v>
      </c>
      <c r="AY310" s="205" t="s">
        <v>144</v>
      </c>
    </row>
    <row r="311" spans="2:65" s="11" customFormat="1" ht="22.9" customHeight="1">
      <c r="B311" s="165"/>
      <c r="C311" s="166"/>
      <c r="D311" s="167" t="s">
        <v>71</v>
      </c>
      <c r="E311" s="179" t="s">
        <v>284</v>
      </c>
      <c r="F311" s="179" t="s">
        <v>285</v>
      </c>
      <c r="G311" s="166"/>
      <c r="H311" s="166"/>
      <c r="I311" s="169"/>
      <c r="J311" s="180">
        <f>BK311</f>
        <v>0</v>
      </c>
      <c r="K311" s="166"/>
      <c r="L311" s="171"/>
      <c r="M311" s="172"/>
      <c r="N311" s="173"/>
      <c r="O311" s="173"/>
      <c r="P311" s="174">
        <f>SUM(P312:P317)</f>
        <v>0</v>
      </c>
      <c r="Q311" s="173"/>
      <c r="R311" s="174">
        <f>SUM(R312:R317)</f>
        <v>0</v>
      </c>
      <c r="S311" s="173"/>
      <c r="T311" s="175">
        <f>SUM(T312:T317)</f>
        <v>0</v>
      </c>
      <c r="AR311" s="176" t="s">
        <v>80</v>
      </c>
      <c r="AT311" s="177" t="s">
        <v>71</v>
      </c>
      <c r="AU311" s="177" t="s">
        <v>80</v>
      </c>
      <c r="AY311" s="176" t="s">
        <v>144</v>
      </c>
      <c r="BK311" s="178">
        <f>SUM(BK312:BK317)</f>
        <v>0</v>
      </c>
    </row>
    <row r="312" spans="2:65" s="1" customFormat="1" ht="16.5" customHeight="1">
      <c r="B312" s="34"/>
      <c r="C312" s="181" t="s">
        <v>811</v>
      </c>
      <c r="D312" s="181" t="s">
        <v>146</v>
      </c>
      <c r="E312" s="182" t="s">
        <v>812</v>
      </c>
      <c r="F312" s="183" t="s">
        <v>288</v>
      </c>
      <c r="G312" s="184" t="s">
        <v>191</v>
      </c>
      <c r="H312" s="185">
        <v>9.5969999999999995</v>
      </c>
      <c r="I312" s="186"/>
      <c r="J312" s="187">
        <f>ROUND(I312*H312,2)</f>
        <v>0</v>
      </c>
      <c r="K312" s="183" t="s">
        <v>149</v>
      </c>
      <c r="L312" s="38"/>
      <c r="M312" s="188" t="s">
        <v>19</v>
      </c>
      <c r="N312" s="189" t="s">
        <v>43</v>
      </c>
      <c r="O312" s="63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AR312" s="192" t="s">
        <v>150</v>
      </c>
      <c r="AT312" s="192" t="s">
        <v>146</v>
      </c>
      <c r="AU312" s="192" t="s">
        <v>82</v>
      </c>
      <c r="AY312" s="17" t="s">
        <v>144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7" t="s">
        <v>80</v>
      </c>
      <c r="BK312" s="193">
        <f>ROUND(I312*H312,2)</f>
        <v>0</v>
      </c>
      <c r="BL312" s="17" t="s">
        <v>150</v>
      </c>
      <c r="BM312" s="192" t="s">
        <v>813</v>
      </c>
    </row>
    <row r="313" spans="2:65" s="1" customFormat="1" ht="19.5">
      <c r="B313" s="34"/>
      <c r="C313" s="35"/>
      <c r="D313" s="196" t="s">
        <v>814</v>
      </c>
      <c r="E313" s="35"/>
      <c r="F313" s="243" t="s">
        <v>815</v>
      </c>
      <c r="G313" s="35"/>
      <c r="H313" s="35"/>
      <c r="I313" s="108"/>
      <c r="J313" s="35"/>
      <c r="K313" s="35"/>
      <c r="L313" s="38"/>
      <c r="M313" s="244"/>
      <c r="N313" s="63"/>
      <c r="O313" s="63"/>
      <c r="P313" s="63"/>
      <c r="Q313" s="63"/>
      <c r="R313" s="63"/>
      <c r="S313" s="63"/>
      <c r="T313" s="64"/>
      <c r="AT313" s="17" t="s">
        <v>814</v>
      </c>
      <c r="AU313" s="17" t="s">
        <v>82</v>
      </c>
    </row>
    <row r="314" spans="2:65" s="1" customFormat="1" ht="24" customHeight="1">
      <c r="B314" s="34"/>
      <c r="C314" s="181" t="s">
        <v>816</v>
      </c>
      <c r="D314" s="181" t="s">
        <v>146</v>
      </c>
      <c r="E314" s="182" t="s">
        <v>817</v>
      </c>
      <c r="F314" s="183" t="s">
        <v>818</v>
      </c>
      <c r="G314" s="184" t="s">
        <v>191</v>
      </c>
      <c r="H314" s="185">
        <v>143.95500000000001</v>
      </c>
      <c r="I314" s="186"/>
      <c r="J314" s="187">
        <f>ROUND(I314*H314,2)</f>
        <v>0</v>
      </c>
      <c r="K314" s="183" t="s">
        <v>149</v>
      </c>
      <c r="L314" s="38"/>
      <c r="M314" s="188" t="s">
        <v>19</v>
      </c>
      <c r="N314" s="189" t="s">
        <v>43</v>
      </c>
      <c r="O314" s="63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AR314" s="192" t="s">
        <v>150</v>
      </c>
      <c r="AT314" s="192" t="s">
        <v>146</v>
      </c>
      <c r="AU314" s="192" t="s">
        <v>82</v>
      </c>
      <c r="AY314" s="17" t="s">
        <v>144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7" t="s">
        <v>80</v>
      </c>
      <c r="BK314" s="193">
        <f>ROUND(I314*H314,2)</f>
        <v>0</v>
      </c>
      <c r="BL314" s="17" t="s">
        <v>150</v>
      </c>
      <c r="BM314" s="192" t="s">
        <v>819</v>
      </c>
    </row>
    <row r="315" spans="2:65" s="12" customFormat="1">
      <c r="B315" s="194"/>
      <c r="C315" s="195"/>
      <c r="D315" s="196" t="s">
        <v>152</v>
      </c>
      <c r="E315" s="195"/>
      <c r="F315" s="198" t="s">
        <v>820</v>
      </c>
      <c r="G315" s="195"/>
      <c r="H315" s="199">
        <v>143.95500000000001</v>
      </c>
      <c r="I315" s="200"/>
      <c r="J315" s="195"/>
      <c r="K315" s="195"/>
      <c r="L315" s="201"/>
      <c r="M315" s="202"/>
      <c r="N315" s="203"/>
      <c r="O315" s="203"/>
      <c r="P315" s="203"/>
      <c r="Q315" s="203"/>
      <c r="R315" s="203"/>
      <c r="S315" s="203"/>
      <c r="T315" s="204"/>
      <c r="AT315" s="205" t="s">
        <v>152</v>
      </c>
      <c r="AU315" s="205" t="s">
        <v>82</v>
      </c>
      <c r="AV315" s="12" t="s">
        <v>82</v>
      </c>
      <c r="AW315" s="12" t="s">
        <v>4</v>
      </c>
      <c r="AX315" s="12" t="s">
        <v>80</v>
      </c>
      <c r="AY315" s="205" t="s">
        <v>144</v>
      </c>
    </row>
    <row r="316" spans="2:65" s="1" customFormat="1" ht="24" customHeight="1">
      <c r="B316" s="34"/>
      <c r="C316" s="181" t="s">
        <v>821</v>
      </c>
      <c r="D316" s="181" t="s">
        <v>146</v>
      </c>
      <c r="E316" s="182" t="s">
        <v>291</v>
      </c>
      <c r="F316" s="183" t="s">
        <v>292</v>
      </c>
      <c r="G316" s="184" t="s">
        <v>191</v>
      </c>
      <c r="H316" s="185">
        <v>2.7629999999999999</v>
      </c>
      <c r="I316" s="186"/>
      <c r="J316" s="187">
        <f>ROUND(I316*H316,2)</f>
        <v>0</v>
      </c>
      <c r="K316" s="183" t="s">
        <v>149</v>
      </c>
      <c r="L316" s="38"/>
      <c r="M316" s="188" t="s">
        <v>19</v>
      </c>
      <c r="N316" s="189" t="s">
        <v>43</v>
      </c>
      <c r="O316" s="63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AR316" s="192" t="s">
        <v>150</v>
      </c>
      <c r="AT316" s="192" t="s">
        <v>146</v>
      </c>
      <c r="AU316" s="192" t="s">
        <v>82</v>
      </c>
      <c r="AY316" s="17" t="s">
        <v>144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7" t="s">
        <v>80</v>
      </c>
      <c r="BK316" s="193">
        <f>ROUND(I316*H316,2)</f>
        <v>0</v>
      </c>
      <c r="BL316" s="17" t="s">
        <v>150</v>
      </c>
      <c r="BM316" s="192" t="s">
        <v>822</v>
      </c>
    </row>
    <row r="317" spans="2:65" s="12" customFormat="1">
      <c r="B317" s="194"/>
      <c r="C317" s="195"/>
      <c r="D317" s="196" t="s">
        <v>152</v>
      </c>
      <c r="E317" s="197" t="s">
        <v>19</v>
      </c>
      <c r="F317" s="198" t="s">
        <v>823</v>
      </c>
      <c r="G317" s="195"/>
      <c r="H317" s="199">
        <v>2.7629999999999999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152</v>
      </c>
      <c r="AU317" s="205" t="s">
        <v>82</v>
      </c>
      <c r="AV317" s="12" t="s">
        <v>82</v>
      </c>
      <c r="AW317" s="12" t="s">
        <v>33</v>
      </c>
      <c r="AX317" s="12" t="s">
        <v>80</v>
      </c>
      <c r="AY317" s="205" t="s">
        <v>144</v>
      </c>
    </row>
    <row r="318" spans="2:65" s="11" customFormat="1" ht="22.9" customHeight="1">
      <c r="B318" s="165"/>
      <c r="C318" s="166"/>
      <c r="D318" s="167" t="s">
        <v>71</v>
      </c>
      <c r="E318" s="179" t="s">
        <v>824</v>
      </c>
      <c r="F318" s="179" t="s">
        <v>825</v>
      </c>
      <c r="G318" s="166"/>
      <c r="H318" s="166"/>
      <c r="I318" s="169"/>
      <c r="J318" s="180">
        <f>BK318</f>
        <v>0</v>
      </c>
      <c r="K318" s="166"/>
      <c r="L318" s="171"/>
      <c r="M318" s="172"/>
      <c r="N318" s="173"/>
      <c r="O318" s="173"/>
      <c r="P318" s="174">
        <f>P319</f>
        <v>0</v>
      </c>
      <c r="Q318" s="173"/>
      <c r="R318" s="174">
        <f>R319</f>
        <v>0</v>
      </c>
      <c r="S318" s="173"/>
      <c r="T318" s="175">
        <f>T319</f>
        <v>0</v>
      </c>
      <c r="AR318" s="176" t="s">
        <v>80</v>
      </c>
      <c r="AT318" s="177" t="s">
        <v>71</v>
      </c>
      <c r="AU318" s="177" t="s">
        <v>80</v>
      </c>
      <c r="AY318" s="176" t="s">
        <v>144</v>
      </c>
      <c r="BK318" s="178">
        <f>BK319</f>
        <v>0</v>
      </c>
    </row>
    <row r="319" spans="2:65" s="1" customFormat="1" ht="24" customHeight="1">
      <c r="B319" s="34"/>
      <c r="C319" s="181" t="s">
        <v>826</v>
      </c>
      <c r="D319" s="181" t="s">
        <v>146</v>
      </c>
      <c r="E319" s="182" t="s">
        <v>827</v>
      </c>
      <c r="F319" s="183" t="s">
        <v>828</v>
      </c>
      <c r="G319" s="184" t="s">
        <v>191</v>
      </c>
      <c r="H319" s="185">
        <v>56.475000000000001</v>
      </c>
      <c r="I319" s="186"/>
      <c r="J319" s="187">
        <f>ROUND(I319*H319,2)</f>
        <v>0</v>
      </c>
      <c r="K319" s="183" t="s">
        <v>149</v>
      </c>
      <c r="L319" s="38"/>
      <c r="M319" s="188" t="s">
        <v>19</v>
      </c>
      <c r="N319" s="189" t="s">
        <v>43</v>
      </c>
      <c r="O319" s="63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AR319" s="192" t="s">
        <v>150</v>
      </c>
      <c r="AT319" s="192" t="s">
        <v>146</v>
      </c>
      <c r="AU319" s="192" t="s">
        <v>82</v>
      </c>
      <c r="AY319" s="17" t="s">
        <v>144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7" t="s">
        <v>80</v>
      </c>
      <c r="BK319" s="193">
        <f>ROUND(I319*H319,2)</f>
        <v>0</v>
      </c>
      <c r="BL319" s="17" t="s">
        <v>150</v>
      </c>
      <c r="BM319" s="192" t="s">
        <v>829</v>
      </c>
    </row>
    <row r="320" spans="2:65" s="11" customFormat="1" ht="25.9" customHeight="1">
      <c r="B320" s="165"/>
      <c r="C320" s="166"/>
      <c r="D320" s="167" t="s">
        <v>71</v>
      </c>
      <c r="E320" s="168" t="s">
        <v>294</v>
      </c>
      <c r="F320" s="168" t="s">
        <v>295</v>
      </c>
      <c r="G320" s="166"/>
      <c r="H320" s="166"/>
      <c r="I320" s="169"/>
      <c r="J320" s="170">
        <f>BK320</f>
        <v>0</v>
      </c>
      <c r="K320" s="166"/>
      <c r="L320" s="171"/>
      <c r="M320" s="172"/>
      <c r="N320" s="173"/>
      <c r="O320" s="173"/>
      <c r="P320" s="174">
        <f>P321+P354+P392+P402+P446+P449+P463+P467+P481+P493+P503+P516</f>
        <v>0</v>
      </c>
      <c r="Q320" s="173"/>
      <c r="R320" s="174">
        <f>R321+R354+R392+R402+R446+R449+R463+R467+R481+R493+R503+R516</f>
        <v>12.908551740000002</v>
      </c>
      <c r="S320" s="173"/>
      <c r="T320" s="175">
        <f>T321+T354+T392+T402+T446+T449+T463+T467+T481+T493+T503+T516</f>
        <v>0</v>
      </c>
      <c r="AR320" s="176" t="s">
        <v>82</v>
      </c>
      <c r="AT320" s="177" t="s">
        <v>71</v>
      </c>
      <c r="AU320" s="177" t="s">
        <v>72</v>
      </c>
      <c r="AY320" s="176" t="s">
        <v>144</v>
      </c>
      <c r="BK320" s="178">
        <f>BK321+BK354+BK392+BK402+BK446+BK449+BK463+BK467+BK481+BK493+BK503+BK516</f>
        <v>0</v>
      </c>
    </row>
    <row r="321" spans="2:65" s="11" customFormat="1" ht="22.9" customHeight="1">
      <c r="B321" s="165"/>
      <c r="C321" s="166"/>
      <c r="D321" s="167" t="s">
        <v>71</v>
      </c>
      <c r="E321" s="179" t="s">
        <v>830</v>
      </c>
      <c r="F321" s="179" t="s">
        <v>831</v>
      </c>
      <c r="G321" s="166"/>
      <c r="H321" s="166"/>
      <c r="I321" s="169"/>
      <c r="J321" s="180">
        <f>BK321</f>
        <v>0</v>
      </c>
      <c r="K321" s="166"/>
      <c r="L321" s="171"/>
      <c r="M321" s="172"/>
      <c r="N321" s="173"/>
      <c r="O321" s="173"/>
      <c r="P321" s="174">
        <f>SUM(P322:P353)</f>
        <v>0</v>
      </c>
      <c r="Q321" s="173"/>
      <c r="R321" s="174">
        <f>SUM(R322:R353)</f>
        <v>2.8137983500000003</v>
      </c>
      <c r="S321" s="173"/>
      <c r="T321" s="175">
        <f>SUM(T322:T353)</f>
        <v>0</v>
      </c>
      <c r="AR321" s="176" t="s">
        <v>82</v>
      </c>
      <c r="AT321" s="177" t="s">
        <v>71</v>
      </c>
      <c r="AU321" s="177" t="s">
        <v>80</v>
      </c>
      <c r="AY321" s="176" t="s">
        <v>144</v>
      </c>
      <c r="BK321" s="178">
        <f>SUM(BK322:BK353)</f>
        <v>0</v>
      </c>
    </row>
    <row r="322" spans="2:65" s="1" customFormat="1" ht="24" customHeight="1">
      <c r="B322" s="34"/>
      <c r="C322" s="181" t="s">
        <v>832</v>
      </c>
      <c r="D322" s="181" t="s">
        <v>146</v>
      </c>
      <c r="E322" s="182" t="s">
        <v>833</v>
      </c>
      <c r="F322" s="183" t="s">
        <v>834</v>
      </c>
      <c r="G322" s="184" t="s">
        <v>166</v>
      </c>
      <c r="H322" s="185">
        <v>164.72499999999999</v>
      </c>
      <c r="I322" s="186"/>
      <c r="J322" s="187">
        <f>ROUND(I322*H322,2)</f>
        <v>0</v>
      </c>
      <c r="K322" s="183" t="s">
        <v>149</v>
      </c>
      <c r="L322" s="38"/>
      <c r="M322" s="188" t="s">
        <v>19</v>
      </c>
      <c r="N322" s="189" t="s">
        <v>43</v>
      </c>
      <c r="O322" s="63"/>
      <c r="P322" s="190">
        <f>O322*H322</f>
        <v>0</v>
      </c>
      <c r="Q322" s="190">
        <v>0</v>
      </c>
      <c r="R322" s="190">
        <f>Q322*H322</f>
        <v>0</v>
      </c>
      <c r="S322" s="190">
        <v>0</v>
      </c>
      <c r="T322" s="191">
        <f>S322*H322</f>
        <v>0</v>
      </c>
      <c r="AR322" s="192" t="s">
        <v>227</v>
      </c>
      <c r="AT322" s="192" t="s">
        <v>146</v>
      </c>
      <c r="AU322" s="192" t="s">
        <v>82</v>
      </c>
      <c r="AY322" s="17" t="s">
        <v>144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7" t="s">
        <v>80</v>
      </c>
      <c r="BK322" s="193">
        <f>ROUND(I322*H322,2)</f>
        <v>0</v>
      </c>
      <c r="BL322" s="17" t="s">
        <v>227</v>
      </c>
      <c r="BM322" s="192" t="s">
        <v>835</v>
      </c>
    </row>
    <row r="323" spans="2:65" s="12" customFormat="1">
      <c r="B323" s="194"/>
      <c r="C323" s="195"/>
      <c r="D323" s="196" t="s">
        <v>152</v>
      </c>
      <c r="E323" s="197" t="s">
        <v>19</v>
      </c>
      <c r="F323" s="198" t="s">
        <v>836</v>
      </c>
      <c r="G323" s="195"/>
      <c r="H323" s="199">
        <v>11.077999999999999</v>
      </c>
      <c r="I323" s="200"/>
      <c r="J323" s="195"/>
      <c r="K323" s="195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152</v>
      </c>
      <c r="AU323" s="205" t="s">
        <v>82</v>
      </c>
      <c r="AV323" s="12" t="s">
        <v>82</v>
      </c>
      <c r="AW323" s="12" t="s">
        <v>33</v>
      </c>
      <c r="AX323" s="12" t="s">
        <v>72</v>
      </c>
      <c r="AY323" s="205" t="s">
        <v>144</v>
      </c>
    </row>
    <row r="324" spans="2:65" s="12" customFormat="1">
      <c r="B324" s="194"/>
      <c r="C324" s="195"/>
      <c r="D324" s="196" t="s">
        <v>152</v>
      </c>
      <c r="E324" s="197" t="s">
        <v>19</v>
      </c>
      <c r="F324" s="198" t="s">
        <v>837</v>
      </c>
      <c r="G324" s="195"/>
      <c r="H324" s="199">
        <v>113.474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152</v>
      </c>
      <c r="AU324" s="205" t="s">
        <v>82</v>
      </c>
      <c r="AV324" s="12" t="s">
        <v>82</v>
      </c>
      <c r="AW324" s="12" t="s">
        <v>33</v>
      </c>
      <c r="AX324" s="12" t="s">
        <v>72</v>
      </c>
      <c r="AY324" s="205" t="s">
        <v>144</v>
      </c>
    </row>
    <row r="325" spans="2:65" s="12" customFormat="1">
      <c r="B325" s="194"/>
      <c r="C325" s="195"/>
      <c r="D325" s="196" t="s">
        <v>152</v>
      </c>
      <c r="E325" s="197" t="s">
        <v>19</v>
      </c>
      <c r="F325" s="198" t="s">
        <v>838</v>
      </c>
      <c r="G325" s="195"/>
      <c r="H325" s="199">
        <v>40.173000000000002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152</v>
      </c>
      <c r="AU325" s="205" t="s">
        <v>82</v>
      </c>
      <c r="AV325" s="12" t="s">
        <v>82</v>
      </c>
      <c r="AW325" s="12" t="s">
        <v>33</v>
      </c>
      <c r="AX325" s="12" t="s">
        <v>72</v>
      </c>
      <c r="AY325" s="205" t="s">
        <v>144</v>
      </c>
    </row>
    <row r="326" spans="2:65" s="13" customFormat="1">
      <c r="B326" s="206"/>
      <c r="C326" s="207"/>
      <c r="D326" s="196" t="s">
        <v>152</v>
      </c>
      <c r="E326" s="208" t="s">
        <v>19</v>
      </c>
      <c r="F326" s="209" t="s">
        <v>200</v>
      </c>
      <c r="G326" s="207"/>
      <c r="H326" s="210">
        <v>164.72499999999999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152</v>
      </c>
      <c r="AU326" s="216" t="s">
        <v>82</v>
      </c>
      <c r="AV326" s="13" t="s">
        <v>150</v>
      </c>
      <c r="AW326" s="13" t="s">
        <v>33</v>
      </c>
      <c r="AX326" s="13" t="s">
        <v>80</v>
      </c>
      <c r="AY326" s="216" t="s">
        <v>144</v>
      </c>
    </row>
    <row r="327" spans="2:65" s="1" customFormat="1" ht="16.5" customHeight="1">
      <c r="B327" s="34"/>
      <c r="C327" s="217" t="s">
        <v>839</v>
      </c>
      <c r="D327" s="217" t="s">
        <v>217</v>
      </c>
      <c r="E327" s="218" t="s">
        <v>840</v>
      </c>
      <c r="F327" s="219" t="s">
        <v>841</v>
      </c>
      <c r="G327" s="220" t="s">
        <v>191</v>
      </c>
      <c r="H327" s="221">
        <v>4.9000000000000002E-2</v>
      </c>
      <c r="I327" s="222"/>
      <c r="J327" s="223">
        <f>ROUND(I327*H327,2)</f>
        <v>0</v>
      </c>
      <c r="K327" s="219" t="s">
        <v>149</v>
      </c>
      <c r="L327" s="224"/>
      <c r="M327" s="225" t="s">
        <v>19</v>
      </c>
      <c r="N327" s="226" t="s">
        <v>43</v>
      </c>
      <c r="O327" s="63"/>
      <c r="P327" s="190">
        <f>O327*H327</f>
        <v>0</v>
      </c>
      <c r="Q327" s="190">
        <v>1</v>
      </c>
      <c r="R327" s="190">
        <f>Q327*H327</f>
        <v>4.9000000000000002E-2</v>
      </c>
      <c r="S327" s="190">
        <v>0</v>
      </c>
      <c r="T327" s="191">
        <f>S327*H327</f>
        <v>0</v>
      </c>
      <c r="AR327" s="192" t="s">
        <v>327</v>
      </c>
      <c r="AT327" s="192" t="s">
        <v>217</v>
      </c>
      <c r="AU327" s="192" t="s">
        <v>82</v>
      </c>
      <c r="AY327" s="17" t="s">
        <v>144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7" t="s">
        <v>80</v>
      </c>
      <c r="BK327" s="193">
        <f>ROUND(I327*H327,2)</f>
        <v>0</v>
      </c>
      <c r="BL327" s="17" t="s">
        <v>227</v>
      </c>
      <c r="BM327" s="192" t="s">
        <v>842</v>
      </c>
    </row>
    <row r="328" spans="2:65" s="1" customFormat="1" ht="19.5">
      <c r="B328" s="34"/>
      <c r="C328" s="35"/>
      <c r="D328" s="196" t="s">
        <v>814</v>
      </c>
      <c r="E328" s="35"/>
      <c r="F328" s="243" t="s">
        <v>843</v>
      </c>
      <c r="G328" s="35"/>
      <c r="H328" s="35"/>
      <c r="I328" s="108"/>
      <c r="J328" s="35"/>
      <c r="K328" s="35"/>
      <c r="L328" s="38"/>
      <c r="M328" s="244"/>
      <c r="N328" s="63"/>
      <c r="O328" s="63"/>
      <c r="P328" s="63"/>
      <c r="Q328" s="63"/>
      <c r="R328" s="63"/>
      <c r="S328" s="63"/>
      <c r="T328" s="64"/>
      <c r="AT328" s="17" t="s">
        <v>814</v>
      </c>
      <c r="AU328" s="17" t="s">
        <v>82</v>
      </c>
    </row>
    <row r="329" spans="2:65" s="12" customFormat="1">
      <c r="B329" s="194"/>
      <c r="C329" s="195"/>
      <c r="D329" s="196" t="s">
        <v>152</v>
      </c>
      <c r="E329" s="195"/>
      <c r="F329" s="198" t="s">
        <v>844</v>
      </c>
      <c r="G329" s="195"/>
      <c r="H329" s="199">
        <v>4.9000000000000002E-2</v>
      </c>
      <c r="I329" s="200"/>
      <c r="J329" s="195"/>
      <c r="K329" s="195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152</v>
      </c>
      <c r="AU329" s="205" t="s">
        <v>82</v>
      </c>
      <c r="AV329" s="12" t="s">
        <v>82</v>
      </c>
      <c r="AW329" s="12" t="s">
        <v>4</v>
      </c>
      <c r="AX329" s="12" t="s">
        <v>80</v>
      </c>
      <c r="AY329" s="205" t="s">
        <v>144</v>
      </c>
    </row>
    <row r="330" spans="2:65" s="1" customFormat="1" ht="16.5" customHeight="1">
      <c r="B330" s="34"/>
      <c r="C330" s="181" t="s">
        <v>845</v>
      </c>
      <c r="D330" s="181" t="s">
        <v>146</v>
      </c>
      <c r="E330" s="182" t="s">
        <v>846</v>
      </c>
      <c r="F330" s="183" t="s">
        <v>847</v>
      </c>
      <c r="G330" s="184" t="s">
        <v>166</v>
      </c>
      <c r="H330" s="185">
        <v>226.94800000000001</v>
      </c>
      <c r="I330" s="186"/>
      <c r="J330" s="187">
        <f>ROUND(I330*H330,2)</f>
        <v>0</v>
      </c>
      <c r="K330" s="183" t="s">
        <v>149</v>
      </c>
      <c r="L330" s="38"/>
      <c r="M330" s="188" t="s">
        <v>19</v>
      </c>
      <c r="N330" s="189" t="s">
        <v>43</v>
      </c>
      <c r="O330" s="63"/>
      <c r="P330" s="190">
        <f>O330*H330</f>
        <v>0</v>
      </c>
      <c r="Q330" s="190">
        <v>3.0000000000000001E-5</v>
      </c>
      <c r="R330" s="190">
        <f>Q330*H330</f>
        <v>6.8084400000000007E-3</v>
      </c>
      <c r="S330" s="190">
        <v>0</v>
      </c>
      <c r="T330" s="191">
        <f>S330*H330</f>
        <v>0</v>
      </c>
      <c r="AR330" s="192" t="s">
        <v>227</v>
      </c>
      <c r="AT330" s="192" t="s">
        <v>146</v>
      </c>
      <c r="AU330" s="192" t="s">
        <v>82</v>
      </c>
      <c r="AY330" s="17" t="s">
        <v>144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7" t="s">
        <v>80</v>
      </c>
      <c r="BK330" s="193">
        <f>ROUND(I330*H330,2)</f>
        <v>0</v>
      </c>
      <c r="BL330" s="17" t="s">
        <v>227</v>
      </c>
      <c r="BM330" s="192" t="s">
        <v>848</v>
      </c>
    </row>
    <row r="331" spans="2:65" s="12" customFormat="1">
      <c r="B331" s="194"/>
      <c r="C331" s="195"/>
      <c r="D331" s="196" t="s">
        <v>152</v>
      </c>
      <c r="E331" s="197" t="s">
        <v>19</v>
      </c>
      <c r="F331" s="198" t="s">
        <v>849</v>
      </c>
      <c r="G331" s="195"/>
      <c r="H331" s="199">
        <v>226.94800000000001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152</v>
      </c>
      <c r="AU331" s="205" t="s">
        <v>82</v>
      </c>
      <c r="AV331" s="12" t="s">
        <v>82</v>
      </c>
      <c r="AW331" s="12" t="s">
        <v>33</v>
      </c>
      <c r="AX331" s="12" t="s">
        <v>80</v>
      </c>
      <c r="AY331" s="205" t="s">
        <v>144</v>
      </c>
    </row>
    <row r="332" spans="2:65" s="1" customFormat="1" ht="16.5" customHeight="1">
      <c r="B332" s="34"/>
      <c r="C332" s="217" t="s">
        <v>850</v>
      </c>
      <c r="D332" s="217" t="s">
        <v>217</v>
      </c>
      <c r="E332" s="218" t="s">
        <v>851</v>
      </c>
      <c r="F332" s="219" t="s">
        <v>852</v>
      </c>
      <c r="G332" s="220" t="s">
        <v>356</v>
      </c>
      <c r="H332" s="221">
        <v>817.01300000000003</v>
      </c>
      <c r="I332" s="222"/>
      <c r="J332" s="223">
        <f>ROUND(I332*H332,2)</f>
        <v>0</v>
      </c>
      <c r="K332" s="219" t="s">
        <v>149</v>
      </c>
      <c r="L332" s="224"/>
      <c r="M332" s="225" t="s">
        <v>19</v>
      </c>
      <c r="N332" s="226" t="s">
        <v>43</v>
      </c>
      <c r="O332" s="63"/>
      <c r="P332" s="190">
        <f>O332*H332</f>
        <v>0</v>
      </c>
      <c r="Q332" s="190">
        <v>1E-3</v>
      </c>
      <c r="R332" s="190">
        <f>Q332*H332</f>
        <v>0.8170130000000001</v>
      </c>
      <c r="S332" s="190">
        <v>0</v>
      </c>
      <c r="T332" s="191">
        <f>S332*H332</f>
        <v>0</v>
      </c>
      <c r="AR332" s="192" t="s">
        <v>327</v>
      </c>
      <c r="AT332" s="192" t="s">
        <v>217</v>
      </c>
      <c r="AU332" s="192" t="s">
        <v>82</v>
      </c>
      <c r="AY332" s="17" t="s">
        <v>144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7" t="s">
        <v>80</v>
      </c>
      <c r="BK332" s="193">
        <f>ROUND(I332*H332,2)</f>
        <v>0</v>
      </c>
      <c r="BL332" s="17" t="s">
        <v>227</v>
      </c>
      <c r="BM332" s="192" t="s">
        <v>853</v>
      </c>
    </row>
    <row r="333" spans="2:65" s="12" customFormat="1">
      <c r="B333" s="194"/>
      <c r="C333" s="195"/>
      <c r="D333" s="196" t="s">
        <v>152</v>
      </c>
      <c r="E333" s="195"/>
      <c r="F333" s="198" t="s">
        <v>854</v>
      </c>
      <c r="G333" s="195"/>
      <c r="H333" s="199">
        <v>817.01300000000003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152</v>
      </c>
      <c r="AU333" s="205" t="s">
        <v>82</v>
      </c>
      <c r="AV333" s="12" t="s">
        <v>82</v>
      </c>
      <c r="AW333" s="12" t="s">
        <v>4</v>
      </c>
      <c r="AX333" s="12" t="s">
        <v>80</v>
      </c>
      <c r="AY333" s="205" t="s">
        <v>144</v>
      </c>
    </row>
    <row r="334" spans="2:65" s="1" customFormat="1" ht="16.5" customHeight="1">
      <c r="B334" s="34"/>
      <c r="C334" s="181" t="s">
        <v>855</v>
      </c>
      <c r="D334" s="181" t="s">
        <v>146</v>
      </c>
      <c r="E334" s="182" t="s">
        <v>856</v>
      </c>
      <c r="F334" s="183" t="s">
        <v>857</v>
      </c>
      <c r="G334" s="184" t="s">
        <v>166</v>
      </c>
      <c r="H334" s="185">
        <v>238.02600000000001</v>
      </c>
      <c r="I334" s="186"/>
      <c r="J334" s="187">
        <f>ROUND(I334*H334,2)</f>
        <v>0</v>
      </c>
      <c r="K334" s="183" t="s">
        <v>149</v>
      </c>
      <c r="L334" s="38"/>
      <c r="M334" s="188" t="s">
        <v>19</v>
      </c>
      <c r="N334" s="189" t="s">
        <v>43</v>
      </c>
      <c r="O334" s="63"/>
      <c r="P334" s="190">
        <f>O334*H334</f>
        <v>0</v>
      </c>
      <c r="Q334" s="190">
        <v>4.0000000000000002E-4</v>
      </c>
      <c r="R334" s="190">
        <f>Q334*H334</f>
        <v>9.5210400000000014E-2</v>
      </c>
      <c r="S334" s="190">
        <v>0</v>
      </c>
      <c r="T334" s="191">
        <f>S334*H334</f>
        <v>0</v>
      </c>
      <c r="AR334" s="192" t="s">
        <v>227</v>
      </c>
      <c r="AT334" s="192" t="s">
        <v>146</v>
      </c>
      <c r="AU334" s="192" t="s">
        <v>82</v>
      </c>
      <c r="AY334" s="17" t="s">
        <v>144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7" t="s">
        <v>80</v>
      </c>
      <c r="BK334" s="193">
        <f>ROUND(I334*H334,2)</f>
        <v>0</v>
      </c>
      <c r="BL334" s="17" t="s">
        <v>227</v>
      </c>
      <c r="BM334" s="192" t="s">
        <v>858</v>
      </c>
    </row>
    <row r="335" spans="2:65" s="12" customFormat="1">
      <c r="B335" s="194"/>
      <c r="C335" s="195"/>
      <c r="D335" s="196" t="s">
        <v>152</v>
      </c>
      <c r="E335" s="197" t="s">
        <v>19</v>
      </c>
      <c r="F335" s="198" t="s">
        <v>859</v>
      </c>
      <c r="G335" s="195"/>
      <c r="H335" s="199">
        <v>11.077999999999999</v>
      </c>
      <c r="I335" s="200"/>
      <c r="J335" s="195"/>
      <c r="K335" s="195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152</v>
      </c>
      <c r="AU335" s="205" t="s">
        <v>82</v>
      </c>
      <c r="AV335" s="12" t="s">
        <v>82</v>
      </c>
      <c r="AW335" s="12" t="s">
        <v>33</v>
      </c>
      <c r="AX335" s="12" t="s">
        <v>72</v>
      </c>
      <c r="AY335" s="205" t="s">
        <v>144</v>
      </c>
    </row>
    <row r="336" spans="2:65" s="12" customFormat="1">
      <c r="B336" s="194"/>
      <c r="C336" s="195"/>
      <c r="D336" s="196" t="s">
        <v>152</v>
      </c>
      <c r="E336" s="197" t="s">
        <v>19</v>
      </c>
      <c r="F336" s="198" t="s">
        <v>860</v>
      </c>
      <c r="G336" s="195"/>
      <c r="H336" s="199">
        <v>226.94800000000001</v>
      </c>
      <c r="I336" s="200"/>
      <c r="J336" s="195"/>
      <c r="K336" s="195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152</v>
      </c>
      <c r="AU336" s="205" t="s">
        <v>82</v>
      </c>
      <c r="AV336" s="12" t="s">
        <v>82</v>
      </c>
      <c r="AW336" s="12" t="s">
        <v>33</v>
      </c>
      <c r="AX336" s="12" t="s">
        <v>72</v>
      </c>
      <c r="AY336" s="205" t="s">
        <v>144</v>
      </c>
    </row>
    <row r="337" spans="2:65" s="13" customFormat="1">
      <c r="B337" s="206"/>
      <c r="C337" s="207"/>
      <c r="D337" s="196" t="s">
        <v>152</v>
      </c>
      <c r="E337" s="208" t="s">
        <v>19</v>
      </c>
      <c r="F337" s="209" t="s">
        <v>200</v>
      </c>
      <c r="G337" s="207"/>
      <c r="H337" s="210">
        <v>238.02600000000001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152</v>
      </c>
      <c r="AU337" s="216" t="s">
        <v>82</v>
      </c>
      <c r="AV337" s="13" t="s">
        <v>150</v>
      </c>
      <c r="AW337" s="13" t="s">
        <v>33</v>
      </c>
      <c r="AX337" s="13" t="s">
        <v>80</v>
      </c>
      <c r="AY337" s="216" t="s">
        <v>144</v>
      </c>
    </row>
    <row r="338" spans="2:65" s="1" customFormat="1" ht="24" customHeight="1">
      <c r="B338" s="34"/>
      <c r="C338" s="217" t="s">
        <v>861</v>
      </c>
      <c r="D338" s="217" t="s">
        <v>217</v>
      </c>
      <c r="E338" s="218" t="s">
        <v>862</v>
      </c>
      <c r="F338" s="219" t="s">
        <v>863</v>
      </c>
      <c r="G338" s="220" t="s">
        <v>166</v>
      </c>
      <c r="H338" s="221">
        <v>12.186</v>
      </c>
      <c r="I338" s="222"/>
      <c r="J338" s="223">
        <f>ROUND(I338*H338,2)</f>
        <v>0</v>
      </c>
      <c r="K338" s="219" t="s">
        <v>149</v>
      </c>
      <c r="L338" s="224"/>
      <c r="M338" s="225" t="s">
        <v>19</v>
      </c>
      <c r="N338" s="226" t="s">
        <v>43</v>
      </c>
      <c r="O338" s="63"/>
      <c r="P338" s="190">
        <f>O338*H338</f>
        <v>0</v>
      </c>
      <c r="Q338" s="190">
        <v>3.8800000000000002E-3</v>
      </c>
      <c r="R338" s="190">
        <f>Q338*H338</f>
        <v>4.728168E-2</v>
      </c>
      <c r="S338" s="190">
        <v>0</v>
      </c>
      <c r="T338" s="191">
        <f>S338*H338</f>
        <v>0</v>
      </c>
      <c r="AR338" s="192" t="s">
        <v>327</v>
      </c>
      <c r="AT338" s="192" t="s">
        <v>217</v>
      </c>
      <c r="AU338" s="192" t="s">
        <v>82</v>
      </c>
      <c r="AY338" s="17" t="s">
        <v>144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7" t="s">
        <v>80</v>
      </c>
      <c r="BK338" s="193">
        <f>ROUND(I338*H338,2)</f>
        <v>0</v>
      </c>
      <c r="BL338" s="17" t="s">
        <v>227</v>
      </c>
      <c r="BM338" s="192" t="s">
        <v>864</v>
      </c>
    </row>
    <row r="339" spans="2:65" s="12" customFormat="1">
      <c r="B339" s="194"/>
      <c r="C339" s="195"/>
      <c r="D339" s="196" t="s">
        <v>152</v>
      </c>
      <c r="E339" s="197" t="s">
        <v>19</v>
      </c>
      <c r="F339" s="198" t="s">
        <v>859</v>
      </c>
      <c r="G339" s="195"/>
      <c r="H339" s="199">
        <v>11.077999999999999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152</v>
      </c>
      <c r="AU339" s="205" t="s">
        <v>82</v>
      </c>
      <c r="AV339" s="12" t="s">
        <v>82</v>
      </c>
      <c r="AW339" s="12" t="s">
        <v>33</v>
      </c>
      <c r="AX339" s="12" t="s">
        <v>80</v>
      </c>
      <c r="AY339" s="205" t="s">
        <v>144</v>
      </c>
    </row>
    <row r="340" spans="2:65" s="12" customFormat="1">
      <c r="B340" s="194"/>
      <c r="C340" s="195"/>
      <c r="D340" s="196" t="s">
        <v>152</v>
      </c>
      <c r="E340" s="195"/>
      <c r="F340" s="198" t="s">
        <v>865</v>
      </c>
      <c r="G340" s="195"/>
      <c r="H340" s="199">
        <v>12.186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152</v>
      </c>
      <c r="AU340" s="205" t="s">
        <v>82</v>
      </c>
      <c r="AV340" s="12" t="s">
        <v>82</v>
      </c>
      <c r="AW340" s="12" t="s">
        <v>4</v>
      </c>
      <c r="AX340" s="12" t="s">
        <v>80</v>
      </c>
      <c r="AY340" s="205" t="s">
        <v>144</v>
      </c>
    </row>
    <row r="341" spans="2:65" s="1" customFormat="1" ht="16.5" customHeight="1">
      <c r="B341" s="34"/>
      <c r="C341" s="181" t="s">
        <v>866</v>
      </c>
      <c r="D341" s="181" t="s">
        <v>146</v>
      </c>
      <c r="E341" s="182" t="s">
        <v>867</v>
      </c>
      <c r="F341" s="183" t="s">
        <v>868</v>
      </c>
      <c r="G341" s="184" t="s">
        <v>166</v>
      </c>
      <c r="H341" s="185">
        <v>80.346000000000004</v>
      </c>
      <c r="I341" s="186"/>
      <c r="J341" s="187">
        <f>ROUND(I341*H341,2)</f>
        <v>0</v>
      </c>
      <c r="K341" s="183" t="s">
        <v>149</v>
      </c>
      <c r="L341" s="38"/>
      <c r="M341" s="188" t="s">
        <v>19</v>
      </c>
      <c r="N341" s="189" t="s">
        <v>43</v>
      </c>
      <c r="O341" s="63"/>
      <c r="P341" s="190">
        <f>O341*H341</f>
        <v>0</v>
      </c>
      <c r="Q341" s="190">
        <v>4.0000000000000002E-4</v>
      </c>
      <c r="R341" s="190">
        <f>Q341*H341</f>
        <v>3.2138400000000004E-2</v>
      </c>
      <c r="S341" s="190">
        <v>0</v>
      </c>
      <c r="T341" s="191">
        <f>S341*H341</f>
        <v>0</v>
      </c>
      <c r="AR341" s="192" t="s">
        <v>227</v>
      </c>
      <c r="AT341" s="192" t="s">
        <v>146</v>
      </c>
      <c r="AU341" s="192" t="s">
        <v>82</v>
      </c>
      <c r="AY341" s="17" t="s">
        <v>144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7" t="s">
        <v>80</v>
      </c>
      <c r="BK341" s="193">
        <f>ROUND(I341*H341,2)</f>
        <v>0</v>
      </c>
      <c r="BL341" s="17" t="s">
        <v>227</v>
      </c>
      <c r="BM341" s="192" t="s">
        <v>869</v>
      </c>
    </row>
    <row r="342" spans="2:65" s="12" customFormat="1">
      <c r="B342" s="194"/>
      <c r="C342" s="195"/>
      <c r="D342" s="196" t="s">
        <v>152</v>
      </c>
      <c r="E342" s="197" t="s">
        <v>19</v>
      </c>
      <c r="F342" s="198" t="s">
        <v>870</v>
      </c>
      <c r="G342" s="195"/>
      <c r="H342" s="199">
        <v>80.346000000000004</v>
      </c>
      <c r="I342" s="200"/>
      <c r="J342" s="195"/>
      <c r="K342" s="195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152</v>
      </c>
      <c r="AU342" s="205" t="s">
        <v>82</v>
      </c>
      <c r="AV342" s="12" t="s">
        <v>82</v>
      </c>
      <c r="AW342" s="12" t="s">
        <v>33</v>
      </c>
      <c r="AX342" s="12" t="s">
        <v>80</v>
      </c>
      <c r="AY342" s="205" t="s">
        <v>144</v>
      </c>
    </row>
    <row r="343" spans="2:65" s="1" customFormat="1" ht="16.5" customHeight="1">
      <c r="B343" s="34"/>
      <c r="C343" s="217" t="s">
        <v>871</v>
      </c>
      <c r="D343" s="217" t="s">
        <v>217</v>
      </c>
      <c r="E343" s="218" t="s">
        <v>872</v>
      </c>
      <c r="F343" s="219" t="s">
        <v>873</v>
      </c>
      <c r="G343" s="220" t="s">
        <v>166</v>
      </c>
      <c r="H343" s="221">
        <v>338.02300000000002</v>
      </c>
      <c r="I343" s="222"/>
      <c r="J343" s="223">
        <f>ROUND(I343*H343,2)</f>
        <v>0</v>
      </c>
      <c r="K343" s="219" t="s">
        <v>149</v>
      </c>
      <c r="L343" s="224"/>
      <c r="M343" s="225" t="s">
        <v>19</v>
      </c>
      <c r="N343" s="226" t="s">
        <v>43</v>
      </c>
      <c r="O343" s="63"/>
      <c r="P343" s="190">
        <f>O343*H343</f>
        <v>0</v>
      </c>
      <c r="Q343" s="190">
        <v>3.8999999999999998E-3</v>
      </c>
      <c r="R343" s="190">
        <f>Q343*H343</f>
        <v>1.3182897</v>
      </c>
      <c r="S343" s="190">
        <v>0</v>
      </c>
      <c r="T343" s="191">
        <f>S343*H343</f>
        <v>0</v>
      </c>
      <c r="AR343" s="192" t="s">
        <v>327</v>
      </c>
      <c r="AT343" s="192" t="s">
        <v>217</v>
      </c>
      <c r="AU343" s="192" t="s">
        <v>82</v>
      </c>
      <c r="AY343" s="17" t="s">
        <v>144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7" t="s">
        <v>80</v>
      </c>
      <c r="BK343" s="193">
        <f>ROUND(I343*H343,2)</f>
        <v>0</v>
      </c>
      <c r="BL343" s="17" t="s">
        <v>227</v>
      </c>
      <c r="BM343" s="192" t="s">
        <v>874</v>
      </c>
    </row>
    <row r="344" spans="2:65" s="12" customFormat="1">
      <c r="B344" s="194"/>
      <c r="C344" s="195"/>
      <c r="D344" s="196" t="s">
        <v>152</v>
      </c>
      <c r="E344" s="197" t="s">
        <v>19</v>
      </c>
      <c r="F344" s="198" t="s">
        <v>870</v>
      </c>
      <c r="G344" s="195"/>
      <c r="H344" s="199">
        <v>80.346000000000004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152</v>
      </c>
      <c r="AU344" s="205" t="s">
        <v>82</v>
      </c>
      <c r="AV344" s="12" t="s">
        <v>82</v>
      </c>
      <c r="AW344" s="12" t="s">
        <v>33</v>
      </c>
      <c r="AX344" s="12" t="s">
        <v>72</v>
      </c>
      <c r="AY344" s="205" t="s">
        <v>144</v>
      </c>
    </row>
    <row r="345" spans="2:65" s="12" customFormat="1">
      <c r="B345" s="194"/>
      <c r="C345" s="195"/>
      <c r="D345" s="196" t="s">
        <v>152</v>
      </c>
      <c r="E345" s="197" t="s">
        <v>19</v>
      </c>
      <c r="F345" s="198" t="s">
        <v>860</v>
      </c>
      <c r="G345" s="195"/>
      <c r="H345" s="199">
        <v>226.94800000000001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152</v>
      </c>
      <c r="AU345" s="205" t="s">
        <v>82</v>
      </c>
      <c r="AV345" s="12" t="s">
        <v>82</v>
      </c>
      <c r="AW345" s="12" t="s">
        <v>33</v>
      </c>
      <c r="AX345" s="12" t="s">
        <v>72</v>
      </c>
      <c r="AY345" s="205" t="s">
        <v>144</v>
      </c>
    </row>
    <row r="346" spans="2:65" s="13" customFormat="1">
      <c r="B346" s="206"/>
      <c r="C346" s="207"/>
      <c r="D346" s="196" t="s">
        <v>152</v>
      </c>
      <c r="E346" s="208" t="s">
        <v>19</v>
      </c>
      <c r="F346" s="209" t="s">
        <v>200</v>
      </c>
      <c r="G346" s="207"/>
      <c r="H346" s="210">
        <v>307.29399999999998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152</v>
      </c>
      <c r="AU346" s="216" t="s">
        <v>82</v>
      </c>
      <c r="AV346" s="13" t="s">
        <v>150</v>
      </c>
      <c r="AW346" s="13" t="s">
        <v>33</v>
      </c>
      <c r="AX346" s="13" t="s">
        <v>80</v>
      </c>
      <c r="AY346" s="216" t="s">
        <v>144</v>
      </c>
    </row>
    <row r="347" spans="2:65" s="12" customFormat="1">
      <c r="B347" s="194"/>
      <c r="C347" s="195"/>
      <c r="D347" s="196" t="s">
        <v>152</v>
      </c>
      <c r="E347" s="195"/>
      <c r="F347" s="198" t="s">
        <v>875</v>
      </c>
      <c r="G347" s="195"/>
      <c r="H347" s="199">
        <v>338.02300000000002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152</v>
      </c>
      <c r="AU347" s="205" t="s">
        <v>82</v>
      </c>
      <c r="AV347" s="12" t="s">
        <v>82</v>
      </c>
      <c r="AW347" s="12" t="s">
        <v>4</v>
      </c>
      <c r="AX347" s="12" t="s">
        <v>80</v>
      </c>
      <c r="AY347" s="205" t="s">
        <v>144</v>
      </c>
    </row>
    <row r="348" spans="2:65" s="1" customFormat="1" ht="16.5" customHeight="1">
      <c r="B348" s="34"/>
      <c r="C348" s="217" t="s">
        <v>876</v>
      </c>
      <c r="D348" s="217" t="s">
        <v>217</v>
      </c>
      <c r="E348" s="218" t="s">
        <v>877</v>
      </c>
      <c r="F348" s="219" t="s">
        <v>878</v>
      </c>
      <c r="G348" s="220" t="s">
        <v>166</v>
      </c>
      <c r="H348" s="221">
        <v>338.02300000000002</v>
      </c>
      <c r="I348" s="222"/>
      <c r="J348" s="223">
        <f>ROUND(I348*H348,2)</f>
        <v>0</v>
      </c>
      <c r="K348" s="219" t="s">
        <v>149</v>
      </c>
      <c r="L348" s="224"/>
      <c r="M348" s="225" t="s">
        <v>19</v>
      </c>
      <c r="N348" s="226" t="s">
        <v>43</v>
      </c>
      <c r="O348" s="63"/>
      <c r="P348" s="190">
        <f>O348*H348</f>
        <v>0</v>
      </c>
      <c r="Q348" s="190">
        <v>1E-3</v>
      </c>
      <c r="R348" s="190">
        <f>Q348*H348</f>
        <v>0.33802300000000002</v>
      </c>
      <c r="S348" s="190">
        <v>0</v>
      </c>
      <c r="T348" s="191">
        <f>S348*H348</f>
        <v>0</v>
      </c>
      <c r="AR348" s="192" t="s">
        <v>327</v>
      </c>
      <c r="AT348" s="192" t="s">
        <v>217</v>
      </c>
      <c r="AU348" s="192" t="s">
        <v>82</v>
      </c>
      <c r="AY348" s="17" t="s">
        <v>144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7" t="s">
        <v>80</v>
      </c>
      <c r="BK348" s="193">
        <f>ROUND(I348*H348,2)</f>
        <v>0</v>
      </c>
      <c r="BL348" s="17" t="s">
        <v>227</v>
      </c>
      <c r="BM348" s="192" t="s">
        <v>879</v>
      </c>
    </row>
    <row r="349" spans="2:65" s="12" customFormat="1">
      <c r="B349" s="194"/>
      <c r="C349" s="195"/>
      <c r="D349" s="196" t="s">
        <v>152</v>
      </c>
      <c r="E349" s="195"/>
      <c r="F349" s="198" t="s">
        <v>875</v>
      </c>
      <c r="G349" s="195"/>
      <c r="H349" s="199">
        <v>338.02300000000002</v>
      </c>
      <c r="I349" s="200"/>
      <c r="J349" s="195"/>
      <c r="K349" s="195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152</v>
      </c>
      <c r="AU349" s="205" t="s">
        <v>82</v>
      </c>
      <c r="AV349" s="12" t="s">
        <v>82</v>
      </c>
      <c r="AW349" s="12" t="s">
        <v>4</v>
      </c>
      <c r="AX349" s="12" t="s">
        <v>80</v>
      </c>
      <c r="AY349" s="205" t="s">
        <v>144</v>
      </c>
    </row>
    <row r="350" spans="2:65" s="1" customFormat="1" ht="16.5" customHeight="1">
      <c r="B350" s="34"/>
      <c r="C350" s="181" t="s">
        <v>880</v>
      </c>
      <c r="D350" s="181" t="s">
        <v>146</v>
      </c>
      <c r="E350" s="182" t="s">
        <v>881</v>
      </c>
      <c r="F350" s="183" t="s">
        <v>882</v>
      </c>
      <c r="G350" s="184" t="s">
        <v>166</v>
      </c>
      <c r="H350" s="185">
        <v>113.474</v>
      </c>
      <c r="I350" s="186"/>
      <c r="J350" s="187">
        <f>ROUND(I350*H350,2)</f>
        <v>0</v>
      </c>
      <c r="K350" s="183" t="s">
        <v>149</v>
      </c>
      <c r="L350" s="38"/>
      <c r="M350" s="188" t="s">
        <v>19</v>
      </c>
      <c r="N350" s="189" t="s">
        <v>43</v>
      </c>
      <c r="O350" s="63"/>
      <c r="P350" s="190">
        <f>O350*H350</f>
        <v>0</v>
      </c>
      <c r="Q350" s="190">
        <v>6.8999999999999997E-4</v>
      </c>
      <c r="R350" s="190">
        <f>Q350*H350</f>
        <v>7.8297060000000002E-2</v>
      </c>
      <c r="S350" s="190">
        <v>0</v>
      </c>
      <c r="T350" s="191">
        <f>S350*H350</f>
        <v>0</v>
      </c>
      <c r="AR350" s="192" t="s">
        <v>227</v>
      </c>
      <c r="AT350" s="192" t="s">
        <v>146</v>
      </c>
      <c r="AU350" s="192" t="s">
        <v>82</v>
      </c>
      <c r="AY350" s="17" t="s">
        <v>144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7" t="s">
        <v>80</v>
      </c>
      <c r="BK350" s="193">
        <f>ROUND(I350*H350,2)</f>
        <v>0</v>
      </c>
      <c r="BL350" s="17" t="s">
        <v>227</v>
      </c>
      <c r="BM350" s="192" t="s">
        <v>883</v>
      </c>
    </row>
    <row r="351" spans="2:65" s="12" customFormat="1">
      <c r="B351" s="194"/>
      <c r="C351" s="195"/>
      <c r="D351" s="196" t="s">
        <v>152</v>
      </c>
      <c r="E351" s="197" t="s">
        <v>19</v>
      </c>
      <c r="F351" s="198" t="s">
        <v>884</v>
      </c>
      <c r="G351" s="195"/>
      <c r="H351" s="199">
        <v>113.474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152</v>
      </c>
      <c r="AU351" s="205" t="s">
        <v>82</v>
      </c>
      <c r="AV351" s="12" t="s">
        <v>82</v>
      </c>
      <c r="AW351" s="12" t="s">
        <v>33</v>
      </c>
      <c r="AX351" s="12" t="s">
        <v>80</v>
      </c>
      <c r="AY351" s="205" t="s">
        <v>144</v>
      </c>
    </row>
    <row r="352" spans="2:65" s="1" customFormat="1" ht="16.5" customHeight="1">
      <c r="B352" s="34"/>
      <c r="C352" s="181" t="s">
        <v>885</v>
      </c>
      <c r="D352" s="181" t="s">
        <v>146</v>
      </c>
      <c r="E352" s="182" t="s">
        <v>886</v>
      </c>
      <c r="F352" s="183" t="s">
        <v>887</v>
      </c>
      <c r="G352" s="184" t="s">
        <v>166</v>
      </c>
      <c r="H352" s="185">
        <v>40.173000000000002</v>
      </c>
      <c r="I352" s="186"/>
      <c r="J352" s="187">
        <f>ROUND(I352*H352,2)</f>
        <v>0</v>
      </c>
      <c r="K352" s="183" t="s">
        <v>149</v>
      </c>
      <c r="L352" s="38"/>
      <c r="M352" s="188" t="s">
        <v>19</v>
      </c>
      <c r="N352" s="189" t="s">
        <v>43</v>
      </c>
      <c r="O352" s="63"/>
      <c r="P352" s="190">
        <f>O352*H352</f>
        <v>0</v>
      </c>
      <c r="Q352" s="190">
        <v>7.9000000000000001E-4</v>
      </c>
      <c r="R352" s="190">
        <f>Q352*H352</f>
        <v>3.1736670000000002E-2</v>
      </c>
      <c r="S352" s="190">
        <v>0</v>
      </c>
      <c r="T352" s="191">
        <f>S352*H352</f>
        <v>0</v>
      </c>
      <c r="AR352" s="192" t="s">
        <v>227</v>
      </c>
      <c r="AT352" s="192" t="s">
        <v>146</v>
      </c>
      <c r="AU352" s="192" t="s">
        <v>82</v>
      </c>
      <c r="AY352" s="17" t="s">
        <v>144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17" t="s">
        <v>80</v>
      </c>
      <c r="BK352" s="193">
        <f>ROUND(I352*H352,2)</f>
        <v>0</v>
      </c>
      <c r="BL352" s="17" t="s">
        <v>227</v>
      </c>
      <c r="BM352" s="192" t="s">
        <v>888</v>
      </c>
    </row>
    <row r="353" spans="2:65" s="12" customFormat="1">
      <c r="B353" s="194"/>
      <c r="C353" s="195"/>
      <c r="D353" s="196" t="s">
        <v>152</v>
      </c>
      <c r="E353" s="197" t="s">
        <v>19</v>
      </c>
      <c r="F353" s="198" t="s">
        <v>771</v>
      </c>
      <c r="G353" s="195"/>
      <c r="H353" s="199">
        <v>40.173000000000002</v>
      </c>
      <c r="I353" s="200"/>
      <c r="J353" s="195"/>
      <c r="K353" s="195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152</v>
      </c>
      <c r="AU353" s="205" t="s">
        <v>82</v>
      </c>
      <c r="AV353" s="12" t="s">
        <v>82</v>
      </c>
      <c r="AW353" s="12" t="s">
        <v>33</v>
      </c>
      <c r="AX353" s="12" t="s">
        <v>80</v>
      </c>
      <c r="AY353" s="205" t="s">
        <v>144</v>
      </c>
    </row>
    <row r="354" spans="2:65" s="11" customFormat="1" ht="22.9" customHeight="1">
      <c r="B354" s="165"/>
      <c r="C354" s="166"/>
      <c r="D354" s="167" t="s">
        <v>71</v>
      </c>
      <c r="E354" s="179" t="s">
        <v>889</v>
      </c>
      <c r="F354" s="179" t="s">
        <v>890</v>
      </c>
      <c r="G354" s="166"/>
      <c r="H354" s="166"/>
      <c r="I354" s="169"/>
      <c r="J354" s="180">
        <f>BK354</f>
        <v>0</v>
      </c>
      <c r="K354" s="166"/>
      <c r="L354" s="171"/>
      <c r="M354" s="172"/>
      <c r="N354" s="173"/>
      <c r="O354" s="173"/>
      <c r="P354" s="174">
        <f>SUM(P355:P391)</f>
        <v>0</v>
      </c>
      <c r="Q354" s="173"/>
      <c r="R354" s="174">
        <f>SUM(R355:R391)</f>
        <v>4.5455061200000006</v>
      </c>
      <c r="S354" s="173"/>
      <c r="T354" s="175">
        <f>SUM(T355:T391)</f>
        <v>0</v>
      </c>
      <c r="AR354" s="176" t="s">
        <v>82</v>
      </c>
      <c r="AT354" s="177" t="s">
        <v>71</v>
      </c>
      <c r="AU354" s="177" t="s">
        <v>80</v>
      </c>
      <c r="AY354" s="176" t="s">
        <v>144</v>
      </c>
      <c r="BK354" s="178">
        <f>SUM(BK355:BK391)</f>
        <v>0</v>
      </c>
    </row>
    <row r="355" spans="2:65" s="1" customFormat="1" ht="24" customHeight="1">
      <c r="B355" s="34"/>
      <c r="C355" s="181" t="s">
        <v>891</v>
      </c>
      <c r="D355" s="181" t="s">
        <v>146</v>
      </c>
      <c r="E355" s="182" t="s">
        <v>892</v>
      </c>
      <c r="F355" s="183" t="s">
        <v>893</v>
      </c>
      <c r="G355" s="184" t="s">
        <v>166</v>
      </c>
      <c r="H355" s="185">
        <v>21.52</v>
      </c>
      <c r="I355" s="186"/>
      <c r="J355" s="187">
        <f>ROUND(I355*H355,2)</f>
        <v>0</v>
      </c>
      <c r="K355" s="183" t="s">
        <v>149</v>
      </c>
      <c r="L355" s="38"/>
      <c r="M355" s="188" t="s">
        <v>19</v>
      </c>
      <c r="N355" s="189" t="s">
        <v>43</v>
      </c>
      <c r="O355" s="63"/>
      <c r="P355" s="190">
        <f>O355*H355</f>
        <v>0</v>
      </c>
      <c r="Q355" s="190">
        <v>6.0000000000000001E-3</v>
      </c>
      <c r="R355" s="190">
        <f>Q355*H355</f>
        <v>0.12912000000000001</v>
      </c>
      <c r="S355" s="190">
        <v>0</v>
      </c>
      <c r="T355" s="191">
        <f>S355*H355</f>
        <v>0</v>
      </c>
      <c r="AR355" s="192" t="s">
        <v>227</v>
      </c>
      <c r="AT355" s="192" t="s">
        <v>146</v>
      </c>
      <c r="AU355" s="192" t="s">
        <v>82</v>
      </c>
      <c r="AY355" s="17" t="s">
        <v>144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7" t="s">
        <v>80</v>
      </c>
      <c r="BK355" s="193">
        <f>ROUND(I355*H355,2)</f>
        <v>0</v>
      </c>
      <c r="BL355" s="17" t="s">
        <v>227</v>
      </c>
      <c r="BM355" s="192" t="s">
        <v>894</v>
      </c>
    </row>
    <row r="356" spans="2:65" s="12" customFormat="1">
      <c r="B356" s="194"/>
      <c r="C356" s="195"/>
      <c r="D356" s="196" t="s">
        <v>152</v>
      </c>
      <c r="E356" s="197" t="s">
        <v>19</v>
      </c>
      <c r="F356" s="198" t="s">
        <v>895</v>
      </c>
      <c r="G356" s="195"/>
      <c r="H356" s="199">
        <v>23.52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152</v>
      </c>
      <c r="AU356" s="205" t="s">
        <v>82</v>
      </c>
      <c r="AV356" s="12" t="s">
        <v>82</v>
      </c>
      <c r="AW356" s="12" t="s">
        <v>33</v>
      </c>
      <c r="AX356" s="12" t="s">
        <v>72</v>
      </c>
      <c r="AY356" s="205" t="s">
        <v>144</v>
      </c>
    </row>
    <row r="357" spans="2:65" s="12" customFormat="1">
      <c r="B357" s="194"/>
      <c r="C357" s="195"/>
      <c r="D357" s="196" t="s">
        <v>152</v>
      </c>
      <c r="E357" s="197" t="s">
        <v>19</v>
      </c>
      <c r="F357" s="198" t="s">
        <v>490</v>
      </c>
      <c r="G357" s="195"/>
      <c r="H357" s="199">
        <v>-2</v>
      </c>
      <c r="I357" s="200"/>
      <c r="J357" s="195"/>
      <c r="K357" s="195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152</v>
      </c>
      <c r="AU357" s="205" t="s">
        <v>82</v>
      </c>
      <c r="AV357" s="12" t="s">
        <v>82</v>
      </c>
      <c r="AW357" s="12" t="s">
        <v>33</v>
      </c>
      <c r="AX357" s="12" t="s">
        <v>72</v>
      </c>
      <c r="AY357" s="205" t="s">
        <v>144</v>
      </c>
    </row>
    <row r="358" spans="2:65" s="13" customFormat="1">
      <c r="B358" s="206"/>
      <c r="C358" s="207"/>
      <c r="D358" s="196" t="s">
        <v>152</v>
      </c>
      <c r="E358" s="208" t="s">
        <v>19</v>
      </c>
      <c r="F358" s="209" t="s">
        <v>200</v>
      </c>
      <c r="G358" s="207"/>
      <c r="H358" s="210">
        <v>21.52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152</v>
      </c>
      <c r="AU358" s="216" t="s">
        <v>82</v>
      </c>
      <c r="AV358" s="13" t="s">
        <v>150</v>
      </c>
      <c r="AW358" s="13" t="s">
        <v>33</v>
      </c>
      <c r="AX358" s="13" t="s">
        <v>80</v>
      </c>
      <c r="AY358" s="216" t="s">
        <v>144</v>
      </c>
    </row>
    <row r="359" spans="2:65" s="1" customFormat="1" ht="16.5" customHeight="1">
      <c r="B359" s="34"/>
      <c r="C359" s="217" t="s">
        <v>896</v>
      </c>
      <c r="D359" s="217" t="s">
        <v>217</v>
      </c>
      <c r="E359" s="218" t="s">
        <v>897</v>
      </c>
      <c r="F359" s="219" t="s">
        <v>898</v>
      </c>
      <c r="G359" s="220" t="s">
        <v>166</v>
      </c>
      <c r="H359" s="221">
        <v>22.596</v>
      </c>
      <c r="I359" s="222"/>
      <c r="J359" s="223">
        <f>ROUND(I359*H359,2)</f>
        <v>0</v>
      </c>
      <c r="K359" s="219" t="s">
        <v>149</v>
      </c>
      <c r="L359" s="224"/>
      <c r="M359" s="225" t="s">
        <v>19</v>
      </c>
      <c r="N359" s="226" t="s">
        <v>43</v>
      </c>
      <c r="O359" s="63"/>
      <c r="P359" s="190">
        <f>O359*H359</f>
        <v>0</v>
      </c>
      <c r="Q359" s="190">
        <v>3.5000000000000001E-3</v>
      </c>
      <c r="R359" s="190">
        <f>Q359*H359</f>
        <v>7.9086000000000004E-2</v>
      </c>
      <c r="S359" s="190">
        <v>0</v>
      </c>
      <c r="T359" s="191">
        <f>S359*H359</f>
        <v>0</v>
      </c>
      <c r="AR359" s="192" t="s">
        <v>327</v>
      </c>
      <c r="AT359" s="192" t="s">
        <v>217</v>
      </c>
      <c r="AU359" s="192" t="s">
        <v>82</v>
      </c>
      <c r="AY359" s="17" t="s">
        <v>144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7" t="s">
        <v>80</v>
      </c>
      <c r="BK359" s="193">
        <f>ROUND(I359*H359,2)</f>
        <v>0</v>
      </c>
      <c r="BL359" s="17" t="s">
        <v>227</v>
      </c>
      <c r="BM359" s="192" t="s">
        <v>899</v>
      </c>
    </row>
    <row r="360" spans="2:65" s="12" customFormat="1">
      <c r="B360" s="194"/>
      <c r="C360" s="195"/>
      <c r="D360" s="196" t="s">
        <v>152</v>
      </c>
      <c r="E360" s="195"/>
      <c r="F360" s="198" t="s">
        <v>498</v>
      </c>
      <c r="G360" s="195"/>
      <c r="H360" s="199">
        <v>22.596</v>
      </c>
      <c r="I360" s="200"/>
      <c r="J360" s="195"/>
      <c r="K360" s="195"/>
      <c r="L360" s="201"/>
      <c r="M360" s="202"/>
      <c r="N360" s="203"/>
      <c r="O360" s="203"/>
      <c r="P360" s="203"/>
      <c r="Q360" s="203"/>
      <c r="R360" s="203"/>
      <c r="S360" s="203"/>
      <c r="T360" s="204"/>
      <c r="AT360" s="205" t="s">
        <v>152</v>
      </c>
      <c r="AU360" s="205" t="s">
        <v>82</v>
      </c>
      <c r="AV360" s="12" t="s">
        <v>82</v>
      </c>
      <c r="AW360" s="12" t="s">
        <v>4</v>
      </c>
      <c r="AX360" s="12" t="s">
        <v>80</v>
      </c>
      <c r="AY360" s="205" t="s">
        <v>144</v>
      </c>
    </row>
    <row r="361" spans="2:65" s="1" customFormat="1" ht="24" customHeight="1">
      <c r="B361" s="34"/>
      <c r="C361" s="181" t="s">
        <v>900</v>
      </c>
      <c r="D361" s="181" t="s">
        <v>146</v>
      </c>
      <c r="E361" s="182" t="s">
        <v>901</v>
      </c>
      <c r="F361" s="183" t="s">
        <v>902</v>
      </c>
      <c r="G361" s="184" t="s">
        <v>166</v>
      </c>
      <c r="H361" s="185">
        <v>22.155999999999999</v>
      </c>
      <c r="I361" s="186"/>
      <c r="J361" s="187">
        <f>ROUND(I361*H361,2)</f>
        <v>0</v>
      </c>
      <c r="K361" s="183" t="s">
        <v>149</v>
      </c>
      <c r="L361" s="38"/>
      <c r="M361" s="188" t="s">
        <v>19</v>
      </c>
      <c r="N361" s="189" t="s">
        <v>43</v>
      </c>
      <c r="O361" s="63"/>
      <c r="P361" s="190">
        <f>O361*H361</f>
        <v>0</v>
      </c>
      <c r="Q361" s="190">
        <v>1.16E-3</v>
      </c>
      <c r="R361" s="190">
        <f>Q361*H361</f>
        <v>2.5700959999999998E-2</v>
      </c>
      <c r="S361" s="190">
        <v>0</v>
      </c>
      <c r="T361" s="191">
        <f>S361*H361</f>
        <v>0</v>
      </c>
      <c r="AR361" s="192" t="s">
        <v>227</v>
      </c>
      <c r="AT361" s="192" t="s">
        <v>146</v>
      </c>
      <c r="AU361" s="192" t="s">
        <v>82</v>
      </c>
      <c r="AY361" s="17" t="s">
        <v>144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7" t="s">
        <v>80</v>
      </c>
      <c r="BK361" s="193">
        <f>ROUND(I361*H361,2)</f>
        <v>0</v>
      </c>
      <c r="BL361" s="17" t="s">
        <v>227</v>
      </c>
      <c r="BM361" s="192" t="s">
        <v>903</v>
      </c>
    </row>
    <row r="362" spans="2:65" s="12" customFormat="1">
      <c r="B362" s="194"/>
      <c r="C362" s="195"/>
      <c r="D362" s="196" t="s">
        <v>152</v>
      </c>
      <c r="E362" s="197" t="s">
        <v>19</v>
      </c>
      <c r="F362" s="198" t="s">
        <v>904</v>
      </c>
      <c r="G362" s="195"/>
      <c r="H362" s="199">
        <v>22.155999999999999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152</v>
      </c>
      <c r="AU362" s="205" t="s">
        <v>82</v>
      </c>
      <c r="AV362" s="12" t="s">
        <v>82</v>
      </c>
      <c r="AW362" s="12" t="s">
        <v>33</v>
      </c>
      <c r="AX362" s="12" t="s">
        <v>72</v>
      </c>
      <c r="AY362" s="205" t="s">
        <v>144</v>
      </c>
    </row>
    <row r="363" spans="2:65" s="13" customFormat="1">
      <c r="B363" s="206"/>
      <c r="C363" s="207"/>
      <c r="D363" s="196" t="s">
        <v>152</v>
      </c>
      <c r="E363" s="208" t="s">
        <v>19</v>
      </c>
      <c r="F363" s="209" t="s">
        <v>200</v>
      </c>
      <c r="G363" s="207"/>
      <c r="H363" s="210">
        <v>22.155999999999999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152</v>
      </c>
      <c r="AU363" s="216" t="s">
        <v>82</v>
      </c>
      <c r="AV363" s="13" t="s">
        <v>150</v>
      </c>
      <c r="AW363" s="13" t="s">
        <v>33</v>
      </c>
      <c r="AX363" s="13" t="s">
        <v>80</v>
      </c>
      <c r="AY363" s="216" t="s">
        <v>144</v>
      </c>
    </row>
    <row r="364" spans="2:65" s="1" customFormat="1" ht="16.5" customHeight="1">
      <c r="B364" s="34"/>
      <c r="C364" s="217" t="s">
        <v>905</v>
      </c>
      <c r="D364" s="217" t="s">
        <v>217</v>
      </c>
      <c r="E364" s="218" t="s">
        <v>906</v>
      </c>
      <c r="F364" s="219" t="s">
        <v>907</v>
      </c>
      <c r="G364" s="220" t="s">
        <v>166</v>
      </c>
      <c r="H364" s="221">
        <v>22.599</v>
      </c>
      <c r="I364" s="222"/>
      <c r="J364" s="223">
        <f>ROUND(I364*H364,2)</f>
        <v>0</v>
      </c>
      <c r="K364" s="219" t="s">
        <v>149</v>
      </c>
      <c r="L364" s="224"/>
      <c r="M364" s="225" t="s">
        <v>19</v>
      </c>
      <c r="N364" s="226" t="s">
        <v>43</v>
      </c>
      <c r="O364" s="63"/>
      <c r="P364" s="190">
        <f>O364*H364</f>
        <v>0</v>
      </c>
      <c r="Q364" s="190">
        <v>3.0000000000000001E-3</v>
      </c>
      <c r="R364" s="190">
        <f>Q364*H364</f>
        <v>6.7796999999999996E-2</v>
      </c>
      <c r="S364" s="190">
        <v>0</v>
      </c>
      <c r="T364" s="191">
        <f>S364*H364</f>
        <v>0</v>
      </c>
      <c r="AR364" s="192" t="s">
        <v>327</v>
      </c>
      <c r="AT364" s="192" t="s">
        <v>217</v>
      </c>
      <c r="AU364" s="192" t="s">
        <v>82</v>
      </c>
      <c r="AY364" s="17" t="s">
        <v>144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7" t="s">
        <v>80</v>
      </c>
      <c r="BK364" s="193">
        <f>ROUND(I364*H364,2)</f>
        <v>0</v>
      </c>
      <c r="BL364" s="17" t="s">
        <v>227</v>
      </c>
      <c r="BM364" s="192" t="s">
        <v>908</v>
      </c>
    </row>
    <row r="365" spans="2:65" s="12" customFormat="1">
      <c r="B365" s="194"/>
      <c r="C365" s="195"/>
      <c r="D365" s="196" t="s">
        <v>152</v>
      </c>
      <c r="E365" s="195"/>
      <c r="F365" s="198" t="s">
        <v>909</v>
      </c>
      <c r="G365" s="195"/>
      <c r="H365" s="199">
        <v>22.599</v>
      </c>
      <c r="I365" s="200"/>
      <c r="J365" s="195"/>
      <c r="K365" s="195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152</v>
      </c>
      <c r="AU365" s="205" t="s">
        <v>82</v>
      </c>
      <c r="AV365" s="12" t="s">
        <v>82</v>
      </c>
      <c r="AW365" s="12" t="s">
        <v>4</v>
      </c>
      <c r="AX365" s="12" t="s">
        <v>80</v>
      </c>
      <c r="AY365" s="205" t="s">
        <v>144</v>
      </c>
    </row>
    <row r="366" spans="2:65" s="1" customFormat="1" ht="24" customHeight="1">
      <c r="B366" s="34"/>
      <c r="C366" s="181" t="s">
        <v>910</v>
      </c>
      <c r="D366" s="181" t="s">
        <v>146</v>
      </c>
      <c r="E366" s="182" t="s">
        <v>911</v>
      </c>
      <c r="F366" s="183" t="s">
        <v>912</v>
      </c>
      <c r="G366" s="184" t="s">
        <v>166</v>
      </c>
      <c r="H366" s="185">
        <v>113.474</v>
      </c>
      <c r="I366" s="186"/>
      <c r="J366" s="187">
        <f>ROUND(I366*H366,2)</f>
        <v>0</v>
      </c>
      <c r="K366" s="183" t="s">
        <v>149</v>
      </c>
      <c r="L366" s="38"/>
      <c r="M366" s="188" t="s">
        <v>19</v>
      </c>
      <c r="N366" s="189" t="s">
        <v>43</v>
      </c>
      <c r="O366" s="63"/>
      <c r="P366" s="190">
        <f>O366*H366</f>
        <v>0</v>
      </c>
      <c r="Q366" s="190">
        <v>2.0400000000000001E-3</v>
      </c>
      <c r="R366" s="190">
        <f>Q366*H366</f>
        <v>0.23148696000000002</v>
      </c>
      <c r="S366" s="190">
        <v>0</v>
      </c>
      <c r="T366" s="191">
        <f>S366*H366</f>
        <v>0</v>
      </c>
      <c r="AR366" s="192" t="s">
        <v>227</v>
      </c>
      <c r="AT366" s="192" t="s">
        <v>146</v>
      </c>
      <c r="AU366" s="192" t="s">
        <v>82</v>
      </c>
      <c r="AY366" s="17" t="s">
        <v>144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7" t="s">
        <v>80</v>
      </c>
      <c r="BK366" s="193">
        <f>ROUND(I366*H366,2)</f>
        <v>0</v>
      </c>
      <c r="BL366" s="17" t="s">
        <v>227</v>
      </c>
      <c r="BM366" s="192" t="s">
        <v>913</v>
      </c>
    </row>
    <row r="367" spans="2:65" s="12" customFormat="1">
      <c r="B367" s="194"/>
      <c r="C367" s="195"/>
      <c r="D367" s="196" t="s">
        <v>152</v>
      </c>
      <c r="E367" s="197" t="s">
        <v>19</v>
      </c>
      <c r="F367" s="198" t="s">
        <v>914</v>
      </c>
      <c r="G367" s="195"/>
      <c r="H367" s="199">
        <v>113.474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152</v>
      </c>
      <c r="AU367" s="205" t="s">
        <v>82</v>
      </c>
      <c r="AV367" s="12" t="s">
        <v>82</v>
      </c>
      <c r="AW367" s="12" t="s">
        <v>33</v>
      </c>
      <c r="AX367" s="12" t="s">
        <v>72</v>
      </c>
      <c r="AY367" s="205" t="s">
        <v>144</v>
      </c>
    </row>
    <row r="368" spans="2:65" s="13" customFormat="1">
      <c r="B368" s="206"/>
      <c r="C368" s="207"/>
      <c r="D368" s="196" t="s">
        <v>152</v>
      </c>
      <c r="E368" s="208" t="s">
        <v>19</v>
      </c>
      <c r="F368" s="209" t="s">
        <v>200</v>
      </c>
      <c r="G368" s="207"/>
      <c r="H368" s="210">
        <v>113.474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152</v>
      </c>
      <c r="AU368" s="216" t="s">
        <v>82</v>
      </c>
      <c r="AV368" s="13" t="s">
        <v>150</v>
      </c>
      <c r="AW368" s="13" t="s">
        <v>33</v>
      </c>
      <c r="AX368" s="13" t="s">
        <v>80</v>
      </c>
      <c r="AY368" s="216" t="s">
        <v>144</v>
      </c>
    </row>
    <row r="369" spans="2:65" s="1" customFormat="1" ht="16.5" customHeight="1">
      <c r="B369" s="34"/>
      <c r="C369" s="217" t="s">
        <v>915</v>
      </c>
      <c r="D369" s="217" t="s">
        <v>217</v>
      </c>
      <c r="E369" s="218" t="s">
        <v>916</v>
      </c>
      <c r="F369" s="219" t="s">
        <v>917</v>
      </c>
      <c r="G369" s="220" t="s">
        <v>166</v>
      </c>
      <c r="H369" s="221">
        <v>119.148</v>
      </c>
      <c r="I369" s="222"/>
      <c r="J369" s="223">
        <f>ROUND(I369*H369,2)</f>
        <v>0</v>
      </c>
      <c r="K369" s="219" t="s">
        <v>19</v>
      </c>
      <c r="L369" s="224"/>
      <c r="M369" s="225" t="s">
        <v>19</v>
      </c>
      <c r="N369" s="226" t="s">
        <v>43</v>
      </c>
      <c r="O369" s="63"/>
      <c r="P369" s="190">
        <f>O369*H369</f>
        <v>0</v>
      </c>
      <c r="Q369" s="190">
        <v>1.89E-2</v>
      </c>
      <c r="R369" s="190">
        <f>Q369*H369</f>
        <v>2.2518972000000002</v>
      </c>
      <c r="S369" s="190">
        <v>0</v>
      </c>
      <c r="T369" s="191">
        <f>S369*H369</f>
        <v>0</v>
      </c>
      <c r="AR369" s="192" t="s">
        <v>327</v>
      </c>
      <c r="AT369" s="192" t="s">
        <v>217</v>
      </c>
      <c r="AU369" s="192" t="s">
        <v>82</v>
      </c>
      <c r="AY369" s="17" t="s">
        <v>144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7" t="s">
        <v>80</v>
      </c>
      <c r="BK369" s="193">
        <f>ROUND(I369*H369,2)</f>
        <v>0</v>
      </c>
      <c r="BL369" s="17" t="s">
        <v>227</v>
      </c>
      <c r="BM369" s="192" t="s">
        <v>918</v>
      </c>
    </row>
    <row r="370" spans="2:65" s="12" customFormat="1">
      <c r="B370" s="194"/>
      <c r="C370" s="195"/>
      <c r="D370" s="196" t="s">
        <v>152</v>
      </c>
      <c r="E370" s="197" t="s">
        <v>19</v>
      </c>
      <c r="F370" s="198" t="s">
        <v>919</v>
      </c>
      <c r="G370" s="195"/>
      <c r="H370" s="199">
        <v>113.474</v>
      </c>
      <c r="I370" s="200"/>
      <c r="J370" s="195"/>
      <c r="K370" s="195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152</v>
      </c>
      <c r="AU370" s="205" t="s">
        <v>82</v>
      </c>
      <c r="AV370" s="12" t="s">
        <v>82</v>
      </c>
      <c r="AW370" s="12" t="s">
        <v>33</v>
      </c>
      <c r="AX370" s="12" t="s">
        <v>72</v>
      </c>
      <c r="AY370" s="205" t="s">
        <v>144</v>
      </c>
    </row>
    <row r="371" spans="2:65" s="13" customFormat="1">
      <c r="B371" s="206"/>
      <c r="C371" s="207"/>
      <c r="D371" s="196" t="s">
        <v>152</v>
      </c>
      <c r="E371" s="208" t="s">
        <v>19</v>
      </c>
      <c r="F371" s="209" t="s">
        <v>200</v>
      </c>
      <c r="G371" s="207"/>
      <c r="H371" s="210">
        <v>113.474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152</v>
      </c>
      <c r="AU371" s="216" t="s">
        <v>82</v>
      </c>
      <c r="AV371" s="13" t="s">
        <v>150</v>
      </c>
      <c r="AW371" s="13" t="s">
        <v>33</v>
      </c>
      <c r="AX371" s="13" t="s">
        <v>80</v>
      </c>
      <c r="AY371" s="216" t="s">
        <v>144</v>
      </c>
    </row>
    <row r="372" spans="2:65" s="12" customFormat="1">
      <c r="B372" s="194"/>
      <c r="C372" s="195"/>
      <c r="D372" s="196" t="s">
        <v>152</v>
      </c>
      <c r="E372" s="195"/>
      <c r="F372" s="198" t="s">
        <v>920</v>
      </c>
      <c r="G372" s="195"/>
      <c r="H372" s="199">
        <v>119.148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152</v>
      </c>
      <c r="AU372" s="205" t="s">
        <v>82</v>
      </c>
      <c r="AV372" s="12" t="s">
        <v>82</v>
      </c>
      <c r="AW372" s="12" t="s">
        <v>4</v>
      </c>
      <c r="AX372" s="12" t="s">
        <v>80</v>
      </c>
      <c r="AY372" s="205" t="s">
        <v>144</v>
      </c>
    </row>
    <row r="373" spans="2:65" s="1" customFormat="1" ht="24" customHeight="1">
      <c r="B373" s="34"/>
      <c r="C373" s="181" t="s">
        <v>921</v>
      </c>
      <c r="D373" s="181" t="s">
        <v>146</v>
      </c>
      <c r="E373" s="182" t="s">
        <v>892</v>
      </c>
      <c r="F373" s="183" t="s">
        <v>893</v>
      </c>
      <c r="G373" s="184" t="s">
        <v>166</v>
      </c>
      <c r="H373" s="185">
        <v>74.417000000000002</v>
      </c>
      <c r="I373" s="186"/>
      <c r="J373" s="187">
        <f>ROUND(I373*H373,2)</f>
        <v>0</v>
      </c>
      <c r="K373" s="183" t="s">
        <v>149</v>
      </c>
      <c r="L373" s="38"/>
      <c r="M373" s="188" t="s">
        <v>19</v>
      </c>
      <c r="N373" s="189" t="s">
        <v>43</v>
      </c>
      <c r="O373" s="63"/>
      <c r="P373" s="190">
        <f>O373*H373</f>
        <v>0</v>
      </c>
      <c r="Q373" s="190">
        <v>6.0000000000000001E-3</v>
      </c>
      <c r="R373" s="190">
        <f>Q373*H373</f>
        <v>0.44650200000000001</v>
      </c>
      <c r="S373" s="190">
        <v>0</v>
      </c>
      <c r="T373" s="191">
        <f>S373*H373</f>
        <v>0</v>
      </c>
      <c r="AR373" s="192" t="s">
        <v>227</v>
      </c>
      <c r="AT373" s="192" t="s">
        <v>146</v>
      </c>
      <c r="AU373" s="192" t="s">
        <v>82</v>
      </c>
      <c r="AY373" s="17" t="s">
        <v>144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7" t="s">
        <v>80</v>
      </c>
      <c r="BK373" s="193">
        <f>ROUND(I373*H373,2)</f>
        <v>0</v>
      </c>
      <c r="BL373" s="17" t="s">
        <v>227</v>
      </c>
      <c r="BM373" s="192" t="s">
        <v>922</v>
      </c>
    </row>
    <row r="374" spans="2:65" s="1" customFormat="1" ht="19.5">
      <c r="B374" s="34"/>
      <c r="C374" s="35"/>
      <c r="D374" s="196" t="s">
        <v>814</v>
      </c>
      <c r="E374" s="35"/>
      <c r="F374" s="243" t="s">
        <v>923</v>
      </c>
      <c r="G374" s="35"/>
      <c r="H374" s="35"/>
      <c r="I374" s="108"/>
      <c r="J374" s="35"/>
      <c r="K374" s="35"/>
      <c r="L374" s="38"/>
      <c r="M374" s="244"/>
      <c r="N374" s="63"/>
      <c r="O374" s="63"/>
      <c r="P374" s="63"/>
      <c r="Q374" s="63"/>
      <c r="R374" s="63"/>
      <c r="S374" s="63"/>
      <c r="T374" s="64"/>
      <c r="AT374" s="17" t="s">
        <v>814</v>
      </c>
      <c r="AU374" s="17" t="s">
        <v>82</v>
      </c>
    </row>
    <row r="375" spans="2:65" s="12" customFormat="1">
      <c r="B375" s="194"/>
      <c r="C375" s="195"/>
      <c r="D375" s="196" t="s">
        <v>152</v>
      </c>
      <c r="E375" s="197" t="s">
        <v>19</v>
      </c>
      <c r="F375" s="198" t="s">
        <v>924</v>
      </c>
      <c r="G375" s="195"/>
      <c r="H375" s="199">
        <v>40.173000000000002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152</v>
      </c>
      <c r="AU375" s="205" t="s">
        <v>82</v>
      </c>
      <c r="AV375" s="12" t="s">
        <v>82</v>
      </c>
      <c r="AW375" s="12" t="s">
        <v>33</v>
      </c>
      <c r="AX375" s="12" t="s">
        <v>72</v>
      </c>
      <c r="AY375" s="205" t="s">
        <v>144</v>
      </c>
    </row>
    <row r="376" spans="2:65" s="12" customFormat="1">
      <c r="B376" s="194"/>
      <c r="C376" s="195"/>
      <c r="D376" s="196" t="s">
        <v>152</v>
      </c>
      <c r="E376" s="197" t="s">
        <v>19</v>
      </c>
      <c r="F376" s="198" t="s">
        <v>925</v>
      </c>
      <c r="G376" s="195"/>
      <c r="H376" s="199">
        <v>21.408000000000001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152</v>
      </c>
      <c r="AU376" s="205" t="s">
        <v>82</v>
      </c>
      <c r="AV376" s="12" t="s">
        <v>82</v>
      </c>
      <c r="AW376" s="12" t="s">
        <v>33</v>
      </c>
      <c r="AX376" s="12" t="s">
        <v>72</v>
      </c>
      <c r="AY376" s="205" t="s">
        <v>144</v>
      </c>
    </row>
    <row r="377" spans="2:65" s="12" customFormat="1">
      <c r="B377" s="194"/>
      <c r="C377" s="195"/>
      <c r="D377" s="196" t="s">
        <v>152</v>
      </c>
      <c r="E377" s="197" t="s">
        <v>19</v>
      </c>
      <c r="F377" s="198" t="s">
        <v>926</v>
      </c>
      <c r="G377" s="195"/>
      <c r="H377" s="199">
        <v>9.4860000000000007</v>
      </c>
      <c r="I377" s="200"/>
      <c r="J377" s="195"/>
      <c r="K377" s="195"/>
      <c r="L377" s="201"/>
      <c r="M377" s="202"/>
      <c r="N377" s="203"/>
      <c r="O377" s="203"/>
      <c r="P377" s="203"/>
      <c r="Q377" s="203"/>
      <c r="R377" s="203"/>
      <c r="S377" s="203"/>
      <c r="T377" s="204"/>
      <c r="AT377" s="205" t="s">
        <v>152</v>
      </c>
      <c r="AU377" s="205" t="s">
        <v>82</v>
      </c>
      <c r="AV377" s="12" t="s">
        <v>82</v>
      </c>
      <c r="AW377" s="12" t="s">
        <v>33</v>
      </c>
      <c r="AX377" s="12" t="s">
        <v>72</v>
      </c>
      <c r="AY377" s="205" t="s">
        <v>144</v>
      </c>
    </row>
    <row r="378" spans="2:65" s="12" customFormat="1">
      <c r="B378" s="194"/>
      <c r="C378" s="195"/>
      <c r="D378" s="196" t="s">
        <v>152</v>
      </c>
      <c r="E378" s="197" t="s">
        <v>19</v>
      </c>
      <c r="F378" s="198" t="s">
        <v>927</v>
      </c>
      <c r="G378" s="195"/>
      <c r="H378" s="199">
        <v>1.9</v>
      </c>
      <c r="I378" s="200"/>
      <c r="J378" s="195"/>
      <c r="K378" s="195"/>
      <c r="L378" s="201"/>
      <c r="M378" s="202"/>
      <c r="N378" s="203"/>
      <c r="O378" s="203"/>
      <c r="P378" s="203"/>
      <c r="Q378" s="203"/>
      <c r="R378" s="203"/>
      <c r="S378" s="203"/>
      <c r="T378" s="204"/>
      <c r="AT378" s="205" t="s">
        <v>152</v>
      </c>
      <c r="AU378" s="205" t="s">
        <v>82</v>
      </c>
      <c r="AV378" s="12" t="s">
        <v>82</v>
      </c>
      <c r="AW378" s="12" t="s">
        <v>33</v>
      </c>
      <c r="AX378" s="12" t="s">
        <v>72</v>
      </c>
      <c r="AY378" s="205" t="s">
        <v>144</v>
      </c>
    </row>
    <row r="379" spans="2:65" s="12" customFormat="1">
      <c r="B379" s="194"/>
      <c r="C379" s="195"/>
      <c r="D379" s="196" t="s">
        <v>152</v>
      </c>
      <c r="E379" s="197" t="s">
        <v>19</v>
      </c>
      <c r="F379" s="198" t="s">
        <v>928</v>
      </c>
      <c r="G379" s="195"/>
      <c r="H379" s="199">
        <v>1.45</v>
      </c>
      <c r="I379" s="200"/>
      <c r="J379" s="195"/>
      <c r="K379" s="195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152</v>
      </c>
      <c r="AU379" s="205" t="s">
        <v>82</v>
      </c>
      <c r="AV379" s="12" t="s">
        <v>82</v>
      </c>
      <c r="AW379" s="12" t="s">
        <v>33</v>
      </c>
      <c r="AX379" s="12" t="s">
        <v>72</v>
      </c>
      <c r="AY379" s="205" t="s">
        <v>144</v>
      </c>
    </row>
    <row r="380" spans="2:65" s="13" customFormat="1">
      <c r="B380" s="206"/>
      <c r="C380" s="207"/>
      <c r="D380" s="196" t="s">
        <v>152</v>
      </c>
      <c r="E380" s="208" t="s">
        <v>19</v>
      </c>
      <c r="F380" s="209" t="s">
        <v>200</v>
      </c>
      <c r="G380" s="207"/>
      <c r="H380" s="210">
        <v>74.417000000000002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152</v>
      </c>
      <c r="AU380" s="216" t="s">
        <v>82</v>
      </c>
      <c r="AV380" s="13" t="s">
        <v>150</v>
      </c>
      <c r="AW380" s="13" t="s">
        <v>33</v>
      </c>
      <c r="AX380" s="13" t="s">
        <v>80</v>
      </c>
      <c r="AY380" s="216" t="s">
        <v>144</v>
      </c>
    </row>
    <row r="381" spans="2:65" s="1" customFormat="1" ht="16.5" customHeight="1">
      <c r="B381" s="34"/>
      <c r="C381" s="217" t="s">
        <v>929</v>
      </c>
      <c r="D381" s="217" t="s">
        <v>217</v>
      </c>
      <c r="E381" s="218" t="s">
        <v>930</v>
      </c>
      <c r="F381" s="219" t="s">
        <v>931</v>
      </c>
      <c r="G381" s="220" t="s">
        <v>166</v>
      </c>
      <c r="H381" s="221">
        <v>74.62</v>
      </c>
      <c r="I381" s="222"/>
      <c r="J381" s="223">
        <f>ROUND(I381*H381,2)</f>
        <v>0</v>
      </c>
      <c r="K381" s="219" t="s">
        <v>19</v>
      </c>
      <c r="L381" s="224"/>
      <c r="M381" s="225" t="s">
        <v>19</v>
      </c>
      <c r="N381" s="226" t="s">
        <v>43</v>
      </c>
      <c r="O381" s="63"/>
      <c r="P381" s="190">
        <f>O381*H381</f>
        <v>0</v>
      </c>
      <c r="Q381" s="190">
        <v>1.6799999999999999E-2</v>
      </c>
      <c r="R381" s="190">
        <f>Q381*H381</f>
        <v>1.2536160000000001</v>
      </c>
      <c r="S381" s="190">
        <v>0</v>
      </c>
      <c r="T381" s="191">
        <f>S381*H381</f>
        <v>0</v>
      </c>
      <c r="AR381" s="192" t="s">
        <v>327</v>
      </c>
      <c r="AT381" s="192" t="s">
        <v>217</v>
      </c>
      <c r="AU381" s="192" t="s">
        <v>82</v>
      </c>
      <c r="AY381" s="17" t="s">
        <v>144</v>
      </c>
      <c r="BE381" s="193">
        <f>IF(N381="základní",J381,0)</f>
        <v>0</v>
      </c>
      <c r="BF381" s="193">
        <f>IF(N381="snížená",J381,0)</f>
        <v>0</v>
      </c>
      <c r="BG381" s="193">
        <f>IF(N381="zákl. přenesená",J381,0)</f>
        <v>0</v>
      </c>
      <c r="BH381" s="193">
        <f>IF(N381="sníž. přenesená",J381,0)</f>
        <v>0</v>
      </c>
      <c r="BI381" s="193">
        <f>IF(N381="nulová",J381,0)</f>
        <v>0</v>
      </c>
      <c r="BJ381" s="17" t="s">
        <v>80</v>
      </c>
      <c r="BK381" s="193">
        <f>ROUND(I381*H381,2)</f>
        <v>0</v>
      </c>
      <c r="BL381" s="17" t="s">
        <v>227</v>
      </c>
      <c r="BM381" s="192" t="s">
        <v>932</v>
      </c>
    </row>
    <row r="382" spans="2:65" s="12" customFormat="1">
      <c r="B382" s="194"/>
      <c r="C382" s="195"/>
      <c r="D382" s="196" t="s">
        <v>152</v>
      </c>
      <c r="E382" s="197" t="s">
        <v>19</v>
      </c>
      <c r="F382" s="198" t="s">
        <v>933</v>
      </c>
      <c r="G382" s="195"/>
      <c r="H382" s="199">
        <v>40.173000000000002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152</v>
      </c>
      <c r="AU382" s="205" t="s">
        <v>82</v>
      </c>
      <c r="AV382" s="12" t="s">
        <v>82</v>
      </c>
      <c r="AW382" s="12" t="s">
        <v>33</v>
      </c>
      <c r="AX382" s="12" t="s">
        <v>72</v>
      </c>
      <c r="AY382" s="205" t="s">
        <v>144</v>
      </c>
    </row>
    <row r="383" spans="2:65" s="12" customFormat="1">
      <c r="B383" s="194"/>
      <c r="C383" s="195"/>
      <c r="D383" s="196" t="s">
        <v>152</v>
      </c>
      <c r="E383" s="197" t="s">
        <v>19</v>
      </c>
      <c r="F383" s="198" t="s">
        <v>925</v>
      </c>
      <c r="G383" s="195"/>
      <c r="H383" s="199">
        <v>21.408000000000001</v>
      </c>
      <c r="I383" s="200"/>
      <c r="J383" s="195"/>
      <c r="K383" s="195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152</v>
      </c>
      <c r="AU383" s="205" t="s">
        <v>82</v>
      </c>
      <c r="AV383" s="12" t="s">
        <v>82</v>
      </c>
      <c r="AW383" s="12" t="s">
        <v>33</v>
      </c>
      <c r="AX383" s="12" t="s">
        <v>72</v>
      </c>
      <c r="AY383" s="205" t="s">
        <v>144</v>
      </c>
    </row>
    <row r="384" spans="2:65" s="12" customFormat="1">
      <c r="B384" s="194"/>
      <c r="C384" s="195"/>
      <c r="D384" s="196" t="s">
        <v>152</v>
      </c>
      <c r="E384" s="197" t="s">
        <v>19</v>
      </c>
      <c r="F384" s="198" t="s">
        <v>926</v>
      </c>
      <c r="G384" s="195"/>
      <c r="H384" s="199">
        <v>9.4860000000000007</v>
      </c>
      <c r="I384" s="200"/>
      <c r="J384" s="195"/>
      <c r="K384" s="195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152</v>
      </c>
      <c r="AU384" s="205" t="s">
        <v>82</v>
      </c>
      <c r="AV384" s="12" t="s">
        <v>82</v>
      </c>
      <c r="AW384" s="12" t="s">
        <v>33</v>
      </c>
      <c r="AX384" s="12" t="s">
        <v>72</v>
      </c>
      <c r="AY384" s="205" t="s">
        <v>144</v>
      </c>
    </row>
    <row r="385" spans="2:65" s="13" customFormat="1">
      <c r="B385" s="206"/>
      <c r="C385" s="207"/>
      <c r="D385" s="196" t="s">
        <v>152</v>
      </c>
      <c r="E385" s="208" t="s">
        <v>19</v>
      </c>
      <c r="F385" s="209" t="s">
        <v>200</v>
      </c>
      <c r="G385" s="207"/>
      <c r="H385" s="210">
        <v>71.066999999999993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152</v>
      </c>
      <c r="AU385" s="216" t="s">
        <v>82</v>
      </c>
      <c r="AV385" s="13" t="s">
        <v>150</v>
      </c>
      <c r="AW385" s="13" t="s">
        <v>33</v>
      </c>
      <c r="AX385" s="13" t="s">
        <v>80</v>
      </c>
      <c r="AY385" s="216" t="s">
        <v>144</v>
      </c>
    </row>
    <row r="386" spans="2:65" s="12" customFormat="1">
      <c r="B386" s="194"/>
      <c r="C386" s="195"/>
      <c r="D386" s="196" t="s">
        <v>152</v>
      </c>
      <c r="E386" s="195"/>
      <c r="F386" s="198" t="s">
        <v>934</v>
      </c>
      <c r="G386" s="195"/>
      <c r="H386" s="199">
        <v>74.62</v>
      </c>
      <c r="I386" s="200"/>
      <c r="J386" s="195"/>
      <c r="K386" s="195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152</v>
      </c>
      <c r="AU386" s="205" t="s">
        <v>82</v>
      </c>
      <c r="AV386" s="12" t="s">
        <v>82</v>
      </c>
      <c r="AW386" s="12" t="s">
        <v>4</v>
      </c>
      <c r="AX386" s="12" t="s">
        <v>80</v>
      </c>
      <c r="AY386" s="205" t="s">
        <v>144</v>
      </c>
    </row>
    <row r="387" spans="2:65" s="1" customFormat="1" ht="16.5" customHeight="1">
      <c r="B387" s="34"/>
      <c r="C387" s="217" t="s">
        <v>935</v>
      </c>
      <c r="D387" s="217" t="s">
        <v>217</v>
      </c>
      <c r="E387" s="218" t="s">
        <v>936</v>
      </c>
      <c r="F387" s="219" t="s">
        <v>937</v>
      </c>
      <c r="G387" s="220" t="s">
        <v>166</v>
      </c>
      <c r="H387" s="221">
        <v>3.35</v>
      </c>
      <c r="I387" s="222"/>
      <c r="J387" s="223">
        <f>ROUND(I387*H387,2)</f>
        <v>0</v>
      </c>
      <c r="K387" s="219" t="s">
        <v>19</v>
      </c>
      <c r="L387" s="224"/>
      <c r="M387" s="225" t="s">
        <v>19</v>
      </c>
      <c r="N387" s="226" t="s">
        <v>43</v>
      </c>
      <c r="O387" s="63"/>
      <c r="P387" s="190">
        <f>O387*H387</f>
        <v>0</v>
      </c>
      <c r="Q387" s="190">
        <v>1.7999999999999999E-2</v>
      </c>
      <c r="R387" s="190">
        <f>Q387*H387</f>
        <v>6.0299999999999999E-2</v>
      </c>
      <c r="S387" s="190">
        <v>0</v>
      </c>
      <c r="T387" s="191">
        <f>S387*H387</f>
        <v>0</v>
      </c>
      <c r="AR387" s="192" t="s">
        <v>327</v>
      </c>
      <c r="AT387" s="192" t="s">
        <v>217</v>
      </c>
      <c r="AU387" s="192" t="s">
        <v>82</v>
      </c>
      <c r="AY387" s="17" t="s">
        <v>144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7" t="s">
        <v>80</v>
      </c>
      <c r="BK387" s="193">
        <f>ROUND(I387*H387,2)</f>
        <v>0</v>
      </c>
      <c r="BL387" s="17" t="s">
        <v>227</v>
      </c>
      <c r="BM387" s="192" t="s">
        <v>938</v>
      </c>
    </row>
    <row r="388" spans="2:65" s="12" customFormat="1">
      <c r="B388" s="194"/>
      <c r="C388" s="195"/>
      <c r="D388" s="196" t="s">
        <v>152</v>
      </c>
      <c r="E388" s="197" t="s">
        <v>19</v>
      </c>
      <c r="F388" s="198" t="s">
        <v>927</v>
      </c>
      <c r="G388" s="195"/>
      <c r="H388" s="199">
        <v>1.9</v>
      </c>
      <c r="I388" s="200"/>
      <c r="J388" s="195"/>
      <c r="K388" s="195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152</v>
      </c>
      <c r="AU388" s="205" t="s">
        <v>82</v>
      </c>
      <c r="AV388" s="12" t="s">
        <v>82</v>
      </c>
      <c r="AW388" s="12" t="s">
        <v>33</v>
      </c>
      <c r="AX388" s="12" t="s">
        <v>72</v>
      </c>
      <c r="AY388" s="205" t="s">
        <v>144</v>
      </c>
    </row>
    <row r="389" spans="2:65" s="12" customFormat="1">
      <c r="B389" s="194"/>
      <c r="C389" s="195"/>
      <c r="D389" s="196" t="s">
        <v>152</v>
      </c>
      <c r="E389" s="197" t="s">
        <v>19</v>
      </c>
      <c r="F389" s="198" t="s">
        <v>928</v>
      </c>
      <c r="G389" s="195"/>
      <c r="H389" s="199">
        <v>1.45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152</v>
      </c>
      <c r="AU389" s="205" t="s">
        <v>82</v>
      </c>
      <c r="AV389" s="12" t="s">
        <v>82</v>
      </c>
      <c r="AW389" s="12" t="s">
        <v>33</v>
      </c>
      <c r="AX389" s="12" t="s">
        <v>72</v>
      </c>
      <c r="AY389" s="205" t="s">
        <v>144</v>
      </c>
    </row>
    <row r="390" spans="2:65" s="13" customFormat="1">
      <c r="B390" s="206"/>
      <c r="C390" s="207"/>
      <c r="D390" s="196" t="s">
        <v>152</v>
      </c>
      <c r="E390" s="208" t="s">
        <v>19</v>
      </c>
      <c r="F390" s="209" t="s">
        <v>200</v>
      </c>
      <c r="G390" s="207"/>
      <c r="H390" s="210">
        <v>3.35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152</v>
      </c>
      <c r="AU390" s="216" t="s">
        <v>82</v>
      </c>
      <c r="AV390" s="13" t="s">
        <v>150</v>
      </c>
      <c r="AW390" s="13" t="s">
        <v>33</v>
      </c>
      <c r="AX390" s="13" t="s">
        <v>80</v>
      </c>
      <c r="AY390" s="216" t="s">
        <v>144</v>
      </c>
    </row>
    <row r="391" spans="2:65" s="1" customFormat="1" ht="24" customHeight="1">
      <c r="B391" s="34"/>
      <c r="C391" s="181" t="s">
        <v>939</v>
      </c>
      <c r="D391" s="181" t="s">
        <v>146</v>
      </c>
      <c r="E391" s="182" t="s">
        <v>940</v>
      </c>
      <c r="F391" s="183" t="s">
        <v>941</v>
      </c>
      <c r="G391" s="184" t="s">
        <v>306</v>
      </c>
      <c r="H391" s="237"/>
      <c r="I391" s="186"/>
      <c r="J391" s="187">
        <f>ROUND(I391*H391,2)</f>
        <v>0</v>
      </c>
      <c r="K391" s="183" t="s">
        <v>149</v>
      </c>
      <c r="L391" s="38"/>
      <c r="M391" s="188" t="s">
        <v>19</v>
      </c>
      <c r="N391" s="189" t="s">
        <v>43</v>
      </c>
      <c r="O391" s="63"/>
      <c r="P391" s="190">
        <f>O391*H391</f>
        <v>0</v>
      </c>
      <c r="Q391" s="190">
        <v>0</v>
      </c>
      <c r="R391" s="190">
        <f>Q391*H391</f>
        <v>0</v>
      </c>
      <c r="S391" s="190">
        <v>0</v>
      </c>
      <c r="T391" s="191">
        <f>S391*H391</f>
        <v>0</v>
      </c>
      <c r="AR391" s="192" t="s">
        <v>227</v>
      </c>
      <c r="AT391" s="192" t="s">
        <v>146</v>
      </c>
      <c r="AU391" s="192" t="s">
        <v>82</v>
      </c>
      <c r="AY391" s="17" t="s">
        <v>144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17" t="s">
        <v>80</v>
      </c>
      <c r="BK391" s="193">
        <f>ROUND(I391*H391,2)</f>
        <v>0</v>
      </c>
      <c r="BL391" s="17" t="s">
        <v>227</v>
      </c>
      <c r="BM391" s="192" t="s">
        <v>942</v>
      </c>
    </row>
    <row r="392" spans="2:65" s="11" customFormat="1" ht="22.9" customHeight="1">
      <c r="B392" s="165"/>
      <c r="C392" s="166"/>
      <c r="D392" s="167" t="s">
        <v>71</v>
      </c>
      <c r="E392" s="179" t="s">
        <v>943</v>
      </c>
      <c r="F392" s="179" t="s">
        <v>944</v>
      </c>
      <c r="G392" s="166"/>
      <c r="H392" s="166"/>
      <c r="I392" s="169"/>
      <c r="J392" s="180">
        <f>BK392</f>
        <v>0</v>
      </c>
      <c r="K392" s="166"/>
      <c r="L392" s="171"/>
      <c r="M392" s="172"/>
      <c r="N392" s="173"/>
      <c r="O392" s="173"/>
      <c r="P392" s="174">
        <f>SUM(P393:P401)</f>
        <v>0</v>
      </c>
      <c r="Q392" s="173"/>
      <c r="R392" s="174">
        <f>SUM(R393:R401)</f>
        <v>0</v>
      </c>
      <c r="S392" s="173"/>
      <c r="T392" s="175">
        <f>SUM(T393:T401)</f>
        <v>0</v>
      </c>
      <c r="AR392" s="176" t="s">
        <v>82</v>
      </c>
      <c r="AT392" s="177" t="s">
        <v>71</v>
      </c>
      <c r="AU392" s="177" t="s">
        <v>80</v>
      </c>
      <c r="AY392" s="176" t="s">
        <v>144</v>
      </c>
      <c r="BK392" s="178">
        <f>SUM(BK393:BK401)</f>
        <v>0</v>
      </c>
    </row>
    <row r="393" spans="2:65" s="1" customFormat="1" ht="16.5" customHeight="1">
      <c r="B393" s="34"/>
      <c r="C393" s="181" t="s">
        <v>945</v>
      </c>
      <c r="D393" s="181" t="s">
        <v>146</v>
      </c>
      <c r="E393" s="182" t="s">
        <v>946</v>
      </c>
      <c r="F393" s="183" t="s">
        <v>947</v>
      </c>
      <c r="G393" s="184" t="s">
        <v>313</v>
      </c>
      <c r="H393" s="185">
        <v>2</v>
      </c>
      <c r="I393" s="186"/>
      <c r="J393" s="187">
        <f>ROUND(I393*H393,2)</f>
        <v>0</v>
      </c>
      <c r="K393" s="183" t="s">
        <v>19</v>
      </c>
      <c r="L393" s="38"/>
      <c r="M393" s="188" t="s">
        <v>19</v>
      </c>
      <c r="N393" s="189" t="s">
        <v>43</v>
      </c>
      <c r="O393" s="63"/>
      <c r="P393" s="190">
        <f>O393*H393</f>
        <v>0</v>
      </c>
      <c r="Q393" s="190">
        <v>0</v>
      </c>
      <c r="R393" s="190">
        <f>Q393*H393</f>
        <v>0</v>
      </c>
      <c r="S393" s="190">
        <v>0</v>
      </c>
      <c r="T393" s="191">
        <f>S393*H393</f>
        <v>0</v>
      </c>
      <c r="AR393" s="192" t="s">
        <v>227</v>
      </c>
      <c r="AT393" s="192" t="s">
        <v>146</v>
      </c>
      <c r="AU393" s="192" t="s">
        <v>82</v>
      </c>
      <c r="AY393" s="17" t="s">
        <v>144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7" t="s">
        <v>80</v>
      </c>
      <c r="BK393" s="193">
        <f>ROUND(I393*H393,2)</f>
        <v>0</v>
      </c>
      <c r="BL393" s="17" t="s">
        <v>227</v>
      </c>
      <c r="BM393" s="192" t="s">
        <v>948</v>
      </c>
    </row>
    <row r="394" spans="2:65" s="12" customFormat="1">
      <c r="B394" s="194"/>
      <c r="C394" s="195"/>
      <c r="D394" s="196" t="s">
        <v>152</v>
      </c>
      <c r="E394" s="197" t="s">
        <v>19</v>
      </c>
      <c r="F394" s="198" t="s">
        <v>949</v>
      </c>
      <c r="G394" s="195"/>
      <c r="H394" s="199">
        <v>2</v>
      </c>
      <c r="I394" s="200"/>
      <c r="J394" s="195"/>
      <c r="K394" s="195"/>
      <c r="L394" s="201"/>
      <c r="M394" s="202"/>
      <c r="N394" s="203"/>
      <c r="O394" s="203"/>
      <c r="P394" s="203"/>
      <c r="Q394" s="203"/>
      <c r="R394" s="203"/>
      <c r="S394" s="203"/>
      <c r="T394" s="204"/>
      <c r="AT394" s="205" t="s">
        <v>152</v>
      </c>
      <c r="AU394" s="205" t="s">
        <v>82</v>
      </c>
      <c r="AV394" s="12" t="s">
        <v>82</v>
      </c>
      <c r="AW394" s="12" t="s">
        <v>33</v>
      </c>
      <c r="AX394" s="12" t="s">
        <v>80</v>
      </c>
      <c r="AY394" s="205" t="s">
        <v>144</v>
      </c>
    </row>
    <row r="395" spans="2:65" s="1" customFormat="1" ht="24" customHeight="1">
      <c r="B395" s="34"/>
      <c r="C395" s="181" t="s">
        <v>950</v>
      </c>
      <c r="D395" s="181" t="s">
        <v>146</v>
      </c>
      <c r="E395" s="182" t="s">
        <v>951</v>
      </c>
      <c r="F395" s="183" t="s">
        <v>952</v>
      </c>
      <c r="G395" s="184" t="s">
        <v>313</v>
      </c>
      <c r="H395" s="185">
        <v>2</v>
      </c>
      <c r="I395" s="186"/>
      <c r="J395" s="187">
        <f>ROUND(I395*H395,2)</f>
        <v>0</v>
      </c>
      <c r="K395" s="183" t="s">
        <v>19</v>
      </c>
      <c r="L395" s="38"/>
      <c r="M395" s="188" t="s">
        <v>19</v>
      </c>
      <c r="N395" s="189" t="s">
        <v>43</v>
      </c>
      <c r="O395" s="63"/>
      <c r="P395" s="190">
        <f>O395*H395</f>
        <v>0</v>
      </c>
      <c r="Q395" s="190">
        <v>0</v>
      </c>
      <c r="R395" s="190">
        <f>Q395*H395</f>
        <v>0</v>
      </c>
      <c r="S395" s="190">
        <v>0</v>
      </c>
      <c r="T395" s="191">
        <f>S395*H395</f>
        <v>0</v>
      </c>
      <c r="AR395" s="192" t="s">
        <v>227</v>
      </c>
      <c r="AT395" s="192" t="s">
        <v>146</v>
      </c>
      <c r="AU395" s="192" t="s">
        <v>82</v>
      </c>
      <c r="AY395" s="17" t="s">
        <v>144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7" t="s">
        <v>80</v>
      </c>
      <c r="BK395" s="193">
        <f>ROUND(I395*H395,2)</f>
        <v>0</v>
      </c>
      <c r="BL395" s="17" t="s">
        <v>227</v>
      </c>
      <c r="BM395" s="192" t="s">
        <v>953</v>
      </c>
    </row>
    <row r="396" spans="2:65" s="12" customFormat="1">
      <c r="B396" s="194"/>
      <c r="C396" s="195"/>
      <c r="D396" s="196" t="s">
        <v>152</v>
      </c>
      <c r="E396" s="197" t="s">
        <v>19</v>
      </c>
      <c r="F396" s="198" t="s">
        <v>954</v>
      </c>
      <c r="G396" s="195"/>
      <c r="H396" s="199">
        <v>2</v>
      </c>
      <c r="I396" s="200"/>
      <c r="J396" s="195"/>
      <c r="K396" s="195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152</v>
      </c>
      <c r="AU396" s="205" t="s">
        <v>82</v>
      </c>
      <c r="AV396" s="12" t="s">
        <v>82</v>
      </c>
      <c r="AW396" s="12" t="s">
        <v>33</v>
      </c>
      <c r="AX396" s="12" t="s">
        <v>80</v>
      </c>
      <c r="AY396" s="205" t="s">
        <v>144</v>
      </c>
    </row>
    <row r="397" spans="2:65" s="1" customFormat="1" ht="16.5" customHeight="1">
      <c r="B397" s="34"/>
      <c r="C397" s="181" t="s">
        <v>955</v>
      </c>
      <c r="D397" s="181" t="s">
        <v>146</v>
      </c>
      <c r="E397" s="182" t="s">
        <v>956</v>
      </c>
      <c r="F397" s="183" t="s">
        <v>957</v>
      </c>
      <c r="G397" s="184" t="s">
        <v>235</v>
      </c>
      <c r="H397" s="185">
        <v>8.5</v>
      </c>
      <c r="I397" s="186"/>
      <c r="J397" s="187">
        <f>ROUND(I397*H397,2)</f>
        <v>0</v>
      </c>
      <c r="K397" s="183" t="s">
        <v>19</v>
      </c>
      <c r="L397" s="38"/>
      <c r="M397" s="188" t="s">
        <v>19</v>
      </c>
      <c r="N397" s="189" t="s">
        <v>43</v>
      </c>
      <c r="O397" s="63"/>
      <c r="P397" s="190">
        <f>O397*H397</f>
        <v>0</v>
      </c>
      <c r="Q397" s="190">
        <v>0</v>
      </c>
      <c r="R397" s="190">
        <f>Q397*H397</f>
        <v>0</v>
      </c>
      <c r="S397" s="190">
        <v>0</v>
      </c>
      <c r="T397" s="191">
        <f>S397*H397</f>
        <v>0</v>
      </c>
      <c r="AR397" s="192" t="s">
        <v>227</v>
      </c>
      <c r="AT397" s="192" t="s">
        <v>146</v>
      </c>
      <c r="AU397" s="192" t="s">
        <v>82</v>
      </c>
      <c r="AY397" s="17" t="s">
        <v>144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7" t="s">
        <v>80</v>
      </c>
      <c r="BK397" s="193">
        <f>ROUND(I397*H397,2)</f>
        <v>0</v>
      </c>
      <c r="BL397" s="17" t="s">
        <v>227</v>
      </c>
      <c r="BM397" s="192" t="s">
        <v>958</v>
      </c>
    </row>
    <row r="398" spans="2:65" s="12" customFormat="1">
      <c r="B398" s="194"/>
      <c r="C398" s="195"/>
      <c r="D398" s="196" t="s">
        <v>152</v>
      </c>
      <c r="E398" s="197" t="s">
        <v>19</v>
      </c>
      <c r="F398" s="198" t="s">
        <v>959</v>
      </c>
      <c r="G398" s="195"/>
      <c r="H398" s="199">
        <v>8.5</v>
      </c>
      <c r="I398" s="200"/>
      <c r="J398" s="195"/>
      <c r="K398" s="195"/>
      <c r="L398" s="201"/>
      <c r="M398" s="202"/>
      <c r="N398" s="203"/>
      <c r="O398" s="203"/>
      <c r="P398" s="203"/>
      <c r="Q398" s="203"/>
      <c r="R398" s="203"/>
      <c r="S398" s="203"/>
      <c r="T398" s="204"/>
      <c r="AT398" s="205" t="s">
        <v>152</v>
      </c>
      <c r="AU398" s="205" t="s">
        <v>82</v>
      </c>
      <c r="AV398" s="12" t="s">
        <v>82</v>
      </c>
      <c r="AW398" s="12" t="s">
        <v>33</v>
      </c>
      <c r="AX398" s="12" t="s">
        <v>80</v>
      </c>
      <c r="AY398" s="205" t="s">
        <v>144</v>
      </c>
    </row>
    <row r="399" spans="2:65" s="1" customFormat="1" ht="16.5" customHeight="1">
      <c r="B399" s="34"/>
      <c r="C399" s="181" t="s">
        <v>960</v>
      </c>
      <c r="D399" s="181" t="s">
        <v>146</v>
      </c>
      <c r="E399" s="182" t="s">
        <v>961</v>
      </c>
      <c r="F399" s="183" t="s">
        <v>962</v>
      </c>
      <c r="G399" s="184" t="s">
        <v>235</v>
      </c>
      <c r="H399" s="185">
        <v>5.5</v>
      </c>
      <c r="I399" s="186"/>
      <c r="J399" s="187">
        <f>ROUND(I399*H399,2)</f>
        <v>0</v>
      </c>
      <c r="K399" s="183" t="s">
        <v>19</v>
      </c>
      <c r="L399" s="38"/>
      <c r="M399" s="188" t="s">
        <v>19</v>
      </c>
      <c r="N399" s="189" t="s">
        <v>43</v>
      </c>
      <c r="O399" s="63"/>
      <c r="P399" s="190">
        <f>O399*H399</f>
        <v>0</v>
      </c>
      <c r="Q399" s="190">
        <v>0</v>
      </c>
      <c r="R399" s="190">
        <f>Q399*H399</f>
        <v>0</v>
      </c>
      <c r="S399" s="190">
        <v>0</v>
      </c>
      <c r="T399" s="191">
        <f>S399*H399</f>
        <v>0</v>
      </c>
      <c r="AR399" s="192" t="s">
        <v>227</v>
      </c>
      <c r="AT399" s="192" t="s">
        <v>146</v>
      </c>
      <c r="AU399" s="192" t="s">
        <v>82</v>
      </c>
      <c r="AY399" s="17" t="s">
        <v>144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7" t="s">
        <v>80</v>
      </c>
      <c r="BK399" s="193">
        <f>ROUND(I399*H399,2)</f>
        <v>0</v>
      </c>
      <c r="BL399" s="17" t="s">
        <v>227</v>
      </c>
      <c r="BM399" s="192" t="s">
        <v>963</v>
      </c>
    </row>
    <row r="400" spans="2:65" s="12" customFormat="1">
      <c r="B400" s="194"/>
      <c r="C400" s="195"/>
      <c r="D400" s="196" t="s">
        <v>152</v>
      </c>
      <c r="E400" s="197" t="s">
        <v>19</v>
      </c>
      <c r="F400" s="198" t="s">
        <v>964</v>
      </c>
      <c r="G400" s="195"/>
      <c r="H400" s="199">
        <v>5.5</v>
      </c>
      <c r="I400" s="200"/>
      <c r="J400" s="195"/>
      <c r="K400" s="195"/>
      <c r="L400" s="201"/>
      <c r="M400" s="202"/>
      <c r="N400" s="203"/>
      <c r="O400" s="203"/>
      <c r="P400" s="203"/>
      <c r="Q400" s="203"/>
      <c r="R400" s="203"/>
      <c r="S400" s="203"/>
      <c r="T400" s="204"/>
      <c r="AT400" s="205" t="s">
        <v>152</v>
      </c>
      <c r="AU400" s="205" t="s">
        <v>82</v>
      </c>
      <c r="AV400" s="12" t="s">
        <v>82</v>
      </c>
      <c r="AW400" s="12" t="s">
        <v>33</v>
      </c>
      <c r="AX400" s="12" t="s">
        <v>80</v>
      </c>
      <c r="AY400" s="205" t="s">
        <v>144</v>
      </c>
    </row>
    <row r="401" spans="2:65" s="1" customFormat="1" ht="24" customHeight="1">
      <c r="B401" s="34"/>
      <c r="C401" s="181" t="s">
        <v>965</v>
      </c>
      <c r="D401" s="181" t="s">
        <v>146</v>
      </c>
      <c r="E401" s="182" t="s">
        <v>966</v>
      </c>
      <c r="F401" s="183" t="s">
        <v>967</v>
      </c>
      <c r="G401" s="184" t="s">
        <v>306</v>
      </c>
      <c r="H401" s="237"/>
      <c r="I401" s="186"/>
      <c r="J401" s="187">
        <f>ROUND(I401*H401,2)</f>
        <v>0</v>
      </c>
      <c r="K401" s="183" t="s">
        <v>149</v>
      </c>
      <c r="L401" s="38"/>
      <c r="M401" s="188" t="s">
        <v>19</v>
      </c>
      <c r="N401" s="189" t="s">
        <v>43</v>
      </c>
      <c r="O401" s="63"/>
      <c r="P401" s="190">
        <f>O401*H401</f>
        <v>0</v>
      </c>
      <c r="Q401" s="190">
        <v>0</v>
      </c>
      <c r="R401" s="190">
        <f>Q401*H401</f>
        <v>0</v>
      </c>
      <c r="S401" s="190">
        <v>0</v>
      </c>
      <c r="T401" s="191">
        <f>S401*H401</f>
        <v>0</v>
      </c>
      <c r="AR401" s="192" t="s">
        <v>227</v>
      </c>
      <c r="AT401" s="192" t="s">
        <v>146</v>
      </c>
      <c r="AU401" s="192" t="s">
        <v>82</v>
      </c>
      <c r="AY401" s="17" t="s">
        <v>144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17" t="s">
        <v>80</v>
      </c>
      <c r="BK401" s="193">
        <f>ROUND(I401*H401,2)</f>
        <v>0</v>
      </c>
      <c r="BL401" s="17" t="s">
        <v>227</v>
      </c>
      <c r="BM401" s="192" t="s">
        <v>968</v>
      </c>
    </row>
    <row r="402" spans="2:65" s="11" customFormat="1" ht="22.9" customHeight="1">
      <c r="B402" s="165"/>
      <c r="C402" s="166"/>
      <c r="D402" s="167" t="s">
        <v>71</v>
      </c>
      <c r="E402" s="179" t="s">
        <v>315</v>
      </c>
      <c r="F402" s="179" t="s">
        <v>316</v>
      </c>
      <c r="G402" s="166"/>
      <c r="H402" s="166"/>
      <c r="I402" s="169"/>
      <c r="J402" s="180">
        <f>BK402</f>
        <v>0</v>
      </c>
      <c r="K402" s="166"/>
      <c r="L402" s="171"/>
      <c r="M402" s="172"/>
      <c r="N402" s="173"/>
      <c r="O402" s="173"/>
      <c r="P402" s="174">
        <f>SUM(P403:P445)</f>
        <v>0</v>
      </c>
      <c r="Q402" s="173"/>
      <c r="R402" s="174">
        <f>SUM(R403:R445)</f>
        <v>1.0856086600000001</v>
      </c>
      <c r="S402" s="173"/>
      <c r="T402" s="175">
        <f>SUM(T403:T445)</f>
        <v>0</v>
      </c>
      <c r="AR402" s="176" t="s">
        <v>82</v>
      </c>
      <c r="AT402" s="177" t="s">
        <v>71</v>
      </c>
      <c r="AU402" s="177" t="s">
        <v>80</v>
      </c>
      <c r="AY402" s="176" t="s">
        <v>144</v>
      </c>
      <c r="BK402" s="178">
        <f>SUM(BK403:BK445)</f>
        <v>0</v>
      </c>
    </row>
    <row r="403" spans="2:65" s="1" customFormat="1" ht="16.5" customHeight="1">
      <c r="B403" s="34"/>
      <c r="C403" s="181" t="s">
        <v>969</v>
      </c>
      <c r="D403" s="181" t="s">
        <v>146</v>
      </c>
      <c r="E403" s="182" t="s">
        <v>970</v>
      </c>
      <c r="F403" s="183" t="s">
        <v>971</v>
      </c>
      <c r="G403" s="184" t="s">
        <v>104</v>
      </c>
      <c r="H403" s="185">
        <v>0.64800000000000002</v>
      </c>
      <c r="I403" s="186"/>
      <c r="J403" s="187">
        <f>ROUND(I403*H403,2)</f>
        <v>0</v>
      </c>
      <c r="K403" s="183" t="s">
        <v>149</v>
      </c>
      <c r="L403" s="38"/>
      <c r="M403" s="188" t="s">
        <v>19</v>
      </c>
      <c r="N403" s="189" t="s">
        <v>43</v>
      </c>
      <c r="O403" s="63"/>
      <c r="P403" s="190">
        <f>O403*H403</f>
        <v>0</v>
      </c>
      <c r="Q403" s="190">
        <v>0</v>
      </c>
      <c r="R403" s="190">
        <f>Q403*H403</f>
        <v>0</v>
      </c>
      <c r="S403" s="190">
        <v>0</v>
      </c>
      <c r="T403" s="191">
        <f>S403*H403</f>
        <v>0</v>
      </c>
      <c r="AR403" s="192" t="s">
        <v>227</v>
      </c>
      <c r="AT403" s="192" t="s">
        <v>146</v>
      </c>
      <c r="AU403" s="192" t="s">
        <v>82</v>
      </c>
      <c r="AY403" s="17" t="s">
        <v>144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7" t="s">
        <v>80</v>
      </c>
      <c r="BK403" s="193">
        <f>ROUND(I403*H403,2)</f>
        <v>0</v>
      </c>
      <c r="BL403" s="17" t="s">
        <v>227</v>
      </c>
      <c r="BM403" s="192" t="s">
        <v>972</v>
      </c>
    </row>
    <row r="404" spans="2:65" s="12" customFormat="1">
      <c r="B404" s="194"/>
      <c r="C404" s="195"/>
      <c r="D404" s="196" t="s">
        <v>152</v>
      </c>
      <c r="E404" s="197" t="s">
        <v>19</v>
      </c>
      <c r="F404" s="198" t="s">
        <v>973</v>
      </c>
      <c r="G404" s="195"/>
      <c r="H404" s="199">
        <v>0.23899999999999999</v>
      </c>
      <c r="I404" s="200"/>
      <c r="J404" s="195"/>
      <c r="K404" s="195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152</v>
      </c>
      <c r="AU404" s="205" t="s">
        <v>82</v>
      </c>
      <c r="AV404" s="12" t="s">
        <v>82</v>
      </c>
      <c r="AW404" s="12" t="s">
        <v>33</v>
      </c>
      <c r="AX404" s="12" t="s">
        <v>72</v>
      </c>
      <c r="AY404" s="205" t="s">
        <v>144</v>
      </c>
    </row>
    <row r="405" spans="2:65" s="12" customFormat="1">
      <c r="B405" s="194"/>
      <c r="C405" s="195"/>
      <c r="D405" s="196" t="s">
        <v>152</v>
      </c>
      <c r="E405" s="197" t="s">
        <v>19</v>
      </c>
      <c r="F405" s="198" t="s">
        <v>974</v>
      </c>
      <c r="G405" s="195"/>
      <c r="H405" s="199">
        <v>0.38600000000000001</v>
      </c>
      <c r="I405" s="200"/>
      <c r="J405" s="195"/>
      <c r="K405" s="195"/>
      <c r="L405" s="201"/>
      <c r="M405" s="202"/>
      <c r="N405" s="203"/>
      <c r="O405" s="203"/>
      <c r="P405" s="203"/>
      <c r="Q405" s="203"/>
      <c r="R405" s="203"/>
      <c r="S405" s="203"/>
      <c r="T405" s="204"/>
      <c r="AT405" s="205" t="s">
        <v>152</v>
      </c>
      <c r="AU405" s="205" t="s">
        <v>82</v>
      </c>
      <c r="AV405" s="12" t="s">
        <v>82</v>
      </c>
      <c r="AW405" s="12" t="s">
        <v>33</v>
      </c>
      <c r="AX405" s="12" t="s">
        <v>72</v>
      </c>
      <c r="AY405" s="205" t="s">
        <v>144</v>
      </c>
    </row>
    <row r="406" spans="2:65" s="12" customFormat="1">
      <c r="B406" s="194"/>
      <c r="C406" s="195"/>
      <c r="D406" s="196" t="s">
        <v>152</v>
      </c>
      <c r="E406" s="197" t="s">
        <v>19</v>
      </c>
      <c r="F406" s="198" t="s">
        <v>975</v>
      </c>
      <c r="G406" s="195"/>
      <c r="H406" s="199">
        <v>2.3E-2</v>
      </c>
      <c r="I406" s="200"/>
      <c r="J406" s="195"/>
      <c r="K406" s="195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152</v>
      </c>
      <c r="AU406" s="205" t="s">
        <v>82</v>
      </c>
      <c r="AV406" s="12" t="s">
        <v>82</v>
      </c>
      <c r="AW406" s="12" t="s">
        <v>33</v>
      </c>
      <c r="AX406" s="12" t="s">
        <v>72</v>
      </c>
      <c r="AY406" s="205" t="s">
        <v>144</v>
      </c>
    </row>
    <row r="407" spans="2:65" s="13" customFormat="1">
      <c r="B407" s="206"/>
      <c r="C407" s="207"/>
      <c r="D407" s="196" t="s">
        <v>152</v>
      </c>
      <c r="E407" s="208" t="s">
        <v>19</v>
      </c>
      <c r="F407" s="209" t="s">
        <v>200</v>
      </c>
      <c r="G407" s="207"/>
      <c r="H407" s="210">
        <v>0.64800000000000002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152</v>
      </c>
      <c r="AU407" s="216" t="s">
        <v>82</v>
      </c>
      <c r="AV407" s="13" t="s">
        <v>150</v>
      </c>
      <c r="AW407" s="13" t="s">
        <v>33</v>
      </c>
      <c r="AX407" s="13" t="s">
        <v>80</v>
      </c>
      <c r="AY407" s="216" t="s">
        <v>144</v>
      </c>
    </row>
    <row r="408" spans="2:65" s="1" customFormat="1" ht="24" customHeight="1">
      <c r="B408" s="34"/>
      <c r="C408" s="181" t="s">
        <v>976</v>
      </c>
      <c r="D408" s="181" t="s">
        <v>146</v>
      </c>
      <c r="E408" s="182" t="s">
        <v>977</v>
      </c>
      <c r="F408" s="183" t="s">
        <v>978</v>
      </c>
      <c r="G408" s="184" t="s">
        <v>313</v>
      </c>
      <c r="H408" s="185">
        <v>6</v>
      </c>
      <c r="I408" s="186"/>
      <c r="J408" s="187">
        <f>ROUND(I408*H408,2)</f>
        <v>0</v>
      </c>
      <c r="K408" s="183" t="s">
        <v>149</v>
      </c>
      <c r="L408" s="38"/>
      <c r="M408" s="188" t="s">
        <v>19</v>
      </c>
      <c r="N408" s="189" t="s">
        <v>43</v>
      </c>
      <c r="O408" s="63"/>
      <c r="P408" s="190">
        <f>O408*H408</f>
        <v>0</v>
      </c>
      <c r="Q408" s="190">
        <v>0</v>
      </c>
      <c r="R408" s="190">
        <f>Q408*H408</f>
        <v>0</v>
      </c>
      <c r="S408" s="190">
        <v>0</v>
      </c>
      <c r="T408" s="191">
        <f>S408*H408</f>
        <v>0</v>
      </c>
      <c r="AR408" s="192" t="s">
        <v>227</v>
      </c>
      <c r="AT408" s="192" t="s">
        <v>146</v>
      </c>
      <c r="AU408" s="192" t="s">
        <v>82</v>
      </c>
      <c r="AY408" s="17" t="s">
        <v>144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7" t="s">
        <v>80</v>
      </c>
      <c r="BK408" s="193">
        <f>ROUND(I408*H408,2)</f>
        <v>0</v>
      </c>
      <c r="BL408" s="17" t="s">
        <v>227</v>
      </c>
      <c r="BM408" s="192" t="s">
        <v>979</v>
      </c>
    </row>
    <row r="409" spans="2:65" s="12" customFormat="1">
      <c r="B409" s="194"/>
      <c r="C409" s="195"/>
      <c r="D409" s="196" t="s">
        <v>152</v>
      </c>
      <c r="E409" s="197" t="s">
        <v>19</v>
      </c>
      <c r="F409" s="198" t="s">
        <v>980</v>
      </c>
      <c r="G409" s="195"/>
      <c r="H409" s="199">
        <v>6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152</v>
      </c>
      <c r="AU409" s="205" t="s">
        <v>82</v>
      </c>
      <c r="AV409" s="12" t="s">
        <v>82</v>
      </c>
      <c r="AW409" s="12" t="s">
        <v>33</v>
      </c>
      <c r="AX409" s="12" t="s">
        <v>80</v>
      </c>
      <c r="AY409" s="205" t="s">
        <v>144</v>
      </c>
    </row>
    <row r="410" spans="2:65" s="1" customFormat="1" ht="24" customHeight="1">
      <c r="B410" s="34"/>
      <c r="C410" s="181" t="s">
        <v>981</v>
      </c>
      <c r="D410" s="181" t="s">
        <v>146</v>
      </c>
      <c r="E410" s="182" t="s">
        <v>982</v>
      </c>
      <c r="F410" s="183" t="s">
        <v>983</v>
      </c>
      <c r="G410" s="184" t="s">
        <v>235</v>
      </c>
      <c r="H410" s="185">
        <v>52.6</v>
      </c>
      <c r="I410" s="186"/>
      <c r="J410" s="187">
        <f>ROUND(I410*H410,2)</f>
        <v>0</v>
      </c>
      <c r="K410" s="183" t="s">
        <v>149</v>
      </c>
      <c r="L410" s="38"/>
      <c r="M410" s="188" t="s">
        <v>19</v>
      </c>
      <c r="N410" s="189" t="s">
        <v>43</v>
      </c>
      <c r="O410" s="63"/>
      <c r="P410" s="190">
        <f>O410*H410</f>
        <v>0</v>
      </c>
      <c r="Q410" s="190">
        <v>0</v>
      </c>
      <c r="R410" s="190">
        <f>Q410*H410</f>
        <v>0</v>
      </c>
      <c r="S410" s="190">
        <v>0</v>
      </c>
      <c r="T410" s="191">
        <f>S410*H410</f>
        <v>0</v>
      </c>
      <c r="AR410" s="192" t="s">
        <v>227</v>
      </c>
      <c r="AT410" s="192" t="s">
        <v>146</v>
      </c>
      <c r="AU410" s="192" t="s">
        <v>82</v>
      </c>
      <c r="AY410" s="17" t="s">
        <v>144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17" t="s">
        <v>80</v>
      </c>
      <c r="BK410" s="193">
        <f>ROUND(I410*H410,2)</f>
        <v>0</v>
      </c>
      <c r="BL410" s="17" t="s">
        <v>227</v>
      </c>
      <c r="BM410" s="192" t="s">
        <v>984</v>
      </c>
    </row>
    <row r="411" spans="2:65" s="12" customFormat="1">
      <c r="B411" s="194"/>
      <c r="C411" s="195"/>
      <c r="D411" s="196" t="s">
        <v>152</v>
      </c>
      <c r="E411" s="197" t="s">
        <v>19</v>
      </c>
      <c r="F411" s="198" t="s">
        <v>985</v>
      </c>
      <c r="G411" s="195"/>
      <c r="H411" s="199">
        <v>12.9</v>
      </c>
      <c r="I411" s="200"/>
      <c r="J411" s="195"/>
      <c r="K411" s="195"/>
      <c r="L411" s="201"/>
      <c r="M411" s="202"/>
      <c r="N411" s="203"/>
      <c r="O411" s="203"/>
      <c r="P411" s="203"/>
      <c r="Q411" s="203"/>
      <c r="R411" s="203"/>
      <c r="S411" s="203"/>
      <c r="T411" s="204"/>
      <c r="AT411" s="205" t="s">
        <v>152</v>
      </c>
      <c r="AU411" s="205" t="s">
        <v>82</v>
      </c>
      <c r="AV411" s="12" t="s">
        <v>82</v>
      </c>
      <c r="AW411" s="12" t="s">
        <v>33</v>
      </c>
      <c r="AX411" s="12" t="s">
        <v>72</v>
      </c>
      <c r="AY411" s="205" t="s">
        <v>144</v>
      </c>
    </row>
    <row r="412" spans="2:65" s="12" customFormat="1">
      <c r="B412" s="194"/>
      <c r="C412" s="195"/>
      <c r="D412" s="196" t="s">
        <v>152</v>
      </c>
      <c r="E412" s="197" t="s">
        <v>19</v>
      </c>
      <c r="F412" s="198" t="s">
        <v>986</v>
      </c>
      <c r="G412" s="195"/>
      <c r="H412" s="199">
        <v>39.700000000000003</v>
      </c>
      <c r="I412" s="200"/>
      <c r="J412" s="195"/>
      <c r="K412" s="195"/>
      <c r="L412" s="201"/>
      <c r="M412" s="202"/>
      <c r="N412" s="203"/>
      <c r="O412" s="203"/>
      <c r="P412" s="203"/>
      <c r="Q412" s="203"/>
      <c r="R412" s="203"/>
      <c r="S412" s="203"/>
      <c r="T412" s="204"/>
      <c r="AT412" s="205" t="s">
        <v>152</v>
      </c>
      <c r="AU412" s="205" t="s">
        <v>82</v>
      </c>
      <c r="AV412" s="12" t="s">
        <v>82</v>
      </c>
      <c r="AW412" s="12" t="s">
        <v>33</v>
      </c>
      <c r="AX412" s="12" t="s">
        <v>72</v>
      </c>
      <c r="AY412" s="205" t="s">
        <v>144</v>
      </c>
    </row>
    <row r="413" spans="2:65" s="13" customFormat="1">
      <c r="B413" s="206"/>
      <c r="C413" s="207"/>
      <c r="D413" s="196" t="s">
        <v>152</v>
      </c>
      <c r="E413" s="208" t="s">
        <v>19</v>
      </c>
      <c r="F413" s="209" t="s">
        <v>200</v>
      </c>
      <c r="G413" s="207"/>
      <c r="H413" s="210">
        <v>52.6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152</v>
      </c>
      <c r="AU413" s="216" t="s">
        <v>82</v>
      </c>
      <c r="AV413" s="13" t="s">
        <v>150</v>
      </c>
      <c r="AW413" s="13" t="s">
        <v>33</v>
      </c>
      <c r="AX413" s="13" t="s">
        <v>80</v>
      </c>
      <c r="AY413" s="216" t="s">
        <v>144</v>
      </c>
    </row>
    <row r="414" spans="2:65" s="1" customFormat="1" ht="16.5" customHeight="1">
      <c r="B414" s="34"/>
      <c r="C414" s="217" t="s">
        <v>987</v>
      </c>
      <c r="D414" s="217" t="s">
        <v>217</v>
      </c>
      <c r="E414" s="218" t="s">
        <v>988</v>
      </c>
      <c r="F414" s="219" t="s">
        <v>989</v>
      </c>
      <c r="G414" s="220" t="s">
        <v>104</v>
      </c>
      <c r="H414" s="221">
        <v>1.325</v>
      </c>
      <c r="I414" s="222"/>
      <c r="J414" s="223">
        <f>ROUND(I414*H414,2)</f>
        <v>0</v>
      </c>
      <c r="K414" s="219" t="s">
        <v>149</v>
      </c>
      <c r="L414" s="224"/>
      <c r="M414" s="225" t="s">
        <v>19</v>
      </c>
      <c r="N414" s="226" t="s">
        <v>43</v>
      </c>
      <c r="O414" s="63"/>
      <c r="P414" s="190">
        <f>O414*H414</f>
        <v>0</v>
      </c>
      <c r="Q414" s="190">
        <v>0.55000000000000004</v>
      </c>
      <c r="R414" s="190">
        <f>Q414*H414</f>
        <v>0.72875000000000001</v>
      </c>
      <c r="S414" s="190">
        <v>0</v>
      </c>
      <c r="T414" s="191">
        <f>S414*H414</f>
        <v>0</v>
      </c>
      <c r="AR414" s="192" t="s">
        <v>327</v>
      </c>
      <c r="AT414" s="192" t="s">
        <v>217</v>
      </c>
      <c r="AU414" s="192" t="s">
        <v>82</v>
      </c>
      <c r="AY414" s="17" t="s">
        <v>144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17" t="s">
        <v>80</v>
      </c>
      <c r="BK414" s="193">
        <f>ROUND(I414*H414,2)</f>
        <v>0</v>
      </c>
      <c r="BL414" s="17" t="s">
        <v>227</v>
      </c>
      <c r="BM414" s="192" t="s">
        <v>990</v>
      </c>
    </row>
    <row r="415" spans="2:65" s="12" customFormat="1">
      <c r="B415" s="194"/>
      <c r="C415" s="195"/>
      <c r="D415" s="196" t="s">
        <v>152</v>
      </c>
      <c r="E415" s="197" t="s">
        <v>19</v>
      </c>
      <c r="F415" s="198" t="s">
        <v>991</v>
      </c>
      <c r="G415" s="195"/>
      <c r="H415" s="199">
        <v>0.32500000000000001</v>
      </c>
      <c r="I415" s="200"/>
      <c r="J415" s="195"/>
      <c r="K415" s="195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152</v>
      </c>
      <c r="AU415" s="205" t="s">
        <v>82</v>
      </c>
      <c r="AV415" s="12" t="s">
        <v>82</v>
      </c>
      <c r="AW415" s="12" t="s">
        <v>33</v>
      </c>
      <c r="AX415" s="12" t="s">
        <v>72</v>
      </c>
      <c r="AY415" s="205" t="s">
        <v>144</v>
      </c>
    </row>
    <row r="416" spans="2:65" s="12" customFormat="1">
      <c r="B416" s="194"/>
      <c r="C416" s="195"/>
      <c r="D416" s="196" t="s">
        <v>152</v>
      </c>
      <c r="E416" s="197" t="s">
        <v>19</v>
      </c>
      <c r="F416" s="198" t="s">
        <v>992</v>
      </c>
      <c r="G416" s="195"/>
      <c r="H416" s="199">
        <v>1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152</v>
      </c>
      <c r="AU416" s="205" t="s">
        <v>82</v>
      </c>
      <c r="AV416" s="12" t="s">
        <v>82</v>
      </c>
      <c r="AW416" s="12" t="s">
        <v>33</v>
      </c>
      <c r="AX416" s="12" t="s">
        <v>72</v>
      </c>
      <c r="AY416" s="205" t="s">
        <v>144</v>
      </c>
    </row>
    <row r="417" spans="2:65" s="13" customFormat="1">
      <c r="B417" s="206"/>
      <c r="C417" s="207"/>
      <c r="D417" s="196" t="s">
        <v>152</v>
      </c>
      <c r="E417" s="208" t="s">
        <v>19</v>
      </c>
      <c r="F417" s="209" t="s">
        <v>200</v>
      </c>
      <c r="G417" s="207"/>
      <c r="H417" s="210">
        <v>1.325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152</v>
      </c>
      <c r="AU417" s="216" t="s">
        <v>82</v>
      </c>
      <c r="AV417" s="13" t="s">
        <v>150</v>
      </c>
      <c r="AW417" s="13" t="s">
        <v>33</v>
      </c>
      <c r="AX417" s="13" t="s">
        <v>80</v>
      </c>
      <c r="AY417" s="216" t="s">
        <v>144</v>
      </c>
    </row>
    <row r="418" spans="2:65" s="1" customFormat="1" ht="24" customHeight="1">
      <c r="B418" s="34"/>
      <c r="C418" s="181" t="s">
        <v>993</v>
      </c>
      <c r="D418" s="181" t="s">
        <v>146</v>
      </c>
      <c r="E418" s="182" t="s">
        <v>994</v>
      </c>
      <c r="F418" s="183" t="s">
        <v>995</v>
      </c>
      <c r="G418" s="184" t="s">
        <v>166</v>
      </c>
      <c r="H418" s="185">
        <v>27.5</v>
      </c>
      <c r="I418" s="186"/>
      <c r="J418" s="187">
        <f>ROUND(I418*H418,2)</f>
        <v>0</v>
      </c>
      <c r="K418" s="183" t="s">
        <v>149</v>
      </c>
      <c r="L418" s="38"/>
      <c r="M418" s="188" t="s">
        <v>19</v>
      </c>
      <c r="N418" s="189" t="s">
        <v>43</v>
      </c>
      <c r="O418" s="63"/>
      <c r="P418" s="190">
        <f>O418*H418</f>
        <v>0</v>
      </c>
      <c r="Q418" s="190">
        <v>0</v>
      </c>
      <c r="R418" s="190">
        <f>Q418*H418</f>
        <v>0</v>
      </c>
      <c r="S418" s="190">
        <v>0</v>
      </c>
      <c r="T418" s="191">
        <f>S418*H418</f>
        <v>0</v>
      </c>
      <c r="AR418" s="192" t="s">
        <v>227</v>
      </c>
      <c r="AT418" s="192" t="s">
        <v>146</v>
      </c>
      <c r="AU418" s="192" t="s">
        <v>82</v>
      </c>
      <c r="AY418" s="17" t="s">
        <v>144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17" t="s">
        <v>80</v>
      </c>
      <c r="BK418" s="193">
        <f>ROUND(I418*H418,2)</f>
        <v>0</v>
      </c>
      <c r="BL418" s="17" t="s">
        <v>227</v>
      </c>
      <c r="BM418" s="192" t="s">
        <v>996</v>
      </c>
    </row>
    <row r="419" spans="2:65" s="12" customFormat="1">
      <c r="B419" s="194"/>
      <c r="C419" s="195"/>
      <c r="D419" s="196" t="s">
        <v>152</v>
      </c>
      <c r="E419" s="197" t="s">
        <v>19</v>
      </c>
      <c r="F419" s="198" t="s">
        <v>997</v>
      </c>
      <c r="G419" s="195"/>
      <c r="H419" s="199">
        <v>27.5</v>
      </c>
      <c r="I419" s="200"/>
      <c r="J419" s="195"/>
      <c r="K419" s="195"/>
      <c r="L419" s="201"/>
      <c r="M419" s="202"/>
      <c r="N419" s="203"/>
      <c r="O419" s="203"/>
      <c r="P419" s="203"/>
      <c r="Q419" s="203"/>
      <c r="R419" s="203"/>
      <c r="S419" s="203"/>
      <c r="T419" s="204"/>
      <c r="AT419" s="205" t="s">
        <v>152</v>
      </c>
      <c r="AU419" s="205" t="s">
        <v>82</v>
      </c>
      <c r="AV419" s="12" t="s">
        <v>82</v>
      </c>
      <c r="AW419" s="12" t="s">
        <v>33</v>
      </c>
      <c r="AX419" s="12" t="s">
        <v>80</v>
      </c>
      <c r="AY419" s="205" t="s">
        <v>144</v>
      </c>
    </row>
    <row r="420" spans="2:65" s="1" customFormat="1" ht="16.5" customHeight="1">
      <c r="B420" s="34"/>
      <c r="C420" s="181" t="s">
        <v>998</v>
      </c>
      <c r="D420" s="181" t="s">
        <v>146</v>
      </c>
      <c r="E420" s="182" t="s">
        <v>999</v>
      </c>
      <c r="F420" s="183" t="s">
        <v>1000</v>
      </c>
      <c r="G420" s="184" t="s">
        <v>235</v>
      </c>
      <c r="H420" s="185">
        <v>83</v>
      </c>
      <c r="I420" s="186"/>
      <c r="J420" s="187">
        <f>ROUND(I420*H420,2)</f>
        <v>0</v>
      </c>
      <c r="K420" s="183" t="s">
        <v>149</v>
      </c>
      <c r="L420" s="38"/>
      <c r="M420" s="188" t="s">
        <v>19</v>
      </c>
      <c r="N420" s="189" t="s">
        <v>43</v>
      </c>
      <c r="O420" s="63"/>
      <c r="P420" s="190">
        <f>O420*H420</f>
        <v>0</v>
      </c>
      <c r="Q420" s="190">
        <v>0</v>
      </c>
      <c r="R420" s="190">
        <f>Q420*H420</f>
        <v>0</v>
      </c>
      <c r="S420" s="190">
        <v>0</v>
      </c>
      <c r="T420" s="191">
        <f>S420*H420</f>
        <v>0</v>
      </c>
      <c r="AR420" s="192" t="s">
        <v>227</v>
      </c>
      <c r="AT420" s="192" t="s">
        <v>146</v>
      </c>
      <c r="AU420" s="192" t="s">
        <v>82</v>
      </c>
      <c r="AY420" s="17" t="s">
        <v>144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17" t="s">
        <v>80</v>
      </c>
      <c r="BK420" s="193">
        <f>ROUND(I420*H420,2)</f>
        <v>0</v>
      </c>
      <c r="BL420" s="17" t="s">
        <v>227</v>
      </c>
      <c r="BM420" s="192" t="s">
        <v>1001</v>
      </c>
    </row>
    <row r="421" spans="2:65" s="12" customFormat="1">
      <c r="B421" s="194"/>
      <c r="C421" s="195"/>
      <c r="D421" s="196" t="s">
        <v>152</v>
      </c>
      <c r="E421" s="197" t="s">
        <v>19</v>
      </c>
      <c r="F421" s="198" t="s">
        <v>1002</v>
      </c>
      <c r="G421" s="195"/>
      <c r="H421" s="199">
        <v>35</v>
      </c>
      <c r="I421" s="200"/>
      <c r="J421" s="195"/>
      <c r="K421" s="195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152</v>
      </c>
      <c r="AU421" s="205" t="s">
        <v>82</v>
      </c>
      <c r="AV421" s="12" t="s">
        <v>82</v>
      </c>
      <c r="AW421" s="12" t="s">
        <v>33</v>
      </c>
      <c r="AX421" s="12" t="s">
        <v>72</v>
      </c>
      <c r="AY421" s="205" t="s">
        <v>144</v>
      </c>
    </row>
    <row r="422" spans="2:65" s="12" customFormat="1">
      <c r="B422" s="194"/>
      <c r="C422" s="195"/>
      <c r="D422" s="196" t="s">
        <v>152</v>
      </c>
      <c r="E422" s="197" t="s">
        <v>19</v>
      </c>
      <c r="F422" s="198" t="s">
        <v>1003</v>
      </c>
      <c r="G422" s="195"/>
      <c r="H422" s="199">
        <v>48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152</v>
      </c>
      <c r="AU422" s="205" t="s">
        <v>82</v>
      </c>
      <c r="AV422" s="12" t="s">
        <v>82</v>
      </c>
      <c r="AW422" s="12" t="s">
        <v>33</v>
      </c>
      <c r="AX422" s="12" t="s">
        <v>72</v>
      </c>
      <c r="AY422" s="205" t="s">
        <v>144</v>
      </c>
    </row>
    <row r="423" spans="2:65" s="13" customFormat="1">
      <c r="B423" s="206"/>
      <c r="C423" s="207"/>
      <c r="D423" s="196" t="s">
        <v>152</v>
      </c>
      <c r="E423" s="208" t="s">
        <v>19</v>
      </c>
      <c r="F423" s="209" t="s">
        <v>200</v>
      </c>
      <c r="G423" s="207"/>
      <c r="H423" s="210">
        <v>83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152</v>
      </c>
      <c r="AU423" s="216" t="s">
        <v>82</v>
      </c>
      <c r="AV423" s="13" t="s">
        <v>150</v>
      </c>
      <c r="AW423" s="13" t="s">
        <v>33</v>
      </c>
      <c r="AX423" s="13" t="s">
        <v>80</v>
      </c>
      <c r="AY423" s="216" t="s">
        <v>144</v>
      </c>
    </row>
    <row r="424" spans="2:65" s="1" customFormat="1" ht="16.5" customHeight="1">
      <c r="B424" s="34"/>
      <c r="C424" s="217" t="s">
        <v>1004</v>
      </c>
      <c r="D424" s="217" t="s">
        <v>217</v>
      </c>
      <c r="E424" s="218" t="s">
        <v>1005</v>
      </c>
      <c r="F424" s="219" t="s">
        <v>1006</v>
      </c>
      <c r="G424" s="220" t="s">
        <v>104</v>
      </c>
      <c r="H424" s="221">
        <v>0.316</v>
      </c>
      <c r="I424" s="222"/>
      <c r="J424" s="223">
        <f>ROUND(I424*H424,2)</f>
        <v>0</v>
      </c>
      <c r="K424" s="219" t="s">
        <v>149</v>
      </c>
      <c r="L424" s="224"/>
      <c r="M424" s="225" t="s">
        <v>19</v>
      </c>
      <c r="N424" s="226" t="s">
        <v>43</v>
      </c>
      <c r="O424" s="63"/>
      <c r="P424" s="190">
        <f>O424*H424</f>
        <v>0</v>
      </c>
      <c r="Q424" s="190">
        <v>0.55000000000000004</v>
      </c>
      <c r="R424" s="190">
        <f>Q424*H424</f>
        <v>0.17380000000000001</v>
      </c>
      <c r="S424" s="190">
        <v>0</v>
      </c>
      <c r="T424" s="191">
        <f>S424*H424</f>
        <v>0</v>
      </c>
      <c r="AR424" s="192" t="s">
        <v>327</v>
      </c>
      <c r="AT424" s="192" t="s">
        <v>217</v>
      </c>
      <c r="AU424" s="192" t="s">
        <v>82</v>
      </c>
      <c r="AY424" s="17" t="s">
        <v>144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7" t="s">
        <v>80</v>
      </c>
      <c r="BK424" s="193">
        <f>ROUND(I424*H424,2)</f>
        <v>0</v>
      </c>
      <c r="BL424" s="17" t="s">
        <v>227</v>
      </c>
      <c r="BM424" s="192" t="s">
        <v>1007</v>
      </c>
    </row>
    <row r="425" spans="2:65" s="12" customFormat="1">
      <c r="B425" s="194"/>
      <c r="C425" s="195"/>
      <c r="D425" s="196" t="s">
        <v>152</v>
      </c>
      <c r="E425" s="197" t="s">
        <v>19</v>
      </c>
      <c r="F425" s="198" t="s">
        <v>1008</v>
      </c>
      <c r="G425" s="195"/>
      <c r="H425" s="199">
        <v>5.2999999999999999E-2</v>
      </c>
      <c r="I425" s="200"/>
      <c r="J425" s="195"/>
      <c r="K425" s="195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152</v>
      </c>
      <c r="AU425" s="205" t="s">
        <v>82</v>
      </c>
      <c r="AV425" s="12" t="s">
        <v>82</v>
      </c>
      <c r="AW425" s="12" t="s">
        <v>33</v>
      </c>
      <c r="AX425" s="12" t="s">
        <v>72</v>
      </c>
      <c r="AY425" s="205" t="s">
        <v>144</v>
      </c>
    </row>
    <row r="426" spans="2:65" s="12" customFormat="1">
      <c r="B426" s="194"/>
      <c r="C426" s="195"/>
      <c r="D426" s="196" t="s">
        <v>152</v>
      </c>
      <c r="E426" s="197" t="s">
        <v>19</v>
      </c>
      <c r="F426" s="198" t="s">
        <v>1009</v>
      </c>
      <c r="G426" s="195"/>
      <c r="H426" s="199">
        <v>0.16500000000000001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152</v>
      </c>
      <c r="AU426" s="205" t="s">
        <v>82</v>
      </c>
      <c r="AV426" s="12" t="s">
        <v>82</v>
      </c>
      <c r="AW426" s="12" t="s">
        <v>33</v>
      </c>
      <c r="AX426" s="12" t="s">
        <v>72</v>
      </c>
      <c r="AY426" s="205" t="s">
        <v>144</v>
      </c>
    </row>
    <row r="427" spans="2:65" s="12" customFormat="1">
      <c r="B427" s="194"/>
      <c r="C427" s="195"/>
      <c r="D427" s="196" t="s">
        <v>152</v>
      </c>
      <c r="E427" s="197" t="s">
        <v>19</v>
      </c>
      <c r="F427" s="198" t="s">
        <v>1010</v>
      </c>
      <c r="G427" s="195"/>
      <c r="H427" s="199">
        <v>6.9000000000000006E-2</v>
      </c>
      <c r="I427" s="200"/>
      <c r="J427" s="195"/>
      <c r="K427" s="195"/>
      <c r="L427" s="201"/>
      <c r="M427" s="202"/>
      <c r="N427" s="203"/>
      <c r="O427" s="203"/>
      <c r="P427" s="203"/>
      <c r="Q427" s="203"/>
      <c r="R427" s="203"/>
      <c r="S427" s="203"/>
      <c r="T427" s="204"/>
      <c r="AT427" s="205" t="s">
        <v>152</v>
      </c>
      <c r="AU427" s="205" t="s">
        <v>82</v>
      </c>
      <c r="AV427" s="12" t="s">
        <v>82</v>
      </c>
      <c r="AW427" s="12" t="s">
        <v>33</v>
      </c>
      <c r="AX427" s="12" t="s">
        <v>72</v>
      </c>
      <c r="AY427" s="205" t="s">
        <v>144</v>
      </c>
    </row>
    <row r="428" spans="2:65" s="13" customFormat="1">
      <c r="B428" s="206"/>
      <c r="C428" s="207"/>
      <c r="D428" s="196" t="s">
        <v>152</v>
      </c>
      <c r="E428" s="208" t="s">
        <v>19</v>
      </c>
      <c r="F428" s="209" t="s">
        <v>200</v>
      </c>
      <c r="G428" s="207"/>
      <c r="H428" s="210">
        <v>0.28699999999999998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152</v>
      </c>
      <c r="AU428" s="216" t="s">
        <v>82</v>
      </c>
      <c r="AV428" s="13" t="s">
        <v>150</v>
      </c>
      <c r="AW428" s="13" t="s">
        <v>33</v>
      </c>
      <c r="AX428" s="13" t="s">
        <v>80</v>
      </c>
      <c r="AY428" s="216" t="s">
        <v>144</v>
      </c>
    </row>
    <row r="429" spans="2:65" s="12" customFormat="1">
      <c r="B429" s="194"/>
      <c r="C429" s="195"/>
      <c r="D429" s="196" t="s">
        <v>152</v>
      </c>
      <c r="E429" s="195"/>
      <c r="F429" s="198" t="s">
        <v>1011</v>
      </c>
      <c r="G429" s="195"/>
      <c r="H429" s="199">
        <v>0.316</v>
      </c>
      <c r="I429" s="200"/>
      <c r="J429" s="195"/>
      <c r="K429" s="195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152</v>
      </c>
      <c r="AU429" s="205" t="s">
        <v>82</v>
      </c>
      <c r="AV429" s="12" t="s">
        <v>82</v>
      </c>
      <c r="AW429" s="12" t="s">
        <v>4</v>
      </c>
      <c r="AX429" s="12" t="s">
        <v>80</v>
      </c>
      <c r="AY429" s="205" t="s">
        <v>144</v>
      </c>
    </row>
    <row r="430" spans="2:65" s="1" customFormat="1" ht="24" customHeight="1">
      <c r="B430" s="34"/>
      <c r="C430" s="181" t="s">
        <v>1012</v>
      </c>
      <c r="D430" s="181" t="s">
        <v>146</v>
      </c>
      <c r="E430" s="182" t="s">
        <v>1013</v>
      </c>
      <c r="F430" s="183" t="s">
        <v>1014</v>
      </c>
      <c r="G430" s="184" t="s">
        <v>104</v>
      </c>
      <c r="H430" s="185">
        <v>1.6120000000000001</v>
      </c>
      <c r="I430" s="186"/>
      <c r="J430" s="187">
        <f>ROUND(I430*H430,2)</f>
        <v>0</v>
      </c>
      <c r="K430" s="183" t="s">
        <v>149</v>
      </c>
      <c r="L430" s="38"/>
      <c r="M430" s="188" t="s">
        <v>19</v>
      </c>
      <c r="N430" s="189" t="s">
        <v>43</v>
      </c>
      <c r="O430" s="63"/>
      <c r="P430" s="190">
        <f>O430*H430</f>
        <v>0</v>
      </c>
      <c r="Q430" s="190">
        <v>2.3369999999999998E-2</v>
      </c>
      <c r="R430" s="190">
        <f>Q430*H430</f>
        <v>3.7672440000000001E-2</v>
      </c>
      <c r="S430" s="190">
        <v>0</v>
      </c>
      <c r="T430" s="191">
        <f>S430*H430</f>
        <v>0</v>
      </c>
      <c r="AR430" s="192" t="s">
        <v>227</v>
      </c>
      <c r="AT430" s="192" t="s">
        <v>146</v>
      </c>
      <c r="AU430" s="192" t="s">
        <v>82</v>
      </c>
      <c r="AY430" s="17" t="s">
        <v>144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17" t="s">
        <v>80</v>
      </c>
      <c r="BK430" s="193">
        <f>ROUND(I430*H430,2)</f>
        <v>0</v>
      </c>
      <c r="BL430" s="17" t="s">
        <v>227</v>
      </c>
      <c r="BM430" s="192" t="s">
        <v>1015</v>
      </c>
    </row>
    <row r="431" spans="2:65" s="1" customFormat="1" ht="16.5" customHeight="1">
      <c r="B431" s="34"/>
      <c r="C431" s="181" t="s">
        <v>1016</v>
      </c>
      <c r="D431" s="181" t="s">
        <v>146</v>
      </c>
      <c r="E431" s="182" t="s">
        <v>1017</v>
      </c>
      <c r="F431" s="183" t="s">
        <v>1018</v>
      </c>
      <c r="G431" s="184" t="s">
        <v>235</v>
      </c>
      <c r="H431" s="185">
        <v>29.3</v>
      </c>
      <c r="I431" s="186"/>
      <c r="J431" s="187">
        <f>ROUND(I431*H431,2)</f>
        <v>0</v>
      </c>
      <c r="K431" s="183" t="s">
        <v>1019</v>
      </c>
      <c r="L431" s="38"/>
      <c r="M431" s="188" t="s">
        <v>19</v>
      </c>
      <c r="N431" s="189" t="s">
        <v>43</v>
      </c>
      <c r="O431" s="63"/>
      <c r="P431" s="190">
        <f>O431*H431</f>
        <v>0</v>
      </c>
      <c r="Q431" s="190">
        <v>0</v>
      </c>
      <c r="R431" s="190">
        <f>Q431*H431</f>
        <v>0</v>
      </c>
      <c r="S431" s="190">
        <v>0</v>
      </c>
      <c r="T431" s="191">
        <f>S431*H431</f>
        <v>0</v>
      </c>
      <c r="AR431" s="192" t="s">
        <v>227</v>
      </c>
      <c r="AT431" s="192" t="s">
        <v>146</v>
      </c>
      <c r="AU431" s="192" t="s">
        <v>82</v>
      </c>
      <c r="AY431" s="17" t="s">
        <v>144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7" t="s">
        <v>80</v>
      </c>
      <c r="BK431" s="193">
        <f>ROUND(I431*H431,2)</f>
        <v>0</v>
      </c>
      <c r="BL431" s="17" t="s">
        <v>227</v>
      </c>
      <c r="BM431" s="192" t="s">
        <v>1020</v>
      </c>
    </row>
    <row r="432" spans="2:65" s="12" customFormat="1">
      <c r="B432" s="194"/>
      <c r="C432" s="195"/>
      <c r="D432" s="196" t="s">
        <v>152</v>
      </c>
      <c r="E432" s="197" t="s">
        <v>19</v>
      </c>
      <c r="F432" s="198" t="s">
        <v>1021</v>
      </c>
      <c r="G432" s="195"/>
      <c r="H432" s="199">
        <v>29.3</v>
      </c>
      <c r="I432" s="200"/>
      <c r="J432" s="195"/>
      <c r="K432" s="195"/>
      <c r="L432" s="201"/>
      <c r="M432" s="202"/>
      <c r="N432" s="203"/>
      <c r="O432" s="203"/>
      <c r="P432" s="203"/>
      <c r="Q432" s="203"/>
      <c r="R432" s="203"/>
      <c r="S432" s="203"/>
      <c r="T432" s="204"/>
      <c r="AT432" s="205" t="s">
        <v>152</v>
      </c>
      <c r="AU432" s="205" t="s">
        <v>82</v>
      </c>
      <c r="AV432" s="12" t="s">
        <v>82</v>
      </c>
      <c r="AW432" s="12" t="s">
        <v>33</v>
      </c>
      <c r="AX432" s="12" t="s">
        <v>80</v>
      </c>
      <c r="AY432" s="205" t="s">
        <v>144</v>
      </c>
    </row>
    <row r="433" spans="2:65" s="1" customFormat="1" ht="16.5" customHeight="1">
      <c r="B433" s="34"/>
      <c r="C433" s="217" t="s">
        <v>1022</v>
      </c>
      <c r="D433" s="217" t="s">
        <v>217</v>
      </c>
      <c r="E433" s="218" t="s">
        <v>1023</v>
      </c>
      <c r="F433" s="219" t="s">
        <v>1024</v>
      </c>
      <c r="G433" s="220" t="s">
        <v>104</v>
      </c>
      <c r="H433" s="221">
        <v>2.4E-2</v>
      </c>
      <c r="I433" s="222"/>
      <c r="J433" s="223">
        <f>ROUND(I433*H433,2)</f>
        <v>0</v>
      </c>
      <c r="K433" s="219" t="s">
        <v>19</v>
      </c>
      <c r="L433" s="224"/>
      <c r="M433" s="225" t="s">
        <v>19</v>
      </c>
      <c r="N433" s="226" t="s">
        <v>43</v>
      </c>
      <c r="O433" s="63"/>
      <c r="P433" s="190">
        <f>O433*H433</f>
        <v>0</v>
      </c>
      <c r="Q433" s="190">
        <v>0.55000000000000004</v>
      </c>
      <c r="R433" s="190">
        <f>Q433*H433</f>
        <v>1.3200000000000002E-2</v>
      </c>
      <c r="S433" s="190">
        <v>0</v>
      </c>
      <c r="T433" s="191">
        <f>S433*H433</f>
        <v>0</v>
      </c>
      <c r="AR433" s="192" t="s">
        <v>327</v>
      </c>
      <c r="AT433" s="192" t="s">
        <v>217</v>
      </c>
      <c r="AU433" s="192" t="s">
        <v>82</v>
      </c>
      <c r="AY433" s="17" t="s">
        <v>144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7" t="s">
        <v>80</v>
      </c>
      <c r="BK433" s="193">
        <f>ROUND(I433*H433,2)</f>
        <v>0</v>
      </c>
      <c r="BL433" s="17" t="s">
        <v>227</v>
      </c>
      <c r="BM433" s="192" t="s">
        <v>1025</v>
      </c>
    </row>
    <row r="434" spans="2:65" s="12" customFormat="1">
      <c r="B434" s="194"/>
      <c r="C434" s="195"/>
      <c r="D434" s="196" t="s">
        <v>152</v>
      </c>
      <c r="E434" s="197" t="s">
        <v>19</v>
      </c>
      <c r="F434" s="198" t="s">
        <v>975</v>
      </c>
      <c r="G434" s="195"/>
      <c r="H434" s="199">
        <v>2.3E-2</v>
      </c>
      <c r="I434" s="200"/>
      <c r="J434" s="195"/>
      <c r="K434" s="195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152</v>
      </c>
      <c r="AU434" s="205" t="s">
        <v>82</v>
      </c>
      <c r="AV434" s="12" t="s">
        <v>82</v>
      </c>
      <c r="AW434" s="12" t="s">
        <v>33</v>
      </c>
      <c r="AX434" s="12" t="s">
        <v>80</v>
      </c>
      <c r="AY434" s="205" t="s">
        <v>144</v>
      </c>
    </row>
    <row r="435" spans="2:65" s="12" customFormat="1">
      <c r="B435" s="194"/>
      <c r="C435" s="195"/>
      <c r="D435" s="196" t="s">
        <v>152</v>
      </c>
      <c r="E435" s="195"/>
      <c r="F435" s="198" t="s">
        <v>1026</v>
      </c>
      <c r="G435" s="195"/>
      <c r="H435" s="199">
        <v>2.4E-2</v>
      </c>
      <c r="I435" s="200"/>
      <c r="J435" s="195"/>
      <c r="K435" s="195"/>
      <c r="L435" s="201"/>
      <c r="M435" s="202"/>
      <c r="N435" s="203"/>
      <c r="O435" s="203"/>
      <c r="P435" s="203"/>
      <c r="Q435" s="203"/>
      <c r="R435" s="203"/>
      <c r="S435" s="203"/>
      <c r="T435" s="204"/>
      <c r="AT435" s="205" t="s">
        <v>152</v>
      </c>
      <c r="AU435" s="205" t="s">
        <v>82</v>
      </c>
      <c r="AV435" s="12" t="s">
        <v>82</v>
      </c>
      <c r="AW435" s="12" t="s">
        <v>4</v>
      </c>
      <c r="AX435" s="12" t="s">
        <v>80</v>
      </c>
      <c r="AY435" s="205" t="s">
        <v>144</v>
      </c>
    </row>
    <row r="436" spans="2:65" s="1" customFormat="1" ht="16.5" customHeight="1">
      <c r="B436" s="34"/>
      <c r="C436" s="181" t="s">
        <v>1027</v>
      </c>
      <c r="D436" s="181" t="s">
        <v>146</v>
      </c>
      <c r="E436" s="182" t="s">
        <v>1028</v>
      </c>
      <c r="F436" s="183" t="s">
        <v>1029</v>
      </c>
      <c r="G436" s="184" t="s">
        <v>166</v>
      </c>
      <c r="H436" s="185">
        <v>13.303000000000001</v>
      </c>
      <c r="I436" s="186"/>
      <c r="J436" s="187">
        <f>ROUND(I436*H436,2)</f>
        <v>0</v>
      </c>
      <c r="K436" s="183" t="s">
        <v>149</v>
      </c>
      <c r="L436" s="38"/>
      <c r="M436" s="188" t="s">
        <v>19</v>
      </c>
      <c r="N436" s="189" t="s">
        <v>43</v>
      </c>
      <c r="O436" s="63"/>
      <c r="P436" s="190">
        <f>O436*H436</f>
        <v>0</v>
      </c>
      <c r="Q436" s="190">
        <v>0</v>
      </c>
      <c r="R436" s="190">
        <f>Q436*H436</f>
        <v>0</v>
      </c>
      <c r="S436" s="190">
        <v>0</v>
      </c>
      <c r="T436" s="191">
        <f>S436*H436</f>
        <v>0</v>
      </c>
      <c r="AR436" s="192" t="s">
        <v>227</v>
      </c>
      <c r="AT436" s="192" t="s">
        <v>146</v>
      </c>
      <c r="AU436" s="192" t="s">
        <v>82</v>
      </c>
      <c r="AY436" s="17" t="s">
        <v>144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7" t="s">
        <v>80</v>
      </c>
      <c r="BK436" s="193">
        <f>ROUND(I436*H436,2)</f>
        <v>0</v>
      </c>
      <c r="BL436" s="17" t="s">
        <v>227</v>
      </c>
      <c r="BM436" s="192" t="s">
        <v>1030</v>
      </c>
    </row>
    <row r="437" spans="2:65" s="12" customFormat="1">
      <c r="B437" s="194"/>
      <c r="C437" s="195"/>
      <c r="D437" s="196" t="s">
        <v>152</v>
      </c>
      <c r="E437" s="197" t="s">
        <v>19</v>
      </c>
      <c r="F437" s="198" t="s">
        <v>1031</v>
      </c>
      <c r="G437" s="195"/>
      <c r="H437" s="199">
        <v>9.5</v>
      </c>
      <c r="I437" s="200"/>
      <c r="J437" s="195"/>
      <c r="K437" s="195"/>
      <c r="L437" s="201"/>
      <c r="M437" s="202"/>
      <c r="N437" s="203"/>
      <c r="O437" s="203"/>
      <c r="P437" s="203"/>
      <c r="Q437" s="203"/>
      <c r="R437" s="203"/>
      <c r="S437" s="203"/>
      <c r="T437" s="204"/>
      <c r="AT437" s="205" t="s">
        <v>152</v>
      </c>
      <c r="AU437" s="205" t="s">
        <v>82</v>
      </c>
      <c r="AV437" s="12" t="s">
        <v>82</v>
      </c>
      <c r="AW437" s="12" t="s">
        <v>33</v>
      </c>
      <c r="AX437" s="12" t="s">
        <v>72</v>
      </c>
      <c r="AY437" s="205" t="s">
        <v>144</v>
      </c>
    </row>
    <row r="438" spans="2:65" s="12" customFormat="1">
      <c r="B438" s="194"/>
      <c r="C438" s="195"/>
      <c r="D438" s="196" t="s">
        <v>152</v>
      </c>
      <c r="E438" s="197" t="s">
        <v>19</v>
      </c>
      <c r="F438" s="198" t="s">
        <v>1032</v>
      </c>
      <c r="G438" s="195"/>
      <c r="H438" s="199">
        <v>3.8029999999999999</v>
      </c>
      <c r="I438" s="200"/>
      <c r="J438" s="195"/>
      <c r="K438" s="195"/>
      <c r="L438" s="201"/>
      <c r="M438" s="202"/>
      <c r="N438" s="203"/>
      <c r="O438" s="203"/>
      <c r="P438" s="203"/>
      <c r="Q438" s="203"/>
      <c r="R438" s="203"/>
      <c r="S438" s="203"/>
      <c r="T438" s="204"/>
      <c r="AT438" s="205" t="s">
        <v>152</v>
      </c>
      <c r="AU438" s="205" t="s">
        <v>82</v>
      </c>
      <c r="AV438" s="12" t="s">
        <v>82</v>
      </c>
      <c r="AW438" s="12" t="s">
        <v>33</v>
      </c>
      <c r="AX438" s="12" t="s">
        <v>72</v>
      </c>
      <c r="AY438" s="205" t="s">
        <v>144</v>
      </c>
    </row>
    <row r="439" spans="2:65" s="13" customFormat="1">
      <c r="B439" s="206"/>
      <c r="C439" s="207"/>
      <c r="D439" s="196" t="s">
        <v>152</v>
      </c>
      <c r="E439" s="208" t="s">
        <v>19</v>
      </c>
      <c r="F439" s="209" t="s">
        <v>200</v>
      </c>
      <c r="G439" s="207"/>
      <c r="H439" s="210">
        <v>13.303000000000001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152</v>
      </c>
      <c r="AU439" s="216" t="s">
        <v>82</v>
      </c>
      <c r="AV439" s="13" t="s">
        <v>150</v>
      </c>
      <c r="AW439" s="13" t="s">
        <v>33</v>
      </c>
      <c r="AX439" s="13" t="s">
        <v>80</v>
      </c>
      <c r="AY439" s="216" t="s">
        <v>144</v>
      </c>
    </row>
    <row r="440" spans="2:65" s="1" customFormat="1" ht="16.5" customHeight="1">
      <c r="B440" s="34"/>
      <c r="C440" s="217" t="s">
        <v>1033</v>
      </c>
      <c r="D440" s="217" t="s">
        <v>217</v>
      </c>
      <c r="E440" s="218" t="s">
        <v>1034</v>
      </c>
      <c r="F440" s="219" t="s">
        <v>1035</v>
      </c>
      <c r="G440" s="220" t="s">
        <v>104</v>
      </c>
      <c r="H440" s="221">
        <v>0.23899999999999999</v>
      </c>
      <c r="I440" s="222"/>
      <c r="J440" s="223">
        <f>ROUND(I440*H440,2)</f>
        <v>0</v>
      </c>
      <c r="K440" s="219" t="s">
        <v>149</v>
      </c>
      <c r="L440" s="224"/>
      <c r="M440" s="225" t="s">
        <v>19</v>
      </c>
      <c r="N440" s="226" t="s">
        <v>43</v>
      </c>
      <c r="O440" s="63"/>
      <c r="P440" s="190">
        <f>O440*H440</f>
        <v>0</v>
      </c>
      <c r="Q440" s="190">
        <v>0.55000000000000004</v>
      </c>
      <c r="R440" s="190">
        <f>Q440*H440</f>
        <v>0.13145000000000001</v>
      </c>
      <c r="S440" s="190">
        <v>0</v>
      </c>
      <c r="T440" s="191">
        <f>S440*H440</f>
        <v>0</v>
      </c>
      <c r="AR440" s="192" t="s">
        <v>327</v>
      </c>
      <c r="AT440" s="192" t="s">
        <v>217</v>
      </c>
      <c r="AU440" s="192" t="s">
        <v>82</v>
      </c>
      <c r="AY440" s="17" t="s">
        <v>144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17" t="s">
        <v>80</v>
      </c>
      <c r="BK440" s="193">
        <f>ROUND(I440*H440,2)</f>
        <v>0</v>
      </c>
      <c r="BL440" s="17" t="s">
        <v>227</v>
      </c>
      <c r="BM440" s="192" t="s">
        <v>1036</v>
      </c>
    </row>
    <row r="441" spans="2:65" s="12" customFormat="1">
      <c r="B441" s="194"/>
      <c r="C441" s="195"/>
      <c r="D441" s="196" t="s">
        <v>152</v>
      </c>
      <c r="E441" s="197" t="s">
        <v>19</v>
      </c>
      <c r="F441" s="198" t="s">
        <v>1037</v>
      </c>
      <c r="G441" s="195"/>
      <c r="H441" s="199">
        <v>0.17100000000000001</v>
      </c>
      <c r="I441" s="200"/>
      <c r="J441" s="195"/>
      <c r="K441" s="195"/>
      <c r="L441" s="201"/>
      <c r="M441" s="202"/>
      <c r="N441" s="203"/>
      <c r="O441" s="203"/>
      <c r="P441" s="203"/>
      <c r="Q441" s="203"/>
      <c r="R441" s="203"/>
      <c r="S441" s="203"/>
      <c r="T441" s="204"/>
      <c r="AT441" s="205" t="s">
        <v>152</v>
      </c>
      <c r="AU441" s="205" t="s">
        <v>82</v>
      </c>
      <c r="AV441" s="12" t="s">
        <v>82</v>
      </c>
      <c r="AW441" s="12" t="s">
        <v>33</v>
      </c>
      <c r="AX441" s="12" t="s">
        <v>72</v>
      </c>
      <c r="AY441" s="205" t="s">
        <v>144</v>
      </c>
    </row>
    <row r="442" spans="2:65" s="12" customFormat="1">
      <c r="B442" s="194"/>
      <c r="C442" s="195"/>
      <c r="D442" s="196" t="s">
        <v>152</v>
      </c>
      <c r="E442" s="197" t="s">
        <v>19</v>
      </c>
      <c r="F442" s="198" t="s">
        <v>1038</v>
      </c>
      <c r="G442" s="195"/>
      <c r="H442" s="199">
        <v>6.8000000000000005E-2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152</v>
      </c>
      <c r="AU442" s="205" t="s">
        <v>82</v>
      </c>
      <c r="AV442" s="12" t="s">
        <v>82</v>
      </c>
      <c r="AW442" s="12" t="s">
        <v>33</v>
      </c>
      <c r="AX442" s="12" t="s">
        <v>72</v>
      </c>
      <c r="AY442" s="205" t="s">
        <v>144</v>
      </c>
    </row>
    <row r="443" spans="2:65" s="13" customFormat="1">
      <c r="B443" s="206"/>
      <c r="C443" s="207"/>
      <c r="D443" s="196" t="s">
        <v>152</v>
      </c>
      <c r="E443" s="208" t="s">
        <v>19</v>
      </c>
      <c r="F443" s="209" t="s">
        <v>200</v>
      </c>
      <c r="G443" s="207"/>
      <c r="H443" s="210">
        <v>0.23899999999999999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152</v>
      </c>
      <c r="AU443" s="216" t="s">
        <v>82</v>
      </c>
      <c r="AV443" s="13" t="s">
        <v>150</v>
      </c>
      <c r="AW443" s="13" t="s">
        <v>33</v>
      </c>
      <c r="AX443" s="13" t="s">
        <v>80</v>
      </c>
      <c r="AY443" s="216" t="s">
        <v>144</v>
      </c>
    </row>
    <row r="444" spans="2:65" s="1" customFormat="1" ht="16.5" customHeight="1">
      <c r="B444" s="34"/>
      <c r="C444" s="181" t="s">
        <v>1039</v>
      </c>
      <c r="D444" s="181" t="s">
        <v>146</v>
      </c>
      <c r="E444" s="182" t="s">
        <v>1040</v>
      </c>
      <c r="F444" s="183" t="s">
        <v>1041</v>
      </c>
      <c r="G444" s="184" t="s">
        <v>104</v>
      </c>
      <c r="H444" s="185">
        <v>0.26200000000000001</v>
      </c>
      <c r="I444" s="186"/>
      <c r="J444" s="187">
        <f>ROUND(I444*H444,2)</f>
        <v>0</v>
      </c>
      <c r="K444" s="183" t="s">
        <v>149</v>
      </c>
      <c r="L444" s="38"/>
      <c r="M444" s="188" t="s">
        <v>19</v>
      </c>
      <c r="N444" s="189" t="s">
        <v>43</v>
      </c>
      <c r="O444" s="63"/>
      <c r="P444" s="190">
        <f>O444*H444</f>
        <v>0</v>
      </c>
      <c r="Q444" s="190">
        <v>2.81E-3</v>
      </c>
      <c r="R444" s="190">
        <f>Q444*H444</f>
        <v>7.3622E-4</v>
      </c>
      <c r="S444" s="190">
        <v>0</v>
      </c>
      <c r="T444" s="191">
        <f>S444*H444</f>
        <v>0</v>
      </c>
      <c r="AR444" s="192" t="s">
        <v>227</v>
      </c>
      <c r="AT444" s="192" t="s">
        <v>146</v>
      </c>
      <c r="AU444" s="192" t="s">
        <v>82</v>
      </c>
      <c r="AY444" s="17" t="s">
        <v>144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7" t="s">
        <v>80</v>
      </c>
      <c r="BK444" s="193">
        <f>ROUND(I444*H444,2)</f>
        <v>0</v>
      </c>
      <c r="BL444" s="17" t="s">
        <v>227</v>
      </c>
      <c r="BM444" s="192" t="s">
        <v>1042</v>
      </c>
    </row>
    <row r="445" spans="2:65" s="1" customFormat="1" ht="24" customHeight="1">
      <c r="B445" s="34"/>
      <c r="C445" s="181" t="s">
        <v>1043</v>
      </c>
      <c r="D445" s="181" t="s">
        <v>146</v>
      </c>
      <c r="E445" s="182" t="s">
        <v>322</v>
      </c>
      <c r="F445" s="183" t="s">
        <v>323</v>
      </c>
      <c r="G445" s="184" t="s">
        <v>306</v>
      </c>
      <c r="H445" s="237"/>
      <c r="I445" s="186"/>
      <c r="J445" s="187">
        <f>ROUND(I445*H445,2)</f>
        <v>0</v>
      </c>
      <c r="K445" s="183" t="s">
        <v>149</v>
      </c>
      <c r="L445" s="38"/>
      <c r="M445" s="188" t="s">
        <v>19</v>
      </c>
      <c r="N445" s="189" t="s">
        <v>43</v>
      </c>
      <c r="O445" s="63"/>
      <c r="P445" s="190">
        <f>O445*H445</f>
        <v>0</v>
      </c>
      <c r="Q445" s="190">
        <v>0</v>
      </c>
      <c r="R445" s="190">
        <f>Q445*H445</f>
        <v>0</v>
      </c>
      <c r="S445" s="190">
        <v>0</v>
      </c>
      <c r="T445" s="191">
        <f>S445*H445</f>
        <v>0</v>
      </c>
      <c r="AR445" s="192" t="s">
        <v>227</v>
      </c>
      <c r="AT445" s="192" t="s">
        <v>146</v>
      </c>
      <c r="AU445" s="192" t="s">
        <v>82</v>
      </c>
      <c r="AY445" s="17" t="s">
        <v>144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17" t="s">
        <v>80</v>
      </c>
      <c r="BK445" s="193">
        <f>ROUND(I445*H445,2)</f>
        <v>0</v>
      </c>
      <c r="BL445" s="17" t="s">
        <v>227</v>
      </c>
      <c r="BM445" s="192" t="s">
        <v>1044</v>
      </c>
    </row>
    <row r="446" spans="2:65" s="11" customFormat="1" ht="22.9" customHeight="1">
      <c r="B446" s="165"/>
      <c r="C446" s="166"/>
      <c r="D446" s="167" t="s">
        <v>71</v>
      </c>
      <c r="E446" s="179" t="s">
        <v>325</v>
      </c>
      <c r="F446" s="179" t="s">
        <v>326</v>
      </c>
      <c r="G446" s="166"/>
      <c r="H446" s="166"/>
      <c r="I446" s="169"/>
      <c r="J446" s="180">
        <f>BK446</f>
        <v>0</v>
      </c>
      <c r="K446" s="166"/>
      <c r="L446" s="171"/>
      <c r="M446" s="172"/>
      <c r="N446" s="173"/>
      <c r="O446" s="173"/>
      <c r="P446" s="174">
        <f>SUM(P447:P448)</f>
        <v>0</v>
      </c>
      <c r="Q446" s="173"/>
      <c r="R446" s="174">
        <f>SUM(R447:R448)</f>
        <v>6.6300000000000005E-3</v>
      </c>
      <c r="S446" s="173"/>
      <c r="T446" s="175">
        <f>SUM(T447:T448)</f>
        <v>0</v>
      </c>
      <c r="AR446" s="176" t="s">
        <v>82</v>
      </c>
      <c r="AT446" s="177" t="s">
        <v>71</v>
      </c>
      <c r="AU446" s="177" t="s">
        <v>80</v>
      </c>
      <c r="AY446" s="176" t="s">
        <v>144</v>
      </c>
      <c r="BK446" s="178">
        <f>SUM(BK447:BK448)</f>
        <v>0</v>
      </c>
    </row>
    <row r="447" spans="2:65" s="1" customFormat="1" ht="16.5" customHeight="1">
      <c r="B447" s="34"/>
      <c r="C447" s="181" t="s">
        <v>1045</v>
      </c>
      <c r="D447" s="181" t="s">
        <v>146</v>
      </c>
      <c r="E447" s="182" t="s">
        <v>1046</v>
      </c>
      <c r="F447" s="183" t="s">
        <v>1047</v>
      </c>
      <c r="G447" s="184" t="s">
        <v>235</v>
      </c>
      <c r="H447" s="185">
        <v>19.5</v>
      </c>
      <c r="I447" s="186"/>
      <c r="J447" s="187">
        <f>ROUND(I447*H447,2)</f>
        <v>0</v>
      </c>
      <c r="K447" s="183" t="s">
        <v>149</v>
      </c>
      <c r="L447" s="38"/>
      <c r="M447" s="188" t="s">
        <v>19</v>
      </c>
      <c r="N447" s="189" t="s">
        <v>43</v>
      </c>
      <c r="O447" s="63"/>
      <c r="P447" s="190">
        <f>O447*H447</f>
        <v>0</v>
      </c>
      <c r="Q447" s="190">
        <v>3.4000000000000002E-4</v>
      </c>
      <c r="R447" s="190">
        <f>Q447*H447</f>
        <v>6.6300000000000005E-3</v>
      </c>
      <c r="S447" s="190">
        <v>0</v>
      </c>
      <c r="T447" s="191">
        <f>S447*H447</f>
        <v>0</v>
      </c>
      <c r="AR447" s="192" t="s">
        <v>227</v>
      </c>
      <c r="AT447" s="192" t="s">
        <v>146</v>
      </c>
      <c r="AU447" s="192" t="s">
        <v>82</v>
      </c>
      <c r="AY447" s="17" t="s">
        <v>144</v>
      </c>
      <c r="BE447" s="193">
        <f>IF(N447="základní",J447,0)</f>
        <v>0</v>
      </c>
      <c r="BF447" s="193">
        <f>IF(N447="snížená",J447,0)</f>
        <v>0</v>
      </c>
      <c r="BG447" s="193">
        <f>IF(N447="zákl. přenesená",J447,0)</f>
        <v>0</v>
      </c>
      <c r="BH447" s="193">
        <f>IF(N447="sníž. přenesená",J447,0)</f>
        <v>0</v>
      </c>
      <c r="BI447" s="193">
        <f>IF(N447="nulová",J447,0)</f>
        <v>0</v>
      </c>
      <c r="BJ447" s="17" t="s">
        <v>80</v>
      </c>
      <c r="BK447" s="193">
        <f>ROUND(I447*H447,2)</f>
        <v>0</v>
      </c>
      <c r="BL447" s="17" t="s">
        <v>227</v>
      </c>
      <c r="BM447" s="192" t="s">
        <v>1048</v>
      </c>
    </row>
    <row r="448" spans="2:65" s="12" customFormat="1">
      <c r="B448" s="194"/>
      <c r="C448" s="195"/>
      <c r="D448" s="196" t="s">
        <v>152</v>
      </c>
      <c r="E448" s="197" t="s">
        <v>19</v>
      </c>
      <c r="F448" s="198" t="s">
        <v>1049</v>
      </c>
      <c r="G448" s="195"/>
      <c r="H448" s="199">
        <v>19.5</v>
      </c>
      <c r="I448" s="200"/>
      <c r="J448" s="195"/>
      <c r="K448" s="195"/>
      <c r="L448" s="201"/>
      <c r="M448" s="202"/>
      <c r="N448" s="203"/>
      <c r="O448" s="203"/>
      <c r="P448" s="203"/>
      <c r="Q448" s="203"/>
      <c r="R448" s="203"/>
      <c r="S448" s="203"/>
      <c r="T448" s="204"/>
      <c r="AT448" s="205" t="s">
        <v>152</v>
      </c>
      <c r="AU448" s="205" t="s">
        <v>82</v>
      </c>
      <c r="AV448" s="12" t="s">
        <v>82</v>
      </c>
      <c r="AW448" s="12" t="s">
        <v>33</v>
      </c>
      <c r="AX448" s="12" t="s">
        <v>80</v>
      </c>
      <c r="AY448" s="205" t="s">
        <v>144</v>
      </c>
    </row>
    <row r="449" spans="2:65" s="11" customFormat="1" ht="22.9" customHeight="1">
      <c r="B449" s="165"/>
      <c r="C449" s="166"/>
      <c r="D449" s="167" t="s">
        <v>71</v>
      </c>
      <c r="E449" s="179" t="s">
        <v>1050</v>
      </c>
      <c r="F449" s="179" t="s">
        <v>1051</v>
      </c>
      <c r="G449" s="166"/>
      <c r="H449" s="166"/>
      <c r="I449" s="169"/>
      <c r="J449" s="180">
        <f>BK449</f>
        <v>0</v>
      </c>
      <c r="K449" s="166"/>
      <c r="L449" s="171"/>
      <c r="M449" s="172"/>
      <c r="N449" s="173"/>
      <c r="O449" s="173"/>
      <c r="P449" s="174">
        <f>SUM(P450:P462)</f>
        <v>0</v>
      </c>
      <c r="Q449" s="173"/>
      <c r="R449" s="174">
        <f>SUM(R450:R462)</f>
        <v>2.0425085000000003</v>
      </c>
      <c r="S449" s="173"/>
      <c r="T449" s="175">
        <f>SUM(T450:T462)</f>
        <v>0</v>
      </c>
      <c r="AR449" s="176" t="s">
        <v>82</v>
      </c>
      <c r="AT449" s="177" t="s">
        <v>71</v>
      </c>
      <c r="AU449" s="177" t="s">
        <v>80</v>
      </c>
      <c r="AY449" s="176" t="s">
        <v>144</v>
      </c>
      <c r="BK449" s="178">
        <f>SUM(BK450:BK462)</f>
        <v>0</v>
      </c>
    </row>
    <row r="450" spans="2:65" s="1" customFormat="1" ht="16.5" customHeight="1">
      <c r="B450" s="34"/>
      <c r="C450" s="181" t="s">
        <v>1052</v>
      </c>
      <c r="D450" s="181" t="s">
        <v>146</v>
      </c>
      <c r="E450" s="182" t="s">
        <v>1053</v>
      </c>
      <c r="F450" s="183" t="s">
        <v>1054</v>
      </c>
      <c r="G450" s="184" t="s">
        <v>235</v>
      </c>
      <c r="H450" s="185">
        <v>19.5</v>
      </c>
      <c r="I450" s="186"/>
      <c r="J450" s="187">
        <f>ROUND(I450*H450,2)</f>
        <v>0</v>
      </c>
      <c r="K450" s="183" t="s">
        <v>149</v>
      </c>
      <c r="L450" s="38"/>
      <c r="M450" s="188" t="s">
        <v>19</v>
      </c>
      <c r="N450" s="189" t="s">
        <v>43</v>
      </c>
      <c r="O450" s="63"/>
      <c r="P450" s="190">
        <f>O450*H450</f>
        <v>0</v>
      </c>
      <c r="Q450" s="190">
        <v>1.2099999999999999E-3</v>
      </c>
      <c r="R450" s="190">
        <f>Q450*H450</f>
        <v>2.3594999999999998E-2</v>
      </c>
      <c r="S450" s="190">
        <v>0</v>
      </c>
      <c r="T450" s="191">
        <f>S450*H450</f>
        <v>0</v>
      </c>
      <c r="AR450" s="192" t="s">
        <v>227</v>
      </c>
      <c r="AT450" s="192" t="s">
        <v>146</v>
      </c>
      <c r="AU450" s="192" t="s">
        <v>82</v>
      </c>
      <c r="AY450" s="17" t="s">
        <v>144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7" t="s">
        <v>80</v>
      </c>
      <c r="BK450" s="193">
        <f>ROUND(I450*H450,2)</f>
        <v>0</v>
      </c>
      <c r="BL450" s="17" t="s">
        <v>227</v>
      </c>
      <c r="BM450" s="192" t="s">
        <v>1055</v>
      </c>
    </row>
    <row r="451" spans="2:65" s="12" customFormat="1">
      <c r="B451" s="194"/>
      <c r="C451" s="195"/>
      <c r="D451" s="196" t="s">
        <v>152</v>
      </c>
      <c r="E451" s="197" t="s">
        <v>19</v>
      </c>
      <c r="F451" s="198" t="s">
        <v>1056</v>
      </c>
      <c r="G451" s="195"/>
      <c r="H451" s="199">
        <v>19.5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152</v>
      </c>
      <c r="AU451" s="205" t="s">
        <v>82</v>
      </c>
      <c r="AV451" s="12" t="s">
        <v>82</v>
      </c>
      <c r="AW451" s="12" t="s">
        <v>33</v>
      </c>
      <c r="AX451" s="12" t="s">
        <v>80</v>
      </c>
      <c r="AY451" s="205" t="s">
        <v>144</v>
      </c>
    </row>
    <row r="452" spans="2:65" s="1" customFormat="1" ht="16.5" customHeight="1">
      <c r="B452" s="34"/>
      <c r="C452" s="181" t="s">
        <v>1057</v>
      </c>
      <c r="D452" s="181" t="s">
        <v>146</v>
      </c>
      <c r="E452" s="182" t="s">
        <v>1058</v>
      </c>
      <c r="F452" s="183" t="s">
        <v>1059</v>
      </c>
      <c r="G452" s="184" t="s">
        <v>166</v>
      </c>
      <c r="H452" s="185">
        <v>27.5</v>
      </c>
      <c r="I452" s="186"/>
      <c r="J452" s="187">
        <f>ROUND(I452*H452,2)</f>
        <v>0</v>
      </c>
      <c r="K452" s="183" t="s">
        <v>149</v>
      </c>
      <c r="L452" s="38"/>
      <c r="M452" s="188" t="s">
        <v>19</v>
      </c>
      <c r="N452" s="189" t="s">
        <v>43</v>
      </c>
      <c r="O452" s="63"/>
      <c r="P452" s="190">
        <f>O452*H452</f>
        <v>0</v>
      </c>
      <c r="Q452" s="190">
        <v>6.7080000000000001E-2</v>
      </c>
      <c r="R452" s="190">
        <f>Q452*H452</f>
        <v>1.8447</v>
      </c>
      <c r="S452" s="190">
        <v>0</v>
      </c>
      <c r="T452" s="191">
        <f>S452*H452</f>
        <v>0</v>
      </c>
      <c r="AR452" s="192" t="s">
        <v>227</v>
      </c>
      <c r="AT452" s="192" t="s">
        <v>146</v>
      </c>
      <c r="AU452" s="192" t="s">
        <v>82</v>
      </c>
      <c r="AY452" s="17" t="s">
        <v>144</v>
      </c>
      <c r="BE452" s="193">
        <f>IF(N452="základní",J452,0)</f>
        <v>0</v>
      </c>
      <c r="BF452" s="193">
        <f>IF(N452="snížená",J452,0)</f>
        <v>0</v>
      </c>
      <c r="BG452" s="193">
        <f>IF(N452="zákl. přenesená",J452,0)</f>
        <v>0</v>
      </c>
      <c r="BH452" s="193">
        <f>IF(N452="sníž. přenesená",J452,0)</f>
        <v>0</v>
      </c>
      <c r="BI452" s="193">
        <f>IF(N452="nulová",J452,0)</f>
        <v>0</v>
      </c>
      <c r="BJ452" s="17" t="s">
        <v>80</v>
      </c>
      <c r="BK452" s="193">
        <f>ROUND(I452*H452,2)</f>
        <v>0</v>
      </c>
      <c r="BL452" s="17" t="s">
        <v>227</v>
      </c>
      <c r="BM452" s="192" t="s">
        <v>1060</v>
      </c>
    </row>
    <row r="453" spans="2:65" s="12" customFormat="1">
      <c r="B453" s="194"/>
      <c r="C453" s="195"/>
      <c r="D453" s="196" t="s">
        <v>152</v>
      </c>
      <c r="E453" s="197" t="s">
        <v>19</v>
      </c>
      <c r="F453" s="198" t="s">
        <v>1061</v>
      </c>
      <c r="G453" s="195"/>
      <c r="H453" s="199">
        <v>27.5</v>
      </c>
      <c r="I453" s="200"/>
      <c r="J453" s="195"/>
      <c r="K453" s="195"/>
      <c r="L453" s="201"/>
      <c r="M453" s="202"/>
      <c r="N453" s="203"/>
      <c r="O453" s="203"/>
      <c r="P453" s="203"/>
      <c r="Q453" s="203"/>
      <c r="R453" s="203"/>
      <c r="S453" s="203"/>
      <c r="T453" s="204"/>
      <c r="AT453" s="205" t="s">
        <v>152</v>
      </c>
      <c r="AU453" s="205" t="s">
        <v>82</v>
      </c>
      <c r="AV453" s="12" t="s">
        <v>82</v>
      </c>
      <c r="AW453" s="12" t="s">
        <v>33</v>
      </c>
      <c r="AX453" s="12" t="s">
        <v>80</v>
      </c>
      <c r="AY453" s="205" t="s">
        <v>144</v>
      </c>
    </row>
    <row r="454" spans="2:65" s="1" customFormat="1" ht="24" customHeight="1">
      <c r="B454" s="34"/>
      <c r="C454" s="181" t="s">
        <v>1062</v>
      </c>
      <c r="D454" s="181" t="s">
        <v>146</v>
      </c>
      <c r="E454" s="182" t="s">
        <v>1063</v>
      </c>
      <c r="F454" s="183" t="s">
        <v>1064</v>
      </c>
      <c r="G454" s="184" t="s">
        <v>235</v>
      </c>
      <c r="H454" s="185">
        <v>13</v>
      </c>
      <c r="I454" s="186"/>
      <c r="J454" s="187">
        <f>ROUND(I454*H454,2)</f>
        <v>0</v>
      </c>
      <c r="K454" s="183" t="s">
        <v>149</v>
      </c>
      <c r="L454" s="38"/>
      <c r="M454" s="188" t="s">
        <v>19</v>
      </c>
      <c r="N454" s="189" t="s">
        <v>43</v>
      </c>
      <c r="O454" s="63"/>
      <c r="P454" s="190">
        <f>O454*H454</f>
        <v>0</v>
      </c>
      <c r="Q454" s="190">
        <v>9.1699999999999993E-3</v>
      </c>
      <c r="R454" s="190">
        <f>Q454*H454</f>
        <v>0.11921</v>
      </c>
      <c r="S454" s="190">
        <v>0</v>
      </c>
      <c r="T454" s="191">
        <f>S454*H454</f>
        <v>0</v>
      </c>
      <c r="AR454" s="192" t="s">
        <v>227</v>
      </c>
      <c r="AT454" s="192" t="s">
        <v>146</v>
      </c>
      <c r="AU454" s="192" t="s">
        <v>82</v>
      </c>
      <c r="AY454" s="17" t="s">
        <v>144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17" t="s">
        <v>80</v>
      </c>
      <c r="BK454" s="193">
        <f>ROUND(I454*H454,2)</f>
        <v>0</v>
      </c>
      <c r="BL454" s="17" t="s">
        <v>227</v>
      </c>
      <c r="BM454" s="192" t="s">
        <v>1065</v>
      </c>
    </row>
    <row r="455" spans="2:65" s="12" customFormat="1">
      <c r="B455" s="194"/>
      <c r="C455" s="195"/>
      <c r="D455" s="196" t="s">
        <v>152</v>
      </c>
      <c r="E455" s="197" t="s">
        <v>19</v>
      </c>
      <c r="F455" s="198" t="s">
        <v>1066</v>
      </c>
      <c r="G455" s="195"/>
      <c r="H455" s="199">
        <v>13</v>
      </c>
      <c r="I455" s="200"/>
      <c r="J455" s="195"/>
      <c r="K455" s="195"/>
      <c r="L455" s="201"/>
      <c r="M455" s="202"/>
      <c r="N455" s="203"/>
      <c r="O455" s="203"/>
      <c r="P455" s="203"/>
      <c r="Q455" s="203"/>
      <c r="R455" s="203"/>
      <c r="S455" s="203"/>
      <c r="T455" s="204"/>
      <c r="AT455" s="205" t="s">
        <v>152</v>
      </c>
      <c r="AU455" s="205" t="s">
        <v>82</v>
      </c>
      <c r="AV455" s="12" t="s">
        <v>82</v>
      </c>
      <c r="AW455" s="12" t="s">
        <v>33</v>
      </c>
      <c r="AX455" s="12" t="s">
        <v>80</v>
      </c>
      <c r="AY455" s="205" t="s">
        <v>144</v>
      </c>
    </row>
    <row r="456" spans="2:65" s="1" customFormat="1" ht="24" customHeight="1">
      <c r="B456" s="34"/>
      <c r="C456" s="181" t="s">
        <v>1067</v>
      </c>
      <c r="D456" s="181" t="s">
        <v>146</v>
      </c>
      <c r="E456" s="182" t="s">
        <v>1068</v>
      </c>
      <c r="F456" s="183" t="s">
        <v>1069</v>
      </c>
      <c r="G456" s="184" t="s">
        <v>235</v>
      </c>
      <c r="H456" s="185">
        <v>1.05</v>
      </c>
      <c r="I456" s="186"/>
      <c r="J456" s="187">
        <f>ROUND(I456*H456,2)</f>
        <v>0</v>
      </c>
      <c r="K456" s="183" t="s">
        <v>149</v>
      </c>
      <c r="L456" s="38"/>
      <c r="M456" s="188" t="s">
        <v>19</v>
      </c>
      <c r="N456" s="189" t="s">
        <v>43</v>
      </c>
      <c r="O456" s="63"/>
      <c r="P456" s="190">
        <f>O456*H456</f>
        <v>0</v>
      </c>
      <c r="Q456" s="190">
        <v>9.1699999999999993E-3</v>
      </c>
      <c r="R456" s="190">
        <f>Q456*H456</f>
        <v>9.6284999999999999E-3</v>
      </c>
      <c r="S456" s="190">
        <v>0</v>
      </c>
      <c r="T456" s="191">
        <f>S456*H456</f>
        <v>0</v>
      </c>
      <c r="AR456" s="192" t="s">
        <v>227</v>
      </c>
      <c r="AT456" s="192" t="s">
        <v>146</v>
      </c>
      <c r="AU456" s="192" t="s">
        <v>82</v>
      </c>
      <c r="AY456" s="17" t="s">
        <v>144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17" t="s">
        <v>80</v>
      </c>
      <c r="BK456" s="193">
        <f>ROUND(I456*H456,2)</f>
        <v>0</v>
      </c>
      <c r="BL456" s="17" t="s">
        <v>227</v>
      </c>
      <c r="BM456" s="192" t="s">
        <v>1070</v>
      </c>
    </row>
    <row r="457" spans="2:65" s="12" customFormat="1">
      <c r="B457" s="194"/>
      <c r="C457" s="195"/>
      <c r="D457" s="196" t="s">
        <v>152</v>
      </c>
      <c r="E457" s="197" t="s">
        <v>19</v>
      </c>
      <c r="F457" s="198" t="s">
        <v>1071</v>
      </c>
      <c r="G457" s="195"/>
      <c r="H457" s="199">
        <v>1.05</v>
      </c>
      <c r="I457" s="200"/>
      <c r="J457" s="195"/>
      <c r="K457" s="195"/>
      <c r="L457" s="201"/>
      <c r="M457" s="202"/>
      <c r="N457" s="203"/>
      <c r="O457" s="203"/>
      <c r="P457" s="203"/>
      <c r="Q457" s="203"/>
      <c r="R457" s="203"/>
      <c r="S457" s="203"/>
      <c r="T457" s="204"/>
      <c r="AT457" s="205" t="s">
        <v>152</v>
      </c>
      <c r="AU457" s="205" t="s">
        <v>82</v>
      </c>
      <c r="AV457" s="12" t="s">
        <v>82</v>
      </c>
      <c r="AW457" s="12" t="s">
        <v>33</v>
      </c>
      <c r="AX457" s="12" t="s">
        <v>80</v>
      </c>
      <c r="AY457" s="205" t="s">
        <v>144</v>
      </c>
    </row>
    <row r="458" spans="2:65" s="1" customFormat="1" ht="16.5" customHeight="1">
      <c r="B458" s="34"/>
      <c r="C458" s="181" t="s">
        <v>1072</v>
      </c>
      <c r="D458" s="181" t="s">
        <v>146</v>
      </c>
      <c r="E458" s="182" t="s">
        <v>1073</v>
      </c>
      <c r="F458" s="183" t="s">
        <v>1074</v>
      </c>
      <c r="G458" s="184" t="s">
        <v>166</v>
      </c>
      <c r="H458" s="185">
        <v>27.5</v>
      </c>
      <c r="I458" s="186"/>
      <c r="J458" s="187">
        <f>ROUND(I458*H458,2)</f>
        <v>0</v>
      </c>
      <c r="K458" s="183" t="s">
        <v>149</v>
      </c>
      <c r="L458" s="38"/>
      <c r="M458" s="188" t="s">
        <v>19</v>
      </c>
      <c r="N458" s="189" t="s">
        <v>43</v>
      </c>
      <c r="O458" s="63"/>
      <c r="P458" s="190">
        <f>O458*H458</f>
        <v>0</v>
      </c>
      <c r="Q458" s="190">
        <v>0</v>
      </c>
      <c r="R458" s="190">
        <f>Q458*H458</f>
        <v>0</v>
      </c>
      <c r="S458" s="190">
        <v>0</v>
      </c>
      <c r="T458" s="191">
        <f>S458*H458</f>
        <v>0</v>
      </c>
      <c r="AR458" s="192" t="s">
        <v>227</v>
      </c>
      <c r="AT458" s="192" t="s">
        <v>146</v>
      </c>
      <c r="AU458" s="192" t="s">
        <v>82</v>
      </c>
      <c r="AY458" s="17" t="s">
        <v>144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7" t="s">
        <v>80</v>
      </c>
      <c r="BK458" s="193">
        <f>ROUND(I458*H458,2)</f>
        <v>0</v>
      </c>
      <c r="BL458" s="17" t="s">
        <v>227</v>
      </c>
      <c r="BM458" s="192" t="s">
        <v>1075</v>
      </c>
    </row>
    <row r="459" spans="2:65" s="12" customFormat="1">
      <c r="B459" s="194"/>
      <c r="C459" s="195"/>
      <c r="D459" s="196" t="s">
        <v>152</v>
      </c>
      <c r="E459" s="197" t="s">
        <v>19</v>
      </c>
      <c r="F459" s="198" t="s">
        <v>1061</v>
      </c>
      <c r="G459" s="195"/>
      <c r="H459" s="199">
        <v>27.5</v>
      </c>
      <c r="I459" s="200"/>
      <c r="J459" s="195"/>
      <c r="K459" s="195"/>
      <c r="L459" s="201"/>
      <c r="M459" s="202"/>
      <c r="N459" s="203"/>
      <c r="O459" s="203"/>
      <c r="P459" s="203"/>
      <c r="Q459" s="203"/>
      <c r="R459" s="203"/>
      <c r="S459" s="203"/>
      <c r="T459" s="204"/>
      <c r="AT459" s="205" t="s">
        <v>152</v>
      </c>
      <c r="AU459" s="205" t="s">
        <v>82</v>
      </c>
      <c r="AV459" s="12" t="s">
        <v>82</v>
      </c>
      <c r="AW459" s="12" t="s">
        <v>33</v>
      </c>
      <c r="AX459" s="12" t="s">
        <v>80</v>
      </c>
      <c r="AY459" s="205" t="s">
        <v>144</v>
      </c>
    </row>
    <row r="460" spans="2:65" s="1" customFormat="1" ht="16.5" customHeight="1">
      <c r="B460" s="34"/>
      <c r="C460" s="217" t="s">
        <v>1076</v>
      </c>
      <c r="D460" s="217" t="s">
        <v>217</v>
      </c>
      <c r="E460" s="218" t="s">
        <v>1077</v>
      </c>
      <c r="F460" s="219" t="s">
        <v>1078</v>
      </c>
      <c r="G460" s="220" t="s">
        <v>166</v>
      </c>
      <c r="H460" s="221">
        <v>30.25</v>
      </c>
      <c r="I460" s="222"/>
      <c r="J460" s="223">
        <f>ROUND(I460*H460,2)</f>
        <v>0</v>
      </c>
      <c r="K460" s="219" t="s">
        <v>19</v>
      </c>
      <c r="L460" s="224"/>
      <c r="M460" s="225" t="s">
        <v>19</v>
      </c>
      <c r="N460" s="226" t="s">
        <v>43</v>
      </c>
      <c r="O460" s="63"/>
      <c r="P460" s="190">
        <f>O460*H460</f>
        <v>0</v>
      </c>
      <c r="Q460" s="190">
        <v>1.5E-3</v>
      </c>
      <c r="R460" s="190">
        <f>Q460*H460</f>
        <v>4.5374999999999999E-2</v>
      </c>
      <c r="S460" s="190">
        <v>0</v>
      </c>
      <c r="T460" s="191">
        <f>S460*H460</f>
        <v>0</v>
      </c>
      <c r="AR460" s="192" t="s">
        <v>327</v>
      </c>
      <c r="AT460" s="192" t="s">
        <v>217</v>
      </c>
      <c r="AU460" s="192" t="s">
        <v>82</v>
      </c>
      <c r="AY460" s="17" t="s">
        <v>144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17" t="s">
        <v>80</v>
      </c>
      <c r="BK460" s="193">
        <f>ROUND(I460*H460,2)</f>
        <v>0</v>
      </c>
      <c r="BL460" s="17" t="s">
        <v>227</v>
      </c>
      <c r="BM460" s="192" t="s">
        <v>1079</v>
      </c>
    </row>
    <row r="461" spans="2:65" s="12" customFormat="1">
      <c r="B461" s="194"/>
      <c r="C461" s="195"/>
      <c r="D461" s="196" t="s">
        <v>152</v>
      </c>
      <c r="E461" s="195"/>
      <c r="F461" s="198" t="s">
        <v>1080</v>
      </c>
      <c r="G461" s="195"/>
      <c r="H461" s="199">
        <v>30.25</v>
      </c>
      <c r="I461" s="200"/>
      <c r="J461" s="195"/>
      <c r="K461" s="195"/>
      <c r="L461" s="201"/>
      <c r="M461" s="202"/>
      <c r="N461" s="203"/>
      <c r="O461" s="203"/>
      <c r="P461" s="203"/>
      <c r="Q461" s="203"/>
      <c r="R461" s="203"/>
      <c r="S461" s="203"/>
      <c r="T461" s="204"/>
      <c r="AT461" s="205" t="s">
        <v>152</v>
      </c>
      <c r="AU461" s="205" t="s">
        <v>82</v>
      </c>
      <c r="AV461" s="12" t="s">
        <v>82</v>
      </c>
      <c r="AW461" s="12" t="s">
        <v>4</v>
      </c>
      <c r="AX461" s="12" t="s">
        <v>80</v>
      </c>
      <c r="AY461" s="205" t="s">
        <v>144</v>
      </c>
    </row>
    <row r="462" spans="2:65" s="1" customFormat="1" ht="24" customHeight="1">
      <c r="B462" s="34"/>
      <c r="C462" s="181" t="s">
        <v>1081</v>
      </c>
      <c r="D462" s="181" t="s">
        <v>146</v>
      </c>
      <c r="E462" s="182" t="s">
        <v>1082</v>
      </c>
      <c r="F462" s="183" t="s">
        <v>1083</v>
      </c>
      <c r="G462" s="184" t="s">
        <v>306</v>
      </c>
      <c r="H462" s="237"/>
      <c r="I462" s="186"/>
      <c r="J462" s="187">
        <f>ROUND(I462*H462,2)</f>
        <v>0</v>
      </c>
      <c r="K462" s="183" t="s">
        <v>149</v>
      </c>
      <c r="L462" s="38"/>
      <c r="M462" s="188" t="s">
        <v>19</v>
      </c>
      <c r="N462" s="189" t="s">
        <v>43</v>
      </c>
      <c r="O462" s="63"/>
      <c r="P462" s="190">
        <f>O462*H462</f>
        <v>0</v>
      </c>
      <c r="Q462" s="190">
        <v>0</v>
      </c>
      <c r="R462" s="190">
        <f>Q462*H462</f>
        <v>0</v>
      </c>
      <c r="S462" s="190">
        <v>0</v>
      </c>
      <c r="T462" s="191">
        <f>S462*H462</f>
        <v>0</v>
      </c>
      <c r="AR462" s="192" t="s">
        <v>227</v>
      </c>
      <c r="AT462" s="192" t="s">
        <v>146</v>
      </c>
      <c r="AU462" s="192" t="s">
        <v>82</v>
      </c>
      <c r="AY462" s="17" t="s">
        <v>144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17" t="s">
        <v>80</v>
      </c>
      <c r="BK462" s="193">
        <f>ROUND(I462*H462,2)</f>
        <v>0</v>
      </c>
      <c r="BL462" s="17" t="s">
        <v>227</v>
      </c>
      <c r="BM462" s="192" t="s">
        <v>1084</v>
      </c>
    </row>
    <row r="463" spans="2:65" s="11" customFormat="1" ht="22.9" customHeight="1">
      <c r="B463" s="165"/>
      <c r="C463" s="166"/>
      <c r="D463" s="167" t="s">
        <v>71</v>
      </c>
      <c r="E463" s="179" t="s">
        <v>1085</v>
      </c>
      <c r="F463" s="179" t="s">
        <v>1086</v>
      </c>
      <c r="G463" s="166"/>
      <c r="H463" s="166"/>
      <c r="I463" s="169"/>
      <c r="J463" s="180">
        <f>BK463</f>
        <v>0</v>
      </c>
      <c r="K463" s="166"/>
      <c r="L463" s="171"/>
      <c r="M463" s="172"/>
      <c r="N463" s="173"/>
      <c r="O463" s="173"/>
      <c r="P463" s="174">
        <f>SUM(P464:P466)</f>
        <v>0</v>
      </c>
      <c r="Q463" s="173"/>
      <c r="R463" s="174">
        <f>SUM(R464:R466)</f>
        <v>7.492E-2</v>
      </c>
      <c r="S463" s="173"/>
      <c r="T463" s="175">
        <f>SUM(T464:T466)</f>
        <v>0</v>
      </c>
      <c r="AR463" s="176" t="s">
        <v>82</v>
      </c>
      <c r="AT463" s="177" t="s">
        <v>71</v>
      </c>
      <c r="AU463" s="177" t="s">
        <v>80</v>
      </c>
      <c r="AY463" s="176" t="s">
        <v>144</v>
      </c>
      <c r="BK463" s="178">
        <f>SUM(BK464:BK466)</f>
        <v>0</v>
      </c>
    </row>
    <row r="464" spans="2:65" s="1" customFormat="1" ht="24" customHeight="1">
      <c r="B464" s="34"/>
      <c r="C464" s="181" t="s">
        <v>1087</v>
      </c>
      <c r="D464" s="181" t="s">
        <v>146</v>
      </c>
      <c r="E464" s="182" t="s">
        <v>1088</v>
      </c>
      <c r="F464" s="183" t="s">
        <v>1089</v>
      </c>
      <c r="G464" s="184" t="s">
        <v>313</v>
      </c>
      <c r="H464" s="185">
        <v>1</v>
      </c>
      <c r="I464" s="186"/>
      <c r="J464" s="187">
        <f>ROUND(I464*H464,2)</f>
        <v>0</v>
      </c>
      <c r="K464" s="183" t="s">
        <v>149</v>
      </c>
      <c r="L464" s="38"/>
      <c r="M464" s="188" t="s">
        <v>19</v>
      </c>
      <c r="N464" s="189" t="s">
        <v>43</v>
      </c>
      <c r="O464" s="63"/>
      <c r="P464" s="190">
        <f>O464*H464</f>
        <v>0</v>
      </c>
      <c r="Q464" s="190">
        <v>9.2000000000000003E-4</v>
      </c>
      <c r="R464" s="190">
        <f>Q464*H464</f>
        <v>9.2000000000000003E-4</v>
      </c>
      <c r="S464" s="190">
        <v>0</v>
      </c>
      <c r="T464" s="191">
        <f>S464*H464</f>
        <v>0</v>
      </c>
      <c r="AR464" s="192" t="s">
        <v>227</v>
      </c>
      <c r="AT464" s="192" t="s">
        <v>146</v>
      </c>
      <c r="AU464" s="192" t="s">
        <v>82</v>
      </c>
      <c r="AY464" s="17" t="s">
        <v>144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17" t="s">
        <v>80</v>
      </c>
      <c r="BK464" s="193">
        <f>ROUND(I464*H464,2)</f>
        <v>0</v>
      </c>
      <c r="BL464" s="17" t="s">
        <v>227</v>
      </c>
      <c r="BM464" s="192" t="s">
        <v>1090</v>
      </c>
    </row>
    <row r="465" spans="2:65" s="1" customFormat="1" ht="16.5" customHeight="1">
      <c r="B465" s="34"/>
      <c r="C465" s="217" t="s">
        <v>1091</v>
      </c>
      <c r="D465" s="217" t="s">
        <v>217</v>
      </c>
      <c r="E465" s="218" t="s">
        <v>1092</v>
      </c>
      <c r="F465" s="219" t="s">
        <v>1093</v>
      </c>
      <c r="G465" s="220" t="s">
        <v>313</v>
      </c>
      <c r="H465" s="221">
        <v>1</v>
      </c>
      <c r="I465" s="222"/>
      <c r="J465" s="223">
        <f>ROUND(I465*H465,2)</f>
        <v>0</v>
      </c>
      <c r="K465" s="219" t="s">
        <v>19</v>
      </c>
      <c r="L465" s="224"/>
      <c r="M465" s="225" t="s">
        <v>19</v>
      </c>
      <c r="N465" s="226" t="s">
        <v>43</v>
      </c>
      <c r="O465" s="63"/>
      <c r="P465" s="190">
        <f>O465*H465</f>
        <v>0</v>
      </c>
      <c r="Q465" s="190">
        <v>7.3999999999999996E-2</v>
      </c>
      <c r="R465" s="190">
        <f>Q465*H465</f>
        <v>7.3999999999999996E-2</v>
      </c>
      <c r="S465" s="190">
        <v>0</v>
      </c>
      <c r="T465" s="191">
        <f>S465*H465</f>
        <v>0</v>
      </c>
      <c r="AR465" s="192" t="s">
        <v>327</v>
      </c>
      <c r="AT465" s="192" t="s">
        <v>217</v>
      </c>
      <c r="AU465" s="192" t="s">
        <v>82</v>
      </c>
      <c r="AY465" s="17" t="s">
        <v>144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7" t="s">
        <v>80</v>
      </c>
      <c r="BK465" s="193">
        <f>ROUND(I465*H465,2)</f>
        <v>0</v>
      </c>
      <c r="BL465" s="17" t="s">
        <v>227</v>
      </c>
      <c r="BM465" s="192" t="s">
        <v>1094</v>
      </c>
    </row>
    <row r="466" spans="2:65" s="1" customFormat="1" ht="24" customHeight="1">
      <c r="B466" s="34"/>
      <c r="C466" s="181" t="s">
        <v>1095</v>
      </c>
      <c r="D466" s="181" t="s">
        <v>146</v>
      </c>
      <c r="E466" s="182" t="s">
        <v>1096</v>
      </c>
      <c r="F466" s="183" t="s">
        <v>1097</v>
      </c>
      <c r="G466" s="184" t="s">
        <v>306</v>
      </c>
      <c r="H466" s="237"/>
      <c r="I466" s="186"/>
      <c r="J466" s="187">
        <f>ROUND(I466*H466,2)</f>
        <v>0</v>
      </c>
      <c r="K466" s="183" t="s">
        <v>149</v>
      </c>
      <c r="L466" s="38"/>
      <c r="M466" s="188" t="s">
        <v>19</v>
      </c>
      <c r="N466" s="189" t="s">
        <v>43</v>
      </c>
      <c r="O466" s="63"/>
      <c r="P466" s="190">
        <f>O466*H466</f>
        <v>0</v>
      </c>
      <c r="Q466" s="190">
        <v>0</v>
      </c>
      <c r="R466" s="190">
        <f>Q466*H466</f>
        <v>0</v>
      </c>
      <c r="S466" s="190">
        <v>0</v>
      </c>
      <c r="T466" s="191">
        <f>S466*H466</f>
        <v>0</v>
      </c>
      <c r="AR466" s="192" t="s">
        <v>227</v>
      </c>
      <c r="AT466" s="192" t="s">
        <v>146</v>
      </c>
      <c r="AU466" s="192" t="s">
        <v>82</v>
      </c>
      <c r="AY466" s="17" t="s">
        <v>144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17" t="s">
        <v>80</v>
      </c>
      <c r="BK466" s="193">
        <f>ROUND(I466*H466,2)</f>
        <v>0</v>
      </c>
      <c r="BL466" s="17" t="s">
        <v>227</v>
      </c>
      <c r="BM466" s="192" t="s">
        <v>1098</v>
      </c>
    </row>
    <row r="467" spans="2:65" s="11" customFormat="1" ht="22.9" customHeight="1">
      <c r="B467" s="165"/>
      <c r="C467" s="166"/>
      <c r="D467" s="167" t="s">
        <v>71</v>
      </c>
      <c r="E467" s="179" t="s">
        <v>336</v>
      </c>
      <c r="F467" s="179" t="s">
        <v>337</v>
      </c>
      <c r="G467" s="166"/>
      <c r="H467" s="166"/>
      <c r="I467" s="169"/>
      <c r="J467" s="180">
        <f>BK467</f>
        <v>0</v>
      </c>
      <c r="K467" s="166"/>
      <c r="L467" s="171"/>
      <c r="M467" s="172"/>
      <c r="N467" s="173"/>
      <c r="O467" s="173"/>
      <c r="P467" s="174">
        <f>SUM(P468:P480)</f>
        <v>0</v>
      </c>
      <c r="Q467" s="173"/>
      <c r="R467" s="174">
        <f>SUM(R468:R480)</f>
        <v>0.19209044</v>
      </c>
      <c r="S467" s="173"/>
      <c r="T467" s="175">
        <f>SUM(T468:T480)</f>
        <v>0</v>
      </c>
      <c r="AR467" s="176" t="s">
        <v>82</v>
      </c>
      <c r="AT467" s="177" t="s">
        <v>71</v>
      </c>
      <c r="AU467" s="177" t="s">
        <v>80</v>
      </c>
      <c r="AY467" s="176" t="s">
        <v>144</v>
      </c>
      <c r="BK467" s="178">
        <f>SUM(BK468:BK480)</f>
        <v>0</v>
      </c>
    </row>
    <row r="468" spans="2:65" s="1" customFormat="1" ht="16.5" customHeight="1">
      <c r="B468" s="34"/>
      <c r="C468" s="181" t="s">
        <v>1099</v>
      </c>
      <c r="D468" s="181" t="s">
        <v>146</v>
      </c>
      <c r="E468" s="182" t="s">
        <v>1100</v>
      </c>
      <c r="F468" s="183" t="s">
        <v>1101</v>
      </c>
      <c r="G468" s="184" t="s">
        <v>166</v>
      </c>
      <c r="H468" s="185">
        <v>5.96</v>
      </c>
      <c r="I468" s="186"/>
      <c r="J468" s="187">
        <f>ROUND(I468*H468,2)</f>
        <v>0</v>
      </c>
      <c r="K468" s="183" t="s">
        <v>19</v>
      </c>
      <c r="L468" s="38"/>
      <c r="M468" s="188" t="s">
        <v>19</v>
      </c>
      <c r="N468" s="189" t="s">
        <v>43</v>
      </c>
      <c r="O468" s="63"/>
      <c r="P468" s="190">
        <f>O468*H468</f>
        <v>0</v>
      </c>
      <c r="Q468" s="190">
        <v>5.0000000000000002E-5</v>
      </c>
      <c r="R468" s="190">
        <f>Q468*H468</f>
        <v>2.9800000000000003E-4</v>
      </c>
      <c r="S468" s="190">
        <v>0</v>
      </c>
      <c r="T468" s="191">
        <f>S468*H468</f>
        <v>0</v>
      </c>
      <c r="AR468" s="192" t="s">
        <v>227</v>
      </c>
      <c r="AT468" s="192" t="s">
        <v>146</v>
      </c>
      <c r="AU468" s="192" t="s">
        <v>82</v>
      </c>
      <c r="AY468" s="17" t="s">
        <v>144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17" t="s">
        <v>80</v>
      </c>
      <c r="BK468" s="193">
        <f>ROUND(I468*H468,2)</f>
        <v>0</v>
      </c>
      <c r="BL468" s="17" t="s">
        <v>227</v>
      </c>
      <c r="BM468" s="192" t="s">
        <v>1102</v>
      </c>
    </row>
    <row r="469" spans="2:65" s="1" customFormat="1" ht="16.5" customHeight="1">
      <c r="B469" s="34"/>
      <c r="C469" s="217" t="s">
        <v>1103</v>
      </c>
      <c r="D469" s="217" t="s">
        <v>217</v>
      </c>
      <c r="E469" s="218" t="s">
        <v>1104</v>
      </c>
      <c r="F469" s="219" t="s">
        <v>1105</v>
      </c>
      <c r="G469" s="220" t="s">
        <v>166</v>
      </c>
      <c r="H469" s="221">
        <v>5.96</v>
      </c>
      <c r="I469" s="222"/>
      <c r="J469" s="223">
        <f>ROUND(I469*H469,2)</f>
        <v>0</v>
      </c>
      <c r="K469" s="219" t="s">
        <v>19</v>
      </c>
      <c r="L469" s="224"/>
      <c r="M469" s="225" t="s">
        <v>19</v>
      </c>
      <c r="N469" s="226" t="s">
        <v>43</v>
      </c>
      <c r="O469" s="63"/>
      <c r="P469" s="190">
        <f>O469*H469</f>
        <v>0</v>
      </c>
      <c r="Q469" s="190">
        <v>3.2000000000000001E-2</v>
      </c>
      <c r="R469" s="190">
        <f>Q469*H469</f>
        <v>0.19072</v>
      </c>
      <c r="S469" s="190">
        <v>0</v>
      </c>
      <c r="T469" s="191">
        <f>S469*H469</f>
        <v>0</v>
      </c>
      <c r="AR469" s="192" t="s">
        <v>327</v>
      </c>
      <c r="AT469" s="192" t="s">
        <v>217</v>
      </c>
      <c r="AU469" s="192" t="s">
        <v>82</v>
      </c>
      <c r="AY469" s="17" t="s">
        <v>144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17" t="s">
        <v>80</v>
      </c>
      <c r="BK469" s="193">
        <f>ROUND(I469*H469,2)</f>
        <v>0</v>
      </c>
      <c r="BL469" s="17" t="s">
        <v>227</v>
      </c>
      <c r="BM469" s="192" t="s">
        <v>1106</v>
      </c>
    </row>
    <row r="470" spans="2:65" s="12" customFormat="1">
      <c r="B470" s="194"/>
      <c r="C470" s="195"/>
      <c r="D470" s="196" t="s">
        <v>152</v>
      </c>
      <c r="E470" s="197" t="s">
        <v>19</v>
      </c>
      <c r="F470" s="198" t="s">
        <v>1107</v>
      </c>
      <c r="G470" s="195"/>
      <c r="H470" s="199">
        <v>5.96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152</v>
      </c>
      <c r="AU470" s="205" t="s">
        <v>82</v>
      </c>
      <c r="AV470" s="12" t="s">
        <v>82</v>
      </c>
      <c r="AW470" s="12" t="s">
        <v>33</v>
      </c>
      <c r="AX470" s="12" t="s">
        <v>80</v>
      </c>
      <c r="AY470" s="205" t="s">
        <v>144</v>
      </c>
    </row>
    <row r="471" spans="2:65" s="1" customFormat="1" ht="16.5" customHeight="1">
      <c r="B471" s="34"/>
      <c r="C471" s="181" t="s">
        <v>1108</v>
      </c>
      <c r="D471" s="181" t="s">
        <v>146</v>
      </c>
      <c r="E471" s="182" t="s">
        <v>1109</v>
      </c>
      <c r="F471" s="183" t="s">
        <v>1110</v>
      </c>
      <c r="G471" s="184" t="s">
        <v>166</v>
      </c>
      <c r="H471" s="185">
        <v>2.3159999999999998</v>
      </c>
      <c r="I471" s="186"/>
      <c r="J471" s="187">
        <f>ROUND(I471*H471,2)</f>
        <v>0</v>
      </c>
      <c r="K471" s="183" t="s">
        <v>19</v>
      </c>
      <c r="L471" s="38"/>
      <c r="M471" s="188" t="s">
        <v>19</v>
      </c>
      <c r="N471" s="189" t="s">
        <v>43</v>
      </c>
      <c r="O471" s="63"/>
      <c r="P471" s="190">
        <f>O471*H471</f>
        <v>0</v>
      </c>
      <c r="Q471" s="190">
        <v>9.0000000000000006E-5</v>
      </c>
      <c r="R471" s="190">
        <f>Q471*H471</f>
        <v>2.0844E-4</v>
      </c>
      <c r="S471" s="190">
        <v>0</v>
      </c>
      <c r="T471" s="191">
        <f>S471*H471</f>
        <v>0</v>
      </c>
      <c r="AR471" s="192" t="s">
        <v>227</v>
      </c>
      <c r="AT471" s="192" t="s">
        <v>146</v>
      </c>
      <c r="AU471" s="192" t="s">
        <v>82</v>
      </c>
      <c r="AY471" s="17" t="s">
        <v>144</v>
      </c>
      <c r="BE471" s="193">
        <f>IF(N471="základní",J471,0)</f>
        <v>0</v>
      </c>
      <c r="BF471" s="193">
        <f>IF(N471="snížená",J471,0)</f>
        <v>0</v>
      </c>
      <c r="BG471" s="193">
        <f>IF(N471="zákl. přenesená",J471,0)</f>
        <v>0</v>
      </c>
      <c r="BH471" s="193">
        <f>IF(N471="sníž. přenesená",J471,0)</f>
        <v>0</v>
      </c>
      <c r="BI471" s="193">
        <f>IF(N471="nulová",J471,0)</f>
        <v>0</v>
      </c>
      <c r="BJ471" s="17" t="s">
        <v>80</v>
      </c>
      <c r="BK471" s="193">
        <f>ROUND(I471*H471,2)</f>
        <v>0</v>
      </c>
      <c r="BL471" s="17" t="s">
        <v>227</v>
      </c>
      <c r="BM471" s="192" t="s">
        <v>1111</v>
      </c>
    </row>
    <row r="472" spans="2:65" s="12" customFormat="1">
      <c r="B472" s="194"/>
      <c r="C472" s="195"/>
      <c r="D472" s="196" t="s">
        <v>152</v>
      </c>
      <c r="E472" s="197" t="s">
        <v>19</v>
      </c>
      <c r="F472" s="198" t="s">
        <v>1112</v>
      </c>
      <c r="G472" s="195"/>
      <c r="H472" s="199">
        <v>2.3159999999999998</v>
      </c>
      <c r="I472" s="200"/>
      <c r="J472" s="195"/>
      <c r="K472" s="195"/>
      <c r="L472" s="201"/>
      <c r="M472" s="202"/>
      <c r="N472" s="203"/>
      <c r="O472" s="203"/>
      <c r="P472" s="203"/>
      <c r="Q472" s="203"/>
      <c r="R472" s="203"/>
      <c r="S472" s="203"/>
      <c r="T472" s="204"/>
      <c r="AT472" s="205" t="s">
        <v>152</v>
      </c>
      <c r="AU472" s="205" t="s">
        <v>82</v>
      </c>
      <c r="AV472" s="12" t="s">
        <v>82</v>
      </c>
      <c r="AW472" s="12" t="s">
        <v>33</v>
      </c>
      <c r="AX472" s="12" t="s">
        <v>80</v>
      </c>
      <c r="AY472" s="205" t="s">
        <v>144</v>
      </c>
    </row>
    <row r="473" spans="2:65" s="1" customFormat="1" ht="16.5" customHeight="1">
      <c r="B473" s="34"/>
      <c r="C473" s="181" t="s">
        <v>1113</v>
      </c>
      <c r="D473" s="181" t="s">
        <v>146</v>
      </c>
      <c r="E473" s="182" t="s">
        <v>1114</v>
      </c>
      <c r="F473" s="183" t="s">
        <v>1115</v>
      </c>
      <c r="G473" s="184" t="s">
        <v>235</v>
      </c>
      <c r="H473" s="185">
        <v>6.84</v>
      </c>
      <c r="I473" s="186"/>
      <c r="J473" s="187">
        <f>ROUND(I473*H473,2)</f>
        <v>0</v>
      </c>
      <c r="K473" s="183" t="s">
        <v>19</v>
      </c>
      <c r="L473" s="38"/>
      <c r="M473" s="188" t="s">
        <v>19</v>
      </c>
      <c r="N473" s="189" t="s">
        <v>43</v>
      </c>
      <c r="O473" s="63"/>
      <c r="P473" s="190">
        <f>O473*H473</f>
        <v>0</v>
      </c>
      <c r="Q473" s="190">
        <v>0</v>
      </c>
      <c r="R473" s="190">
        <f>Q473*H473</f>
        <v>0</v>
      </c>
      <c r="S473" s="190">
        <v>0</v>
      </c>
      <c r="T473" s="191">
        <f>S473*H473</f>
        <v>0</v>
      </c>
      <c r="AR473" s="192" t="s">
        <v>227</v>
      </c>
      <c r="AT473" s="192" t="s">
        <v>146</v>
      </c>
      <c r="AU473" s="192" t="s">
        <v>82</v>
      </c>
      <c r="AY473" s="17" t="s">
        <v>144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17" t="s">
        <v>80</v>
      </c>
      <c r="BK473" s="193">
        <f>ROUND(I473*H473,2)</f>
        <v>0</v>
      </c>
      <c r="BL473" s="17" t="s">
        <v>227</v>
      </c>
      <c r="BM473" s="192" t="s">
        <v>1116</v>
      </c>
    </row>
    <row r="474" spans="2:65" s="12" customFormat="1">
      <c r="B474" s="194"/>
      <c r="C474" s="195"/>
      <c r="D474" s="196" t="s">
        <v>152</v>
      </c>
      <c r="E474" s="197" t="s">
        <v>19</v>
      </c>
      <c r="F474" s="198" t="s">
        <v>1117</v>
      </c>
      <c r="G474" s="195"/>
      <c r="H474" s="199">
        <v>6.84</v>
      </c>
      <c r="I474" s="200"/>
      <c r="J474" s="195"/>
      <c r="K474" s="195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152</v>
      </c>
      <c r="AU474" s="205" t="s">
        <v>82</v>
      </c>
      <c r="AV474" s="12" t="s">
        <v>82</v>
      </c>
      <c r="AW474" s="12" t="s">
        <v>33</v>
      </c>
      <c r="AX474" s="12" t="s">
        <v>80</v>
      </c>
      <c r="AY474" s="205" t="s">
        <v>144</v>
      </c>
    </row>
    <row r="475" spans="2:65" s="1" customFormat="1" ht="16.5" customHeight="1">
      <c r="B475" s="34"/>
      <c r="C475" s="181" t="s">
        <v>1118</v>
      </c>
      <c r="D475" s="181" t="s">
        <v>146</v>
      </c>
      <c r="E475" s="182" t="s">
        <v>1119</v>
      </c>
      <c r="F475" s="183" t="s">
        <v>1115</v>
      </c>
      <c r="G475" s="184" t="s">
        <v>235</v>
      </c>
      <c r="H475" s="185">
        <v>4.6100000000000003</v>
      </c>
      <c r="I475" s="186"/>
      <c r="J475" s="187">
        <f>ROUND(I475*H475,2)</f>
        <v>0</v>
      </c>
      <c r="K475" s="183" t="s">
        <v>19</v>
      </c>
      <c r="L475" s="38"/>
      <c r="M475" s="188" t="s">
        <v>19</v>
      </c>
      <c r="N475" s="189" t="s">
        <v>43</v>
      </c>
      <c r="O475" s="63"/>
      <c r="P475" s="190">
        <f>O475*H475</f>
        <v>0</v>
      </c>
      <c r="Q475" s="190">
        <v>0</v>
      </c>
      <c r="R475" s="190">
        <f>Q475*H475</f>
        <v>0</v>
      </c>
      <c r="S475" s="190">
        <v>0</v>
      </c>
      <c r="T475" s="191">
        <f>S475*H475</f>
        <v>0</v>
      </c>
      <c r="AR475" s="192" t="s">
        <v>227</v>
      </c>
      <c r="AT475" s="192" t="s">
        <v>146</v>
      </c>
      <c r="AU475" s="192" t="s">
        <v>82</v>
      </c>
      <c r="AY475" s="17" t="s">
        <v>144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17" t="s">
        <v>80</v>
      </c>
      <c r="BK475" s="193">
        <f>ROUND(I475*H475,2)</f>
        <v>0</v>
      </c>
      <c r="BL475" s="17" t="s">
        <v>227</v>
      </c>
      <c r="BM475" s="192" t="s">
        <v>1120</v>
      </c>
    </row>
    <row r="476" spans="2:65" s="12" customFormat="1">
      <c r="B476" s="194"/>
      <c r="C476" s="195"/>
      <c r="D476" s="196" t="s">
        <v>152</v>
      </c>
      <c r="E476" s="197" t="s">
        <v>19</v>
      </c>
      <c r="F476" s="198" t="s">
        <v>1121</v>
      </c>
      <c r="G476" s="195"/>
      <c r="H476" s="199">
        <v>4.6100000000000003</v>
      </c>
      <c r="I476" s="200"/>
      <c r="J476" s="195"/>
      <c r="K476" s="195"/>
      <c r="L476" s="201"/>
      <c r="M476" s="202"/>
      <c r="N476" s="203"/>
      <c r="O476" s="203"/>
      <c r="P476" s="203"/>
      <c r="Q476" s="203"/>
      <c r="R476" s="203"/>
      <c r="S476" s="203"/>
      <c r="T476" s="204"/>
      <c r="AT476" s="205" t="s">
        <v>152</v>
      </c>
      <c r="AU476" s="205" t="s">
        <v>82</v>
      </c>
      <c r="AV476" s="12" t="s">
        <v>82</v>
      </c>
      <c r="AW476" s="12" t="s">
        <v>33</v>
      </c>
      <c r="AX476" s="12" t="s">
        <v>80</v>
      </c>
      <c r="AY476" s="205" t="s">
        <v>144</v>
      </c>
    </row>
    <row r="477" spans="2:65" s="1" customFormat="1" ht="16.5" customHeight="1">
      <c r="B477" s="34"/>
      <c r="C477" s="181" t="s">
        <v>1122</v>
      </c>
      <c r="D477" s="181" t="s">
        <v>146</v>
      </c>
      <c r="E477" s="182" t="s">
        <v>1123</v>
      </c>
      <c r="F477" s="183" t="s">
        <v>1124</v>
      </c>
      <c r="G477" s="184" t="s">
        <v>356</v>
      </c>
      <c r="H477" s="185">
        <v>14.4</v>
      </c>
      <c r="I477" s="186"/>
      <c r="J477" s="187">
        <f>ROUND(I477*H477,2)</f>
        <v>0</v>
      </c>
      <c r="K477" s="183" t="s">
        <v>149</v>
      </c>
      <c r="L477" s="38"/>
      <c r="M477" s="188" t="s">
        <v>19</v>
      </c>
      <c r="N477" s="189" t="s">
        <v>43</v>
      </c>
      <c r="O477" s="63"/>
      <c r="P477" s="190">
        <f>O477*H477</f>
        <v>0</v>
      </c>
      <c r="Q477" s="190">
        <v>6.0000000000000002E-5</v>
      </c>
      <c r="R477" s="190">
        <f>Q477*H477</f>
        <v>8.6400000000000008E-4</v>
      </c>
      <c r="S477" s="190">
        <v>0</v>
      </c>
      <c r="T477" s="191">
        <f>S477*H477</f>
        <v>0</v>
      </c>
      <c r="AR477" s="192" t="s">
        <v>227</v>
      </c>
      <c r="AT477" s="192" t="s">
        <v>146</v>
      </c>
      <c r="AU477" s="192" t="s">
        <v>82</v>
      </c>
      <c r="AY477" s="17" t="s">
        <v>144</v>
      </c>
      <c r="BE477" s="193">
        <f>IF(N477="základní",J477,0)</f>
        <v>0</v>
      </c>
      <c r="BF477" s="193">
        <f>IF(N477="snížená",J477,0)</f>
        <v>0</v>
      </c>
      <c r="BG477" s="193">
        <f>IF(N477="zákl. přenesená",J477,0)</f>
        <v>0</v>
      </c>
      <c r="BH477" s="193">
        <f>IF(N477="sníž. přenesená",J477,0)</f>
        <v>0</v>
      </c>
      <c r="BI477" s="193">
        <f>IF(N477="nulová",J477,0)</f>
        <v>0</v>
      </c>
      <c r="BJ477" s="17" t="s">
        <v>80</v>
      </c>
      <c r="BK477" s="193">
        <f>ROUND(I477*H477,2)</f>
        <v>0</v>
      </c>
      <c r="BL477" s="17" t="s">
        <v>227</v>
      </c>
      <c r="BM477" s="192" t="s">
        <v>1125</v>
      </c>
    </row>
    <row r="478" spans="2:65" s="12" customFormat="1">
      <c r="B478" s="194"/>
      <c r="C478" s="195"/>
      <c r="D478" s="196" t="s">
        <v>152</v>
      </c>
      <c r="E478" s="197" t="s">
        <v>19</v>
      </c>
      <c r="F478" s="198" t="s">
        <v>1126</v>
      </c>
      <c r="G478" s="195"/>
      <c r="H478" s="199">
        <v>14.4</v>
      </c>
      <c r="I478" s="200"/>
      <c r="J478" s="195"/>
      <c r="K478" s="195"/>
      <c r="L478" s="201"/>
      <c r="M478" s="202"/>
      <c r="N478" s="203"/>
      <c r="O478" s="203"/>
      <c r="P478" s="203"/>
      <c r="Q478" s="203"/>
      <c r="R478" s="203"/>
      <c r="S478" s="203"/>
      <c r="T478" s="204"/>
      <c r="AT478" s="205" t="s">
        <v>152</v>
      </c>
      <c r="AU478" s="205" t="s">
        <v>82</v>
      </c>
      <c r="AV478" s="12" t="s">
        <v>82</v>
      </c>
      <c r="AW478" s="12" t="s">
        <v>33</v>
      </c>
      <c r="AX478" s="12" t="s">
        <v>80</v>
      </c>
      <c r="AY478" s="205" t="s">
        <v>144</v>
      </c>
    </row>
    <row r="479" spans="2:65" s="14" customFormat="1">
      <c r="B479" s="227"/>
      <c r="C479" s="228"/>
      <c r="D479" s="196" t="s">
        <v>152</v>
      </c>
      <c r="E479" s="229" t="s">
        <v>19</v>
      </c>
      <c r="F479" s="230" t="s">
        <v>675</v>
      </c>
      <c r="G479" s="228"/>
      <c r="H479" s="229" t="s">
        <v>19</v>
      </c>
      <c r="I479" s="231"/>
      <c r="J479" s="228"/>
      <c r="K479" s="228"/>
      <c r="L479" s="232"/>
      <c r="M479" s="233"/>
      <c r="N479" s="234"/>
      <c r="O479" s="234"/>
      <c r="P479" s="234"/>
      <c r="Q479" s="234"/>
      <c r="R479" s="234"/>
      <c r="S479" s="234"/>
      <c r="T479" s="235"/>
      <c r="AT479" s="236" t="s">
        <v>152</v>
      </c>
      <c r="AU479" s="236" t="s">
        <v>82</v>
      </c>
      <c r="AV479" s="14" t="s">
        <v>80</v>
      </c>
      <c r="AW479" s="14" t="s">
        <v>33</v>
      </c>
      <c r="AX479" s="14" t="s">
        <v>72</v>
      </c>
      <c r="AY479" s="236" t="s">
        <v>144</v>
      </c>
    </row>
    <row r="480" spans="2:65" s="1" customFormat="1" ht="24" customHeight="1">
      <c r="B480" s="34"/>
      <c r="C480" s="181" t="s">
        <v>1127</v>
      </c>
      <c r="D480" s="181" t="s">
        <v>146</v>
      </c>
      <c r="E480" s="182" t="s">
        <v>361</v>
      </c>
      <c r="F480" s="183" t="s">
        <v>362</v>
      </c>
      <c r="G480" s="184" t="s">
        <v>306</v>
      </c>
      <c r="H480" s="237"/>
      <c r="I480" s="186"/>
      <c r="J480" s="187">
        <f>ROUND(I480*H480,2)</f>
        <v>0</v>
      </c>
      <c r="K480" s="183" t="s">
        <v>149</v>
      </c>
      <c r="L480" s="38"/>
      <c r="M480" s="188" t="s">
        <v>19</v>
      </c>
      <c r="N480" s="189" t="s">
        <v>43</v>
      </c>
      <c r="O480" s="63"/>
      <c r="P480" s="190">
        <f>O480*H480</f>
        <v>0</v>
      </c>
      <c r="Q480" s="190">
        <v>0</v>
      </c>
      <c r="R480" s="190">
        <f>Q480*H480</f>
        <v>0</v>
      </c>
      <c r="S480" s="190">
        <v>0</v>
      </c>
      <c r="T480" s="191">
        <f>S480*H480</f>
        <v>0</v>
      </c>
      <c r="AR480" s="192" t="s">
        <v>227</v>
      </c>
      <c r="AT480" s="192" t="s">
        <v>146</v>
      </c>
      <c r="AU480" s="192" t="s">
        <v>82</v>
      </c>
      <c r="AY480" s="17" t="s">
        <v>144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17" t="s">
        <v>80</v>
      </c>
      <c r="BK480" s="193">
        <f>ROUND(I480*H480,2)</f>
        <v>0</v>
      </c>
      <c r="BL480" s="17" t="s">
        <v>227</v>
      </c>
      <c r="BM480" s="192" t="s">
        <v>1128</v>
      </c>
    </row>
    <row r="481" spans="2:65" s="11" customFormat="1" ht="22.9" customHeight="1">
      <c r="B481" s="165"/>
      <c r="C481" s="166"/>
      <c r="D481" s="167" t="s">
        <v>71</v>
      </c>
      <c r="E481" s="179" t="s">
        <v>1129</v>
      </c>
      <c r="F481" s="179" t="s">
        <v>1130</v>
      </c>
      <c r="G481" s="166"/>
      <c r="H481" s="166"/>
      <c r="I481" s="169"/>
      <c r="J481" s="180">
        <f>BK481</f>
        <v>0</v>
      </c>
      <c r="K481" s="166"/>
      <c r="L481" s="171"/>
      <c r="M481" s="172"/>
      <c r="N481" s="173"/>
      <c r="O481" s="173"/>
      <c r="P481" s="174">
        <f>SUM(P482:P492)</f>
        <v>0</v>
      </c>
      <c r="Q481" s="173"/>
      <c r="R481" s="174">
        <f>SUM(R482:R492)</f>
        <v>1.5259571700000001</v>
      </c>
      <c r="S481" s="173"/>
      <c r="T481" s="175">
        <f>SUM(T482:T492)</f>
        <v>0</v>
      </c>
      <c r="AR481" s="176" t="s">
        <v>82</v>
      </c>
      <c r="AT481" s="177" t="s">
        <v>71</v>
      </c>
      <c r="AU481" s="177" t="s">
        <v>80</v>
      </c>
      <c r="AY481" s="176" t="s">
        <v>144</v>
      </c>
      <c r="BK481" s="178">
        <f>SUM(BK482:BK492)</f>
        <v>0</v>
      </c>
    </row>
    <row r="482" spans="2:65" s="1" customFormat="1" ht="24" customHeight="1">
      <c r="B482" s="34"/>
      <c r="C482" s="181" t="s">
        <v>1131</v>
      </c>
      <c r="D482" s="181" t="s">
        <v>146</v>
      </c>
      <c r="E482" s="182" t="s">
        <v>1132</v>
      </c>
      <c r="F482" s="183" t="s">
        <v>1133</v>
      </c>
      <c r="G482" s="184" t="s">
        <v>166</v>
      </c>
      <c r="H482" s="185">
        <v>9.0850000000000009</v>
      </c>
      <c r="I482" s="186"/>
      <c r="J482" s="187">
        <f>ROUND(I482*H482,2)</f>
        <v>0</v>
      </c>
      <c r="K482" s="183" t="s">
        <v>149</v>
      </c>
      <c r="L482" s="38"/>
      <c r="M482" s="188" t="s">
        <v>19</v>
      </c>
      <c r="N482" s="189" t="s">
        <v>43</v>
      </c>
      <c r="O482" s="63"/>
      <c r="P482" s="190">
        <f>O482*H482</f>
        <v>0</v>
      </c>
      <c r="Q482" s="190">
        <v>6.8900000000000003E-3</v>
      </c>
      <c r="R482" s="190">
        <f>Q482*H482</f>
        <v>6.2595650000000003E-2</v>
      </c>
      <c r="S482" s="190">
        <v>0</v>
      </c>
      <c r="T482" s="191">
        <f>S482*H482</f>
        <v>0</v>
      </c>
      <c r="AR482" s="192" t="s">
        <v>227</v>
      </c>
      <c r="AT482" s="192" t="s">
        <v>146</v>
      </c>
      <c r="AU482" s="192" t="s">
        <v>82</v>
      </c>
      <c r="AY482" s="17" t="s">
        <v>144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17" t="s">
        <v>80</v>
      </c>
      <c r="BK482" s="193">
        <f>ROUND(I482*H482,2)</f>
        <v>0</v>
      </c>
      <c r="BL482" s="17" t="s">
        <v>227</v>
      </c>
      <c r="BM482" s="192" t="s">
        <v>1134</v>
      </c>
    </row>
    <row r="483" spans="2:65" s="12" customFormat="1">
      <c r="B483" s="194"/>
      <c r="C483" s="195"/>
      <c r="D483" s="196" t="s">
        <v>152</v>
      </c>
      <c r="E483" s="197" t="s">
        <v>19</v>
      </c>
      <c r="F483" s="198" t="s">
        <v>1135</v>
      </c>
      <c r="G483" s="195"/>
      <c r="H483" s="199">
        <v>9.0850000000000009</v>
      </c>
      <c r="I483" s="200"/>
      <c r="J483" s="195"/>
      <c r="K483" s="195"/>
      <c r="L483" s="201"/>
      <c r="M483" s="202"/>
      <c r="N483" s="203"/>
      <c r="O483" s="203"/>
      <c r="P483" s="203"/>
      <c r="Q483" s="203"/>
      <c r="R483" s="203"/>
      <c r="S483" s="203"/>
      <c r="T483" s="204"/>
      <c r="AT483" s="205" t="s">
        <v>152</v>
      </c>
      <c r="AU483" s="205" t="s">
        <v>82</v>
      </c>
      <c r="AV483" s="12" t="s">
        <v>82</v>
      </c>
      <c r="AW483" s="12" t="s">
        <v>33</v>
      </c>
      <c r="AX483" s="12" t="s">
        <v>80</v>
      </c>
      <c r="AY483" s="205" t="s">
        <v>144</v>
      </c>
    </row>
    <row r="484" spans="2:65" s="1" customFormat="1" ht="16.5" customHeight="1">
      <c r="B484" s="34"/>
      <c r="C484" s="217" t="s">
        <v>1136</v>
      </c>
      <c r="D484" s="217" t="s">
        <v>217</v>
      </c>
      <c r="E484" s="218" t="s">
        <v>1137</v>
      </c>
      <c r="F484" s="219" t="s">
        <v>1138</v>
      </c>
      <c r="G484" s="220" t="s">
        <v>166</v>
      </c>
      <c r="H484" s="221">
        <v>9.9939999999999998</v>
      </c>
      <c r="I484" s="222"/>
      <c r="J484" s="223">
        <f>ROUND(I484*H484,2)</f>
        <v>0</v>
      </c>
      <c r="K484" s="219" t="s">
        <v>149</v>
      </c>
      <c r="L484" s="224"/>
      <c r="M484" s="225" t="s">
        <v>19</v>
      </c>
      <c r="N484" s="226" t="s">
        <v>43</v>
      </c>
      <c r="O484" s="63"/>
      <c r="P484" s="190">
        <f>O484*H484</f>
        <v>0</v>
      </c>
      <c r="Q484" s="190">
        <v>1.9199999999999998E-2</v>
      </c>
      <c r="R484" s="190">
        <f>Q484*H484</f>
        <v>0.19188479999999997</v>
      </c>
      <c r="S484" s="190">
        <v>0</v>
      </c>
      <c r="T484" s="191">
        <f>S484*H484</f>
        <v>0</v>
      </c>
      <c r="AR484" s="192" t="s">
        <v>327</v>
      </c>
      <c r="AT484" s="192" t="s">
        <v>217</v>
      </c>
      <c r="AU484" s="192" t="s">
        <v>82</v>
      </c>
      <c r="AY484" s="17" t="s">
        <v>144</v>
      </c>
      <c r="BE484" s="193">
        <f>IF(N484="základní",J484,0)</f>
        <v>0</v>
      </c>
      <c r="BF484" s="193">
        <f>IF(N484="snížená",J484,0)</f>
        <v>0</v>
      </c>
      <c r="BG484" s="193">
        <f>IF(N484="zákl. přenesená",J484,0)</f>
        <v>0</v>
      </c>
      <c r="BH484" s="193">
        <f>IF(N484="sníž. přenesená",J484,0)</f>
        <v>0</v>
      </c>
      <c r="BI484" s="193">
        <f>IF(N484="nulová",J484,0)</f>
        <v>0</v>
      </c>
      <c r="BJ484" s="17" t="s">
        <v>80</v>
      </c>
      <c r="BK484" s="193">
        <f>ROUND(I484*H484,2)</f>
        <v>0</v>
      </c>
      <c r="BL484" s="17" t="s">
        <v>227</v>
      </c>
      <c r="BM484" s="192" t="s">
        <v>1139</v>
      </c>
    </row>
    <row r="485" spans="2:65" s="12" customFormat="1">
      <c r="B485" s="194"/>
      <c r="C485" s="195"/>
      <c r="D485" s="196" t="s">
        <v>152</v>
      </c>
      <c r="E485" s="195"/>
      <c r="F485" s="198" t="s">
        <v>1140</v>
      </c>
      <c r="G485" s="195"/>
      <c r="H485" s="199">
        <v>9.9939999999999998</v>
      </c>
      <c r="I485" s="200"/>
      <c r="J485" s="195"/>
      <c r="K485" s="195"/>
      <c r="L485" s="201"/>
      <c r="M485" s="202"/>
      <c r="N485" s="203"/>
      <c r="O485" s="203"/>
      <c r="P485" s="203"/>
      <c r="Q485" s="203"/>
      <c r="R485" s="203"/>
      <c r="S485" s="203"/>
      <c r="T485" s="204"/>
      <c r="AT485" s="205" t="s">
        <v>152</v>
      </c>
      <c r="AU485" s="205" t="s">
        <v>82</v>
      </c>
      <c r="AV485" s="12" t="s">
        <v>82</v>
      </c>
      <c r="AW485" s="12" t="s">
        <v>4</v>
      </c>
      <c r="AX485" s="12" t="s">
        <v>80</v>
      </c>
      <c r="AY485" s="205" t="s">
        <v>144</v>
      </c>
    </row>
    <row r="486" spans="2:65" s="1" customFormat="1" ht="16.5" customHeight="1">
      <c r="B486" s="34"/>
      <c r="C486" s="181" t="s">
        <v>1141</v>
      </c>
      <c r="D486" s="181" t="s">
        <v>146</v>
      </c>
      <c r="E486" s="182" t="s">
        <v>1142</v>
      </c>
      <c r="F486" s="183" t="s">
        <v>1143</v>
      </c>
      <c r="G486" s="184" t="s">
        <v>166</v>
      </c>
      <c r="H486" s="185">
        <v>9.0850000000000009</v>
      </c>
      <c r="I486" s="186"/>
      <c r="J486" s="187">
        <f>ROUND(I486*H486,2)</f>
        <v>0</v>
      </c>
      <c r="K486" s="183" t="s">
        <v>149</v>
      </c>
      <c r="L486" s="38"/>
      <c r="M486" s="188" t="s">
        <v>19</v>
      </c>
      <c r="N486" s="189" t="s">
        <v>43</v>
      </c>
      <c r="O486" s="63"/>
      <c r="P486" s="190">
        <f>O486*H486</f>
        <v>0</v>
      </c>
      <c r="Q486" s="190">
        <v>0</v>
      </c>
      <c r="R486" s="190">
        <f>Q486*H486</f>
        <v>0</v>
      </c>
      <c r="S486" s="190">
        <v>0</v>
      </c>
      <c r="T486" s="191">
        <f>S486*H486</f>
        <v>0</v>
      </c>
      <c r="AR486" s="192" t="s">
        <v>227</v>
      </c>
      <c r="AT486" s="192" t="s">
        <v>146</v>
      </c>
      <c r="AU486" s="192" t="s">
        <v>82</v>
      </c>
      <c r="AY486" s="17" t="s">
        <v>144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7" t="s">
        <v>80</v>
      </c>
      <c r="BK486" s="193">
        <f>ROUND(I486*H486,2)</f>
        <v>0</v>
      </c>
      <c r="BL486" s="17" t="s">
        <v>227</v>
      </c>
      <c r="BM486" s="192" t="s">
        <v>1144</v>
      </c>
    </row>
    <row r="487" spans="2:65" s="1" customFormat="1" ht="24" customHeight="1">
      <c r="B487" s="34"/>
      <c r="C487" s="181" t="s">
        <v>1145</v>
      </c>
      <c r="D487" s="181" t="s">
        <v>146</v>
      </c>
      <c r="E487" s="182" t="s">
        <v>1146</v>
      </c>
      <c r="F487" s="183" t="s">
        <v>1147</v>
      </c>
      <c r="G487" s="184" t="s">
        <v>166</v>
      </c>
      <c r="H487" s="185">
        <v>1.07</v>
      </c>
      <c r="I487" s="186"/>
      <c r="J487" s="187">
        <f>ROUND(I487*H487,2)</f>
        <v>0</v>
      </c>
      <c r="K487" s="183" t="s">
        <v>149</v>
      </c>
      <c r="L487" s="38"/>
      <c r="M487" s="188" t="s">
        <v>19</v>
      </c>
      <c r="N487" s="189" t="s">
        <v>43</v>
      </c>
      <c r="O487" s="63"/>
      <c r="P487" s="190">
        <f>O487*H487</f>
        <v>0</v>
      </c>
      <c r="Q487" s="190">
        <v>1.1857</v>
      </c>
      <c r="R487" s="190">
        <f>Q487*H487</f>
        <v>1.268699</v>
      </c>
      <c r="S487" s="190">
        <v>0</v>
      </c>
      <c r="T487" s="191">
        <f>S487*H487</f>
        <v>0</v>
      </c>
      <c r="AR487" s="192" t="s">
        <v>227</v>
      </c>
      <c r="AT487" s="192" t="s">
        <v>146</v>
      </c>
      <c r="AU487" s="192" t="s">
        <v>82</v>
      </c>
      <c r="AY487" s="17" t="s">
        <v>144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17" t="s">
        <v>80</v>
      </c>
      <c r="BK487" s="193">
        <f>ROUND(I487*H487,2)</f>
        <v>0</v>
      </c>
      <c r="BL487" s="17" t="s">
        <v>227</v>
      </c>
      <c r="BM487" s="192" t="s">
        <v>1148</v>
      </c>
    </row>
    <row r="488" spans="2:65" s="12" customFormat="1">
      <c r="B488" s="194"/>
      <c r="C488" s="195"/>
      <c r="D488" s="196" t="s">
        <v>152</v>
      </c>
      <c r="E488" s="197" t="s">
        <v>19</v>
      </c>
      <c r="F488" s="198" t="s">
        <v>1149</v>
      </c>
      <c r="G488" s="195"/>
      <c r="H488" s="199">
        <v>1.07</v>
      </c>
      <c r="I488" s="200"/>
      <c r="J488" s="195"/>
      <c r="K488" s="195"/>
      <c r="L488" s="201"/>
      <c r="M488" s="202"/>
      <c r="N488" s="203"/>
      <c r="O488" s="203"/>
      <c r="P488" s="203"/>
      <c r="Q488" s="203"/>
      <c r="R488" s="203"/>
      <c r="S488" s="203"/>
      <c r="T488" s="204"/>
      <c r="AT488" s="205" t="s">
        <v>152</v>
      </c>
      <c r="AU488" s="205" t="s">
        <v>82</v>
      </c>
      <c r="AV488" s="12" t="s">
        <v>82</v>
      </c>
      <c r="AW488" s="12" t="s">
        <v>33</v>
      </c>
      <c r="AX488" s="12" t="s">
        <v>80</v>
      </c>
      <c r="AY488" s="205" t="s">
        <v>144</v>
      </c>
    </row>
    <row r="489" spans="2:65" s="1" customFormat="1" ht="16.5" customHeight="1">
      <c r="B489" s="34"/>
      <c r="C489" s="217" t="s">
        <v>1150</v>
      </c>
      <c r="D489" s="217" t="s">
        <v>217</v>
      </c>
      <c r="E489" s="218" t="s">
        <v>1151</v>
      </c>
      <c r="F489" s="219" t="s">
        <v>1152</v>
      </c>
      <c r="G489" s="220" t="s">
        <v>166</v>
      </c>
      <c r="H489" s="221">
        <v>1.177</v>
      </c>
      <c r="I489" s="222"/>
      <c r="J489" s="223">
        <f>ROUND(I489*H489,2)</f>
        <v>0</v>
      </c>
      <c r="K489" s="219" t="s">
        <v>19</v>
      </c>
      <c r="L489" s="224"/>
      <c r="M489" s="225" t="s">
        <v>19</v>
      </c>
      <c r="N489" s="226" t="s">
        <v>43</v>
      </c>
      <c r="O489" s="63"/>
      <c r="P489" s="190">
        <f>O489*H489</f>
        <v>0</v>
      </c>
      <c r="Q489" s="190">
        <v>2.3600000000000001E-3</v>
      </c>
      <c r="R489" s="190">
        <f>Q489*H489</f>
        <v>2.7777200000000004E-3</v>
      </c>
      <c r="S489" s="190">
        <v>0</v>
      </c>
      <c r="T489" s="191">
        <f>S489*H489</f>
        <v>0</v>
      </c>
      <c r="AR489" s="192" t="s">
        <v>327</v>
      </c>
      <c r="AT489" s="192" t="s">
        <v>217</v>
      </c>
      <c r="AU489" s="192" t="s">
        <v>82</v>
      </c>
      <c r="AY489" s="17" t="s">
        <v>144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17" t="s">
        <v>80</v>
      </c>
      <c r="BK489" s="193">
        <f>ROUND(I489*H489,2)</f>
        <v>0</v>
      </c>
      <c r="BL489" s="17" t="s">
        <v>227</v>
      </c>
      <c r="BM489" s="192" t="s">
        <v>1153</v>
      </c>
    </row>
    <row r="490" spans="2:65" s="12" customFormat="1">
      <c r="B490" s="194"/>
      <c r="C490" s="195"/>
      <c r="D490" s="196" t="s">
        <v>152</v>
      </c>
      <c r="E490" s="195"/>
      <c r="F490" s="198" t="s">
        <v>1154</v>
      </c>
      <c r="G490" s="195"/>
      <c r="H490" s="199">
        <v>1.177</v>
      </c>
      <c r="I490" s="200"/>
      <c r="J490" s="195"/>
      <c r="K490" s="195"/>
      <c r="L490" s="201"/>
      <c r="M490" s="202"/>
      <c r="N490" s="203"/>
      <c r="O490" s="203"/>
      <c r="P490" s="203"/>
      <c r="Q490" s="203"/>
      <c r="R490" s="203"/>
      <c r="S490" s="203"/>
      <c r="T490" s="204"/>
      <c r="AT490" s="205" t="s">
        <v>152</v>
      </c>
      <c r="AU490" s="205" t="s">
        <v>82</v>
      </c>
      <c r="AV490" s="12" t="s">
        <v>82</v>
      </c>
      <c r="AW490" s="12" t="s">
        <v>4</v>
      </c>
      <c r="AX490" s="12" t="s">
        <v>80</v>
      </c>
      <c r="AY490" s="205" t="s">
        <v>144</v>
      </c>
    </row>
    <row r="491" spans="2:65" s="1" customFormat="1" ht="16.5" customHeight="1">
      <c r="B491" s="34"/>
      <c r="C491" s="181" t="s">
        <v>1155</v>
      </c>
      <c r="D491" s="181" t="s">
        <v>146</v>
      </c>
      <c r="E491" s="182" t="s">
        <v>1156</v>
      </c>
      <c r="F491" s="183" t="s">
        <v>1157</v>
      </c>
      <c r="G491" s="184" t="s">
        <v>166</v>
      </c>
      <c r="H491" s="185">
        <v>1.07</v>
      </c>
      <c r="I491" s="186"/>
      <c r="J491" s="187">
        <f>ROUND(I491*H491,2)</f>
        <v>0</v>
      </c>
      <c r="K491" s="183" t="s">
        <v>149</v>
      </c>
      <c r="L491" s="38"/>
      <c r="M491" s="188" t="s">
        <v>19</v>
      </c>
      <c r="N491" s="189" t="s">
        <v>43</v>
      </c>
      <c r="O491" s="63"/>
      <c r="P491" s="190">
        <f>O491*H491</f>
        <v>0</v>
      </c>
      <c r="Q491" s="190">
        <v>0</v>
      </c>
      <c r="R491" s="190">
        <f>Q491*H491</f>
        <v>0</v>
      </c>
      <c r="S491" s="190">
        <v>0</v>
      </c>
      <c r="T491" s="191">
        <f>S491*H491</f>
        <v>0</v>
      </c>
      <c r="AR491" s="192" t="s">
        <v>227</v>
      </c>
      <c r="AT491" s="192" t="s">
        <v>146</v>
      </c>
      <c r="AU491" s="192" t="s">
        <v>82</v>
      </c>
      <c r="AY491" s="17" t="s">
        <v>144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17" t="s">
        <v>80</v>
      </c>
      <c r="BK491" s="193">
        <f>ROUND(I491*H491,2)</f>
        <v>0</v>
      </c>
      <c r="BL491" s="17" t="s">
        <v>227</v>
      </c>
      <c r="BM491" s="192" t="s">
        <v>1158</v>
      </c>
    </row>
    <row r="492" spans="2:65" s="1" customFormat="1" ht="24" customHeight="1">
      <c r="B492" s="34"/>
      <c r="C492" s="181" t="s">
        <v>1159</v>
      </c>
      <c r="D492" s="181" t="s">
        <v>146</v>
      </c>
      <c r="E492" s="182" t="s">
        <v>1160</v>
      </c>
      <c r="F492" s="183" t="s">
        <v>1161</v>
      </c>
      <c r="G492" s="184" t="s">
        <v>306</v>
      </c>
      <c r="H492" s="237"/>
      <c r="I492" s="186"/>
      <c r="J492" s="187">
        <f>ROUND(I492*H492,2)</f>
        <v>0</v>
      </c>
      <c r="K492" s="183" t="s">
        <v>149</v>
      </c>
      <c r="L492" s="38"/>
      <c r="M492" s="188" t="s">
        <v>19</v>
      </c>
      <c r="N492" s="189" t="s">
        <v>43</v>
      </c>
      <c r="O492" s="63"/>
      <c r="P492" s="190">
        <f>O492*H492</f>
        <v>0</v>
      </c>
      <c r="Q492" s="190">
        <v>0</v>
      </c>
      <c r="R492" s="190">
        <f>Q492*H492</f>
        <v>0</v>
      </c>
      <c r="S492" s="190">
        <v>0</v>
      </c>
      <c r="T492" s="191">
        <f>S492*H492</f>
        <v>0</v>
      </c>
      <c r="AR492" s="192" t="s">
        <v>227</v>
      </c>
      <c r="AT492" s="192" t="s">
        <v>146</v>
      </c>
      <c r="AU492" s="192" t="s">
        <v>82</v>
      </c>
      <c r="AY492" s="17" t="s">
        <v>144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17" t="s">
        <v>80</v>
      </c>
      <c r="BK492" s="193">
        <f>ROUND(I492*H492,2)</f>
        <v>0</v>
      </c>
      <c r="BL492" s="17" t="s">
        <v>227</v>
      </c>
      <c r="BM492" s="192" t="s">
        <v>1162</v>
      </c>
    </row>
    <row r="493" spans="2:65" s="11" customFormat="1" ht="22.9" customHeight="1">
      <c r="B493" s="165"/>
      <c r="C493" s="166"/>
      <c r="D493" s="167" t="s">
        <v>71</v>
      </c>
      <c r="E493" s="179" t="s">
        <v>1163</v>
      </c>
      <c r="F493" s="179" t="s">
        <v>1164</v>
      </c>
      <c r="G493" s="166"/>
      <c r="H493" s="166"/>
      <c r="I493" s="169"/>
      <c r="J493" s="180">
        <f>BK493</f>
        <v>0</v>
      </c>
      <c r="K493" s="166"/>
      <c r="L493" s="171"/>
      <c r="M493" s="172"/>
      <c r="N493" s="173"/>
      <c r="O493" s="173"/>
      <c r="P493" s="174">
        <f>SUM(P494:P502)</f>
        <v>0</v>
      </c>
      <c r="Q493" s="173"/>
      <c r="R493" s="174">
        <f>SUM(R494:R502)</f>
        <v>0.59596880000000008</v>
      </c>
      <c r="S493" s="173"/>
      <c r="T493" s="175">
        <f>SUM(T494:T502)</f>
        <v>0</v>
      </c>
      <c r="AR493" s="176" t="s">
        <v>82</v>
      </c>
      <c r="AT493" s="177" t="s">
        <v>71</v>
      </c>
      <c r="AU493" s="177" t="s">
        <v>80</v>
      </c>
      <c r="AY493" s="176" t="s">
        <v>144</v>
      </c>
      <c r="BK493" s="178">
        <f>SUM(BK494:BK502)</f>
        <v>0</v>
      </c>
    </row>
    <row r="494" spans="2:65" s="1" customFormat="1" ht="16.5" customHeight="1">
      <c r="B494" s="34"/>
      <c r="C494" s="181" t="s">
        <v>1165</v>
      </c>
      <c r="D494" s="181" t="s">
        <v>146</v>
      </c>
      <c r="E494" s="182" t="s">
        <v>1166</v>
      </c>
      <c r="F494" s="183" t="s">
        <v>1167</v>
      </c>
      <c r="G494" s="184" t="s">
        <v>166</v>
      </c>
      <c r="H494" s="185">
        <v>30.625</v>
      </c>
      <c r="I494" s="186"/>
      <c r="J494" s="187">
        <f>ROUND(I494*H494,2)</f>
        <v>0</v>
      </c>
      <c r="K494" s="183" t="s">
        <v>149</v>
      </c>
      <c r="L494" s="38"/>
      <c r="M494" s="188" t="s">
        <v>19</v>
      </c>
      <c r="N494" s="189" t="s">
        <v>43</v>
      </c>
      <c r="O494" s="63"/>
      <c r="P494" s="190">
        <f>O494*H494</f>
        <v>0</v>
      </c>
      <c r="Q494" s="190">
        <v>2.9999999999999997E-4</v>
      </c>
      <c r="R494" s="190">
        <f>Q494*H494</f>
        <v>9.1874999999999995E-3</v>
      </c>
      <c r="S494" s="190">
        <v>0</v>
      </c>
      <c r="T494" s="191">
        <f>S494*H494</f>
        <v>0</v>
      </c>
      <c r="AR494" s="192" t="s">
        <v>227</v>
      </c>
      <c r="AT494" s="192" t="s">
        <v>146</v>
      </c>
      <c r="AU494" s="192" t="s">
        <v>82</v>
      </c>
      <c r="AY494" s="17" t="s">
        <v>144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17" t="s">
        <v>80</v>
      </c>
      <c r="BK494" s="193">
        <f>ROUND(I494*H494,2)</f>
        <v>0</v>
      </c>
      <c r="BL494" s="17" t="s">
        <v>227</v>
      </c>
      <c r="BM494" s="192" t="s">
        <v>1168</v>
      </c>
    </row>
    <row r="495" spans="2:65" s="1" customFormat="1" ht="24" customHeight="1">
      <c r="B495" s="34"/>
      <c r="C495" s="181" t="s">
        <v>1169</v>
      </c>
      <c r="D495" s="181" t="s">
        <v>146</v>
      </c>
      <c r="E495" s="182" t="s">
        <v>1170</v>
      </c>
      <c r="F495" s="183" t="s">
        <v>1171</v>
      </c>
      <c r="G495" s="184" t="s">
        <v>166</v>
      </c>
      <c r="H495" s="185">
        <v>30.625</v>
      </c>
      <c r="I495" s="186"/>
      <c r="J495" s="187">
        <f>ROUND(I495*H495,2)</f>
        <v>0</v>
      </c>
      <c r="K495" s="183" t="s">
        <v>149</v>
      </c>
      <c r="L495" s="38"/>
      <c r="M495" s="188" t="s">
        <v>19</v>
      </c>
      <c r="N495" s="189" t="s">
        <v>43</v>
      </c>
      <c r="O495" s="63"/>
      <c r="P495" s="190">
        <f>O495*H495</f>
        <v>0</v>
      </c>
      <c r="Q495" s="190">
        <v>5.3E-3</v>
      </c>
      <c r="R495" s="190">
        <f>Q495*H495</f>
        <v>0.1623125</v>
      </c>
      <c r="S495" s="190">
        <v>0</v>
      </c>
      <c r="T495" s="191">
        <f>S495*H495</f>
        <v>0</v>
      </c>
      <c r="AR495" s="192" t="s">
        <v>227</v>
      </c>
      <c r="AT495" s="192" t="s">
        <v>146</v>
      </c>
      <c r="AU495" s="192" t="s">
        <v>82</v>
      </c>
      <c r="AY495" s="17" t="s">
        <v>144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17" t="s">
        <v>80</v>
      </c>
      <c r="BK495" s="193">
        <f>ROUND(I495*H495,2)</f>
        <v>0</v>
      </c>
      <c r="BL495" s="17" t="s">
        <v>227</v>
      </c>
      <c r="BM495" s="192" t="s">
        <v>1172</v>
      </c>
    </row>
    <row r="496" spans="2:65" s="12" customFormat="1">
      <c r="B496" s="194"/>
      <c r="C496" s="195"/>
      <c r="D496" s="196" t="s">
        <v>152</v>
      </c>
      <c r="E496" s="197" t="s">
        <v>19</v>
      </c>
      <c r="F496" s="198" t="s">
        <v>591</v>
      </c>
      <c r="G496" s="195"/>
      <c r="H496" s="199">
        <v>19.850000000000001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152</v>
      </c>
      <c r="AU496" s="205" t="s">
        <v>82</v>
      </c>
      <c r="AV496" s="12" t="s">
        <v>82</v>
      </c>
      <c r="AW496" s="12" t="s">
        <v>33</v>
      </c>
      <c r="AX496" s="12" t="s">
        <v>72</v>
      </c>
      <c r="AY496" s="205" t="s">
        <v>144</v>
      </c>
    </row>
    <row r="497" spans="2:65" s="12" customFormat="1">
      <c r="B497" s="194"/>
      <c r="C497" s="195"/>
      <c r="D497" s="196" t="s">
        <v>152</v>
      </c>
      <c r="E497" s="197" t="s">
        <v>19</v>
      </c>
      <c r="F497" s="198" t="s">
        <v>593</v>
      </c>
      <c r="G497" s="195"/>
      <c r="H497" s="199">
        <v>5.75</v>
      </c>
      <c r="I497" s="200"/>
      <c r="J497" s="195"/>
      <c r="K497" s="195"/>
      <c r="L497" s="201"/>
      <c r="M497" s="202"/>
      <c r="N497" s="203"/>
      <c r="O497" s="203"/>
      <c r="P497" s="203"/>
      <c r="Q497" s="203"/>
      <c r="R497" s="203"/>
      <c r="S497" s="203"/>
      <c r="T497" s="204"/>
      <c r="AT497" s="205" t="s">
        <v>152</v>
      </c>
      <c r="AU497" s="205" t="s">
        <v>82</v>
      </c>
      <c r="AV497" s="12" t="s">
        <v>82</v>
      </c>
      <c r="AW497" s="12" t="s">
        <v>33</v>
      </c>
      <c r="AX497" s="12" t="s">
        <v>72</v>
      </c>
      <c r="AY497" s="205" t="s">
        <v>144</v>
      </c>
    </row>
    <row r="498" spans="2:65" s="12" customFormat="1">
      <c r="B498" s="194"/>
      <c r="C498" s="195"/>
      <c r="D498" s="196" t="s">
        <v>152</v>
      </c>
      <c r="E498" s="197" t="s">
        <v>19</v>
      </c>
      <c r="F498" s="198" t="s">
        <v>1173</v>
      </c>
      <c r="G498" s="195"/>
      <c r="H498" s="199">
        <v>5.0250000000000004</v>
      </c>
      <c r="I498" s="200"/>
      <c r="J498" s="195"/>
      <c r="K498" s="195"/>
      <c r="L498" s="201"/>
      <c r="M498" s="202"/>
      <c r="N498" s="203"/>
      <c r="O498" s="203"/>
      <c r="P498" s="203"/>
      <c r="Q498" s="203"/>
      <c r="R498" s="203"/>
      <c r="S498" s="203"/>
      <c r="T498" s="204"/>
      <c r="AT498" s="205" t="s">
        <v>152</v>
      </c>
      <c r="AU498" s="205" t="s">
        <v>82</v>
      </c>
      <c r="AV498" s="12" t="s">
        <v>82</v>
      </c>
      <c r="AW498" s="12" t="s">
        <v>33</v>
      </c>
      <c r="AX498" s="12" t="s">
        <v>72</v>
      </c>
      <c r="AY498" s="205" t="s">
        <v>144</v>
      </c>
    </row>
    <row r="499" spans="2:65" s="13" customFormat="1">
      <c r="B499" s="206"/>
      <c r="C499" s="207"/>
      <c r="D499" s="196" t="s">
        <v>152</v>
      </c>
      <c r="E499" s="208" t="s">
        <v>19</v>
      </c>
      <c r="F499" s="209" t="s">
        <v>200</v>
      </c>
      <c r="G499" s="207"/>
      <c r="H499" s="210">
        <v>30.625</v>
      </c>
      <c r="I499" s="211"/>
      <c r="J499" s="207"/>
      <c r="K499" s="207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152</v>
      </c>
      <c r="AU499" s="216" t="s">
        <v>82</v>
      </c>
      <c r="AV499" s="13" t="s">
        <v>150</v>
      </c>
      <c r="AW499" s="13" t="s">
        <v>33</v>
      </c>
      <c r="AX499" s="13" t="s">
        <v>80</v>
      </c>
      <c r="AY499" s="216" t="s">
        <v>144</v>
      </c>
    </row>
    <row r="500" spans="2:65" s="1" customFormat="1" ht="16.5" customHeight="1">
      <c r="B500" s="34"/>
      <c r="C500" s="217" t="s">
        <v>1174</v>
      </c>
      <c r="D500" s="217" t="s">
        <v>217</v>
      </c>
      <c r="E500" s="218" t="s">
        <v>1175</v>
      </c>
      <c r="F500" s="219" t="s">
        <v>1176</v>
      </c>
      <c r="G500" s="220" t="s">
        <v>166</v>
      </c>
      <c r="H500" s="221">
        <v>33.688000000000002</v>
      </c>
      <c r="I500" s="222"/>
      <c r="J500" s="223">
        <f>ROUND(I500*H500,2)</f>
        <v>0</v>
      </c>
      <c r="K500" s="219" t="s">
        <v>19</v>
      </c>
      <c r="L500" s="224"/>
      <c r="M500" s="225" t="s">
        <v>19</v>
      </c>
      <c r="N500" s="226" t="s">
        <v>43</v>
      </c>
      <c r="O500" s="63"/>
      <c r="P500" s="190">
        <f>O500*H500</f>
        <v>0</v>
      </c>
      <c r="Q500" s="190">
        <v>1.26E-2</v>
      </c>
      <c r="R500" s="190">
        <f>Q500*H500</f>
        <v>0.42446880000000003</v>
      </c>
      <c r="S500" s="190">
        <v>0</v>
      </c>
      <c r="T500" s="191">
        <f>S500*H500</f>
        <v>0</v>
      </c>
      <c r="AR500" s="192" t="s">
        <v>327</v>
      </c>
      <c r="AT500" s="192" t="s">
        <v>217</v>
      </c>
      <c r="AU500" s="192" t="s">
        <v>82</v>
      </c>
      <c r="AY500" s="17" t="s">
        <v>144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17" t="s">
        <v>80</v>
      </c>
      <c r="BK500" s="193">
        <f>ROUND(I500*H500,2)</f>
        <v>0</v>
      </c>
      <c r="BL500" s="17" t="s">
        <v>227</v>
      </c>
      <c r="BM500" s="192" t="s">
        <v>1177</v>
      </c>
    </row>
    <row r="501" spans="2:65" s="12" customFormat="1">
      <c r="B501" s="194"/>
      <c r="C501" s="195"/>
      <c r="D501" s="196" t="s">
        <v>152</v>
      </c>
      <c r="E501" s="195"/>
      <c r="F501" s="198" t="s">
        <v>1178</v>
      </c>
      <c r="G501" s="195"/>
      <c r="H501" s="199">
        <v>33.688000000000002</v>
      </c>
      <c r="I501" s="200"/>
      <c r="J501" s="195"/>
      <c r="K501" s="195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152</v>
      </c>
      <c r="AU501" s="205" t="s">
        <v>82</v>
      </c>
      <c r="AV501" s="12" t="s">
        <v>82</v>
      </c>
      <c r="AW501" s="12" t="s">
        <v>4</v>
      </c>
      <c r="AX501" s="12" t="s">
        <v>80</v>
      </c>
      <c r="AY501" s="205" t="s">
        <v>144</v>
      </c>
    </row>
    <row r="502" spans="2:65" s="1" customFormat="1" ht="24" customHeight="1">
      <c r="B502" s="34"/>
      <c r="C502" s="181" t="s">
        <v>1179</v>
      </c>
      <c r="D502" s="181" t="s">
        <v>146</v>
      </c>
      <c r="E502" s="182" t="s">
        <v>1180</v>
      </c>
      <c r="F502" s="183" t="s">
        <v>1181</v>
      </c>
      <c r="G502" s="184" t="s">
        <v>306</v>
      </c>
      <c r="H502" s="237"/>
      <c r="I502" s="186"/>
      <c r="J502" s="187">
        <f>ROUND(I502*H502,2)</f>
        <v>0</v>
      </c>
      <c r="K502" s="183" t="s">
        <v>149</v>
      </c>
      <c r="L502" s="38"/>
      <c r="M502" s="188" t="s">
        <v>19</v>
      </c>
      <c r="N502" s="189" t="s">
        <v>43</v>
      </c>
      <c r="O502" s="63"/>
      <c r="P502" s="190">
        <f>O502*H502</f>
        <v>0</v>
      </c>
      <c r="Q502" s="190">
        <v>0</v>
      </c>
      <c r="R502" s="190">
        <f>Q502*H502</f>
        <v>0</v>
      </c>
      <c r="S502" s="190">
        <v>0</v>
      </c>
      <c r="T502" s="191">
        <f>S502*H502</f>
        <v>0</v>
      </c>
      <c r="AR502" s="192" t="s">
        <v>227</v>
      </c>
      <c r="AT502" s="192" t="s">
        <v>146</v>
      </c>
      <c r="AU502" s="192" t="s">
        <v>82</v>
      </c>
      <c r="AY502" s="17" t="s">
        <v>144</v>
      </c>
      <c r="BE502" s="193">
        <f>IF(N502="základní",J502,0)</f>
        <v>0</v>
      </c>
      <c r="BF502" s="193">
        <f>IF(N502="snížená",J502,0)</f>
        <v>0</v>
      </c>
      <c r="BG502" s="193">
        <f>IF(N502="zákl. přenesená",J502,0)</f>
        <v>0</v>
      </c>
      <c r="BH502" s="193">
        <f>IF(N502="sníž. přenesená",J502,0)</f>
        <v>0</v>
      </c>
      <c r="BI502" s="193">
        <f>IF(N502="nulová",J502,0)</f>
        <v>0</v>
      </c>
      <c r="BJ502" s="17" t="s">
        <v>80</v>
      </c>
      <c r="BK502" s="193">
        <f>ROUND(I502*H502,2)</f>
        <v>0</v>
      </c>
      <c r="BL502" s="17" t="s">
        <v>227</v>
      </c>
      <c r="BM502" s="192" t="s">
        <v>1182</v>
      </c>
    </row>
    <row r="503" spans="2:65" s="11" customFormat="1" ht="22.9" customHeight="1">
      <c r="B503" s="165"/>
      <c r="C503" s="166"/>
      <c r="D503" s="167" t="s">
        <v>71</v>
      </c>
      <c r="E503" s="179" t="s">
        <v>1183</v>
      </c>
      <c r="F503" s="179" t="s">
        <v>1184</v>
      </c>
      <c r="G503" s="166"/>
      <c r="H503" s="166"/>
      <c r="I503" s="169"/>
      <c r="J503" s="180">
        <f>BK503</f>
        <v>0</v>
      </c>
      <c r="K503" s="166"/>
      <c r="L503" s="171"/>
      <c r="M503" s="172"/>
      <c r="N503" s="173"/>
      <c r="O503" s="173"/>
      <c r="P503" s="174">
        <f>SUM(P504:P515)</f>
        <v>0</v>
      </c>
      <c r="Q503" s="173"/>
      <c r="R503" s="174">
        <f>SUM(R504:R515)</f>
        <v>2.0467820000000001E-2</v>
      </c>
      <c r="S503" s="173"/>
      <c r="T503" s="175">
        <f>SUM(T504:T515)</f>
        <v>0</v>
      </c>
      <c r="AR503" s="176" t="s">
        <v>82</v>
      </c>
      <c r="AT503" s="177" t="s">
        <v>71</v>
      </c>
      <c r="AU503" s="177" t="s">
        <v>80</v>
      </c>
      <c r="AY503" s="176" t="s">
        <v>144</v>
      </c>
      <c r="BK503" s="178">
        <f>SUM(BK504:BK515)</f>
        <v>0</v>
      </c>
    </row>
    <row r="504" spans="2:65" s="1" customFormat="1" ht="24" customHeight="1">
      <c r="B504" s="34"/>
      <c r="C504" s="181" t="s">
        <v>1185</v>
      </c>
      <c r="D504" s="181" t="s">
        <v>146</v>
      </c>
      <c r="E504" s="182" t="s">
        <v>1186</v>
      </c>
      <c r="F504" s="183" t="s">
        <v>1187</v>
      </c>
      <c r="G504" s="184" t="s">
        <v>166</v>
      </c>
      <c r="H504" s="185">
        <v>66.272000000000006</v>
      </c>
      <c r="I504" s="186"/>
      <c r="J504" s="187">
        <f>ROUND(I504*H504,2)</f>
        <v>0</v>
      </c>
      <c r="K504" s="183" t="s">
        <v>149</v>
      </c>
      <c r="L504" s="38"/>
      <c r="M504" s="188" t="s">
        <v>19</v>
      </c>
      <c r="N504" s="189" t="s">
        <v>43</v>
      </c>
      <c r="O504" s="63"/>
      <c r="P504" s="190">
        <f>O504*H504</f>
        <v>0</v>
      </c>
      <c r="Q504" s="190">
        <v>1.3999999999999999E-4</v>
      </c>
      <c r="R504" s="190">
        <f>Q504*H504</f>
        <v>9.2780799999999993E-3</v>
      </c>
      <c r="S504" s="190">
        <v>0</v>
      </c>
      <c r="T504" s="191">
        <f>S504*H504</f>
        <v>0</v>
      </c>
      <c r="AR504" s="192" t="s">
        <v>227</v>
      </c>
      <c r="AT504" s="192" t="s">
        <v>146</v>
      </c>
      <c r="AU504" s="192" t="s">
        <v>82</v>
      </c>
      <c r="AY504" s="17" t="s">
        <v>144</v>
      </c>
      <c r="BE504" s="193">
        <f>IF(N504="základní",J504,0)</f>
        <v>0</v>
      </c>
      <c r="BF504" s="193">
        <f>IF(N504="snížená",J504,0)</f>
        <v>0</v>
      </c>
      <c r="BG504" s="193">
        <f>IF(N504="zákl. přenesená",J504,0)</f>
        <v>0</v>
      </c>
      <c r="BH504" s="193">
        <f>IF(N504="sníž. přenesená",J504,0)</f>
        <v>0</v>
      </c>
      <c r="BI504" s="193">
        <f>IF(N504="nulová",J504,0)</f>
        <v>0</v>
      </c>
      <c r="BJ504" s="17" t="s">
        <v>80</v>
      </c>
      <c r="BK504" s="193">
        <f>ROUND(I504*H504,2)</f>
        <v>0</v>
      </c>
      <c r="BL504" s="17" t="s">
        <v>227</v>
      </c>
      <c r="BM504" s="192" t="s">
        <v>1188</v>
      </c>
    </row>
    <row r="505" spans="2:65" s="12" customFormat="1">
      <c r="B505" s="194"/>
      <c r="C505" s="195"/>
      <c r="D505" s="196" t="s">
        <v>152</v>
      </c>
      <c r="E505" s="197" t="s">
        <v>19</v>
      </c>
      <c r="F505" s="198" t="s">
        <v>1189</v>
      </c>
      <c r="G505" s="195"/>
      <c r="H505" s="199">
        <v>8.2560000000000002</v>
      </c>
      <c r="I505" s="200"/>
      <c r="J505" s="195"/>
      <c r="K505" s="195"/>
      <c r="L505" s="201"/>
      <c r="M505" s="202"/>
      <c r="N505" s="203"/>
      <c r="O505" s="203"/>
      <c r="P505" s="203"/>
      <c r="Q505" s="203"/>
      <c r="R505" s="203"/>
      <c r="S505" s="203"/>
      <c r="T505" s="204"/>
      <c r="AT505" s="205" t="s">
        <v>152</v>
      </c>
      <c r="AU505" s="205" t="s">
        <v>82</v>
      </c>
      <c r="AV505" s="12" t="s">
        <v>82</v>
      </c>
      <c r="AW505" s="12" t="s">
        <v>33</v>
      </c>
      <c r="AX505" s="12" t="s">
        <v>72</v>
      </c>
      <c r="AY505" s="205" t="s">
        <v>144</v>
      </c>
    </row>
    <row r="506" spans="2:65" s="12" customFormat="1">
      <c r="B506" s="194"/>
      <c r="C506" s="195"/>
      <c r="D506" s="196" t="s">
        <v>152</v>
      </c>
      <c r="E506" s="197" t="s">
        <v>19</v>
      </c>
      <c r="F506" s="198" t="s">
        <v>1190</v>
      </c>
      <c r="G506" s="195"/>
      <c r="H506" s="199">
        <v>25.408000000000001</v>
      </c>
      <c r="I506" s="200"/>
      <c r="J506" s="195"/>
      <c r="K506" s="195"/>
      <c r="L506" s="201"/>
      <c r="M506" s="202"/>
      <c r="N506" s="203"/>
      <c r="O506" s="203"/>
      <c r="P506" s="203"/>
      <c r="Q506" s="203"/>
      <c r="R506" s="203"/>
      <c r="S506" s="203"/>
      <c r="T506" s="204"/>
      <c r="AT506" s="205" t="s">
        <v>152</v>
      </c>
      <c r="AU506" s="205" t="s">
        <v>82</v>
      </c>
      <c r="AV506" s="12" t="s">
        <v>82</v>
      </c>
      <c r="AW506" s="12" t="s">
        <v>33</v>
      </c>
      <c r="AX506" s="12" t="s">
        <v>72</v>
      </c>
      <c r="AY506" s="205" t="s">
        <v>144</v>
      </c>
    </row>
    <row r="507" spans="2:65" s="12" customFormat="1">
      <c r="B507" s="194"/>
      <c r="C507" s="195"/>
      <c r="D507" s="196" t="s">
        <v>152</v>
      </c>
      <c r="E507" s="197" t="s">
        <v>19</v>
      </c>
      <c r="F507" s="198" t="s">
        <v>1191</v>
      </c>
      <c r="G507" s="195"/>
      <c r="H507" s="199">
        <v>5.6</v>
      </c>
      <c r="I507" s="200"/>
      <c r="J507" s="195"/>
      <c r="K507" s="195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152</v>
      </c>
      <c r="AU507" s="205" t="s">
        <v>82</v>
      </c>
      <c r="AV507" s="12" t="s">
        <v>82</v>
      </c>
      <c r="AW507" s="12" t="s">
        <v>33</v>
      </c>
      <c r="AX507" s="12" t="s">
        <v>72</v>
      </c>
      <c r="AY507" s="205" t="s">
        <v>144</v>
      </c>
    </row>
    <row r="508" spans="2:65" s="12" customFormat="1">
      <c r="B508" s="194"/>
      <c r="C508" s="195"/>
      <c r="D508" s="196" t="s">
        <v>152</v>
      </c>
      <c r="E508" s="197" t="s">
        <v>19</v>
      </c>
      <c r="F508" s="198" t="s">
        <v>1192</v>
      </c>
      <c r="G508" s="195"/>
      <c r="H508" s="199">
        <v>17.600000000000001</v>
      </c>
      <c r="I508" s="200"/>
      <c r="J508" s="195"/>
      <c r="K508" s="195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152</v>
      </c>
      <c r="AU508" s="205" t="s">
        <v>82</v>
      </c>
      <c r="AV508" s="12" t="s">
        <v>82</v>
      </c>
      <c r="AW508" s="12" t="s">
        <v>33</v>
      </c>
      <c r="AX508" s="12" t="s">
        <v>72</v>
      </c>
      <c r="AY508" s="205" t="s">
        <v>144</v>
      </c>
    </row>
    <row r="509" spans="2:65" s="12" customFormat="1">
      <c r="B509" s="194"/>
      <c r="C509" s="195"/>
      <c r="D509" s="196" t="s">
        <v>152</v>
      </c>
      <c r="E509" s="197" t="s">
        <v>19</v>
      </c>
      <c r="F509" s="198" t="s">
        <v>1193</v>
      </c>
      <c r="G509" s="195"/>
      <c r="H509" s="199">
        <v>9.4079999999999995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152</v>
      </c>
      <c r="AU509" s="205" t="s">
        <v>82</v>
      </c>
      <c r="AV509" s="12" t="s">
        <v>82</v>
      </c>
      <c r="AW509" s="12" t="s">
        <v>33</v>
      </c>
      <c r="AX509" s="12" t="s">
        <v>72</v>
      </c>
      <c r="AY509" s="205" t="s">
        <v>144</v>
      </c>
    </row>
    <row r="510" spans="2:65" s="13" customFormat="1">
      <c r="B510" s="206"/>
      <c r="C510" s="207"/>
      <c r="D510" s="196" t="s">
        <v>152</v>
      </c>
      <c r="E510" s="208" t="s">
        <v>19</v>
      </c>
      <c r="F510" s="209" t="s">
        <v>200</v>
      </c>
      <c r="G510" s="207"/>
      <c r="H510" s="210">
        <v>66.272000000000006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152</v>
      </c>
      <c r="AU510" s="216" t="s">
        <v>82</v>
      </c>
      <c r="AV510" s="13" t="s">
        <v>150</v>
      </c>
      <c r="AW510" s="13" t="s">
        <v>33</v>
      </c>
      <c r="AX510" s="13" t="s">
        <v>80</v>
      </c>
      <c r="AY510" s="216" t="s">
        <v>144</v>
      </c>
    </row>
    <row r="511" spans="2:65" s="1" customFormat="1" ht="16.5" customHeight="1">
      <c r="B511" s="34"/>
      <c r="C511" s="181" t="s">
        <v>1194</v>
      </c>
      <c r="D511" s="181" t="s">
        <v>146</v>
      </c>
      <c r="E511" s="182" t="s">
        <v>1195</v>
      </c>
      <c r="F511" s="183" t="s">
        <v>1196</v>
      </c>
      <c r="G511" s="184" t="s">
        <v>166</v>
      </c>
      <c r="H511" s="185">
        <v>32.911000000000001</v>
      </c>
      <c r="I511" s="186"/>
      <c r="J511" s="187">
        <f>ROUND(I511*H511,2)</f>
        <v>0</v>
      </c>
      <c r="K511" s="183" t="s">
        <v>149</v>
      </c>
      <c r="L511" s="38"/>
      <c r="M511" s="188" t="s">
        <v>19</v>
      </c>
      <c r="N511" s="189" t="s">
        <v>43</v>
      </c>
      <c r="O511" s="63"/>
      <c r="P511" s="190">
        <f>O511*H511</f>
        <v>0</v>
      </c>
      <c r="Q511" s="190">
        <v>3.4000000000000002E-4</v>
      </c>
      <c r="R511" s="190">
        <f>Q511*H511</f>
        <v>1.1189740000000002E-2</v>
      </c>
      <c r="S511" s="190">
        <v>0</v>
      </c>
      <c r="T511" s="191">
        <f>S511*H511</f>
        <v>0</v>
      </c>
      <c r="AR511" s="192" t="s">
        <v>227</v>
      </c>
      <c r="AT511" s="192" t="s">
        <v>146</v>
      </c>
      <c r="AU511" s="192" t="s">
        <v>82</v>
      </c>
      <c r="AY511" s="17" t="s">
        <v>144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17" t="s">
        <v>80</v>
      </c>
      <c r="BK511" s="193">
        <f>ROUND(I511*H511,2)</f>
        <v>0</v>
      </c>
      <c r="BL511" s="17" t="s">
        <v>227</v>
      </c>
      <c r="BM511" s="192" t="s">
        <v>1197</v>
      </c>
    </row>
    <row r="512" spans="2:65" s="12" customFormat="1">
      <c r="B512" s="194"/>
      <c r="C512" s="195"/>
      <c r="D512" s="196" t="s">
        <v>152</v>
      </c>
      <c r="E512" s="197" t="s">
        <v>19</v>
      </c>
      <c r="F512" s="198" t="s">
        <v>1198</v>
      </c>
      <c r="G512" s="195"/>
      <c r="H512" s="199">
        <v>21.088000000000001</v>
      </c>
      <c r="I512" s="200"/>
      <c r="J512" s="195"/>
      <c r="K512" s="195"/>
      <c r="L512" s="201"/>
      <c r="M512" s="202"/>
      <c r="N512" s="203"/>
      <c r="O512" s="203"/>
      <c r="P512" s="203"/>
      <c r="Q512" s="203"/>
      <c r="R512" s="203"/>
      <c r="S512" s="203"/>
      <c r="T512" s="204"/>
      <c r="AT512" s="205" t="s">
        <v>152</v>
      </c>
      <c r="AU512" s="205" t="s">
        <v>82</v>
      </c>
      <c r="AV512" s="12" t="s">
        <v>82</v>
      </c>
      <c r="AW512" s="12" t="s">
        <v>33</v>
      </c>
      <c r="AX512" s="12" t="s">
        <v>72</v>
      </c>
      <c r="AY512" s="205" t="s">
        <v>144</v>
      </c>
    </row>
    <row r="513" spans="2:65" s="12" customFormat="1">
      <c r="B513" s="194"/>
      <c r="C513" s="195"/>
      <c r="D513" s="196" t="s">
        <v>152</v>
      </c>
      <c r="E513" s="197" t="s">
        <v>19</v>
      </c>
      <c r="F513" s="198" t="s">
        <v>1199</v>
      </c>
      <c r="G513" s="195"/>
      <c r="H513" s="199">
        <v>8.3070000000000004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152</v>
      </c>
      <c r="AU513" s="205" t="s">
        <v>82</v>
      </c>
      <c r="AV513" s="12" t="s">
        <v>82</v>
      </c>
      <c r="AW513" s="12" t="s">
        <v>33</v>
      </c>
      <c r="AX513" s="12" t="s">
        <v>72</v>
      </c>
      <c r="AY513" s="205" t="s">
        <v>144</v>
      </c>
    </row>
    <row r="514" spans="2:65" s="12" customFormat="1">
      <c r="B514" s="194"/>
      <c r="C514" s="195"/>
      <c r="D514" s="196" t="s">
        <v>152</v>
      </c>
      <c r="E514" s="197" t="s">
        <v>19</v>
      </c>
      <c r="F514" s="198" t="s">
        <v>1200</v>
      </c>
      <c r="G514" s="195"/>
      <c r="H514" s="199">
        <v>3.516</v>
      </c>
      <c r="I514" s="200"/>
      <c r="J514" s="195"/>
      <c r="K514" s="195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152</v>
      </c>
      <c r="AU514" s="205" t="s">
        <v>82</v>
      </c>
      <c r="AV514" s="12" t="s">
        <v>82</v>
      </c>
      <c r="AW514" s="12" t="s">
        <v>33</v>
      </c>
      <c r="AX514" s="12" t="s">
        <v>72</v>
      </c>
      <c r="AY514" s="205" t="s">
        <v>144</v>
      </c>
    </row>
    <row r="515" spans="2:65" s="13" customFormat="1">
      <c r="B515" s="206"/>
      <c r="C515" s="207"/>
      <c r="D515" s="196" t="s">
        <v>152</v>
      </c>
      <c r="E515" s="208" t="s">
        <v>19</v>
      </c>
      <c r="F515" s="209" t="s">
        <v>200</v>
      </c>
      <c r="G515" s="207"/>
      <c r="H515" s="210">
        <v>32.911000000000001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152</v>
      </c>
      <c r="AU515" s="216" t="s">
        <v>82</v>
      </c>
      <c r="AV515" s="13" t="s">
        <v>150</v>
      </c>
      <c r="AW515" s="13" t="s">
        <v>33</v>
      </c>
      <c r="AX515" s="13" t="s">
        <v>80</v>
      </c>
      <c r="AY515" s="216" t="s">
        <v>144</v>
      </c>
    </row>
    <row r="516" spans="2:65" s="11" customFormat="1" ht="22.9" customHeight="1">
      <c r="B516" s="165"/>
      <c r="C516" s="166"/>
      <c r="D516" s="167" t="s">
        <v>71</v>
      </c>
      <c r="E516" s="179" t="s">
        <v>1201</v>
      </c>
      <c r="F516" s="179" t="s">
        <v>1202</v>
      </c>
      <c r="G516" s="166"/>
      <c r="H516" s="166"/>
      <c r="I516" s="169"/>
      <c r="J516" s="180">
        <f>BK516</f>
        <v>0</v>
      </c>
      <c r="K516" s="166"/>
      <c r="L516" s="171"/>
      <c r="M516" s="172"/>
      <c r="N516" s="173"/>
      <c r="O516" s="173"/>
      <c r="P516" s="174">
        <f>SUM(P517:P520)</f>
        <v>0</v>
      </c>
      <c r="Q516" s="173"/>
      <c r="R516" s="174">
        <f>SUM(R517:R520)</f>
        <v>5.0958799999999988E-3</v>
      </c>
      <c r="S516" s="173"/>
      <c r="T516" s="175">
        <f>SUM(T517:T520)</f>
        <v>0</v>
      </c>
      <c r="AR516" s="176" t="s">
        <v>82</v>
      </c>
      <c r="AT516" s="177" t="s">
        <v>71</v>
      </c>
      <c r="AU516" s="177" t="s">
        <v>80</v>
      </c>
      <c r="AY516" s="176" t="s">
        <v>144</v>
      </c>
      <c r="BK516" s="178">
        <f>SUM(BK517:BK520)</f>
        <v>0</v>
      </c>
    </row>
    <row r="517" spans="2:65" s="1" customFormat="1" ht="16.5" customHeight="1">
      <c r="B517" s="34"/>
      <c r="C517" s="181" t="s">
        <v>1203</v>
      </c>
      <c r="D517" s="181" t="s">
        <v>146</v>
      </c>
      <c r="E517" s="182" t="s">
        <v>1204</v>
      </c>
      <c r="F517" s="183" t="s">
        <v>1205</v>
      </c>
      <c r="G517" s="184" t="s">
        <v>166</v>
      </c>
      <c r="H517" s="185">
        <v>11.077999999999999</v>
      </c>
      <c r="I517" s="186"/>
      <c r="J517" s="187">
        <f>ROUND(I517*H517,2)</f>
        <v>0</v>
      </c>
      <c r="K517" s="183" t="s">
        <v>149</v>
      </c>
      <c r="L517" s="38"/>
      <c r="M517" s="188" t="s">
        <v>19</v>
      </c>
      <c r="N517" s="189" t="s">
        <v>43</v>
      </c>
      <c r="O517" s="63"/>
      <c r="P517" s="190">
        <f>O517*H517</f>
        <v>0</v>
      </c>
      <c r="Q517" s="190">
        <v>2.0000000000000001E-4</v>
      </c>
      <c r="R517" s="190">
        <f>Q517*H517</f>
        <v>2.2155999999999999E-3</v>
      </c>
      <c r="S517" s="190">
        <v>0</v>
      </c>
      <c r="T517" s="191">
        <f>S517*H517</f>
        <v>0</v>
      </c>
      <c r="AR517" s="192" t="s">
        <v>227</v>
      </c>
      <c r="AT517" s="192" t="s">
        <v>146</v>
      </c>
      <c r="AU517" s="192" t="s">
        <v>82</v>
      </c>
      <c r="AY517" s="17" t="s">
        <v>144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17" t="s">
        <v>80</v>
      </c>
      <c r="BK517" s="193">
        <f>ROUND(I517*H517,2)</f>
        <v>0</v>
      </c>
      <c r="BL517" s="17" t="s">
        <v>227</v>
      </c>
      <c r="BM517" s="192" t="s">
        <v>1206</v>
      </c>
    </row>
    <row r="518" spans="2:65" s="12" customFormat="1">
      <c r="B518" s="194"/>
      <c r="C518" s="195"/>
      <c r="D518" s="196" t="s">
        <v>152</v>
      </c>
      <c r="E518" s="197" t="s">
        <v>19</v>
      </c>
      <c r="F518" s="198" t="s">
        <v>1207</v>
      </c>
      <c r="G518" s="195"/>
      <c r="H518" s="199">
        <v>11.077999999999999</v>
      </c>
      <c r="I518" s="200"/>
      <c r="J518" s="195"/>
      <c r="K518" s="195"/>
      <c r="L518" s="201"/>
      <c r="M518" s="202"/>
      <c r="N518" s="203"/>
      <c r="O518" s="203"/>
      <c r="P518" s="203"/>
      <c r="Q518" s="203"/>
      <c r="R518" s="203"/>
      <c r="S518" s="203"/>
      <c r="T518" s="204"/>
      <c r="AT518" s="205" t="s">
        <v>152</v>
      </c>
      <c r="AU518" s="205" t="s">
        <v>82</v>
      </c>
      <c r="AV518" s="12" t="s">
        <v>82</v>
      </c>
      <c r="AW518" s="12" t="s">
        <v>33</v>
      </c>
      <c r="AX518" s="12" t="s">
        <v>80</v>
      </c>
      <c r="AY518" s="205" t="s">
        <v>144</v>
      </c>
    </row>
    <row r="519" spans="2:65" s="1" customFormat="1" ht="24" customHeight="1">
      <c r="B519" s="34"/>
      <c r="C519" s="181" t="s">
        <v>1208</v>
      </c>
      <c r="D519" s="181" t="s">
        <v>146</v>
      </c>
      <c r="E519" s="182" t="s">
        <v>1209</v>
      </c>
      <c r="F519" s="183" t="s">
        <v>1210</v>
      </c>
      <c r="G519" s="184" t="s">
        <v>166</v>
      </c>
      <c r="H519" s="185">
        <v>11.077999999999999</v>
      </c>
      <c r="I519" s="186"/>
      <c r="J519" s="187">
        <f>ROUND(I519*H519,2)</f>
        <v>0</v>
      </c>
      <c r="K519" s="183" t="s">
        <v>149</v>
      </c>
      <c r="L519" s="38"/>
      <c r="M519" s="188" t="s">
        <v>19</v>
      </c>
      <c r="N519" s="189" t="s">
        <v>43</v>
      </c>
      <c r="O519" s="63"/>
      <c r="P519" s="190">
        <f>O519*H519</f>
        <v>0</v>
      </c>
      <c r="Q519" s="190">
        <v>2.5999999999999998E-4</v>
      </c>
      <c r="R519" s="190">
        <f>Q519*H519</f>
        <v>2.8802799999999994E-3</v>
      </c>
      <c r="S519" s="190">
        <v>0</v>
      </c>
      <c r="T519" s="191">
        <f>S519*H519</f>
        <v>0</v>
      </c>
      <c r="AR519" s="192" t="s">
        <v>227</v>
      </c>
      <c r="AT519" s="192" t="s">
        <v>146</v>
      </c>
      <c r="AU519" s="192" t="s">
        <v>82</v>
      </c>
      <c r="AY519" s="17" t="s">
        <v>144</v>
      </c>
      <c r="BE519" s="193">
        <f>IF(N519="základní",J519,0)</f>
        <v>0</v>
      </c>
      <c r="BF519" s="193">
        <f>IF(N519="snížená",J519,0)</f>
        <v>0</v>
      </c>
      <c r="BG519" s="193">
        <f>IF(N519="zákl. přenesená",J519,0)</f>
        <v>0</v>
      </c>
      <c r="BH519" s="193">
        <f>IF(N519="sníž. přenesená",J519,0)</f>
        <v>0</v>
      </c>
      <c r="BI519" s="193">
        <f>IF(N519="nulová",J519,0)</f>
        <v>0</v>
      </c>
      <c r="BJ519" s="17" t="s">
        <v>80</v>
      </c>
      <c r="BK519" s="193">
        <f>ROUND(I519*H519,2)</f>
        <v>0</v>
      </c>
      <c r="BL519" s="17" t="s">
        <v>227</v>
      </c>
      <c r="BM519" s="192" t="s">
        <v>1211</v>
      </c>
    </row>
    <row r="520" spans="2:65" s="12" customFormat="1">
      <c r="B520" s="194"/>
      <c r="C520" s="195"/>
      <c r="D520" s="196" t="s">
        <v>152</v>
      </c>
      <c r="E520" s="197" t="s">
        <v>19</v>
      </c>
      <c r="F520" s="198" t="s">
        <v>1212</v>
      </c>
      <c r="G520" s="195"/>
      <c r="H520" s="199">
        <v>11.077999999999999</v>
      </c>
      <c r="I520" s="200"/>
      <c r="J520" s="195"/>
      <c r="K520" s="195"/>
      <c r="L520" s="201"/>
      <c r="M520" s="245"/>
      <c r="N520" s="246"/>
      <c r="O520" s="246"/>
      <c r="P520" s="246"/>
      <c r="Q520" s="246"/>
      <c r="R520" s="246"/>
      <c r="S520" s="246"/>
      <c r="T520" s="247"/>
      <c r="AT520" s="205" t="s">
        <v>152</v>
      </c>
      <c r="AU520" s="205" t="s">
        <v>82</v>
      </c>
      <c r="AV520" s="12" t="s">
        <v>82</v>
      </c>
      <c r="AW520" s="12" t="s">
        <v>33</v>
      </c>
      <c r="AX520" s="12" t="s">
        <v>80</v>
      </c>
      <c r="AY520" s="205" t="s">
        <v>144</v>
      </c>
    </row>
    <row r="521" spans="2:65" s="1" customFormat="1" ht="6.95" customHeight="1">
      <c r="B521" s="46"/>
      <c r="C521" s="47"/>
      <c r="D521" s="47"/>
      <c r="E521" s="47"/>
      <c r="F521" s="47"/>
      <c r="G521" s="47"/>
      <c r="H521" s="47"/>
      <c r="I521" s="132"/>
      <c r="J521" s="47"/>
      <c r="K521" s="47"/>
      <c r="L521" s="38"/>
    </row>
  </sheetData>
  <sheetProtection algorithmName="SHA-512" hashValue="RL8iuSowcyHoiglD/Me4e8TLDjteS152HPjGcoFqi9zQ43uB+gm7r6N0OGbIe8t/ygwvZT3EU8siTwpqAIWYhg==" saltValue="SNo0YZpM5BLJO5xj4phpoWvFbj7llmwHn4+COARzFgdBdeUlU0clD+PeodNZqcf1eoUzgLwDTJyzArmrZPCE2g==" spinCount="100000" sheet="1" objects="1" scenarios="1" formatColumns="0" formatRows="0" autoFilter="0"/>
  <autoFilter ref="C101:K520"/>
  <mergeCells count="9">
    <mergeCell ref="E50:H50"/>
    <mergeCell ref="E92:H92"/>
    <mergeCell ref="E94:H9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5"/>
  <sheetViews>
    <sheetView showGridLines="0" zoomScaleNormal="10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7" t="s">
        <v>88</v>
      </c>
      <c r="AZ2" s="101" t="s">
        <v>1213</v>
      </c>
      <c r="BA2" s="101" t="s">
        <v>1214</v>
      </c>
      <c r="BB2" s="101" t="s">
        <v>104</v>
      </c>
      <c r="BC2" s="101" t="s">
        <v>1215</v>
      </c>
      <c r="BD2" s="101" t="s">
        <v>82</v>
      </c>
    </row>
    <row r="3" spans="2:5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  <c r="AZ3" s="101" t="s">
        <v>1216</v>
      </c>
      <c r="BA3" s="101" t="s">
        <v>1217</v>
      </c>
      <c r="BB3" s="101" t="s">
        <v>104</v>
      </c>
      <c r="BC3" s="101" t="s">
        <v>1218</v>
      </c>
      <c r="BD3" s="101" t="s">
        <v>82</v>
      </c>
    </row>
    <row r="4" spans="2:56" ht="24.95" customHeight="1">
      <c r="B4" s="20"/>
      <c r="D4" s="105" t="s">
        <v>109</v>
      </c>
      <c r="L4" s="20"/>
      <c r="M4" s="106" t="s">
        <v>10</v>
      </c>
      <c r="AT4" s="17" t="s">
        <v>4</v>
      </c>
      <c r="AZ4" s="101" t="s">
        <v>1219</v>
      </c>
      <c r="BA4" s="101" t="s">
        <v>1220</v>
      </c>
      <c r="BB4" s="101" t="s">
        <v>235</v>
      </c>
      <c r="BC4" s="101" t="s">
        <v>1221</v>
      </c>
      <c r="BD4" s="101" t="s">
        <v>82</v>
      </c>
    </row>
    <row r="5" spans="2:56" ht="6.95" customHeight="1">
      <c r="B5" s="20"/>
      <c r="L5" s="20"/>
      <c r="AZ5" s="101" t="s">
        <v>1222</v>
      </c>
      <c r="BA5" s="101" t="s">
        <v>1223</v>
      </c>
      <c r="BB5" s="101" t="s">
        <v>104</v>
      </c>
      <c r="BC5" s="101" t="s">
        <v>1224</v>
      </c>
      <c r="BD5" s="101" t="s">
        <v>82</v>
      </c>
    </row>
    <row r="6" spans="2:56" ht="12" customHeight="1">
      <c r="B6" s="20"/>
      <c r="D6" s="107" t="s">
        <v>16</v>
      </c>
      <c r="L6" s="20"/>
      <c r="AZ6" s="101" t="s">
        <v>1225</v>
      </c>
      <c r="BA6" s="101" t="s">
        <v>1226</v>
      </c>
      <c r="BB6" s="101" t="s">
        <v>104</v>
      </c>
      <c r="BC6" s="101" t="s">
        <v>1227</v>
      </c>
      <c r="BD6" s="101" t="s">
        <v>82</v>
      </c>
    </row>
    <row r="7" spans="2:56" ht="16.5" customHeight="1">
      <c r="B7" s="20"/>
      <c r="E7" s="374" t="str">
        <f>'Rekapitulace stavby'!K6</f>
        <v>Sovinky, VDJ – rekonstrukce, úprava 15.7.2019</v>
      </c>
      <c r="F7" s="375"/>
      <c r="G7" s="375"/>
      <c r="H7" s="375"/>
      <c r="L7" s="20"/>
      <c r="AZ7" s="101" t="s">
        <v>106</v>
      </c>
      <c r="BA7" s="101" t="s">
        <v>1228</v>
      </c>
      <c r="BB7" s="101" t="s">
        <v>104</v>
      </c>
      <c r="BC7" s="101" t="s">
        <v>1229</v>
      </c>
      <c r="BD7" s="101" t="s">
        <v>82</v>
      </c>
    </row>
    <row r="8" spans="2:56" s="1" customFormat="1" ht="12" customHeight="1">
      <c r="B8" s="38"/>
      <c r="D8" s="107" t="s">
        <v>113</v>
      </c>
      <c r="I8" s="108"/>
      <c r="L8" s="38"/>
      <c r="AZ8" s="101" t="s">
        <v>1230</v>
      </c>
      <c r="BA8" s="101" t="s">
        <v>1231</v>
      </c>
      <c r="BB8" s="101" t="s">
        <v>166</v>
      </c>
      <c r="BC8" s="101" t="s">
        <v>1232</v>
      </c>
      <c r="BD8" s="101" t="s">
        <v>82</v>
      </c>
    </row>
    <row r="9" spans="2:56" s="1" customFormat="1" ht="36.950000000000003" customHeight="1">
      <c r="B9" s="38"/>
      <c r="E9" s="376" t="s">
        <v>1233</v>
      </c>
      <c r="F9" s="377"/>
      <c r="G9" s="377"/>
      <c r="H9" s="377"/>
      <c r="I9" s="108"/>
      <c r="L9" s="38"/>
    </row>
    <row r="10" spans="2:56" s="1" customFormat="1">
      <c r="B10" s="38"/>
      <c r="I10" s="108"/>
      <c r="L10" s="38"/>
    </row>
    <row r="11" spans="2:56" s="1" customFormat="1" ht="12" customHeight="1">
      <c r="B11" s="38"/>
      <c r="D11" s="107" t="s">
        <v>18</v>
      </c>
      <c r="F11" s="109" t="s">
        <v>19</v>
      </c>
      <c r="I11" s="110" t="s">
        <v>20</v>
      </c>
      <c r="J11" s="109" t="s">
        <v>19</v>
      </c>
      <c r="L11" s="38"/>
    </row>
    <row r="12" spans="2:56" s="1" customFormat="1" ht="12" customHeight="1">
      <c r="B12" s="38"/>
      <c r="D12" s="107" t="s">
        <v>21</v>
      </c>
      <c r="F12" s="109" t="s">
        <v>22</v>
      </c>
      <c r="I12" s="110" t="s">
        <v>23</v>
      </c>
      <c r="J12" s="111" t="str">
        <f>'Rekapitulace stavby'!AN8</f>
        <v>29. 4. 2019</v>
      </c>
      <c r="L12" s="38"/>
    </row>
    <row r="13" spans="2:56" s="1" customFormat="1" ht="10.9" customHeight="1">
      <c r="B13" s="38"/>
      <c r="I13" s="108"/>
      <c r="L13" s="38"/>
    </row>
    <row r="14" spans="2:56" s="1" customFormat="1" ht="12" customHeight="1">
      <c r="B14" s="38"/>
      <c r="D14" s="107" t="s">
        <v>25</v>
      </c>
      <c r="I14" s="110" t="s">
        <v>26</v>
      </c>
      <c r="J14" s="109" t="s">
        <v>19</v>
      </c>
      <c r="L14" s="38"/>
    </row>
    <row r="15" spans="2:56" s="1" customFormat="1" ht="18" customHeight="1">
      <c r="B15" s="38"/>
      <c r="E15" s="109" t="s">
        <v>27</v>
      </c>
      <c r="I15" s="110" t="s">
        <v>28</v>
      </c>
      <c r="J15" s="109" t="s">
        <v>19</v>
      </c>
      <c r="L15" s="38"/>
    </row>
    <row r="16" spans="2:56" s="1" customFormat="1" ht="6.95" customHeight="1">
      <c r="B16" s="38"/>
      <c r="I16" s="108"/>
      <c r="L16" s="38"/>
    </row>
    <row r="17" spans="2:12" s="1" customFormat="1" ht="12" customHeight="1">
      <c r="B17" s="38"/>
      <c r="D17" s="107" t="s">
        <v>29</v>
      </c>
      <c r="I17" s="110" t="s">
        <v>26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78" t="str">
        <f>'Rekapitulace stavby'!E14</f>
        <v>Vyplň údaj</v>
      </c>
      <c r="F18" s="379"/>
      <c r="G18" s="379"/>
      <c r="H18" s="379"/>
      <c r="I18" s="110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08"/>
      <c r="L19" s="38"/>
    </row>
    <row r="20" spans="2:12" s="1" customFormat="1" ht="12" customHeight="1">
      <c r="B20" s="38"/>
      <c r="D20" s="107" t="s">
        <v>31</v>
      </c>
      <c r="I20" s="110" t="s">
        <v>26</v>
      </c>
      <c r="J20" s="109" t="s">
        <v>19</v>
      </c>
      <c r="L20" s="38"/>
    </row>
    <row r="21" spans="2:12" s="1" customFormat="1" ht="18" customHeight="1">
      <c r="B21" s="38"/>
      <c r="E21" s="109" t="s">
        <v>32</v>
      </c>
      <c r="I21" s="110" t="s">
        <v>28</v>
      </c>
      <c r="J21" s="109" t="s">
        <v>19</v>
      </c>
      <c r="L21" s="38"/>
    </row>
    <row r="22" spans="2:12" s="1" customFormat="1" ht="6.95" customHeight="1">
      <c r="B22" s="38"/>
      <c r="I22" s="108"/>
      <c r="L22" s="38"/>
    </row>
    <row r="23" spans="2:12" s="1" customFormat="1" ht="12" customHeight="1">
      <c r="B23" s="38"/>
      <c r="D23" s="107" t="s">
        <v>34</v>
      </c>
      <c r="I23" s="110" t="s">
        <v>26</v>
      </c>
      <c r="J23" s="109" t="s">
        <v>19</v>
      </c>
      <c r="L23" s="38"/>
    </row>
    <row r="24" spans="2:12" s="1" customFormat="1" ht="18" customHeight="1">
      <c r="B24" s="38"/>
      <c r="E24" s="109" t="s">
        <v>35</v>
      </c>
      <c r="I24" s="110" t="s">
        <v>28</v>
      </c>
      <c r="J24" s="109" t="s">
        <v>19</v>
      </c>
      <c r="L24" s="38"/>
    </row>
    <row r="25" spans="2:12" s="1" customFormat="1" ht="6.95" customHeight="1">
      <c r="B25" s="38"/>
      <c r="I25" s="108"/>
      <c r="L25" s="38"/>
    </row>
    <row r="26" spans="2:12" s="1" customFormat="1" ht="12" customHeight="1">
      <c r="B26" s="38"/>
      <c r="D26" s="107" t="s">
        <v>36</v>
      </c>
      <c r="I26" s="108"/>
      <c r="L26" s="38"/>
    </row>
    <row r="27" spans="2:12" s="7" customFormat="1" ht="16.5" customHeight="1">
      <c r="B27" s="112"/>
      <c r="E27" s="380" t="s">
        <v>19</v>
      </c>
      <c r="F27" s="380"/>
      <c r="G27" s="380"/>
      <c r="H27" s="380"/>
      <c r="I27" s="113"/>
      <c r="L27" s="112"/>
    </row>
    <row r="28" spans="2:12" s="1" customFormat="1" ht="6.95" customHeight="1">
      <c r="B28" s="38"/>
      <c r="I28" s="108"/>
      <c r="L28" s="38"/>
    </row>
    <row r="29" spans="2:12" s="1" customFormat="1" ht="6.95" customHeight="1">
      <c r="B29" s="38"/>
      <c r="D29" s="59"/>
      <c r="E29" s="59"/>
      <c r="F29" s="59"/>
      <c r="G29" s="59"/>
      <c r="H29" s="59"/>
      <c r="I29" s="114"/>
      <c r="J29" s="59"/>
      <c r="K29" s="59"/>
      <c r="L29" s="38"/>
    </row>
    <row r="30" spans="2:12" s="1" customFormat="1" ht="25.35" customHeight="1">
      <c r="B30" s="38"/>
      <c r="D30" s="115" t="s">
        <v>38</v>
      </c>
      <c r="I30" s="108"/>
      <c r="J30" s="116">
        <f>ROUND(J89, 2)</f>
        <v>0</v>
      </c>
      <c r="L30" s="38"/>
    </row>
    <row r="31" spans="2:12" s="1" customFormat="1" ht="6.95" customHeight="1">
      <c r="B31" s="38"/>
      <c r="D31" s="59"/>
      <c r="E31" s="59"/>
      <c r="F31" s="59"/>
      <c r="G31" s="59"/>
      <c r="H31" s="59"/>
      <c r="I31" s="114"/>
      <c r="J31" s="59"/>
      <c r="K31" s="59"/>
      <c r="L31" s="38"/>
    </row>
    <row r="32" spans="2:12" s="1" customFormat="1" ht="14.45" customHeight="1">
      <c r="B32" s="38"/>
      <c r="F32" s="117" t="s">
        <v>40</v>
      </c>
      <c r="I32" s="118" t="s">
        <v>39</v>
      </c>
      <c r="J32" s="117" t="s">
        <v>41</v>
      </c>
      <c r="L32" s="38"/>
    </row>
    <row r="33" spans="2:12" s="1" customFormat="1" ht="14.45" customHeight="1">
      <c r="B33" s="38"/>
      <c r="D33" s="119" t="s">
        <v>42</v>
      </c>
      <c r="E33" s="107" t="s">
        <v>43</v>
      </c>
      <c r="F33" s="120">
        <f>ROUND((SUM(BE89:BE244)),  2)</f>
        <v>0</v>
      </c>
      <c r="I33" s="121">
        <v>0.21</v>
      </c>
      <c r="J33" s="120">
        <f>ROUND(((SUM(BE89:BE244))*I33),  2)</f>
        <v>0</v>
      </c>
      <c r="L33" s="38"/>
    </row>
    <row r="34" spans="2:12" s="1" customFormat="1" ht="14.45" customHeight="1">
      <c r="B34" s="38"/>
      <c r="E34" s="107" t="s">
        <v>44</v>
      </c>
      <c r="F34" s="120">
        <f>ROUND((SUM(BF89:BF244)),  2)</f>
        <v>0</v>
      </c>
      <c r="I34" s="121">
        <v>0.15</v>
      </c>
      <c r="J34" s="120">
        <f>ROUND(((SUM(BF89:BF244))*I34),  2)</f>
        <v>0</v>
      </c>
      <c r="L34" s="38"/>
    </row>
    <row r="35" spans="2:12" s="1" customFormat="1" ht="14.45" hidden="1" customHeight="1">
      <c r="B35" s="38"/>
      <c r="E35" s="107" t="s">
        <v>45</v>
      </c>
      <c r="F35" s="120">
        <f>ROUND((SUM(BG89:BG244)),  2)</f>
        <v>0</v>
      </c>
      <c r="I35" s="121">
        <v>0.21</v>
      </c>
      <c r="J35" s="120">
        <f>0</f>
        <v>0</v>
      </c>
      <c r="L35" s="38"/>
    </row>
    <row r="36" spans="2:12" s="1" customFormat="1" ht="14.45" hidden="1" customHeight="1">
      <c r="B36" s="38"/>
      <c r="E36" s="107" t="s">
        <v>46</v>
      </c>
      <c r="F36" s="120">
        <f>ROUND((SUM(BH89:BH244)),  2)</f>
        <v>0</v>
      </c>
      <c r="I36" s="121">
        <v>0.15</v>
      </c>
      <c r="J36" s="120">
        <f>0</f>
        <v>0</v>
      </c>
      <c r="L36" s="38"/>
    </row>
    <row r="37" spans="2:12" s="1" customFormat="1" ht="14.45" hidden="1" customHeight="1">
      <c r="B37" s="38"/>
      <c r="E37" s="107" t="s">
        <v>47</v>
      </c>
      <c r="F37" s="120">
        <f>ROUND((SUM(BI89:BI244)),  2)</f>
        <v>0</v>
      </c>
      <c r="I37" s="121">
        <v>0</v>
      </c>
      <c r="J37" s="120">
        <f>0</f>
        <v>0</v>
      </c>
      <c r="L37" s="38"/>
    </row>
    <row r="38" spans="2:12" s="1" customFormat="1" ht="6.95" customHeight="1">
      <c r="B38" s="38"/>
      <c r="I38" s="108"/>
      <c r="L38" s="38"/>
    </row>
    <row r="39" spans="2:12" s="1" customFormat="1" ht="25.35" customHeight="1">
      <c r="B39" s="38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7"/>
      <c r="J39" s="128">
        <f>SUM(J30:J37)</f>
        <v>0</v>
      </c>
      <c r="K39" s="129"/>
      <c r="L39" s="38"/>
    </row>
    <row r="40" spans="2:12" s="1" customFormat="1" ht="14.45" customHeight="1">
      <c r="B40" s="130"/>
      <c r="C40" s="131"/>
      <c r="D40" s="131"/>
      <c r="E40" s="131"/>
      <c r="F40" s="131"/>
      <c r="G40" s="131"/>
      <c r="H40" s="131"/>
      <c r="I40" s="132"/>
      <c r="J40" s="131"/>
      <c r="K40" s="131"/>
      <c r="L40" s="38"/>
    </row>
    <row r="44" spans="2:12" s="1" customFormat="1" ht="6.95" customHeight="1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8"/>
    </row>
    <row r="45" spans="2:12" s="1" customFormat="1" ht="24.95" customHeight="1">
      <c r="B45" s="34"/>
      <c r="C45" s="23" t="s">
        <v>115</v>
      </c>
      <c r="D45" s="35"/>
      <c r="E45" s="35"/>
      <c r="F45" s="35"/>
      <c r="G45" s="35"/>
      <c r="H45" s="35"/>
      <c r="I45" s="108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8"/>
      <c r="J46" s="35"/>
      <c r="K46" s="35"/>
      <c r="L46" s="38"/>
    </row>
    <row r="47" spans="2:12" s="1" customFormat="1" ht="12" customHeight="1">
      <c r="B47" s="34"/>
      <c r="C47" s="29" t="s">
        <v>16</v>
      </c>
      <c r="D47" s="35"/>
      <c r="E47" s="35"/>
      <c r="F47" s="35"/>
      <c r="G47" s="35"/>
      <c r="H47" s="35"/>
      <c r="I47" s="108"/>
      <c r="J47" s="35"/>
      <c r="K47" s="35"/>
      <c r="L47" s="38"/>
    </row>
    <row r="48" spans="2:12" s="1" customFormat="1" ht="16.5" customHeight="1">
      <c r="B48" s="34"/>
      <c r="C48" s="35"/>
      <c r="D48" s="35"/>
      <c r="E48" s="372" t="str">
        <f>E7</f>
        <v>Sovinky, VDJ – rekonstrukce, úprava 15.7.2019</v>
      </c>
      <c r="F48" s="373"/>
      <c r="G48" s="373"/>
      <c r="H48" s="373"/>
      <c r="I48" s="108"/>
      <c r="J48" s="35"/>
      <c r="K48" s="35"/>
      <c r="L48" s="38"/>
    </row>
    <row r="49" spans="2:47" s="1" customFormat="1" ht="12" customHeight="1">
      <c r="B49" s="34"/>
      <c r="C49" s="29" t="s">
        <v>113</v>
      </c>
      <c r="D49" s="35"/>
      <c r="E49" s="35"/>
      <c r="F49" s="35"/>
      <c r="G49" s="35"/>
      <c r="H49" s="35"/>
      <c r="I49" s="108"/>
      <c r="J49" s="35"/>
      <c r="K49" s="35"/>
      <c r="L49" s="38"/>
    </row>
    <row r="50" spans="2:47" s="1" customFormat="1" ht="16.5" customHeight="1">
      <c r="B50" s="34"/>
      <c r="C50" s="35"/>
      <c r="D50" s="35"/>
      <c r="E50" s="355" t="str">
        <f>E9</f>
        <v>03 - SO 03 – Oplocení a odpadní potrubí</v>
      </c>
      <c r="F50" s="371"/>
      <c r="G50" s="371"/>
      <c r="H50" s="371"/>
      <c r="I50" s="108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8"/>
      <c r="J51" s="35"/>
      <c r="K51" s="35"/>
      <c r="L51" s="38"/>
    </row>
    <row r="52" spans="2:47" s="1" customFormat="1" ht="12" customHeight="1">
      <c r="B52" s="34"/>
      <c r="C52" s="29" t="s">
        <v>21</v>
      </c>
      <c r="D52" s="35"/>
      <c r="E52" s="35"/>
      <c r="F52" s="27" t="str">
        <f>F12</f>
        <v xml:space="preserve"> Sovinky u Mnichova Hradiště, okres Mladá Boleslav</v>
      </c>
      <c r="G52" s="35"/>
      <c r="H52" s="35"/>
      <c r="I52" s="110" t="s">
        <v>23</v>
      </c>
      <c r="J52" s="58" t="str">
        <f>IF(J12="","",J12)</f>
        <v>29. 4. 2019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8"/>
      <c r="J53" s="35"/>
      <c r="K53" s="35"/>
      <c r="L53" s="38"/>
    </row>
    <row r="54" spans="2:47" s="1" customFormat="1" ht="43.15" customHeight="1">
      <c r="B54" s="34"/>
      <c r="C54" s="29" t="s">
        <v>25</v>
      </c>
      <c r="D54" s="35"/>
      <c r="E54" s="35"/>
      <c r="F54" s="27" t="str">
        <f>E15</f>
        <v>VaK Mladá Boleslav, a.s.</v>
      </c>
      <c r="G54" s="35"/>
      <c r="H54" s="35"/>
      <c r="I54" s="110" t="s">
        <v>31</v>
      </c>
      <c r="J54" s="32" t="str">
        <f>E21</f>
        <v>Vodohospodářské inženýrské služby, a.s.</v>
      </c>
      <c r="K54" s="35"/>
      <c r="L54" s="38"/>
    </row>
    <row r="55" spans="2:47" s="1" customFormat="1" ht="15.2" customHeight="1">
      <c r="B55" s="34"/>
      <c r="C55" s="29" t="s">
        <v>29</v>
      </c>
      <c r="D55" s="35"/>
      <c r="E55" s="35"/>
      <c r="F55" s="27" t="str">
        <f>IF(E18="","",E18)</f>
        <v>Vyplň údaj</v>
      </c>
      <c r="G55" s="35"/>
      <c r="H55" s="35"/>
      <c r="I55" s="110" t="s">
        <v>34</v>
      </c>
      <c r="J55" s="32" t="str">
        <f>E24</f>
        <v>Ing.Josef Němeček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8"/>
      <c r="J56" s="35"/>
      <c r="K56" s="35"/>
      <c r="L56" s="38"/>
    </row>
    <row r="57" spans="2:47" s="1" customFormat="1" ht="29.25" customHeight="1">
      <c r="B57" s="34"/>
      <c r="C57" s="136" t="s">
        <v>116</v>
      </c>
      <c r="D57" s="137"/>
      <c r="E57" s="137"/>
      <c r="F57" s="137"/>
      <c r="G57" s="137"/>
      <c r="H57" s="137"/>
      <c r="I57" s="138"/>
      <c r="J57" s="139" t="s">
        <v>117</v>
      </c>
      <c r="K57" s="137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8"/>
      <c r="J58" s="35"/>
      <c r="K58" s="35"/>
      <c r="L58" s="38"/>
    </row>
    <row r="59" spans="2:47" s="1" customFormat="1" ht="22.9" customHeight="1">
      <c r="B59" s="34"/>
      <c r="C59" s="140" t="s">
        <v>70</v>
      </c>
      <c r="D59" s="35"/>
      <c r="E59" s="35"/>
      <c r="F59" s="35"/>
      <c r="G59" s="35"/>
      <c r="H59" s="35"/>
      <c r="I59" s="108"/>
      <c r="J59" s="76">
        <f>J89</f>
        <v>0</v>
      </c>
      <c r="K59" s="35"/>
      <c r="L59" s="38"/>
      <c r="AU59" s="17" t="s">
        <v>118</v>
      </c>
    </row>
    <row r="60" spans="2:47" s="8" customFormat="1" ht="24.95" customHeight="1">
      <c r="B60" s="141"/>
      <c r="C60" s="142"/>
      <c r="D60" s="143" t="s">
        <v>119</v>
      </c>
      <c r="E60" s="144"/>
      <c r="F60" s="144"/>
      <c r="G60" s="144"/>
      <c r="H60" s="144"/>
      <c r="I60" s="145"/>
      <c r="J60" s="146">
        <f>J90</f>
        <v>0</v>
      </c>
      <c r="K60" s="142"/>
      <c r="L60" s="147"/>
    </row>
    <row r="61" spans="2:47" s="9" customFormat="1" ht="19.899999999999999" customHeight="1">
      <c r="B61" s="148"/>
      <c r="C61" s="149"/>
      <c r="D61" s="150" t="s">
        <v>120</v>
      </c>
      <c r="E61" s="151"/>
      <c r="F61" s="151"/>
      <c r="G61" s="151"/>
      <c r="H61" s="151"/>
      <c r="I61" s="152"/>
      <c r="J61" s="153">
        <f>J91</f>
        <v>0</v>
      </c>
      <c r="K61" s="149"/>
      <c r="L61" s="154"/>
    </row>
    <row r="62" spans="2:47" s="9" customFormat="1" ht="19.899999999999999" customHeight="1">
      <c r="B62" s="148"/>
      <c r="C62" s="149"/>
      <c r="D62" s="150" t="s">
        <v>389</v>
      </c>
      <c r="E62" s="151"/>
      <c r="F62" s="151"/>
      <c r="G62" s="151"/>
      <c r="H62" s="151"/>
      <c r="I62" s="152"/>
      <c r="J62" s="153">
        <f>J142</f>
        <v>0</v>
      </c>
      <c r="K62" s="149"/>
      <c r="L62" s="154"/>
    </row>
    <row r="63" spans="2:47" s="9" customFormat="1" ht="19.899999999999999" customHeight="1">
      <c r="B63" s="148"/>
      <c r="C63" s="149"/>
      <c r="D63" s="150" t="s">
        <v>390</v>
      </c>
      <c r="E63" s="151"/>
      <c r="F63" s="151"/>
      <c r="G63" s="151"/>
      <c r="H63" s="151"/>
      <c r="I63" s="152"/>
      <c r="J63" s="153">
        <f>J157</f>
        <v>0</v>
      </c>
      <c r="K63" s="149"/>
      <c r="L63" s="154"/>
    </row>
    <row r="64" spans="2:47" s="9" customFormat="1" ht="19.899999999999999" customHeight="1">
      <c r="B64" s="148"/>
      <c r="C64" s="149"/>
      <c r="D64" s="150" t="s">
        <v>391</v>
      </c>
      <c r="E64" s="151"/>
      <c r="F64" s="151"/>
      <c r="G64" s="151"/>
      <c r="H64" s="151"/>
      <c r="I64" s="152"/>
      <c r="J64" s="153">
        <f>J186</f>
        <v>0</v>
      </c>
      <c r="K64" s="149"/>
      <c r="L64" s="154"/>
    </row>
    <row r="65" spans="2:12" s="9" customFormat="1" ht="19.899999999999999" customHeight="1">
      <c r="B65" s="148"/>
      <c r="C65" s="149"/>
      <c r="D65" s="150" t="s">
        <v>1234</v>
      </c>
      <c r="E65" s="151"/>
      <c r="F65" s="151"/>
      <c r="G65" s="151"/>
      <c r="H65" s="151"/>
      <c r="I65" s="152"/>
      <c r="J65" s="153">
        <f>J192</f>
        <v>0</v>
      </c>
      <c r="K65" s="149"/>
      <c r="L65" s="154"/>
    </row>
    <row r="66" spans="2:12" s="9" customFormat="1" ht="19.899999999999999" customHeight="1">
      <c r="B66" s="148"/>
      <c r="C66" s="149"/>
      <c r="D66" s="150" t="s">
        <v>393</v>
      </c>
      <c r="E66" s="151"/>
      <c r="F66" s="151"/>
      <c r="G66" s="151"/>
      <c r="H66" s="151"/>
      <c r="I66" s="152"/>
      <c r="J66" s="153">
        <f>J207</f>
        <v>0</v>
      </c>
      <c r="K66" s="149"/>
      <c r="L66" s="154"/>
    </row>
    <row r="67" spans="2:12" s="9" customFormat="1" ht="19.899999999999999" customHeight="1">
      <c r="B67" s="148"/>
      <c r="C67" s="149"/>
      <c r="D67" s="150" t="s">
        <v>121</v>
      </c>
      <c r="E67" s="151"/>
      <c r="F67" s="151"/>
      <c r="G67" s="151"/>
      <c r="H67" s="151"/>
      <c r="I67" s="152"/>
      <c r="J67" s="153">
        <f>J227</f>
        <v>0</v>
      </c>
      <c r="K67" s="149"/>
      <c r="L67" s="154"/>
    </row>
    <row r="68" spans="2:12" s="9" customFormat="1" ht="19.899999999999999" customHeight="1">
      <c r="B68" s="148"/>
      <c r="C68" s="149"/>
      <c r="D68" s="150" t="s">
        <v>122</v>
      </c>
      <c r="E68" s="151"/>
      <c r="F68" s="151"/>
      <c r="G68" s="151"/>
      <c r="H68" s="151"/>
      <c r="I68" s="152"/>
      <c r="J68" s="153">
        <f>J239</f>
        <v>0</v>
      </c>
      <c r="K68" s="149"/>
      <c r="L68" s="154"/>
    </row>
    <row r="69" spans="2:12" s="9" customFormat="1" ht="19.899999999999999" customHeight="1">
      <c r="B69" s="148"/>
      <c r="C69" s="149"/>
      <c r="D69" s="150" t="s">
        <v>394</v>
      </c>
      <c r="E69" s="151"/>
      <c r="F69" s="151"/>
      <c r="G69" s="151"/>
      <c r="H69" s="151"/>
      <c r="I69" s="152"/>
      <c r="J69" s="153">
        <f>J243</f>
        <v>0</v>
      </c>
      <c r="K69" s="149"/>
      <c r="L69" s="154"/>
    </row>
    <row r="70" spans="2:12" s="1" customFormat="1" ht="21.75" customHeight="1">
      <c r="B70" s="34"/>
      <c r="C70" s="35"/>
      <c r="D70" s="35"/>
      <c r="E70" s="35"/>
      <c r="F70" s="35"/>
      <c r="G70" s="35"/>
      <c r="H70" s="35"/>
      <c r="I70" s="108"/>
      <c r="J70" s="35"/>
      <c r="K70" s="35"/>
      <c r="L70" s="38"/>
    </row>
    <row r="71" spans="2:12" s="1" customFormat="1" ht="6.95" customHeight="1">
      <c r="B71" s="46"/>
      <c r="C71" s="47"/>
      <c r="D71" s="47"/>
      <c r="E71" s="47"/>
      <c r="F71" s="47"/>
      <c r="G71" s="47"/>
      <c r="H71" s="47"/>
      <c r="I71" s="132"/>
      <c r="J71" s="47"/>
      <c r="K71" s="47"/>
      <c r="L71" s="38"/>
    </row>
    <row r="75" spans="2:12" s="1" customFormat="1" ht="6.95" customHeight="1">
      <c r="B75" s="48"/>
      <c r="C75" s="49"/>
      <c r="D75" s="49"/>
      <c r="E75" s="49"/>
      <c r="F75" s="49"/>
      <c r="G75" s="49"/>
      <c r="H75" s="49"/>
      <c r="I75" s="135"/>
      <c r="J75" s="49"/>
      <c r="K75" s="49"/>
      <c r="L75" s="38"/>
    </row>
    <row r="76" spans="2:12" s="1" customFormat="1" ht="24.95" customHeight="1">
      <c r="B76" s="34"/>
      <c r="C76" s="23" t="s">
        <v>129</v>
      </c>
      <c r="D76" s="35"/>
      <c r="E76" s="35"/>
      <c r="F76" s="35"/>
      <c r="G76" s="35"/>
      <c r="H76" s="35"/>
      <c r="I76" s="108"/>
      <c r="J76" s="35"/>
      <c r="K76" s="35"/>
      <c r="L76" s="38"/>
    </row>
    <row r="77" spans="2:12" s="1" customFormat="1" ht="6.95" customHeight="1">
      <c r="B77" s="34"/>
      <c r="C77" s="35"/>
      <c r="D77" s="35"/>
      <c r="E77" s="35"/>
      <c r="F77" s="35"/>
      <c r="G77" s="35"/>
      <c r="H77" s="35"/>
      <c r="I77" s="108"/>
      <c r="J77" s="35"/>
      <c r="K77" s="35"/>
      <c r="L77" s="38"/>
    </row>
    <row r="78" spans="2:12" s="1" customFormat="1" ht="12" customHeight="1">
      <c r="B78" s="34"/>
      <c r="C78" s="29" t="s">
        <v>16</v>
      </c>
      <c r="D78" s="35"/>
      <c r="E78" s="35"/>
      <c r="F78" s="35"/>
      <c r="G78" s="35"/>
      <c r="H78" s="35"/>
      <c r="I78" s="108"/>
      <c r="J78" s="35"/>
      <c r="K78" s="35"/>
      <c r="L78" s="38"/>
    </row>
    <row r="79" spans="2:12" s="1" customFormat="1" ht="16.5" customHeight="1">
      <c r="B79" s="34"/>
      <c r="C79" s="35"/>
      <c r="D79" s="35"/>
      <c r="E79" s="372" t="str">
        <f>E7</f>
        <v>Sovinky, VDJ – rekonstrukce, úprava 15.7.2019</v>
      </c>
      <c r="F79" s="373"/>
      <c r="G79" s="373"/>
      <c r="H79" s="373"/>
      <c r="I79" s="108"/>
      <c r="J79" s="35"/>
      <c r="K79" s="35"/>
      <c r="L79" s="38"/>
    </row>
    <row r="80" spans="2:12" s="1" customFormat="1" ht="12" customHeight="1">
      <c r="B80" s="34"/>
      <c r="C80" s="29" t="s">
        <v>113</v>
      </c>
      <c r="D80" s="35"/>
      <c r="E80" s="35"/>
      <c r="F80" s="35"/>
      <c r="G80" s="35"/>
      <c r="H80" s="35"/>
      <c r="I80" s="108"/>
      <c r="J80" s="35"/>
      <c r="K80" s="35"/>
      <c r="L80" s="38"/>
    </row>
    <row r="81" spans="2:65" s="1" customFormat="1" ht="16.5" customHeight="1">
      <c r="B81" s="34"/>
      <c r="C81" s="35"/>
      <c r="D81" s="35"/>
      <c r="E81" s="355" t="str">
        <f>E9</f>
        <v>03 - SO 03 – Oplocení a odpadní potrubí</v>
      </c>
      <c r="F81" s="371"/>
      <c r="G81" s="371"/>
      <c r="H81" s="371"/>
      <c r="I81" s="108"/>
      <c r="J81" s="35"/>
      <c r="K81" s="35"/>
      <c r="L81" s="38"/>
    </row>
    <row r="82" spans="2:65" s="1" customFormat="1" ht="6.95" customHeight="1">
      <c r="B82" s="34"/>
      <c r="C82" s="35"/>
      <c r="D82" s="35"/>
      <c r="E82" s="35"/>
      <c r="F82" s="35"/>
      <c r="G82" s="35"/>
      <c r="H82" s="35"/>
      <c r="I82" s="108"/>
      <c r="J82" s="35"/>
      <c r="K82" s="35"/>
      <c r="L82" s="38"/>
    </row>
    <row r="83" spans="2:65" s="1" customFormat="1" ht="12" customHeight="1">
      <c r="B83" s="34"/>
      <c r="C83" s="29" t="s">
        <v>21</v>
      </c>
      <c r="D83" s="35"/>
      <c r="E83" s="35"/>
      <c r="F83" s="27" t="str">
        <f>F12</f>
        <v xml:space="preserve"> Sovinky u Mnichova Hradiště, okres Mladá Boleslav</v>
      </c>
      <c r="G83" s="35"/>
      <c r="H83" s="35"/>
      <c r="I83" s="110" t="s">
        <v>23</v>
      </c>
      <c r="J83" s="58" t="str">
        <f>IF(J12="","",J12)</f>
        <v>29. 4. 2019</v>
      </c>
      <c r="K83" s="35"/>
      <c r="L83" s="38"/>
    </row>
    <row r="84" spans="2:65" s="1" customFormat="1" ht="6.95" customHeight="1">
      <c r="B84" s="34"/>
      <c r="C84" s="35"/>
      <c r="D84" s="35"/>
      <c r="E84" s="35"/>
      <c r="F84" s="35"/>
      <c r="G84" s="35"/>
      <c r="H84" s="35"/>
      <c r="I84" s="108"/>
      <c r="J84" s="35"/>
      <c r="K84" s="35"/>
      <c r="L84" s="38"/>
    </row>
    <row r="85" spans="2:65" s="1" customFormat="1" ht="43.15" customHeight="1">
      <c r="B85" s="34"/>
      <c r="C85" s="29" t="s">
        <v>25</v>
      </c>
      <c r="D85" s="35"/>
      <c r="E85" s="35"/>
      <c r="F85" s="27" t="str">
        <f>E15</f>
        <v>VaK Mladá Boleslav, a.s.</v>
      </c>
      <c r="G85" s="35"/>
      <c r="H85" s="35"/>
      <c r="I85" s="110" t="s">
        <v>31</v>
      </c>
      <c r="J85" s="32" t="str">
        <f>E21</f>
        <v>Vodohospodářské inženýrské služby, a.s.</v>
      </c>
      <c r="K85" s="35"/>
      <c r="L85" s="38"/>
    </row>
    <row r="86" spans="2:65" s="1" customFormat="1" ht="15.2" customHeight="1">
      <c r="B86" s="34"/>
      <c r="C86" s="29" t="s">
        <v>29</v>
      </c>
      <c r="D86" s="35"/>
      <c r="E86" s="35"/>
      <c r="F86" s="27" t="str">
        <f>IF(E18="","",E18)</f>
        <v>Vyplň údaj</v>
      </c>
      <c r="G86" s="35"/>
      <c r="H86" s="35"/>
      <c r="I86" s="110" t="s">
        <v>34</v>
      </c>
      <c r="J86" s="32" t="str">
        <f>E24</f>
        <v>Ing.Josef Němeček</v>
      </c>
      <c r="K86" s="35"/>
      <c r="L86" s="38"/>
    </row>
    <row r="87" spans="2:65" s="1" customFormat="1" ht="10.35" customHeight="1">
      <c r="B87" s="34"/>
      <c r="C87" s="35"/>
      <c r="D87" s="35"/>
      <c r="E87" s="35"/>
      <c r="F87" s="35"/>
      <c r="G87" s="35"/>
      <c r="H87" s="35"/>
      <c r="I87" s="108"/>
      <c r="J87" s="35"/>
      <c r="K87" s="35"/>
      <c r="L87" s="38"/>
    </row>
    <row r="88" spans="2:65" s="10" customFormat="1" ht="29.25" customHeight="1">
      <c r="B88" s="155"/>
      <c r="C88" s="156" t="s">
        <v>130</v>
      </c>
      <c r="D88" s="157" t="s">
        <v>57</v>
      </c>
      <c r="E88" s="157" t="s">
        <v>53</v>
      </c>
      <c r="F88" s="157" t="s">
        <v>54</v>
      </c>
      <c r="G88" s="157" t="s">
        <v>131</v>
      </c>
      <c r="H88" s="157" t="s">
        <v>132</v>
      </c>
      <c r="I88" s="158" t="s">
        <v>133</v>
      </c>
      <c r="J88" s="157" t="s">
        <v>117</v>
      </c>
      <c r="K88" s="159" t="s">
        <v>134</v>
      </c>
      <c r="L88" s="160"/>
      <c r="M88" s="67" t="s">
        <v>19</v>
      </c>
      <c r="N88" s="68" t="s">
        <v>42</v>
      </c>
      <c r="O88" s="68" t="s">
        <v>135</v>
      </c>
      <c r="P88" s="68" t="s">
        <v>136</v>
      </c>
      <c r="Q88" s="68" t="s">
        <v>137</v>
      </c>
      <c r="R88" s="68" t="s">
        <v>138</v>
      </c>
      <c r="S88" s="68" t="s">
        <v>139</v>
      </c>
      <c r="T88" s="69" t="s">
        <v>140</v>
      </c>
    </row>
    <row r="89" spans="2:65" s="1" customFormat="1" ht="22.9" customHeight="1">
      <c r="B89" s="34"/>
      <c r="C89" s="74" t="s">
        <v>141</v>
      </c>
      <c r="D89" s="35"/>
      <c r="E89" s="35"/>
      <c r="F89" s="35"/>
      <c r="G89" s="35"/>
      <c r="H89" s="35"/>
      <c r="I89" s="108"/>
      <c r="J89" s="161">
        <f>BK89</f>
        <v>0</v>
      </c>
      <c r="K89" s="35"/>
      <c r="L89" s="38"/>
      <c r="M89" s="70"/>
      <c r="N89" s="71"/>
      <c r="O89" s="71"/>
      <c r="P89" s="162">
        <f>P90</f>
        <v>0</v>
      </c>
      <c r="Q89" s="71"/>
      <c r="R89" s="162">
        <f>R90</f>
        <v>41.354208789999994</v>
      </c>
      <c r="S89" s="71"/>
      <c r="T89" s="163">
        <f>T90</f>
        <v>2.0699999999999998</v>
      </c>
      <c r="AT89" s="17" t="s">
        <v>71</v>
      </c>
      <c r="AU89" s="17" t="s">
        <v>118</v>
      </c>
      <c r="BK89" s="164">
        <f>BK90</f>
        <v>0</v>
      </c>
    </row>
    <row r="90" spans="2:65" s="11" customFormat="1" ht="25.9" customHeight="1">
      <c r="B90" s="165"/>
      <c r="C90" s="166"/>
      <c r="D90" s="167" t="s">
        <v>71</v>
      </c>
      <c r="E90" s="168" t="s">
        <v>142</v>
      </c>
      <c r="F90" s="168" t="s">
        <v>143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P91+P142+P157+P186+P192+P207+P227+P239+P243</f>
        <v>0</v>
      </c>
      <c r="Q90" s="173"/>
      <c r="R90" s="174">
        <f>R91+R142+R157+R186+R192+R207+R227+R239+R243</f>
        <v>41.354208789999994</v>
      </c>
      <c r="S90" s="173"/>
      <c r="T90" s="175">
        <f>T91+T142+T157+T186+T192+T207+T227+T239+T243</f>
        <v>2.0699999999999998</v>
      </c>
      <c r="AR90" s="176" t="s">
        <v>80</v>
      </c>
      <c r="AT90" s="177" t="s">
        <v>71</v>
      </c>
      <c r="AU90" s="177" t="s">
        <v>72</v>
      </c>
      <c r="AY90" s="176" t="s">
        <v>144</v>
      </c>
      <c r="BK90" s="178">
        <f>BK91+BK142+BK157+BK186+BK192+BK207+BK227+BK239+BK243</f>
        <v>0</v>
      </c>
    </row>
    <row r="91" spans="2:65" s="11" customFormat="1" ht="22.9" customHeight="1">
      <c r="B91" s="165"/>
      <c r="C91" s="166"/>
      <c r="D91" s="167" t="s">
        <v>71</v>
      </c>
      <c r="E91" s="179" t="s">
        <v>80</v>
      </c>
      <c r="F91" s="179" t="s">
        <v>145</v>
      </c>
      <c r="G91" s="166"/>
      <c r="H91" s="166"/>
      <c r="I91" s="169"/>
      <c r="J91" s="180">
        <f>BK91</f>
        <v>0</v>
      </c>
      <c r="K91" s="166"/>
      <c r="L91" s="171"/>
      <c r="M91" s="172"/>
      <c r="N91" s="173"/>
      <c r="O91" s="173"/>
      <c r="P91" s="174">
        <f>SUM(P92:P141)</f>
        <v>0</v>
      </c>
      <c r="Q91" s="173"/>
      <c r="R91" s="174">
        <f>SUM(R92:R141)</f>
        <v>0.27989006999999999</v>
      </c>
      <c r="S91" s="173"/>
      <c r="T91" s="175">
        <f>SUM(T92:T141)</f>
        <v>0</v>
      </c>
      <c r="AR91" s="176" t="s">
        <v>80</v>
      </c>
      <c r="AT91" s="177" t="s">
        <v>71</v>
      </c>
      <c r="AU91" s="177" t="s">
        <v>80</v>
      </c>
      <c r="AY91" s="176" t="s">
        <v>144</v>
      </c>
      <c r="BK91" s="178">
        <f>SUM(BK92:BK141)</f>
        <v>0</v>
      </c>
    </row>
    <row r="92" spans="2:65" s="1" customFormat="1" ht="24" customHeight="1">
      <c r="B92" s="34"/>
      <c r="C92" s="181" t="s">
        <v>80</v>
      </c>
      <c r="D92" s="181" t="s">
        <v>146</v>
      </c>
      <c r="E92" s="182" t="s">
        <v>412</v>
      </c>
      <c r="F92" s="183" t="s">
        <v>413</v>
      </c>
      <c r="G92" s="184" t="s">
        <v>104</v>
      </c>
      <c r="H92" s="185">
        <v>8.9339999999999993</v>
      </c>
      <c r="I92" s="186"/>
      <c r="J92" s="187">
        <f>ROUND(I92*H92,2)</f>
        <v>0</v>
      </c>
      <c r="K92" s="183" t="s">
        <v>149</v>
      </c>
      <c r="L92" s="38"/>
      <c r="M92" s="188" t="s">
        <v>19</v>
      </c>
      <c r="N92" s="189" t="s">
        <v>43</v>
      </c>
      <c r="O92" s="63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AR92" s="192" t="s">
        <v>150</v>
      </c>
      <c r="AT92" s="192" t="s">
        <v>146</v>
      </c>
      <c r="AU92" s="192" t="s">
        <v>82</v>
      </c>
      <c r="AY92" s="17" t="s">
        <v>144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7" t="s">
        <v>80</v>
      </c>
      <c r="BK92" s="193">
        <f>ROUND(I92*H92,2)</f>
        <v>0</v>
      </c>
      <c r="BL92" s="17" t="s">
        <v>150</v>
      </c>
      <c r="BM92" s="192" t="s">
        <v>1235</v>
      </c>
    </row>
    <row r="93" spans="2:65" s="12" customFormat="1">
      <c r="B93" s="194"/>
      <c r="C93" s="195"/>
      <c r="D93" s="196" t="s">
        <v>152</v>
      </c>
      <c r="E93" s="197" t="s">
        <v>19</v>
      </c>
      <c r="F93" s="198" t="s">
        <v>1236</v>
      </c>
      <c r="G93" s="195"/>
      <c r="H93" s="199">
        <v>8.9339999999999993</v>
      </c>
      <c r="I93" s="200"/>
      <c r="J93" s="195"/>
      <c r="K93" s="195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152</v>
      </c>
      <c r="AU93" s="205" t="s">
        <v>82</v>
      </c>
      <c r="AV93" s="12" t="s">
        <v>82</v>
      </c>
      <c r="AW93" s="12" t="s">
        <v>33</v>
      </c>
      <c r="AX93" s="12" t="s">
        <v>80</v>
      </c>
      <c r="AY93" s="205" t="s">
        <v>144</v>
      </c>
    </row>
    <row r="94" spans="2:65" s="1" customFormat="1" ht="24" customHeight="1">
      <c r="B94" s="34"/>
      <c r="C94" s="181" t="s">
        <v>82</v>
      </c>
      <c r="D94" s="181" t="s">
        <v>146</v>
      </c>
      <c r="E94" s="182" t="s">
        <v>1237</v>
      </c>
      <c r="F94" s="183" t="s">
        <v>1238</v>
      </c>
      <c r="G94" s="184" t="s">
        <v>104</v>
      </c>
      <c r="H94" s="185">
        <v>135.702</v>
      </c>
      <c r="I94" s="186"/>
      <c r="J94" s="187">
        <f>ROUND(I94*H94,2)</f>
        <v>0</v>
      </c>
      <c r="K94" s="183" t="s">
        <v>149</v>
      </c>
      <c r="L94" s="38"/>
      <c r="M94" s="188" t="s">
        <v>19</v>
      </c>
      <c r="N94" s="189" t="s">
        <v>43</v>
      </c>
      <c r="O94" s="63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AR94" s="192" t="s">
        <v>150</v>
      </c>
      <c r="AT94" s="192" t="s">
        <v>146</v>
      </c>
      <c r="AU94" s="192" t="s">
        <v>82</v>
      </c>
      <c r="AY94" s="17" t="s">
        <v>144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7" t="s">
        <v>80</v>
      </c>
      <c r="BK94" s="193">
        <f>ROUND(I94*H94,2)</f>
        <v>0</v>
      </c>
      <c r="BL94" s="17" t="s">
        <v>150</v>
      </c>
      <c r="BM94" s="192" t="s">
        <v>1239</v>
      </c>
    </row>
    <row r="95" spans="2:65" s="12" customFormat="1">
      <c r="B95" s="194"/>
      <c r="C95" s="195"/>
      <c r="D95" s="196" t="s">
        <v>152</v>
      </c>
      <c r="E95" s="197" t="s">
        <v>19</v>
      </c>
      <c r="F95" s="198" t="s">
        <v>1240</v>
      </c>
      <c r="G95" s="195"/>
      <c r="H95" s="199">
        <v>0.64</v>
      </c>
      <c r="I95" s="200"/>
      <c r="J95" s="195"/>
      <c r="K95" s="195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152</v>
      </c>
      <c r="AU95" s="205" t="s">
        <v>82</v>
      </c>
      <c r="AV95" s="12" t="s">
        <v>82</v>
      </c>
      <c r="AW95" s="12" t="s">
        <v>33</v>
      </c>
      <c r="AX95" s="12" t="s">
        <v>72</v>
      </c>
      <c r="AY95" s="205" t="s">
        <v>144</v>
      </c>
    </row>
    <row r="96" spans="2:65" s="12" customFormat="1">
      <c r="B96" s="194"/>
      <c r="C96" s="195"/>
      <c r="D96" s="196" t="s">
        <v>152</v>
      </c>
      <c r="E96" s="197" t="s">
        <v>19</v>
      </c>
      <c r="F96" s="198" t="s">
        <v>1241</v>
      </c>
      <c r="G96" s="195"/>
      <c r="H96" s="199">
        <v>1.05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152</v>
      </c>
      <c r="AU96" s="205" t="s">
        <v>82</v>
      </c>
      <c r="AV96" s="12" t="s">
        <v>82</v>
      </c>
      <c r="AW96" s="12" t="s">
        <v>33</v>
      </c>
      <c r="AX96" s="12" t="s">
        <v>72</v>
      </c>
      <c r="AY96" s="205" t="s">
        <v>144</v>
      </c>
    </row>
    <row r="97" spans="2:65" s="12" customFormat="1">
      <c r="B97" s="194"/>
      <c r="C97" s="195"/>
      <c r="D97" s="196" t="s">
        <v>152</v>
      </c>
      <c r="E97" s="197" t="s">
        <v>19</v>
      </c>
      <c r="F97" s="198" t="s">
        <v>1242</v>
      </c>
      <c r="G97" s="195"/>
      <c r="H97" s="199">
        <v>134.012</v>
      </c>
      <c r="I97" s="200"/>
      <c r="J97" s="195"/>
      <c r="K97" s="195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152</v>
      </c>
      <c r="AU97" s="205" t="s">
        <v>82</v>
      </c>
      <c r="AV97" s="12" t="s">
        <v>82</v>
      </c>
      <c r="AW97" s="12" t="s">
        <v>33</v>
      </c>
      <c r="AX97" s="12" t="s">
        <v>72</v>
      </c>
      <c r="AY97" s="205" t="s">
        <v>144</v>
      </c>
    </row>
    <row r="98" spans="2:65" s="13" customFormat="1">
      <c r="B98" s="206"/>
      <c r="C98" s="207"/>
      <c r="D98" s="196" t="s">
        <v>152</v>
      </c>
      <c r="E98" s="208" t="s">
        <v>1222</v>
      </c>
      <c r="F98" s="209" t="s">
        <v>200</v>
      </c>
      <c r="G98" s="207"/>
      <c r="H98" s="210">
        <v>135.702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152</v>
      </c>
      <c r="AU98" s="216" t="s">
        <v>82</v>
      </c>
      <c r="AV98" s="13" t="s">
        <v>150</v>
      </c>
      <c r="AW98" s="13" t="s">
        <v>33</v>
      </c>
      <c r="AX98" s="13" t="s">
        <v>80</v>
      </c>
      <c r="AY98" s="216" t="s">
        <v>144</v>
      </c>
    </row>
    <row r="99" spans="2:65" s="1" customFormat="1" ht="24" customHeight="1">
      <c r="B99" s="34"/>
      <c r="C99" s="181" t="s">
        <v>159</v>
      </c>
      <c r="D99" s="181" t="s">
        <v>146</v>
      </c>
      <c r="E99" s="182" t="s">
        <v>1243</v>
      </c>
      <c r="F99" s="183" t="s">
        <v>1244</v>
      </c>
      <c r="G99" s="184" t="s">
        <v>104</v>
      </c>
      <c r="H99" s="185">
        <v>4.0039999999999996</v>
      </c>
      <c r="I99" s="186"/>
      <c r="J99" s="187">
        <f>ROUND(I99*H99,2)</f>
        <v>0</v>
      </c>
      <c r="K99" s="183" t="s">
        <v>149</v>
      </c>
      <c r="L99" s="38"/>
      <c r="M99" s="188" t="s">
        <v>19</v>
      </c>
      <c r="N99" s="189" t="s">
        <v>43</v>
      </c>
      <c r="O99" s="63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AR99" s="192" t="s">
        <v>150</v>
      </c>
      <c r="AT99" s="192" t="s">
        <v>146</v>
      </c>
      <c r="AU99" s="192" t="s">
        <v>82</v>
      </c>
      <c r="AY99" s="17" t="s">
        <v>144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7" t="s">
        <v>80</v>
      </c>
      <c r="BK99" s="193">
        <f>ROUND(I99*H99,2)</f>
        <v>0</v>
      </c>
      <c r="BL99" s="17" t="s">
        <v>150</v>
      </c>
      <c r="BM99" s="192" t="s">
        <v>1245</v>
      </c>
    </row>
    <row r="100" spans="2:65" s="12" customFormat="1">
      <c r="B100" s="194"/>
      <c r="C100" s="195"/>
      <c r="D100" s="196" t="s">
        <v>152</v>
      </c>
      <c r="E100" s="197" t="s">
        <v>19</v>
      </c>
      <c r="F100" s="198" t="s">
        <v>1246</v>
      </c>
      <c r="G100" s="195"/>
      <c r="H100" s="199">
        <v>1.6639999999999999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152</v>
      </c>
      <c r="AU100" s="205" t="s">
        <v>82</v>
      </c>
      <c r="AV100" s="12" t="s">
        <v>82</v>
      </c>
      <c r="AW100" s="12" t="s">
        <v>33</v>
      </c>
      <c r="AX100" s="12" t="s">
        <v>72</v>
      </c>
      <c r="AY100" s="205" t="s">
        <v>144</v>
      </c>
    </row>
    <row r="101" spans="2:65" s="12" customFormat="1">
      <c r="B101" s="194"/>
      <c r="C101" s="195"/>
      <c r="D101" s="196" t="s">
        <v>152</v>
      </c>
      <c r="E101" s="197" t="s">
        <v>19</v>
      </c>
      <c r="F101" s="198" t="s">
        <v>1247</v>
      </c>
      <c r="G101" s="195"/>
      <c r="H101" s="199">
        <v>2.34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152</v>
      </c>
      <c r="AU101" s="205" t="s">
        <v>82</v>
      </c>
      <c r="AV101" s="12" t="s">
        <v>82</v>
      </c>
      <c r="AW101" s="12" t="s">
        <v>33</v>
      </c>
      <c r="AX101" s="12" t="s">
        <v>72</v>
      </c>
      <c r="AY101" s="205" t="s">
        <v>144</v>
      </c>
    </row>
    <row r="102" spans="2:65" s="13" customFormat="1">
      <c r="B102" s="206"/>
      <c r="C102" s="207"/>
      <c r="D102" s="196" t="s">
        <v>152</v>
      </c>
      <c r="E102" s="208" t="s">
        <v>1225</v>
      </c>
      <c r="F102" s="209" t="s">
        <v>200</v>
      </c>
      <c r="G102" s="207"/>
      <c r="H102" s="210">
        <v>4.0039999999999996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152</v>
      </c>
      <c r="AU102" s="216" t="s">
        <v>82</v>
      </c>
      <c r="AV102" s="13" t="s">
        <v>150</v>
      </c>
      <c r="AW102" s="13" t="s">
        <v>33</v>
      </c>
      <c r="AX102" s="13" t="s">
        <v>80</v>
      </c>
      <c r="AY102" s="216" t="s">
        <v>144</v>
      </c>
    </row>
    <row r="103" spans="2:65" s="1" customFormat="1" ht="24" customHeight="1">
      <c r="B103" s="34"/>
      <c r="C103" s="181" t="s">
        <v>150</v>
      </c>
      <c r="D103" s="181" t="s">
        <v>146</v>
      </c>
      <c r="E103" s="182" t="s">
        <v>164</v>
      </c>
      <c r="F103" s="183" t="s">
        <v>165</v>
      </c>
      <c r="G103" s="184" t="s">
        <v>166</v>
      </c>
      <c r="H103" s="185">
        <v>194.22</v>
      </c>
      <c r="I103" s="186"/>
      <c r="J103" s="187">
        <f>ROUND(I103*H103,2)</f>
        <v>0</v>
      </c>
      <c r="K103" s="183" t="s">
        <v>149</v>
      </c>
      <c r="L103" s="38"/>
      <c r="M103" s="188" t="s">
        <v>19</v>
      </c>
      <c r="N103" s="189" t="s">
        <v>43</v>
      </c>
      <c r="O103" s="63"/>
      <c r="P103" s="190">
        <f>O103*H103</f>
        <v>0</v>
      </c>
      <c r="Q103" s="190">
        <v>8.4999999999999995E-4</v>
      </c>
      <c r="R103" s="190">
        <f>Q103*H103</f>
        <v>0.16508699999999998</v>
      </c>
      <c r="S103" s="190">
        <v>0</v>
      </c>
      <c r="T103" s="191">
        <f>S103*H103</f>
        <v>0</v>
      </c>
      <c r="AR103" s="192" t="s">
        <v>150</v>
      </c>
      <c r="AT103" s="192" t="s">
        <v>146</v>
      </c>
      <c r="AU103" s="192" t="s">
        <v>82</v>
      </c>
      <c r="AY103" s="17" t="s">
        <v>144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7" t="s">
        <v>80</v>
      </c>
      <c r="BK103" s="193">
        <f>ROUND(I103*H103,2)</f>
        <v>0</v>
      </c>
      <c r="BL103" s="17" t="s">
        <v>150</v>
      </c>
      <c r="BM103" s="192" t="s">
        <v>1248</v>
      </c>
    </row>
    <row r="104" spans="2:65" s="12" customFormat="1">
      <c r="B104" s="194"/>
      <c r="C104" s="195"/>
      <c r="D104" s="196" t="s">
        <v>152</v>
      </c>
      <c r="E104" s="197" t="s">
        <v>19</v>
      </c>
      <c r="F104" s="198" t="s">
        <v>1249</v>
      </c>
      <c r="G104" s="195"/>
      <c r="H104" s="199">
        <v>194.22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152</v>
      </c>
      <c r="AU104" s="205" t="s">
        <v>82</v>
      </c>
      <c r="AV104" s="12" t="s">
        <v>82</v>
      </c>
      <c r="AW104" s="12" t="s">
        <v>33</v>
      </c>
      <c r="AX104" s="12" t="s">
        <v>72</v>
      </c>
      <c r="AY104" s="205" t="s">
        <v>144</v>
      </c>
    </row>
    <row r="105" spans="2:65" s="13" customFormat="1">
      <c r="B105" s="206"/>
      <c r="C105" s="207"/>
      <c r="D105" s="196" t="s">
        <v>152</v>
      </c>
      <c r="E105" s="208" t="s">
        <v>19</v>
      </c>
      <c r="F105" s="209" t="s">
        <v>200</v>
      </c>
      <c r="G105" s="207"/>
      <c r="H105" s="210">
        <v>194.22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152</v>
      </c>
      <c r="AU105" s="216" t="s">
        <v>82</v>
      </c>
      <c r="AV105" s="13" t="s">
        <v>150</v>
      </c>
      <c r="AW105" s="13" t="s">
        <v>33</v>
      </c>
      <c r="AX105" s="13" t="s">
        <v>80</v>
      </c>
      <c r="AY105" s="216" t="s">
        <v>144</v>
      </c>
    </row>
    <row r="106" spans="2:65" s="1" customFormat="1" ht="24" customHeight="1">
      <c r="B106" s="34"/>
      <c r="C106" s="181" t="s">
        <v>169</v>
      </c>
      <c r="D106" s="181" t="s">
        <v>146</v>
      </c>
      <c r="E106" s="182" t="s">
        <v>170</v>
      </c>
      <c r="F106" s="183" t="s">
        <v>171</v>
      </c>
      <c r="G106" s="184" t="s">
        <v>166</v>
      </c>
      <c r="H106" s="185">
        <v>194.22</v>
      </c>
      <c r="I106" s="186"/>
      <c r="J106" s="187">
        <f>ROUND(I106*H106,2)</f>
        <v>0</v>
      </c>
      <c r="K106" s="183" t="s">
        <v>149</v>
      </c>
      <c r="L106" s="38"/>
      <c r="M106" s="188" t="s">
        <v>19</v>
      </c>
      <c r="N106" s="189" t="s">
        <v>43</v>
      </c>
      <c r="O106" s="63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AR106" s="192" t="s">
        <v>150</v>
      </c>
      <c r="AT106" s="192" t="s">
        <v>146</v>
      </c>
      <c r="AU106" s="192" t="s">
        <v>82</v>
      </c>
      <c r="AY106" s="17" t="s">
        <v>144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7" t="s">
        <v>80</v>
      </c>
      <c r="BK106" s="193">
        <f>ROUND(I106*H106,2)</f>
        <v>0</v>
      </c>
      <c r="BL106" s="17" t="s">
        <v>150</v>
      </c>
      <c r="BM106" s="192" t="s">
        <v>1250</v>
      </c>
    </row>
    <row r="107" spans="2:65" s="1" customFormat="1" ht="24" customHeight="1">
      <c r="B107" s="34"/>
      <c r="C107" s="181" t="s">
        <v>173</v>
      </c>
      <c r="D107" s="181" t="s">
        <v>146</v>
      </c>
      <c r="E107" s="182" t="s">
        <v>180</v>
      </c>
      <c r="F107" s="183" t="s">
        <v>181</v>
      </c>
      <c r="G107" s="184" t="s">
        <v>104</v>
      </c>
      <c r="H107" s="185">
        <v>49.58</v>
      </c>
      <c r="I107" s="186"/>
      <c r="J107" s="187">
        <f>ROUND(I107*H107,2)</f>
        <v>0</v>
      </c>
      <c r="K107" s="183" t="s">
        <v>149</v>
      </c>
      <c r="L107" s="38"/>
      <c r="M107" s="188" t="s">
        <v>19</v>
      </c>
      <c r="N107" s="189" t="s">
        <v>43</v>
      </c>
      <c r="O107" s="63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AR107" s="192" t="s">
        <v>150</v>
      </c>
      <c r="AT107" s="192" t="s">
        <v>146</v>
      </c>
      <c r="AU107" s="192" t="s">
        <v>82</v>
      </c>
      <c r="AY107" s="17" t="s">
        <v>144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7" t="s">
        <v>80</v>
      </c>
      <c r="BK107" s="193">
        <f>ROUND(I107*H107,2)</f>
        <v>0</v>
      </c>
      <c r="BL107" s="17" t="s">
        <v>150</v>
      </c>
      <c r="BM107" s="192" t="s">
        <v>1251</v>
      </c>
    </row>
    <row r="108" spans="2:65" s="1" customFormat="1" ht="24" customHeight="1">
      <c r="B108" s="34"/>
      <c r="C108" s="181" t="s">
        <v>179</v>
      </c>
      <c r="D108" s="181" t="s">
        <v>146</v>
      </c>
      <c r="E108" s="182" t="s">
        <v>180</v>
      </c>
      <c r="F108" s="183" t="s">
        <v>181</v>
      </c>
      <c r="G108" s="184" t="s">
        <v>104</v>
      </c>
      <c r="H108" s="185">
        <v>116.3</v>
      </c>
      <c r="I108" s="186"/>
      <c r="J108" s="187">
        <f>ROUND(I108*H108,2)</f>
        <v>0</v>
      </c>
      <c r="K108" s="183" t="s">
        <v>149</v>
      </c>
      <c r="L108" s="38"/>
      <c r="M108" s="188" t="s">
        <v>19</v>
      </c>
      <c r="N108" s="189" t="s">
        <v>43</v>
      </c>
      <c r="O108" s="63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AR108" s="192" t="s">
        <v>150</v>
      </c>
      <c r="AT108" s="192" t="s">
        <v>146</v>
      </c>
      <c r="AU108" s="192" t="s">
        <v>82</v>
      </c>
      <c r="AY108" s="17" t="s">
        <v>144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7" t="s">
        <v>80</v>
      </c>
      <c r="BK108" s="193">
        <f>ROUND(I108*H108,2)</f>
        <v>0</v>
      </c>
      <c r="BL108" s="17" t="s">
        <v>150</v>
      </c>
      <c r="BM108" s="192" t="s">
        <v>1252</v>
      </c>
    </row>
    <row r="109" spans="2:65" s="1" customFormat="1" ht="24" customHeight="1">
      <c r="B109" s="34"/>
      <c r="C109" s="181" t="s">
        <v>183</v>
      </c>
      <c r="D109" s="181" t="s">
        <v>146</v>
      </c>
      <c r="E109" s="182" t="s">
        <v>195</v>
      </c>
      <c r="F109" s="183" t="s">
        <v>196</v>
      </c>
      <c r="G109" s="184" t="s">
        <v>104</v>
      </c>
      <c r="H109" s="185">
        <v>229.83199999999999</v>
      </c>
      <c r="I109" s="186"/>
      <c r="J109" s="187">
        <f>ROUND(I109*H109,2)</f>
        <v>0</v>
      </c>
      <c r="K109" s="183" t="s">
        <v>149</v>
      </c>
      <c r="L109" s="38"/>
      <c r="M109" s="188" t="s">
        <v>19</v>
      </c>
      <c r="N109" s="189" t="s">
        <v>43</v>
      </c>
      <c r="O109" s="63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AR109" s="192" t="s">
        <v>150</v>
      </c>
      <c r="AT109" s="192" t="s">
        <v>146</v>
      </c>
      <c r="AU109" s="192" t="s">
        <v>82</v>
      </c>
      <c r="AY109" s="17" t="s">
        <v>144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7" t="s">
        <v>80</v>
      </c>
      <c r="BK109" s="193">
        <f>ROUND(I109*H109,2)</f>
        <v>0</v>
      </c>
      <c r="BL109" s="17" t="s">
        <v>150</v>
      </c>
      <c r="BM109" s="192" t="s">
        <v>1253</v>
      </c>
    </row>
    <row r="110" spans="2:65" s="12" customFormat="1">
      <c r="B110" s="194"/>
      <c r="C110" s="195"/>
      <c r="D110" s="196" t="s">
        <v>152</v>
      </c>
      <c r="E110" s="197" t="s">
        <v>19</v>
      </c>
      <c r="F110" s="198" t="s">
        <v>1254</v>
      </c>
      <c r="G110" s="195"/>
      <c r="H110" s="199">
        <v>139.70599999999999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152</v>
      </c>
      <c r="AU110" s="205" t="s">
        <v>82</v>
      </c>
      <c r="AV110" s="12" t="s">
        <v>82</v>
      </c>
      <c r="AW110" s="12" t="s">
        <v>33</v>
      </c>
      <c r="AX110" s="12" t="s">
        <v>72</v>
      </c>
      <c r="AY110" s="205" t="s">
        <v>144</v>
      </c>
    </row>
    <row r="111" spans="2:65" s="12" customFormat="1">
      <c r="B111" s="194"/>
      <c r="C111" s="195"/>
      <c r="D111" s="196" t="s">
        <v>152</v>
      </c>
      <c r="E111" s="197" t="s">
        <v>19</v>
      </c>
      <c r="F111" s="198" t="s">
        <v>199</v>
      </c>
      <c r="G111" s="195"/>
      <c r="H111" s="199">
        <v>90.126000000000005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152</v>
      </c>
      <c r="AU111" s="205" t="s">
        <v>82</v>
      </c>
      <c r="AV111" s="12" t="s">
        <v>82</v>
      </c>
      <c r="AW111" s="12" t="s">
        <v>33</v>
      </c>
      <c r="AX111" s="12" t="s">
        <v>72</v>
      </c>
      <c r="AY111" s="205" t="s">
        <v>144</v>
      </c>
    </row>
    <row r="112" spans="2:65" s="13" customFormat="1">
      <c r="B112" s="206"/>
      <c r="C112" s="207"/>
      <c r="D112" s="196" t="s">
        <v>152</v>
      </c>
      <c r="E112" s="208" t="s">
        <v>19</v>
      </c>
      <c r="F112" s="209" t="s">
        <v>200</v>
      </c>
      <c r="G112" s="207"/>
      <c r="H112" s="210">
        <v>229.83199999999999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152</v>
      </c>
      <c r="AU112" s="216" t="s">
        <v>82</v>
      </c>
      <c r="AV112" s="13" t="s">
        <v>150</v>
      </c>
      <c r="AW112" s="13" t="s">
        <v>33</v>
      </c>
      <c r="AX112" s="13" t="s">
        <v>80</v>
      </c>
      <c r="AY112" s="216" t="s">
        <v>144</v>
      </c>
    </row>
    <row r="113" spans="2:65" s="1" customFormat="1" ht="24" customHeight="1">
      <c r="B113" s="34"/>
      <c r="C113" s="181" t="s">
        <v>188</v>
      </c>
      <c r="D113" s="181" t="s">
        <v>146</v>
      </c>
      <c r="E113" s="182" t="s">
        <v>202</v>
      </c>
      <c r="F113" s="183" t="s">
        <v>203</v>
      </c>
      <c r="G113" s="184" t="s">
        <v>104</v>
      </c>
      <c r="H113" s="185">
        <v>139.70599999999999</v>
      </c>
      <c r="I113" s="186"/>
      <c r="J113" s="187">
        <f>ROUND(I113*H113,2)</f>
        <v>0</v>
      </c>
      <c r="K113" s="183" t="s">
        <v>149</v>
      </c>
      <c r="L113" s="38"/>
      <c r="M113" s="188" t="s">
        <v>19</v>
      </c>
      <c r="N113" s="189" t="s">
        <v>43</v>
      </c>
      <c r="O113" s="63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AR113" s="192" t="s">
        <v>150</v>
      </c>
      <c r="AT113" s="192" t="s">
        <v>146</v>
      </c>
      <c r="AU113" s="192" t="s">
        <v>82</v>
      </c>
      <c r="AY113" s="17" t="s">
        <v>144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7" t="s">
        <v>80</v>
      </c>
      <c r="BK113" s="193">
        <f>ROUND(I113*H113,2)</f>
        <v>0</v>
      </c>
      <c r="BL113" s="17" t="s">
        <v>150</v>
      </c>
      <c r="BM113" s="192" t="s">
        <v>1255</v>
      </c>
    </row>
    <row r="114" spans="2:65" s="12" customFormat="1">
      <c r="B114" s="194"/>
      <c r="C114" s="195"/>
      <c r="D114" s="196" t="s">
        <v>152</v>
      </c>
      <c r="E114" s="197" t="s">
        <v>19</v>
      </c>
      <c r="F114" s="198" t="s">
        <v>1256</v>
      </c>
      <c r="G114" s="195"/>
      <c r="H114" s="199">
        <v>139.70599999999999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152</v>
      </c>
      <c r="AU114" s="205" t="s">
        <v>82</v>
      </c>
      <c r="AV114" s="12" t="s">
        <v>82</v>
      </c>
      <c r="AW114" s="12" t="s">
        <v>33</v>
      </c>
      <c r="AX114" s="12" t="s">
        <v>80</v>
      </c>
      <c r="AY114" s="205" t="s">
        <v>144</v>
      </c>
    </row>
    <row r="115" spans="2:65" s="1" customFormat="1" ht="16.5" customHeight="1">
      <c r="B115" s="34"/>
      <c r="C115" s="181" t="s">
        <v>194</v>
      </c>
      <c r="D115" s="181" t="s">
        <v>146</v>
      </c>
      <c r="E115" s="182" t="s">
        <v>184</v>
      </c>
      <c r="F115" s="183" t="s">
        <v>185</v>
      </c>
      <c r="G115" s="184" t="s">
        <v>104</v>
      </c>
      <c r="H115" s="185">
        <v>49.58</v>
      </c>
      <c r="I115" s="186"/>
      <c r="J115" s="187">
        <f>ROUND(I115*H115,2)</f>
        <v>0</v>
      </c>
      <c r="K115" s="183" t="s">
        <v>149</v>
      </c>
      <c r="L115" s="38"/>
      <c r="M115" s="188" t="s">
        <v>19</v>
      </c>
      <c r="N115" s="189" t="s">
        <v>43</v>
      </c>
      <c r="O115" s="63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AR115" s="192" t="s">
        <v>150</v>
      </c>
      <c r="AT115" s="192" t="s">
        <v>146</v>
      </c>
      <c r="AU115" s="192" t="s">
        <v>82</v>
      </c>
      <c r="AY115" s="17" t="s">
        <v>144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7" t="s">
        <v>80</v>
      </c>
      <c r="BK115" s="193">
        <f>ROUND(I115*H115,2)</f>
        <v>0</v>
      </c>
      <c r="BL115" s="17" t="s">
        <v>150</v>
      </c>
      <c r="BM115" s="192" t="s">
        <v>1257</v>
      </c>
    </row>
    <row r="116" spans="2:65" s="12" customFormat="1">
      <c r="B116" s="194"/>
      <c r="C116" s="195"/>
      <c r="D116" s="196" t="s">
        <v>152</v>
      </c>
      <c r="E116" s="197" t="s">
        <v>19</v>
      </c>
      <c r="F116" s="198" t="s">
        <v>1258</v>
      </c>
      <c r="G116" s="195"/>
      <c r="H116" s="199">
        <v>49.58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152</v>
      </c>
      <c r="AU116" s="205" t="s">
        <v>82</v>
      </c>
      <c r="AV116" s="12" t="s">
        <v>82</v>
      </c>
      <c r="AW116" s="12" t="s">
        <v>33</v>
      </c>
      <c r="AX116" s="12" t="s">
        <v>80</v>
      </c>
      <c r="AY116" s="205" t="s">
        <v>144</v>
      </c>
    </row>
    <row r="117" spans="2:65" s="1" customFormat="1" ht="24" customHeight="1">
      <c r="B117" s="34"/>
      <c r="C117" s="181" t="s">
        <v>201</v>
      </c>
      <c r="D117" s="181" t="s">
        <v>146</v>
      </c>
      <c r="E117" s="182" t="s">
        <v>189</v>
      </c>
      <c r="F117" s="183" t="s">
        <v>190</v>
      </c>
      <c r="G117" s="184" t="s">
        <v>191</v>
      </c>
      <c r="H117" s="185">
        <v>79.236000000000004</v>
      </c>
      <c r="I117" s="186"/>
      <c r="J117" s="187">
        <f>ROUND(I117*H117,2)</f>
        <v>0</v>
      </c>
      <c r="K117" s="183" t="s">
        <v>149</v>
      </c>
      <c r="L117" s="38"/>
      <c r="M117" s="188" t="s">
        <v>19</v>
      </c>
      <c r="N117" s="189" t="s">
        <v>43</v>
      </c>
      <c r="O117" s="63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AR117" s="192" t="s">
        <v>150</v>
      </c>
      <c r="AT117" s="192" t="s">
        <v>146</v>
      </c>
      <c r="AU117" s="192" t="s">
        <v>82</v>
      </c>
      <c r="AY117" s="17" t="s">
        <v>144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7" t="s">
        <v>80</v>
      </c>
      <c r="BK117" s="193">
        <f>ROUND(I117*H117,2)</f>
        <v>0</v>
      </c>
      <c r="BL117" s="17" t="s">
        <v>150</v>
      </c>
      <c r="BM117" s="192" t="s">
        <v>1259</v>
      </c>
    </row>
    <row r="118" spans="2:65" s="12" customFormat="1">
      <c r="B118" s="194"/>
      <c r="C118" s="195"/>
      <c r="D118" s="196" t="s">
        <v>152</v>
      </c>
      <c r="E118" s="195"/>
      <c r="F118" s="198" t="s">
        <v>1260</v>
      </c>
      <c r="G118" s="195"/>
      <c r="H118" s="199">
        <v>79.236000000000004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152</v>
      </c>
      <c r="AU118" s="205" t="s">
        <v>82</v>
      </c>
      <c r="AV118" s="12" t="s">
        <v>82</v>
      </c>
      <c r="AW118" s="12" t="s">
        <v>4</v>
      </c>
      <c r="AX118" s="12" t="s">
        <v>80</v>
      </c>
      <c r="AY118" s="205" t="s">
        <v>144</v>
      </c>
    </row>
    <row r="119" spans="2:65" s="1" customFormat="1" ht="24" customHeight="1">
      <c r="B119" s="34"/>
      <c r="C119" s="181" t="s">
        <v>206</v>
      </c>
      <c r="D119" s="181" t="s">
        <v>146</v>
      </c>
      <c r="E119" s="182" t="s">
        <v>195</v>
      </c>
      <c r="F119" s="183" t="s">
        <v>196</v>
      </c>
      <c r="G119" s="184" t="s">
        <v>104</v>
      </c>
      <c r="H119" s="185">
        <v>139.70599999999999</v>
      </c>
      <c r="I119" s="186"/>
      <c r="J119" s="187">
        <f>ROUND(I119*H119,2)</f>
        <v>0</v>
      </c>
      <c r="K119" s="183" t="s">
        <v>149</v>
      </c>
      <c r="L119" s="38"/>
      <c r="M119" s="188" t="s">
        <v>19</v>
      </c>
      <c r="N119" s="189" t="s">
        <v>43</v>
      </c>
      <c r="O119" s="63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AR119" s="192" t="s">
        <v>150</v>
      </c>
      <c r="AT119" s="192" t="s">
        <v>146</v>
      </c>
      <c r="AU119" s="192" t="s">
        <v>82</v>
      </c>
      <c r="AY119" s="17" t="s">
        <v>144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7" t="s">
        <v>80</v>
      </c>
      <c r="BK119" s="193">
        <f>ROUND(I119*H119,2)</f>
        <v>0</v>
      </c>
      <c r="BL119" s="17" t="s">
        <v>150</v>
      </c>
      <c r="BM119" s="192" t="s">
        <v>1261</v>
      </c>
    </row>
    <row r="120" spans="2:65" s="12" customFormat="1">
      <c r="B120" s="194"/>
      <c r="C120" s="195"/>
      <c r="D120" s="196" t="s">
        <v>152</v>
      </c>
      <c r="E120" s="197" t="s">
        <v>19</v>
      </c>
      <c r="F120" s="198" t="s">
        <v>1254</v>
      </c>
      <c r="G120" s="195"/>
      <c r="H120" s="199">
        <v>139.70599999999999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152</v>
      </c>
      <c r="AU120" s="205" t="s">
        <v>82</v>
      </c>
      <c r="AV120" s="12" t="s">
        <v>82</v>
      </c>
      <c r="AW120" s="12" t="s">
        <v>33</v>
      </c>
      <c r="AX120" s="12" t="s">
        <v>72</v>
      </c>
      <c r="AY120" s="205" t="s">
        <v>144</v>
      </c>
    </row>
    <row r="121" spans="2:65" s="13" customFormat="1">
      <c r="B121" s="206"/>
      <c r="C121" s="207"/>
      <c r="D121" s="196" t="s">
        <v>152</v>
      </c>
      <c r="E121" s="208" t="s">
        <v>19</v>
      </c>
      <c r="F121" s="209" t="s">
        <v>200</v>
      </c>
      <c r="G121" s="207"/>
      <c r="H121" s="210">
        <v>139.70599999999999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152</v>
      </c>
      <c r="AU121" s="216" t="s">
        <v>82</v>
      </c>
      <c r="AV121" s="13" t="s">
        <v>150</v>
      </c>
      <c r="AW121" s="13" t="s">
        <v>33</v>
      </c>
      <c r="AX121" s="13" t="s">
        <v>80</v>
      </c>
      <c r="AY121" s="216" t="s">
        <v>144</v>
      </c>
    </row>
    <row r="122" spans="2:65" s="1" customFormat="1" ht="24" customHeight="1">
      <c r="B122" s="34"/>
      <c r="C122" s="181" t="s">
        <v>211</v>
      </c>
      <c r="D122" s="181" t="s">
        <v>146</v>
      </c>
      <c r="E122" s="182" t="s">
        <v>202</v>
      </c>
      <c r="F122" s="183" t="s">
        <v>203</v>
      </c>
      <c r="G122" s="184" t="s">
        <v>104</v>
      </c>
      <c r="H122" s="185">
        <v>139.70599999999999</v>
      </c>
      <c r="I122" s="186"/>
      <c r="J122" s="187">
        <f>ROUND(I122*H122,2)</f>
        <v>0</v>
      </c>
      <c r="K122" s="183" t="s">
        <v>149</v>
      </c>
      <c r="L122" s="38"/>
      <c r="M122" s="188" t="s">
        <v>19</v>
      </c>
      <c r="N122" s="189" t="s">
        <v>43</v>
      </c>
      <c r="O122" s="63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AR122" s="192" t="s">
        <v>150</v>
      </c>
      <c r="AT122" s="192" t="s">
        <v>146</v>
      </c>
      <c r="AU122" s="192" t="s">
        <v>82</v>
      </c>
      <c r="AY122" s="17" t="s">
        <v>144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7" t="s">
        <v>80</v>
      </c>
      <c r="BK122" s="193">
        <f>ROUND(I122*H122,2)</f>
        <v>0</v>
      </c>
      <c r="BL122" s="17" t="s">
        <v>150</v>
      </c>
      <c r="BM122" s="192" t="s">
        <v>1262</v>
      </c>
    </row>
    <row r="123" spans="2:65" s="12" customFormat="1">
      <c r="B123" s="194"/>
      <c r="C123" s="195"/>
      <c r="D123" s="196" t="s">
        <v>152</v>
      </c>
      <c r="E123" s="197" t="s">
        <v>19</v>
      </c>
      <c r="F123" s="198" t="s">
        <v>1256</v>
      </c>
      <c r="G123" s="195"/>
      <c r="H123" s="199">
        <v>139.70599999999999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152</v>
      </c>
      <c r="AU123" s="205" t="s">
        <v>82</v>
      </c>
      <c r="AV123" s="12" t="s">
        <v>82</v>
      </c>
      <c r="AW123" s="12" t="s">
        <v>33</v>
      </c>
      <c r="AX123" s="12" t="s">
        <v>80</v>
      </c>
      <c r="AY123" s="205" t="s">
        <v>144</v>
      </c>
    </row>
    <row r="124" spans="2:65" s="1" customFormat="1" ht="24" customHeight="1">
      <c r="B124" s="34"/>
      <c r="C124" s="181" t="s">
        <v>216</v>
      </c>
      <c r="D124" s="181" t="s">
        <v>146</v>
      </c>
      <c r="E124" s="182" t="s">
        <v>207</v>
      </c>
      <c r="F124" s="183" t="s">
        <v>208</v>
      </c>
      <c r="G124" s="184" t="s">
        <v>104</v>
      </c>
      <c r="H124" s="185">
        <v>90.126000000000005</v>
      </c>
      <c r="I124" s="186"/>
      <c r="J124" s="187">
        <f>ROUND(I124*H124,2)</f>
        <v>0</v>
      </c>
      <c r="K124" s="183" t="s">
        <v>19</v>
      </c>
      <c r="L124" s="38"/>
      <c r="M124" s="188" t="s">
        <v>19</v>
      </c>
      <c r="N124" s="189" t="s">
        <v>43</v>
      </c>
      <c r="O124" s="63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AR124" s="192" t="s">
        <v>150</v>
      </c>
      <c r="AT124" s="192" t="s">
        <v>146</v>
      </c>
      <c r="AU124" s="192" t="s">
        <v>82</v>
      </c>
      <c r="AY124" s="17" t="s">
        <v>144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7" t="s">
        <v>80</v>
      </c>
      <c r="BK124" s="193">
        <f>ROUND(I124*H124,2)</f>
        <v>0</v>
      </c>
      <c r="BL124" s="17" t="s">
        <v>150</v>
      </c>
      <c r="BM124" s="192" t="s">
        <v>1263</v>
      </c>
    </row>
    <row r="125" spans="2:65" s="12" customFormat="1">
      <c r="B125" s="194"/>
      <c r="C125" s="195"/>
      <c r="D125" s="196" t="s">
        <v>152</v>
      </c>
      <c r="E125" s="197" t="s">
        <v>19</v>
      </c>
      <c r="F125" s="198" t="s">
        <v>1264</v>
      </c>
      <c r="G125" s="195"/>
      <c r="H125" s="199">
        <v>139.70599999999999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152</v>
      </c>
      <c r="AU125" s="205" t="s">
        <v>82</v>
      </c>
      <c r="AV125" s="12" t="s">
        <v>82</v>
      </c>
      <c r="AW125" s="12" t="s">
        <v>33</v>
      </c>
      <c r="AX125" s="12" t="s">
        <v>72</v>
      </c>
      <c r="AY125" s="205" t="s">
        <v>144</v>
      </c>
    </row>
    <row r="126" spans="2:65" s="12" customFormat="1">
      <c r="B126" s="194"/>
      <c r="C126" s="195"/>
      <c r="D126" s="196" t="s">
        <v>152</v>
      </c>
      <c r="E126" s="197" t="s">
        <v>19</v>
      </c>
      <c r="F126" s="198" t="s">
        <v>1265</v>
      </c>
      <c r="G126" s="195"/>
      <c r="H126" s="199">
        <v>-4.91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152</v>
      </c>
      <c r="AU126" s="205" t="s">
        <v>82</v>
      </c>
      <c r="AV126" s="12" t="s">
        <v>82</v>
      </c>
      <c r="AW126" s="12" t="s">
        <v>33</v>
      </c>
      <c r="AX126" s="12" t="s">
        <v>72</v>
      </c>
      <c r="AY126" s="205" t="s">
        <v>144</v>
      </c>
    </row>
    <row r="127" spans="2:65" s="12" customFormat="1">
      <c r="B127" s="194"/>
      <c r="C127" s="195"/>
      <c r="D127" s="196" t="s">
        <v>152</v>
      </c>
      <c r="E127" s="197" t="s">
        <v>19</v>
      </c>
      <c r="F127" s="198" t="s">
        <v>1266</v>
      </c>
      <c r="G127" s="195"/>
      <c r="H127" s="199">
        <v>-44.67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152</v>
      </c>
      <c r="AU127" s="205" t="s">
        <v>82</v>
      </c>
      <c r="AV127" s="12" t="s">
        <v>82</v>
      </c>
      <c r="AW127" s="12" t="s">
        <v>33</v>
      </c>
      <c r="AX127" s="12" t="s">
        <v>72</v>
      </c>
      <c r="AY127" s="205" t="s">
        <v>144</v>
      </c>
    </row>
    <row r="128" spans="2:65" s="13" customFormat="1">
      <c r="B128" s="206"/>
      <c r="C128" s="207"/>
      <c r="D128" s="196" t="s">
        <v>152</v>
      </c>
      <c r="E128" s="208" t="s">
        <v>106</v>
      </c>
      <c r="F128" s="209" t="s">
        <v>200</v>
      </c>
      <c r="G128" s="207"/>
      <c r="H128" s="210">
        <v>90.126000000000005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152</v>
      </c>
      <c r="AU128" s="216" t="s">
        <v>82</v>
      </c>
      <c r="AV128" s="13" t="s">
        <v>150</v>
      </c>
      <c r="AW128" s="13" t="s">
        <v>33</v>
      </c>
      <c r="AX128" s="13" t="s">
        <v>80</v>
      </c>
      <c r="AY128" s="216" t="s">
        <v>144</v>
      </c>
    </row>
    <row r="129" spans="2:65" s="1" customFormat="1" ht="24" customHeight="1">
      <c r="B129" s="34"/>
      <c r="C129" s="181" t="s">
        <v>8</v>
      </c>
      <c r="D129" s="181" t="s">
        <v>146</v>
      </c>
      <c r="E129" s="182" t="s">
        <v>212</v>
      </c>
      <c r="F129" s="183" t="s">
        <v>213</v>
      </c>
      <c r="G129" s="184" t="s">
        <v>104</v>
      </c>
      <c r="H129" s="185">
        <v>35.735999999999997</v>
      </c>
      <c r="I129" s="186"/>
      <c r="J129" s="187">
        <f>ROUND(I129*H129,2)</f>
        <v>0</v>
      </c>
      <c r="K129" s="183" t="s">
        <v>149</v>
      </c>
      <c r="L129" s="38"/>
      <c r="M129" s="188" t="s">
        <v>19</v>
      </c>
      <c r="N129" s="189" t="s">
        <v>43</v>
      </c>
      <c r="O129" s="63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AR129" s="192" t="s">
        <v>150</v>
      </c>
      <c r="AT129" s="192" t="s">
        <v>146</v>
      </c>
      <c r="AU129" s="192" t="s">
        <v>82</v>
      </c>
      <c r="AY129" s="17" t="s">
        <v>144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7" t="s">
        <v>80</v>
      </c>
      <c r="BK129" s="193">
        <f>ROUND(I129*H129,2)</f>
        <v>0</v>
      </c>
      <c r="BL129" s="17" t="s">
        <v>150</v>
      </c>
      <c r="BM129" s="192" t="s">
        <v>1267</v>
      </c>
    </row>
    <row r="130" spans="2:65" s="12" customFormat="1">
      <c r="B130" s="194"/>
      <c r="C130" s="195"/>
      <c r="D130" s="196" t="s">
        <v>152</v>
      </c>
      <c r="E130" s="197" t="s">
        <v>19</v>
      </c>
      <c r="F130" s="198" t="s">
        <v>1268</v>
      </c>
      <c r="G130" s="195"/>
      <c r="H130" s="199">
        <v>35.735999999999997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152</v>
      </c>
      <c r="AU130" s="205" t="s">
        <v>82</v>
      </c>
      <c r="AV130" s="12" t="s">
        <v>82</v>
      </c>
      <c r="AW130" s="12" t="s">
        <v>33</v>
      </c>
      <c r="AX130" s="12" t="s">
        <v>72</v>
      </c>
      <c r="AY130" s="205" t="s">
        <v>144</v>
      </c>
    </row>
    <row r="131" spans="2:65" s="13" customFormat="1">
      <c r="B131" s="206"/>
      <c r="C131" s="207"/>
      <c r="D131" s="196" t="s">
        <v>152</v>
      </c>
      <c r="E131" s="208" t="s">
        <v>1216</v>
      </c>
      <c r="F131" s="209" t="s">
        <v>200</v>
      </c>
      <c r="G131" s="207"/>
      <c r="H131" s="210">
        <v>35.735999999999997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152</v>
      </c>
      <c r="AU131" s="216" t="s">
        <v>82</v>
      </c>
      <c r="AV131" s="13" t="s">
        <v>150</v>
      </c>
      <c r="AW131" s="13" t="s">
        <v>33</v>
      </c>
      <c r="AX131" s="13" t="s">
        <v>80</v>
      </c>
      <c r="AY131" s="216" t="s">
        <v>144</v>
      </c>
    </row>
    <row r="132" spans="2:65" s="1" customFormat="1" ht="16.5" customHeight="1">
      <c r="B132" s="34"/>
      <c r="C132" s="217" t="s">
        <v>227</v>
      </c>
      <c r="D132" s="217" t="s">
        <v>217</v>
      </c>
      <c r="E132" s="218" t="s">
        <v>218</v>
      </c>
      <c r="F132" s="219" t="s">
        <v>219</v>
      </c>
      <c r="G132" s="220" t="s">
        <v>191</v>
      </c>
      <c r="H132" s="221">
        <v>64.325000000000003</v>
      </c>
      <c r="I132" s="222"/>
      <c r="J132" s="223">
        <f>ROUND(I132*H132,2)</f>
        <v>0</v>
      </c>
      <c r="K132" s="219" t="s">
        <v>19</v>
      </c>
      <c r="L132" s="224"/>
      <c r="M132" s="225" t="s">
        <v>19</v>
      </c>
      <c r="N132" s="226" t="s">
        <v>43</v>
      </c>
      <c r="O132" s="63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AR132" s="192" t="s">
        <v>183</v>
      </c>
      <c r="AT132" s="192" t="s">
        <v>217</v>
      </c>
      <c r="AU132" s="192" t="s">
        <v>82</v>
      </c>
      <c r="AY132" s="17" t="s">
        <v>144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7" t="s">
        <v>80</v>
      </c>
      <c r="BK132" s="193">
        <f>ROUND(I132*H132,2)</f>
        <v>0</v>
      </c>
      <c r="BL132" s="17" t="s">
        <v>150</v>
      </c>
      <c r="BM132" s="192" t="s">
        <v>1269</v>
      </c>
    </row>
    <row r="133" spans="2:65" s="12" customFormat="1">
      <c r="B133" s="194"/>
      <c r="C133" s="195"/>
      <c r="D133" s="196" t="s">
        <v>152</v>
      </c>
      <c r="E133" s="195"/>
      <c r="F133" s="198" t="s">
        <v>1270</v>
      </c>
      <c r="G133" s="195"/>
      <c r="H133" s="199">
        <v>64.325000000000003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152</v>
      </c>
      <c r="AU133" s="205" t="s">
        <v>82</v>
      </c>
      <c r="AV133" s="12" t="s">
        <v>82</v>
      </c>
      <c r="AW133" s="12" t="s">
        <v>4</v>
      </c>
      <c r="AX133" s="12" t="s">
        <v>80</v>
      </c>
      <c r="AY133" s="205" t="s">
        <v>144</v>
      </c>
    </row>
    <row r="134" spans="2:65" s="1" customFormat="1" ht="24" customHeight="1">
      <c r="B134" s="34"/>
      <c r="C134" s="181" t="s">
        <v>232</v>
      </c>
      <c r="D134" s="181" t="s">
        <v>146</v>
      </c>
      <c r="E134" s="182" t="s">
        <v>1271</v>
      </c>
      <c r="F134" s="183" t="s">
        <v>1272</v>
      </c>
      <c r="G134" s="184" t="s">
        <v>166</v>
      </c>
      <c r="H134" s="185">
        <v>89.340999999999994</v>
      </c>
      <c r="I134" s="186"/>
      <c r="J134" s="187">
        <f>ROUND(I134*H134,2)</f>
        <v>0</v>
      </c>
      <c r="K134" s="183" t="s">
        <v>149</v>
      </c>
      <c r="L134" s="38"/>
      <c r="M134" s="188" t="s">
        <v>19</v>
      </c>
      <c r="N134" s="189" t="s">
        <v>43</v>
      </c>
      <c r="O134" s="63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AR134" s="192" t="s">
        <v>150</v>
      </c>
      <c r="AT134" s="192" t="s">
        <v>146</v>
      </c>
      <c r="AU134" s="192" t="s">
        <v>82</v>
      </c>
      <c r="AY134" s="17" t="s">
        <v>144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7" t="s">
        <v>80</v>
      </c>
      <c r="BK134" s="193">
        <f>ROUND(I134*H134,2)</f>
        <v>0</v>
      </c>
      <c r="BL134" s="17" t="s">
        <v>150</v>
      </c>
      <c r="BM134" s="192" t="s">
        <v>1273</v>
      </c>
    </row>
    <row r="135" spans="2:65" s="14" customFormat="1">
      <c r="B135" s="227"/>
      <c r="C135" s="228"/>
      <c r="D135" s="196" t="s">
        <v>152</v>
      </c>
      <c r="E135" s="229" t="s">
        <v>19</v>
      </c>
      <c r="F135" s="230" t="s">
        <v>1274</v>
      </c>
      <c r="G135" s="228"/>
      <c r="H135" s="229" t="s">
        <v>19</v>
      </c>
      <c r="I135" s="231"/>
      <c r="J135" s="228"/>
      <c r="K135" s="228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152</v>
      </c>
      <c r="AU135" s="236" t="s">
        <v>82</v>
      </c>
      <c r="AV135" s="14" t="s">
        <v>80</v>
      </c>
      <c r="AW135" s="14" t="s">
        <v>33</v>
      </c>
      <c r="AX135" s="14" t="s">
        <v>72</v>
      </c>
      <c r="AY135" s="236" t="s">
        <v>144</v>
      </c>
    </row>
    <row r="136" spans="2:65" s="12" customFormat="1">
      <c r="B136" s="194"/>
      <c r="C136" s="195"/>
      <c r="D136" s="196" t="s">
        <v>152</v>
      </c>
      <c r="E136" s="197" t="s">
        <v>19</v>
      </c>
      <c r="F136" s="198" t="s">
        <v>1275</v>
      </c>
      <c r="G136" s="195"/>
      <c r="H136" s="199">
        <v>89.340999999999994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152</v>
      </c>
      <c r="AU136" s="205" t="s">
        <v>82</v>
      </c>
      <c r="AV136" s="12" t="s">
        <v>82</v>
      </c>
      <c r="AW136" s="12" t="s">
        <v>33</v>
      </c>
      <c r="AX136" s="12" t="s">
        <v>80</v>
      </c>
      <c r="AY136" s="205" t="s">
        <v>144</v>
      </c>
    </row>
    <row r="137" spans="2:65" s="1" customFormat="1" ht="16.5" customHeight="1">
      <c r="B137" s="34"/>
      <c r="C137" s="181" t="s">
        <v>241</v>
      </c>
      <c r="D137" s="181" t="s">
        <v>146</v>
      </c>
      <c r="E137" s="182" t="s">
        <v>433</v>
      </c>
      <c r="F137" s="183" t="s">
        <v>434</v>
      </c>
      <c r="G137" s="184" t="s">
        <v>166</v>
      </c>
      <c r="H137" s="185">
        <v>89.340999999999994</v>
      </c>
      <c r="I137" s="186"/>
      <c r="J137" s="187">
        <f>ROUND(I137*H137,2)</f>
        <v>0</v>
      </c>
      <c r="K137" s="183" t="s">
        <v>149</v>
      </c>
      <c r="L137" s="38"/>
      <c r="M137" s="188" t="s">
        <v>19</v>
      </c>
      <c r="N137" s="189" t="s">
        <v>43</v>
      </c>
      <c r="O137" s="63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AR137" s="192" t="s">
        <v>150</v>
      </c>
      <c r="AT137" s="192" t="s">
        <v>146</v>
      </c>
      <c r="AU137" s="192" t="s">
        <v>82</v>
      </c>
      <c r="AY137" s="17" t="s">
        <v>144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7" t="s">
        <v>80</v>
      </c>
      <c r="BK137" s="193">
        <f>ROUND(I137*H137,2)</f>
        <v>0</v>
      </c>
      <c r="BL137" s="17" t="s">
        <v>150</v>
      </c>
      <c r="BM137" s="192" t="s">
        <v>1276</v>
      </c>
    </row>
    <row r="138" spans="2:65" s="1" customFormat="1" ht="16.5" customHeight="1">
      <c r="B138" s="34"/>
      <c r="C138" s="181" t="s">
        <v>247</v>
      </c>
      <c r="D138" s="181" t="s">
        <v>146</v>
      </c>
      <c r="E138" s="182" t="s">
        <v>436</v>
      </c>
      <c r="F138" s="183" t="s">
        <v>437</v>
      </c>
      <c r="G138" s="184" t="s">
        <v>166</v>
      </c>
      <c r="H138" s="185">
        <v>89.340999999999994</v>
      </c>
      <c r="I138" s="186"/>
      <c r="J138" s="187">
        <f>ROUND(I138*H138,2)</f>
        <v>0</v>
      </c>
      <c r="K138" s="183" t="s">
        <v>149</v>
      </c>
      <c r="L138" s="38"/>
      <c r="M138" s="188" t="s">
        <v>19</v>
      </c>
      <c r="N138" s="189" t="s">
        <v>43</v>
      </c>
      <c r="O138" s="63"/>
      <c r="P138" s="190">
        <f>O138*H138</f>
        <v>0</v>
      </c>
      <c r="Q138" s="190">
        <v>1.2700000000000001E-3</v>
      </c>
      <c r="R138" s="190">
        <f>Q138*H138</f>
        <v>0.11346307</v>
      </c>
      <c r="S138" s="190">
        <v>0</v>
      </c>
      <c r="T138" s="191">
        <f>S138*H138</f>
        <v>0</v>
      </c>
      <c r="AR138" s="192" t="s">
        <v>150</v>
      </c>
      <c r="AT138" s="192" t="s">
        <v>146</v>
      </c>
      <c r="AU138" s="192" t="s">
        <v>82</v>
      </c>
      <c r="AY138" s="17" t="s">
        <v>144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7" t="s">
        <v>80</v>
      </c>
      <c r="BK138" s="193">
        <f>ROUND(I138*H138,2)</f>
        <v>0</v>
      </c>
      <c r="BL138" s="17" t="s">
        <v>150</v>
      </c>
      <c r="BM138" s="192" t="s">
        <v>1277</v>
      </c>
    </row>
    <row r="139" spans="2:65" s="1" customFormat="1" ht="16.5" customHeight="1">
      <c r="B139" s="34"/>
      <c r="C139" s="217" t="s">
        <v>256</v>
      </c>
      <c r="D139" s="217" t="s">
        <v>217</v>
      </c>
      <c r="E139" s="218" t="s">
        <v>439</v>
      </c>
      <c r="F139" s="219" t="s">
        <v>440</v>
      </c>
      <c r="G139" s="220" t="s">
        <v>356</v>
      </c>
      <c r="H139" s="221">
        <v>1.34</v>
      </c>
      <c r="I139" s="222"/>
      <c r="J139" s="223">
        <f>ROUND(I139*H139,2)</f>
        <v>0</v>
      </c>
      <c r="K139" s="219" t="s">
        <v>149</v>
      </c>
      <c r="L139" s="224"/>
      <c r="M139" s="225" t="s">
        <v>19</v>
      </c>
      <c r="N139" s="226" t="s">
        <v>43</v>
      </c>
      <c r="O139" s="63"/>
      <c r="P139" s="190">
        <f>O139*H139</f>
        <v>0</v>
      </c>
      <c r="Q139" s="190">
        <v>1E-3</v>
      </c>
      <c r="R139" s="190">
        <f>Q139*H139</f>
        <v>1.34E-3</v>
      </c>
      <c r="S139" s="190">
        <v>0</v>
      </c>
      <c r="T139" s="191">
        <f>S139*H139</f>
        <v>0</v>
      </c>
      <c r="AR139" s="192" t="s">
        <v>183</v>
      </c>
      <c r="AT139" s="192" t="s">
        <v>217</v>
      </c>
      <c r="AU139" s="192" t="s">
        <v>82</v>
      </c>
      <c r="AY139" s="17" t="s">
        <v>144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7" t="s">
        <v>80</v>
      </c>
      <c r="BK139" s="193">
        <f>ROUND(I139*H139,2)</f>
        <v>0</v>
      </c>
      <c r="BL139" s="17" t="s">
        <v>150</v>
      </c>
      <c r="BM139" s="192" t="s">
        <v>1278</v>
      </c>
    </row>
    <row r="140" spans="2:65" s="12" customFormat="1">
      <c r="B140" s="194"/>
      <c r="C140" s="195"/>
      <c r="D140" s="196" t="s">
        <v>152</v>
      </c>
      <c r="E140" s="195"/>
      <c r="F140" s="198" t="s">
        <v>1279</v>
      </c>
      <c r="G140" s="195"/>
      <c r="H140" s="199">
        <v>1.34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152</v>
      </c>
      <c r="AU140" s="205" t="s">
        <v>82</v>
      </c>
      <c r="AV140" s="12" t="s">
        <v>82</v>
      </c>
      <c r="AW140" s="12" t="s">
        <v>4</v>
      </c>
      <c r="AX140" s="12" t="s">
        <v>80</v>
      </c>
      <c r="AY140" s="205" t="s">
        <v>144</v>
      </c>
    </row>
    <row r="141" spans="2:65" s="1" customFormat="1" ht="16.5" customHeight="1">
      <c r="B141" s="34"/>
      <c r="C141" s="181" t="s">
        <v>7</v>
      </c>
      <c r="D141" s="181" t="s">
        <v>146</v>
      </c>
      <c r="E141" s="182" t="s">
        <v>443</v>
      </c>
      <c r="F141" s="183" t="s">
        <v>444</v>
      </c>
      <c r="G141" s="184" t="s">
        <v>166</v>
      </c>
      <c r="H141" s="185">
        <v>89.340999999999994</v>
      </c>
      <c r="I141" s="186"/>
      <c r="J141" s="187">
        <f>ROUND(I141*H141,2)</f>
        <v>0</v>
      </c>
      <c r="K141" s="183" t="s">
        <v>149</v>
      </c>
      <c r="L141" s="38"/>
      <c r="M141" s="188" t="s">
        <v>19</v>
      </c>
      <c r="N141" s="189" t="s">
        <v>43</v>
      </c>
      <c r="O141" s="63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AR141" s="192" t="s">
        <v>150</v>
      </c>
      <c r="AT141" s="192" t="s">
        <v>146</v>
      </c>
      <c r="AU141" s="192" t="s">
        <v>82</v>
      </c>
      <c r="AY141" s="17" t="s">
        <v>144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7" t="s">
        <v>80</v>
      </c>
      <c r="BK141" s="193">
        <f>ROUND(I141*H141,2)</f>
        <v>0</v>
      </c>
      <c r="BL141" s="17" t="s">
        <v>150</v>
      </c>
      <c r="BM141" s="192" t="s">
        <v>1280</v>
      </c>
    </row>
    <row r="142" spans="2:65" s="11" customFormat="1" ht="22.9" customHeight="1">
      <c r="B142" s="165"/>
      <c r="C142" s="166"/>
      <c r="D142" s="167" t="s">
        <v>71</v>
      </c>
      <c r="E142" s="179" t="s">
        <v>82</v>
      </c>
      <c r="F142" s="179" t="s">
        <v>446</v>
      </c>
      <c r="G142" s="166"/>
      <c r="H142" s="166"/>
      <c r="I142" s="169"/>
      <c r="J142" s="180">
        <f>BK142</f>
        <v>0</v>
      </c>
      <c r="K142" s="166"/>
      <c r="L142" s="171"/>
      <c r="M142" s="172"/>
      <c r="N142" s="173"/>
      <c r="O142" s="173"/>
      <c r="P142" s="174">
        <f>SUM(P143:P156)</f>
        <v>0</v>
      </c>
      <c r="Q142" s="173"/>
      <c r="R142" s="174">
        <f>SUM(R143:R156)</f>
        <v>12.796376759999998</v>
      </c>
      <c r="S142" s="173"/>
      <c r="T142" s="175">
        <f>SUM(T143:T156)</f>
        <v>0</v>
      </c>
      <c r="AR142" s="176" t="s">
        <v>80</v>
      </c>
      <c r="AT142" s="177" t="s">
        <v>71</v>
      </c>
      <c r="AU142" s="177" t="s">
        <v>80</v>
      </c>
      <c r="AY142" s="176" t="s">
        <v>144</v>
      </c>
      <c r="BK142" s="178">
        <f>SUM(BK143:BK156)</f>
        <v>0</v>
      </c>
    </row>
    <row r="143" spans="2:65" s="1" customFormat="1" ht="16.5" customHeight="1">
      <c r="B143" s="34"/>
      <c r="C143" s="181" t="s">
        <v>266</v>
      </c>
      <c r="D143" s="181" t="s">
        <v>146</v>
      </c>
      <c r="E143" s="182" t="s">
        <v>1281</v>
      </c>
      <c r="F143" s="183" t="s">
        <v>1282</v>
      </c>
      <c r="G143" s="184" t="s">
        <v>104</v>
      </c>
      <c r="H143" s="185">
        <v>0.64</v>
      </c>
      <c r="I143" s="186"/>
      <c r="J143" s="187">
        <f>ROUND(I143*H143,2)</f>
        <v>0</v>
      </c>
      <c r="K143" s="183" t="s">
        <v>1283</v>
      </c>
      <c r="L143" s="38"/>
      <c r="M143" s="188" t="s">
        <v>19</v>
      </c>
      <c r="N143" s="189" t="s">
        <v>43</v>
      </c>
      <c r="O143" s="63"/>
      <c r="P143" s="190">
        <f>O143*H143</f>
        <v>0</v>
      </c>
      <c r="Q143" s="190">
        <v>2.45329</v>
      </c>
      <c r="R143" s="190">
        <f>Q143*H143</f>
        <v>1.5701056</v>
      </c>
      <c r="S143" s="190">
        <v>0</v>
      </c>
      <c r="T143" s="191">
        <f>S143*H143</f>
        <v>0</v>
      </c>
      <c r="AR143" s="192" t="s">
        <v>150</v>
      </c>
      <c r="AT143" s="192" t="s">
        <v>146</v>
      </c>
      <c r="AU143" s="192" t="s">
        <v>82</v>
      </c>
      <c r="AY143" s="17" t="s">
        <v>144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7" t="s">
        <v>80</v>
      </c>
      <c r="BK143" s="193">
        <f>ROUND(I143*H143,2)</f>
        <v>0</v>
      </c>
      <c r="BL143" s="17" t="s">
        <v>150</v>
      </c>
      <c r="BM143" s="192" t="s">
        <v>1284</v>
      </c>
    </row>
    <row r="144" spans="2:65" s="12" customFormat="1">
      <c r="B144" s="194"/>
      <c r="C144" s="195"/>
      <c r="D144" s="196" t="s">
        <v>152</v>
      </c>
      <c r="E144" s="197" t="s">
        <v>19</v>
      </c>
      <c r="F144" s="198" t="s">
        <v>1285</v>
      </c>
      <c r="G144" s="195"/>
      <c r="H144" s="199">
        <v>0.64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152</v>
      </c>
      <c r="AU144" s="205" t="s">
        <v>82</v>
      </c>
      <c r="AV144" s="12" t="s">
        <v>82</v>
      </c>
      <c r="AW144" s="12" t="s">
        <v>33</v>
      </c>
      <c r="AX144" s="12" t="s">
        <v>72</v>
      </c>
      <c r="AY144" s="205" t="s">
        <v>144</v>
      </c>
    </row>
    <row r="145" spans="2:65" s="13" customFormat="1">
      <c r="B145" s="206"/>
      <c r="C145" s="207"/>
      <c r="D145" s="196" t="s">
        <v>152</v>
      </c>
      <c r="E145" s="208" t="s">
        <v>19</v>
      </c>
      <c r="F145" s="209" t="s">
        <v>200</v>
      </c>
      <c r="G145" s="207"/>
      <c r="H145" s="210">
        <v>0.64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152</v>
      </c>
      <c r="AU145" s="216" t="s">
        <v>82</v>
      </c>
      <c r="AV145" s="13" t="s">
        <v>150</v>
      </c>
      <c r="AW145" s="13" t="s">
        <v>33</v>
      </c>
      <c r="AX145" s="13" t="s">
        <v>80</v>
      </c>
      <c r="AY145" s="216" t="s">
        <v>144</v>
      </c>
    </row>
    <row r="146" spans="2:65" s="1" customFormat="1" ht="16.5" customHeight="1">
      <c r="B146" s="34"/>
      <c r="C146" s="181" t="s">
        <v>272</v>
      </c>
      <c r="D146" s="181" t="s">
        <v>146</v>
      </c>
      <c r="E146" s="182" t="s">
        <v>1286</v>
      </c>
      <c r="F146" s="183" t="s">
        <v>1287</v>
      </c>
      <c r="G146" s="184" t="s">
        <v>166</v>
      </c>
      <c r="H146" s="185">
        <v>3.84</v>
      </c>
      <c r="I146" s="186"/>
      <c r="J146" s="187">
        <f>ROUND(I146*H146,2)</f>
        <v>0</v>
      </c>
      <c r="K146" s="183" t="s">
        <v>1283</v>
      </c>
      <c r="L146" s="38"/>
      <c r="M146" s="188" t="s">
        <v>19</v>
      </c>
      <c r="N146" s="189" t="s">
        <v>43</v>
      </c>
      <c r="O146" s="63"/>
      <c r="P146" s="190">
        <f>O146*H146</f>
        <v>0</v>
      </c>
      <c r="Q146" s="190">
        <v>3.5099999999999999E-2</v>
      </c>
      <c r="R146" s="190">
        <f>Q146*H146</f>
        <v>0.13478399999999999</v>
      </c>
      <c r="S146" s="190">
        <v>0</v>
      </c>
      <c r="T146" s="191">
        <f>S146*H146</f>
        <v>0</v>
      </c>
      <c r="AR146" s="192" t="s">
        <v>150</v>
      </c>
      <c r="AT146" s="192" t="s">
        <v>146</v>
      </c>
      <c r="AU146" s="192" t="s">
        <v>82</v>
      </c>
      <c r="AY146" s="17" t="s">
        <v>144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7" t="s">
        <v>80</v>
      </c>
      <c r="BK146" s="193">
        <f>ROUND(I146*H146,2)</f>
        <v>0</v>
      </c>
      <c r="BL146" s="17" t="s">
        <v>150</v>
      </c>
      <c r="BM146" s="192" t="s">
        <v>1288</v>
      </c>
    </row>
    <row r="147" spans="2:65" s="12" customFormat="1">
      <c r="B147" s="194"/>
      <c r="C147" s="195"/>
      <c r="D147" s="196" t="s">
        <v>152</v>
      </c>
      <c r="E147" s="197" t="s">
        <v>19</v>
      </c>
      <c r="F147" s="198" t="s">
        <v>1289</v>
      </c>
      <c r="G147" s="195"/>
      <c r="H147" s="199">
        <v>3.84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152</v>
      </c>
      <c r="AU147" s="205" t="s">
        <v>82</v>
      </c>
      <c r="AV147" s="12" t="s">
        <v>82</v>
      </c>
      <c r="AW147" s="12" t="s">
        <v>33</v>
      </c>
      <c r="AX147" s="12" t="s">
        <v>72</v>
      </c>
      <c r="AY147" s="205" t="s">
        <v>144</v>
      </c>
    </row>
    <row r="148" spans="2:65" s="13" customFormat="1">
      <c r="B148" s="206"/>
      <c r="C148" s="207"/>
      <c r="D148" s="196" t="s">
        <v>152</v>
      </c>
      <c r="E148" s="208" t="s">
        <v>19</v>
      </c>
      <c r="F148" s="209" t="s">
        <v>200</v>
      </c>
      <c r="G148" s="207"/>
      <c r="H148" s="210">
        <v>3.84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152</v>
      </c>
      <c r="AU148" s="216" t="s">
        <v>82</v>
      </c>
      <c r="AV148" s="13" t="s">
        <v>150</v>
      </c>
      <c r="AW148" s="13" t="s">
        <v>33</v>
      </c>
      <c r="AX148" s="13" t="s">
        <v>80</v>
      </c>
      <c r="AY148" s="216" t="s">
        <v>144</v>
      </c>
    </row>
    <row r="149" spans="2:65" s="1" customFormat="1" ht="16.5" customHeight="1">
      <c r="B149" s="34"/>
      <c r="C149" s="181" t="s">
        <v>278</v>
      </c>
      <c r="D149" s="181" t="s">
        <v>146</v>
      </c>
      <c r="E149" s="182" t="s">
        <v>1290</v>
      </c>
      <c r="F149" s="183" t="s">
        <v>1291</v>
      </c>
      <c r="G149" s="184" t="s">
        <v>104</v>
      </c>
      <c r="H149" s="185">
        <v>4.0039999999999996</v>
      </c>
      <c r="I149" s="186"/>
      <c r="J149" s="187">
        <f>ROUND(I149*H149,2)</f>
        <v>0</v>
      </c>
      <c r="K149" s="183" t="s">
        <v>149</v>
      </c>
      <c r="L149" s="38"/>
      <c r="M149" s="188" t="s">
        <v>19</v>
      </c>
      <c r="N149" s="189" t="s">
        <v>43</v>
      </c>
      <c r="O149" s="63"/>
      <c r="P149" s="190">
        <f>O149*H149</f>
        <v>0</v>
      </c>
      <c r="Q149" s="190">
        <v>2.45329</v>
      </c>
      <c r="R149" s="190">
        <f>Q149*H149</f>
        <v>9.8229731599999983</v>
      </c>
      <c r="S149" s="190">
        <v>0</v>
      </c>
      <c r="T149" s="191">
        <f>S149*H149</f>
        <v>0</v>
      </c>
      <c r="AR149" s="192" t="s">
        <v>150</v>
      </c>
      <c r="AT149" s="192" t="s">
        <v>146</v>
      </c>
      <c r="AU149" s="192" t="s">
        <v>82</v>
      </c>
      <c r="AY149" s="17" t="s">
        <v>144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7" t="s">
        <v>80</v>
      </c>
      <c r="BK149" s="193">
        <f>ROUND(I149*H149,2)</f>
        <v>0</v>
      </c>
      <c r="BL149" s="17" t="s">
        <v>150</v>
      </c>
      <c r="BM149" s="192" t="s">
        <v>1292</v>
      </c>
    </row>
    <row r="150" spans="2:65" s="12" customFormat="1">
      <c r="B150" s="194"/>
      <c r="C150" s="195"/>
      <c r="D150" s="196" t="s">
        <v>152</v>
      </c>
      <c r="E150" s="197" t="s">
        <v>19</v>
      </c>
      <c r="F150" s="198" t="s">
        <v>1246</v>
      </c>
      <c r="G150" s="195"/>
      <c r="H150" s="199">
        <v>1.6639999999999999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152</v>
      </c>
      <c r="AU150" s="205" t="s">
        <v>82</v>
      </c>
      <c r="AV150" s="12" t="s">
        <v>82</v>
      </c>
      <c r="AW150" s="12" t="s">
        <v>33</v>
      </c>
      <c r="AX150" s="12" t="s">
        <v>72</v>
      </c>
      <c r="AY150" s="205" t="s">
        <v>144</v>
      </c>
    </row>
    <row r="151" spans="2:65" s="12" customFormat="1">
      <c r="B151" s="194"/>
      <c r="C151" s="195"/>
      <c r="D151" s="196" t="s">
        <v>152</v>
      </c>
      <c r="E151" s="197" t="s">
        <v>19</v>
      </c>
      <c r="F151" s="198" t="s">
        <v>1247</v>
      </c>
      <c r="G151" s="195"/>
      <c r="H151" s="199">
        <v>2.34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152</v>
      </c>
      <c r="AU151" s="205" t="s">
        <v>82</v>
      </c>
      <c r="AV151" s="12" t="s">
        <v>82</v>
      </c>
      <c r="AW151" s="12" t="s">
        <v>33</v>
      </c>
      <c r="AX151" s="12" t="s">
        <v>72</v>
      </c>
      <c r="AY151" s="205" t="s">
        <v>144</v>
      </c>
    </row>
    <row r="152" spans="2:65" s="13" customFormat="1">
      <c r="B152" s="206"/>
      <c r="C152" s="207"/>
      <c r="D152" s="196" t="s">
        <v>152</v>
      </c>
      <c r="E152" s="208" t="s">
        <v>19</v>
      </c>
      <c r="F152" s="209" t="s">
        <v>200</v>
      </c>
      <c r="G152" s="207"/>
      <c r="H152" s="210">
        <v>4.0039999999999996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152</v>
      </c>
      <c r="AU152" s="216" t="s">
        <v>82</v>
      </c>
      <c r="AV152" s="13" t="s">
        <v>150</v>
      </c>
      <c r="AW152" s="13" t="s">
        <v>33</v>
      </c>
      <c r="AX152" s="13" t="s">
        <v>80</v>
      </c>
      <c r="AY152" s="216" t="s">
        <v>144</v>
      </c>
    </row>
    <row r="153" spans="2:65" s="1" customFormat="1" ht="16.5" customHeight="1">
      <c r="B153" s="34"/>
      <c r="C153" s="181" t="s">
        <v>286</v>
      </c>
      <c r="D153" s="181" t="s">
        <v>146</v>
      </c>
      <c r="E153" s="182" t="s">
        <v>1293</v>
      </c>
      <c r="F153" s="183" t="s">
        <v>1294</v>
      </c>
      <c r="G153" s="184" t="s">
        <v>166</v>
      </c>
      <c r="H153" s="185">
        <v>36.14</v>
      </c>
      <c r="I153" s="186"/>
      <c r="J153" s="187">
        <f>ROUND(I153*H153,2)</f>
        <v>0</v>
      </c>
      <c r="K153" s="183" t="s">
        <v>149</v>
      </c>
      <c r="L153" s="38"/>
      <c r="M153" s="188" t="s">
        <v>19</v>
      </c>
      <c r="N153" s="189" t="s">
        <v>43</v>
      </c>
      <c r="O153" s="63"/>
      <c r="P153" s="190">
        <f>O153*H153</f>
        <v>0</v>
      </c>
      <c r="Q153" s="190">
        <v>3.5099999999999999E-2</v>
      </c>
      <c r="R153" s="190">
        <f>Q153*H153</f>
        <v>1.2685139999999999</v>
      </c>
      <c r="S153" s="190">
        <v>0</v>
      </c>
      <c r="T153" s="191">
        <f>S153*H153</f>
        <v>0</v>
      </c>
      <c r="AR153" s="192" t="s">
        <v>150</v>
      </c>
      <c r="AT153" s="192" t="s">
        <v>146</v>
      </c>
      <c r="AU153" s="192" t="s">
        <v>82</v>
      </c>
      <c r="AY153" s="17" t="s">
        <v>144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7" t="s">
        <v>80</v>
      </c>
      <c r="BK153" s="193">
        <f>ROUND(I153*H153,2)</f>
        <v>0</v>
      </c>
      <c r="BL153" s="17" t="s">
        <v>150</v>
      </c>
      <c r="BM153" s="192" t="s">
        <v>1295</v>
      </c>
    </row>
    <row r="154" spans="2:65" s="12" customFormat="1">
      <c r="B154" s="194"/>
      <c r="C154" s="195"/>
      <c r="D154" s="196" t="s">
        <v>152</v>
      </c>
      <c r="E154" s="197" t="s">
        <v>19</v>
      </c>
      <c r="F154" s="198" t="s">
        <v>1296</v>
      </c>
      <c r="G154" s="195"/>
      <c r="H154" s="199">
        <v>16.64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152</v>
      </c>
      <c r="AU154" s="205" t="s">
        <v>82</v>
      </c>
      <c r="AV154" s="12" t="s">
        <v>82</v>
      </c>
      <c r="AW154" s="12" t="s">
        <v>33</v>
      </c>
      <c r="AX154" s="12" t="s">
        <v>72</v>
      </c>
      <c r="AY154" s="205" t="s">
        <v>144</v>
      </c>
    </row>
    <row r="155" spans="2:65" s="12" customFormat="1">
      <c r="B155" s="194"/>
      <c r="C155" s="195"/>
      <c r="D155" s="196" t="s">
        <v>152</v>
      </c>
      <c r="E155" s="197" t="s">
        <v>19</v>
      </c>
      <c r="F155" s="198" t="s">
        <v>1297</v>
      </c>
      <c r="G155" s="195"/>
      <c r="H155" s="199">
        <v>19.5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152</v>
      </c>
      <c r="AU155" s="205" t="s">
        <v>82</v>
      </c>
      <c r="AV155" s="12" t="s">
        <v>82</v>
      </c>
      <c r="AW155" s="12" t="s">
        <v>33</v>
      </c>
      <c r="AX155" s="12" t="s">
        <v>72</v>
      </c>
      <c r="AY155" s="205" t="s">
        <v>144</v>
      </c>
    </row>
    <row r="156" spans="2:65" s="13" customFormat="1">
      <c r="B156" s="206"/>
      <c r="C156" s="207"/>
      <c r="D156" s="196" t="s">
        <v>152</v>
      </c>
      <c r="E156" s="208" t="s">
        <v>19</v>
      </c>
      <c r="F156" s="209" t="s">
        <v>200</v>
      </c>
      <c r="G156" s="207"/>
      <c r="H156" s="210">
        <v>36.14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152</v>
      </c>
      <c r="AU156" s="216" t="s">
        <v>82</v>
      </c>
      <c r="AV156" s="13" t="s">
        <v>150</v>
      </c>
      <c r="AW156" s="13" t="s">
        <v>33</v>
      </c>
      <c r="AX156" s="13" t="s">
        <v>80</v>
      </c>
      <c r="AY156" s="216" t="s">
        <v>144</v>
      </c>
    </row>
    <row r="157" spans="2:65" s="11" customFormat="1" ht="22.9" customHeight="1">
      <c r="B157" s="165"/>
      <c r="C157" s="166"/>
      <c r="D157" s="167" t="s">
        <v>71</v>
      </c>
      <c r="E157" s="179" t="s">
        <v>159</v>
      </c>
      <c r="F157" s="179" t="s">
        <v>485</v>
      </c>
      <c r="G157" s="166"/>
      <c r="H157" s="166"/>
      <c r="I157" s="169"/>
      <c r="J157" s="180">
        <f>BK157</f>
        <v>0</v>
      </c>
      <c r="K157" s="166"/>
      <c r="L157" s="171"/>
      <c r="M157" s="172"/>
      <c r="N157" s="173"/>
      <c r="O157" s="173"/>
      <c r="P157" s="174">
        <f>SUM(P158:P185)</f>
        <v>0</v>
      </c>
      <c r="Q157" s="173"/>
      <c r="R157" s="174">
        <f>SUM(R158:R185)</f>
        <v>17.438230479999994</v>
      </c>
      <c r="S157" s="173"/>
      <c r="T157" s="175">
        <f>SUM(T158:T185)</f>
        <v>0</v>
      </c>
      <c r="AR157" s="176" t="s">
        <v>80</v>
      </c>
      <c r="AT157" s="177" t="s">
        <v>71</v>
      </c>
      <c r="AU157" s="177" t="s">
        <v>80</v>
      </c>
      <c r="AY157" s="176" t="s">
        <v>144</v>
      </c>
      <c r="BK157" s="178">
        <f>SUM(BK158:BK185)</f>
        <v>0</v>
      </c>
    </row>
    <row r="158" spans="2:65" s="1" customFormat="1" ht="16.5" customHeight="1">
      <c r="B158" s="34"/>
      <c r="C158" s="181" t="s">
        <v>290</v>
      </c>
      <c r="D158" s="181" t="s">
        <v>146</v>
      </c>
      <c r="E158" s="182" t="s">
        <v>1298</v>
      </c>
      <c r="F158" s="183" t="s">
        <v>1299</v>
      </c>
      <c r="G158" s="184" t="s">
        <v>313</v>
      </c>
      <c r="H158" s="185">
        <v>31</v>
      </c>
      <c r="I158" s="186"/>
      <c r="J158" s="187">
        <f>ROUND(I158*H158,2)</f>
        <v>0</v>
      </c>
      <c r="K158" s="183" t="s">
        <v>149</v>
      </c>
      <c r="L158" s="38"/>
      <c r="M158" s="188" t="s">
        <v>19</v>
      </c>
      <c r="N158" s="189" t="s">
        <v>43</v>
      </c>
      <c r="O158" s="63"/>
      <c r="P158" s="190">
        <f>O158*H158</f>
        <v>0</v>
      </c>
      <c r="Q158" s="190">
        <v>0.36435000000000001</v>
      </c>
      <c r="R158" s="190">
        <f>Q158*H158</f>
        <v>11.29485</v>
      </c>
      <c r="S158" s="190">
        <v>0</v>
      </c>
      <c r="T158" s="191">
        <f>S158*H158</f>
        <v>0</v>
      </c>
      <c r="AR158" s="192" t="s">
        <v>150</v>
      </c>
      <c r="AT158" s="192" t="s">
        <v>146</v>
      </c>
      <c r="AU158" s="192" t="s">
        <v>82</v>
      </c>
      <c r="AY158" s="17" t="s">
        <v>144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7" t="s">
        <v>80</v>
      </c>
      <c r="BK158" s="193">
        <f>ROUND(I158*H158,2)</f>
        <v>0</v>
      </c>
      <c r="BL158" s="17" t="s">
        <v>150</v>
      </c>
      <c r="BM158" s="192" t="s">
        <v>1300</v>
      </c>
    </row>
    <row r="159" spans="2:65" s="1" customFormat="1" ht="16.5" customHeight="1">
      <c r="B159" s="34"/>
      <c r="C159" s="217" t="s">
        <v>298</v>
      </c>
      <c r="D159" s="217" t="s">
        <v>217</v>
      </c>
      <c r="E159" s="218" t="s">
        <v>1301</v>
      </c>
      <c r="F159" s="219" t="s">
        <v>1302</v>
      </c>
      <c r="G159" s="220" t="s">
        <v>313</v>
      </c>
      <c r="H159" s="221">
        <v>16</v>
      </c>
      <c r="I159" s="222"/>
      <c r="J159" s="223">
        <f>ROUND(I159*H159,2)</f>
        <v>0</v>
      </c>
      <c r="K159" s="219" t="s">
        <v>149</v>
      </c>
      <c r="L159" s="224"/>
      <c r="M159" s="225" t="s">
        <v>19</v>
      </c>
      <c r="N159" s="226" t="s">
        <v>43</v>
      </c>
      <c r="O159" s="63"/>
      <c r="P159" s="190">
        <f>O159*H159</f>
        <v>0</v>
      </c>
      <c r="Q159" s="190">
        <v>8.7999999999999995E-2</v>
      </c>
      <c r="R159" s="190">
        <f>Q159*H159</f>
        <v>1.4079999999999999</v>
      </c>
      <c r="S159" s="190">
        <v>0</v>
      </c>
      <c r="T159" s="191">
        <f>S159*H159</f>
        <v>0</v>
      </c>
      <c r="AR159" s="192" t="s">
        <v>183</v>
      </c>
      <c r="AT159" s="192" t="s">
        <v>217</v>
      </c>
      <c r="AU159" s="192" t="s">
        <v>82</v>
      </c>
      <c r="AY159" s="17" t="s">
        <v>144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7" t="s">
        <v>80</v>
      </c>
      <c r="BK159" s="193">
        <f>ROUND(I159*H159,2)</f>
        <v>0</v>
      </c>
      <c r="BL159" s="17" t="s">
        <v>150</v>
      </c>
      <c r="BM159" s="192" t="s">
        <v>1303</v>
      </c>
    </row>
    <row r="160" spans="2:65" s="12" customFormat="1">
      <c r="B160" s="194"/>
      <c r="C160" s="195"/>
      <c r="D160" s="196" t="s">
        <v>152</v>
      </c>
      <c r="E160" s="197" t="s">
        <v>19</v>
      </c>
      <c r="F160" s="198" t="s">
        <v>1304</v>
      </c>
      <c r="G160" s="195"/>
      <c r="H160" s="199">
        <v>16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152</v>
      </c>
      <c r="AU160" s="205" t="s">
        <v>82</v>
      </c>
      <c r="AV160" s="12" t="s">
        <v>82</v>
      </c>
      <c r="AW160" s="12" t="s">
        <v>33</v>
      </c>
      <c r="AX160" s="12" t="s">
        <v>80</v>
      </c>
      <c r="AY160" s="205" t="s">
        <v>144</v>
      </c>
    </row>
    <row r="161" spans="2:65" s="1" customFormat="1" ht="16.5" customHeight="1">
      <c r="B161" s="34"/>
      <c r="C161" s="217" t="s">
        <v>303</v>
      </c>
      <c r="D161" s="217" t="s">
        <v>217</v>
      </c>
      <c r="E161" s="218" t="s">
        <v>1305</v>
      </c>
      <c r="F161" s="219" t="s">
        <v>1306</v>
      </c>
      <c r="G161" s="220" t="s">
        <v>313</v>
      </c>
      <c r="H161" s="221">
        <v>15</v>
      </c>
      <c r="I161" s="222"/>
      <c r="J161" s="223">
        <f>ROUND(I161*H161,2)</f>
        <v>0</v>
      </c>
      <c r="K161" s="219" t="s">
        <v>19</v>
      </c>
      <c r="L161" s="224"/>
      <c r="M161" s="225" t="s">
        <v>19</v>
      </c>
      <c r="N161" s="226" t="s">
        <v>43</v>
      </c>
      <c r="O161" s="63"/>
      <c r="P161" s="190">
        <f>O161*H161</f>
        <v>0</v>
      </c>
      <c r="Q161" s="190">
        <v>7.1999999999999995E-2</v>
      </c>
      <c r="R161" s="190">
        <f>Q161*H161</f>
        <v>1.0799999999999998</v>
      </c>
      <c r="S161" s="190">
        <v>0</v>
      </c>
      <c r="T161" s="191">
        <f>S161*H161</f>
        <v>0</v>
      </c>
      <c r="AR161" s="192" t="s">
        <v>183</v>
      </c>
      <c r="AT161" s="192" t="s">
        <v>217</v>
      </c>
      <c r="AU161" s="192" t="s">
        <v>82</v>
      </c>
      <c r="AY161" s="17" t="s">
        <v>144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7" t="s">
        <v>80</v>
      </c>
      <c r="BK161" s="193">
        <f>ROUND(I161*H161,2)</f>
        <v>0</v>
      </c>
      <c r="BL161" s="17" t="s">
        <v>150</v>
      </c>
      <c r="BM161" s="192" t="s">
        <v>1307</v>
      </c>
    </row>
    <row r="162" spans="2:65" s="12" customFormat="1">
      <c r="B162" s="194"/>
      <c r="C162" s="195"/>
      <c r="D162" s="196" t="s">
        <v>152</v>
      </c>
      <c r="E162" s="197" t="s">
        <v>19</v>
      </c>
      <c r="F162" s="198" t="s">
        <v>1308</v>
      </c>
      <c r="G162" s="195"/>
      <c r="H162" s="199">
        <v>15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152</v>
      </c>
      <c r="AU162" s="205" t="s">
        <v>82</v>
      </c>
      <c r="AV162" s="12" t="s">
        <v>82</v>
      </c>
      <c r="AW162" s="12" t="s">
        <v>33</v>
      </c>
      <c r="AX162" s="12" t="s">
        <v>80</v>
      </c>
      <c r="AY162" s="205" t="s">
        <v>144</v>
      </c>
    </row>
    <row r="163" spans="2:65" s="1" customFormat="1" ht="24" customHeight="1">
      <c r="B163" s="34"/>
      <c r="C163" s="181" t="s">
        <v>310</v>
      </c>
      <c r="D163" s="181" t="s">
        <v>146</v>
      </c>
      <c r="E163" s="182" t="s">
        <v>1309</v>
      </c>
      <c r="F163" s="183" t="s">
        <v>1310</v>
      </c>
      <c r="G163" s="184" t="s">
        <v>313</v>
      </c>
      <c r="H163" s="185">
        <v>2</v>
      </c>
      <c r="I163" s="186"/>
      <c r="J163" s="187">
        <f>ROUND(I163*H163,2)</f>
        <v>0</v>
      </c>
      <c r="K163" s="183" t="s">
        <v>149</v>
      </c>
      <c r="L163" s="38"/>
      <c r="M163" s="188" t="s">
        <v>19</v>
      </c>
      <c r="N163" s="189" t="s">
        <v>43</v>
      </c>
      <c r="O163" s="63"/>
      <c r="P163" s="190">
        <f>O163*H163</f>
        <v>0</v>
      </c>
      <c r="Q163" s="190">
        <v>0.17488999999999999</v>
      </c>
      <c r="R163" s="190">
        <f>Q163*H163</f>
        <v>0.34977999999999998</v>
      </c>
      <c r="S163" s="190">
        <v>0</v>
      </c>
      <c r="T163" s="191">
        <f>S163*H163</f>
        <v>0</v>
      </c>
      <c r="AR163" s="192" t="s">
        <v>150</v>
      </c>
      <c r="AT163" s="192" t="s">
        <v>146</v>
      </c>
      <c r="AU163" s="192" t="s">
        <v>82</v>
      </c>
      <c r="AY163" s="17" t="s">
        <v>144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7" t="s">
        <v>80</v>
      </c>
      <c r="BK163" s="193">
        <f>ROUND(I163*H163,2)</f>
        <v>0</v>
      </c>
      <c r="BL163" s="17" t="s">
        <v>150</v>
      </c>
      <c r="BM163" s="192" t="s">
        <v>1311</v>
      </c>
    </row>
    <row r="164" spans="2:65" s="12" customFormat="1">
      <c r="B164" s="194"/>
      <c r="C164" s="195"/>
      <c r="D164" s="196" t="s">
        <v>152</v>
      </c>
      <c r="E164" s="197" t="s">
        <v>19</v>
      </c>
      <c r="F164" s="198" t="s">
        <v>1312</v>
      </c>
      <c r="G164" s="195"/>
      <c r="H164" s="199">
        <v>2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152</v>
      </c>
      <c r="AU164" s="205" t="s">
        <v>82</v>
      </c>
      <c r="AV164" s="12" t="s">
        <v>82</v>
      </c>
      <c r="AW164" s="12" t="s">
        <v>33</v>
      </c>
      <c r="AX164" s="12" t="s">
        <v>80</v>
      </c>
      <c r="AY164" s="205" t="s">
        <v>144</v>
      </c>
    </row>
    <row r="165" spans="2:65" s="1" customFormat="1" ht="16.5" customHeight="1">
      <c r="B165" s="34"/>
      <c r="C165" s="217" t="s">
        <v>317</v>
      </c>
      <c r="D165" s="217" t="s">
        <v>217</v>
      </c>
      <c r="E165" s="218" t="s">
        <v>1313</v>
      </c>
      <c r="F165" s="219" t="s">
        <v>1314</v>
      </c>
      <c r="G165" s="220" t="s">
        <v>313</v>
      </c>
      <c r="H165" s="221">
        <v>2</v>
      </c>
      <c r="I165" s="222"/>
      <c r="J165" s="223">
        <f>ROUND(I165*H165,2)</f>
        <v>0</v>
      </c>
      <c r="K165" s="219" t="s">
        <v>149</v>
      </c>
      <c r="L165" s="224"/>
      <c r="M165" s="225" t="s">
        <v>19</v>
      </c>
      <c r="N165" s="226" t="s">
        <v>43</v>
      </c>
      <c r="O165" s="63"/>
      <c r="P165" s="190">
        <f>O165*H165</f>
        <v>0</v>
      </c>
      <c r="Q165" s="190">
        <v>4.7000000000000002E-3</v>
      </c>
      <c r="R165" s="190">
        <f>Q165*H165</f>
        <v>9.4000000000000004E-3</v>
      </c>
      <c r="S165" s="190">
        <v>0</v>
      </c>
      <c r="T165" s="191">
        <f>S165*H165</f>
        <v>0</v>
      </c>
      <c r="AR165" s="192" t="s">
        <v>183</v>
      </c>
      <c r="AT165" s="192" t="s">
        <v>217</v>
      </c>
      <c r="AU165" s="192" t="s">
        <v>82</v>
      </c>
      <c r="AY165" s="17" t="s">
        <v>144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7" t="s">
        <v>80</v>
      </c>
      <c r="BK165" s="193">
        <f>ROUND(I165*H165,2)</f>
        <v>0</v>
      </c>
      <c r="BL165" s="17" t="s">
        <v>150</v>
      </c>
      <c r="BM165" s="192" t="s">
        <v>1315</v>
      </c>
    </row>
    <row r="166" spans="2:65" s="1" customFormat="1" ht="16.5" customHeight="1">
      <c r="B166" s="34"/>
      <c r="C166" s="181" t="s">
        <v>321</v>
      </c>
      <c r="D166" s="181" t="s">
        <v>146</v>
      </c>
      <c r="E166" s="182" t="s">
        <v>1316</v>
      </c>
      <c r="F166" s="183" t="s">
        <v>1317</v>
      </c>
      <c r="G166" s="184" t="s">
        <v>313</v>
      </c>
      <c r="H166" s="185">
        <v>1</v>
      </c>
      <c r="I166" s="186"/>
      <c r="J166" s="187">
        <f>ROUND(I166*H166,2)</f>
        <v>0</v>
      </c>
      <c r="K166" s="183" t="s">
        <v>149</v>
      </c>
      <c r="L166" s="38"/>
      <c r="M166" s="188" t="s">
        <v>19</v>
      </c>
      <c r="N166" s="189" t="s">
        <v>43</v>
      </c>
      <c r="O166" s="63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AR166" s="192" t="s">
        <v>150</v>
      </c>
      <c r="AT166" s="192" t="s">
        <v>146</v>
      </c>
      <c r="AU166" s="192" t="s">
        <v>82</v>
      </c>
      <c r="AY166" s="17" t="s">
        <v>144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7" t="s">
        <v>80</v>
      </c>
      <c r="BK166" s="193">
        <f>ROUND(I166*H166,2)</f>
        <v>0</v>
      </c>
      <c r="BL166" s="17" t="s">
        <v>150</v>
      </c>
      <c r="BM166" s="192" t="s">
        <v>1318</v>
      </c>
    </row>
    <row r="167" spans="2:65" s="1" customFormat="1" ht="16.5" customHeight="1">
      <c r="B167" s="34"/>
      <c r="C167" s="217" t="s">
        <v>327</v>
      </c>
      <c r="D167" s="217" t="s">
        <v>217</v>
      </c>
      <c r="E167" s="218" t="s">
        <v>1319</v>
      </c>
      <c r="F167" s="219" t="s">
        <v>1320</v>
      </c>
      <c r="G167" s="220" t="s">
        <v>313</v>
      </c>
      <c r="H167" s="221">
        <v>1</v>
      </c>
      <c r="I167" s="222"/>
      <c r="J167" s="223">
        <f>ROUND(I167*H167,2)</f>
        <v>0</v>
      </c>
      <c r="K167" s="219" t="s">
        <v>19</v>
      </c>
      <c r="L167" s="224"/>
      <c r="M167" s="225" t="s">
        <v>19</v>
      </c>
      <c r="N167" s="226" t="s">
        <v>43</v>
      </c>
      <c r="O167" s="63"/>
      <c r="P167" s="190">
        <f>O167*H167</f>
        <v>0</v>
      </c>
      <c r="Q167" s="190">
        <v>9.8500000000000004E-2</v>
      </c>
      <c r="R167" s="190">
        <f>Q167*H167</f>
        <v>9.8500000000000004E-2</v>
      </c>
      <c r="S167" s="190">
        <v>0</v>
      </c>
      <c r="T167" s="191">
        <f>S167*H167</f>
        <v>0</v>
      </c>
      <c r="AR167" s="192" t="s">
        <v>183</v>
      </c>
      <c r="AT167" s="192" t="s">
        <v>217</v>
      </c>
      <c r="AU167" s="192" t="s">
        <v>82</v>
      </c>
      <c r="AY167" s="17" t="s">
        <v>144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7" t="s">
        <v>80</v>
      </c>
      <c r="BK167" s="193">
        <f>ROUND(I167*H167,2)</f>
        <v>0</v>
      </c>
      <c r="BL167" s="17" t="s">
        <v>150</v>
      </c>
      <c r="BM167" s="192" t="s">
        <v>1321</v>
      </c>
    </row>
    <row r="168" spans="2:65" s="1" customFormat="1" ht="24" customHeight="1">
      <c r="B168" s="34"/>
      <c r="C168" s="181" t="s">
        <v>332</v>
      </c>
      <c r="D168" s="181" t="s">
        <v>146</v>
      </c>
      <c r="E168" s="182" t="s">
        <v>1322</v>
      </c>
      <c r="F168" s="183" t="s">
        <v>1323</v>
      </c>
      <c r="G168" s="184" t="s">
        <v>313</v>
      </c>
      <c r="H168" s="185">
        <v>33</v>
      </c>
      <c r="I168" s="186"/>
      <c r="J168" s="187">
        <f>ROUND(I168*H168,2)</f>
        <v>0</v>
      </c>
      <c r="K168" s="183" t="s">
        <v>149</v>
      </c>
      <c r="L168" s="38"/>
      <c r="M168" s="188" t="s">
        <v>19</v>
      </c>
      <c r="N168" s="189" t="s">
        <v>43</v>
      </c>
      <c r="O168" s="63"/>
      <c r="P168" s="190">
        <f>O168*H168</f>
        <v>0</v>
      </c>
      <c r="Q168" s="190">
        <v>7.0200000000000002E-3</v>
      </c>
      <c r="R168" s="190">
        <f>Q168*H168</f>
        <v>0.23166</v>
      </c>
      <c r="S168" s="190">
        <v>0</v>
      </c>
      <c r="T168" s="191">
        <f>S168*H168</f>
        <v>0</v>
      </c>
      <c r="AR168" s="192" t="s">
        <v>150</v>
      </c>
      <c r="AT168" s="192" t="s">
        <v>146</v>
      </c>
      <c r="AU168" s="192" t="s">
        <v>82</v>
      </c>
      <c r="AY168" s="17" t="s">
        <v>144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7" t="s">
        <v>80</v>
      </c>
      <c r="BK168" s="193">
        <f>ROUND(I168*H168,2)</f>
        <v>0</v>
      </c>
      <c r="BL168" s="17" t="s">
        <v>150</v>
      </c>
      <c r="BM168" s="192" t="s">
        <v>1324</v>
      </c>
    </row>
    <row r="169" spans="2:65" s="12" customFormat="1">
      <c r="B169" s="194"/>
      <c r="C169" s="195"/>
      <c r="D169" s="196" t="s">
        <v>152</v>
      </c>
      <c r="E169" s="197" t="s">
        <v>19</v>
      </c>
      <c r="F169" s="198" t="s">
        <v>1325</v>
      </c>
      <c r="G169" s="195"/>
      <c r="H169" s="199">
        <v>33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152</v>
      </c>
      <c r="AU169" s="205" t="s">
        <v>82</v>
      </c>
      <c r="AV169" s="12" t="s">
        <v>82</v>
      </c>
      <c r="AW169" s="12" t="s">
        <v>33</v>
      </c>
      <c r="AX169" s="12" t="s">
        <v>80</v>
      </c>
      <c r="AY169" s="205" t="s">
        <v>144</v>
      </c>
    </row>
    <row r="170" spans="2:65" s="1" customFormat="1" ht="24" customHeight="1">
      <c r="B170" s="34"/>
      <c r="C170" s="217" t="s">
        <v>338</v>
      </c>
      <c r="D170" s="217" t="s">
        <v>217</v>
      </c>
      <c r="E170" s="218" t="s">
        <v>1326</v>
      </c>
      <c r="F170" s="219" t="s">
        <v>1327</v>
      </c>
      <c r="G170" s="220" t="s">
        <v>313</v>
      </c>
      <c r="H170" s="221">
        <v>33</v>
      </c>
      <c r="I170" s="222"/>
      <c r="J170" s="223">
        <f>ROUND(I170*H170,2)</f>
        <v>0</v>
      </c>
      <c r="K170" s="219" t="s">
        <v>149</v>
      </c>
      <c r="L170" s="224"/>
      <c r="M170" s="225" t="s">
        <v>19</v>
      </c>
      <c r="N170" s="226" t="s">
        <v>43</v>
      </c>
      <c r="O170" s="63"/>
      <c r="P170" s="190">
        <f>O170*H170</f>
        <v>0</v>
      </c>
      <c r="Q170" s="190">
        <v>7.0000000000000007E-2</v>
      </c>
      <c r="R170" s="190">
        <f>Q170*H170</f>
        <v>2.31</v>
      </c>
      <c r="S170" s="190">
        <v>0</v>
      </c>
      <c r="T170" s="191">
        <f>S170*H170</f>
        <v>0</v>
      </c>
      <c r="AR170" s="192" t="s">
        <v>183</v>
      </c>
      <c r="AT170" s="192" t="s">
        <v>217</v>
      </c>
      <c r="AU170" s="192" t="s">
        <v>82</v>
      </c>
      <c r="AY170" s="17" t="s">
        <v>144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7" t="s">
        <v>80</v>
      </c>
      <c r="BK170" s="193">
        <f>ROUND(I170*H170,2)</f>
        <v>0</v>
      </c>
      <c r="BL170" s="17" t="s">
        <v>150</v>
      </c>
      <c r="BM170" s="192" t="s">
        <v>1328</v>
      </c>
    </row>
    <row r="171" spans="2:65" s="1" customFormat="1" ht="16.5" customHeight="1">
      <c r="B171" s="34"/>
      <c r="C171" s="181" t="s">
        <v>342</v>
      </c>
      <c r="D171" s="181" t="s">
        <v>146</v>
      </c>
      <c r="E171" s="182" t="s">
        <v>1329</v>
      </c>
      <c r="F171" s="183" t="s">
        <v>1330</v>
      </c>
      <c r="G171" s="184" t="s">
        <v>235</v>
      </c>
      <c r="H171" s="185">
        <v>75</v>
      </c>
      <c r="I171" s="186"/>
      <c r="J171" s="187">
        <f>ROUND(I171*H171,2)</f>
        <v>0</v>
      </c>
      <c r="K171" s="183" t="s">
        <v>19</v>
      </c>
      <c r="L171" s="38"/>
      <c r="M171" s="188" t="s">
        <v>19</v>
      </c>
      <c r="N171" s="189" t="s">
        <v>43</v>
      </c>
      <c r="O171" s="63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AR171" s="192" t="s">
        <v>150</v>
      </c>
      <c r="AT171" s="192" t="s">
        <v>146</v>
      </c>
      <c r="AU171" s="192" t="s">
        <v>82</v>
      </c>
      <c r="AY171" s="17" t="s">
        <v>144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7" t="s">
        <v>80</v>
      </c>
      <c r="BK171" s="193">
        <f>ROUND(I171*H171,2)</f>
        <v>0</v>
      </c>
      <c r="BL171" s="17" t="s">
        <v>150</v>
      </c>
      <c r="BM171" s="192" t="s">
        <v>1331</v>
      </c>
    </row>
    <row r="172" spans="2:65" s="12" customFormat="1">
      <c r="B172" s="194"/>
      <c r="C172" s="195"/>
      <c r="D172" s="196" t="s">
        <v>152</v>
      </c>
      <c r="E172" s="197" t="s">
        <v>19</v>
      </c>
      <c r="F172" s="198" t="s">
        <v>1332</v>
      </c>
      <c r="G172" s="195"/>
      <c r="H172" s="199">
        <v>75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152</v>
      </c>
      <c r="AU172" s="205" t="s">
        <v>82</v>
      </c>
      <c r="AV172" s="12" t="s">
        <v>82</v>
      </c>
      <c r="AW172" s="12" t="s">
        <v>33</v>
      </c>
      <c r="AX172" s="12" t="s">
        <v>72</v>
      </c>
      <c r="AY172" s="205" t="s">
        <v>144</v>
      </c>
    </row>
    <row r="173" spans="2:65" s="13" customFormat="1">
      <c r="B173" s="206"/>
      <c r="C173" s="207"/>
      <c r="D173" s="196" t="s">
        <v>152</v>
      </c>
      <c r="E173" s="208" t="s">
        <v>19</v>
      </c>
      <c r="F173" s="209" t="s">
        <v>200</v>
      </c>
      <c r="G173" s="207"/>
      <c r="H173" s="210">
        <v>75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152</v>
      </c>
      <c r="AU173" s="216" t="s">
        <v>82</v>
      </c>
      <c r="AV173" s="13" t="s">
        <v>150</v>
      </c>
      <c r="AW173" s="13" t="s">
        <v>33</v>
      </c>
      <c r="AX173" s="13" t="s">
        <v>80</v>
      </c>
      <c r="AY173" s="216" t="s">
        <v>144</v>
      </c>
    </row>
    <row r="174" spans="2:65" s="1" customFormat="1" ht="16.5" customHeight="1">
      <c r="B174" s="34"/>
      <c r="C174" s="217" t="s">
        <v>347</v>
      </c>
      <c r="D174" s="217" t="s">
        <v>217</v>
      </c>
      <c r="E174" s="218" t="s">
        <v>1333</v>
      </c>
      <c r="F174" s="219" t="s">
        <v>1334</v>
      </c>
      <c r="G174" s="220" t="s">
        <v>235</v>
      </c>
      <c r="H174" s="221">
        <v>75</v>
      </c>
      <c r="I174" s="222"/>
      <c r="J174" s="223">
        <f>ROUND(I174*H174,2)</f>
        <v>0</v>
      </c>
      <c r="K174" s="219" t="s">
        <v>19</v>
      </c>
      <c r="L174" s="224"/>
      <c r="M174" s="225" t="s">
        <v>19</v>
      </c>
      <c r="N174" s="226" t="s">
        <v>43</v>
      </c>
      <c r="O174" s="63"/>
      <c r="P174" s="190">
        <f>O174*H174</f>
        <v>0</v>
      </c>
      <c r="Q174" s="190">
        <v>1.31E-3</v>
      </c>
      <c r="R174" s="190">
        <f>Q174*H174</f>
        <v>9.8250000000000004E-2</v>
      </c>
      <c r="S174" s="190">
        <v>0</v>
      </c>
      <c r="T174" s="191">
        <f>S174*H174</f>
        <v>0</v>
      </c>
      <c r="AR174" s="192" t="s">
        <v>183</v>
      </c>
      <c r="AT174" s="192" t="s">
        <v>217</v>
      </c>
      <c r="AU174" s="192" t="s">
        <v>82</v>
      </c>
      <c r="AY174" s="17" t="s">
        <v>144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7" t="s">
        <v>80</v>
      </c>
      <c r="BK174" s="193">
        <f>ROUND(I174*H174,2)</f>
        <v>0</v>
      </c>
      <c r="BL174" s="17" t="s">
        <v>150</v>
      </c>
      <c r="BM174" s="192" t="s">
        <v>1335</v>
      </c>
    </row>
    <row r="175" spans="2:65" s="1" customFormat="1" ht="16.5" customHeight="1">
      <c r="B175" s="34"/>
      <c r="C175" s="181" t="s">
        <v>353</v>
      </c>
      <c r="D175" s="181" t="s">
        <v>146</v>
      </c>
      <c r="E175" s="182" t="s">
        <v>1336</v>
      </c>
      <c r="F175" s="183" t="s">
        <v>1337</v>
      </c>
      <c r="G175" s="184" t="s">
        <v>235</v>
      </c>
      <c r="H175" s="185">
        <v>225</v>
      </c>
      <c r="I175" s="186"/>
      <c r="J175" s="187">
        <f>ROUND(I175*H175,2)</f>
        <v>0</v>
      </c>
      <c r="K175" s="183" t="s">
        <v>149</v>
      </c>
      <c r="L175" s="38"/>
      <c r="M175" s="188" t="s">
        <v>19</v>
      </c>
      <c r="N175" s="189" t="s">
        <v>43</v>
      </c>
      <c r="O175" s="63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AR175" s="192" t="s">
        <v>150</v>
      </c>
      <c r="AT175" s="192" t="s">
        <v>146</v>
      </c>
      <c r="AU175" s="192" t="s">
        <v>82</v>
      </c>
      <c r="AY175" s="17" t="s">
        <v>144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7" t="s">
        <v>80</v>
      </c>
      <c r="BK175" s="193">
        <f>ROUND(I175*H175,2)</f>
        <v>0</v>
      </c>
      <c r="BL175" s="17" t="s">
        <v>150</v>
      </c>
      <c r="BM175" s="192" t="s">
        <v>1338</v>
      </c>
    </row>
    <row r="176" spans="2:65" s="12" customFormat="1">
      <c r="B176" s="194"/>
      <c r="C176" s="195"/>
      <c r="D176" s="196" t="s">
        <v>152</v>
      </c>
      <c r="E176" s="197" t="s">
        <v>19</v>
      </c>
      <c r="F176" s="198" t="s">
        <v>1339</v>
      </c>
      <c r="G176" s="195"/>
      <c r="H176" s="199">
        <v>225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152</v>
      </c>
      <c r="AU176" s="205" t="s">
        <v>82</v>
      </c>
      <c r="AV176" s="12" t="s">
        <v>82</v>
      </c>
      <c r="AW176" s="12" t="s">
        <v>33</v>
      </c>
      <c r="AX176" s="12" t="s">
        <v>80</v>
      </c>
      <c r="AY176" s="205" t="s">
        <v>144</v>
      </c>
    </row>
    <row r="177" spans="2:65" s="1" customFormat="1" ht="16.5" customHeight="1">
      <c r="B177" s="34"/>
      <c r="C177" s="181" t="s">
        <v>360</v>
      </c>
      <c r="D177" s="181" t="s">
        <v>146</v>
      </c>
      <c r="E177" s="182" t="s">
        <v>1340</v>
      </c>
      <c r="F177" s="183" t="s">
        <v>1341</v>
      </c>
      <c r="G177" s="184" t="s">
        <v>235</v>
      </c>
      <c r="H177" s="185">
        <v>225</v>
      </c>
      <c r="I177" s="186"/>
      <c r="J177" s="187">
        <f>ROUND(I177*H177,2)</f>
        <v>0</v>
      </c>
      <c r="K177" s="183" t="s">
        <v>149</v>
      </c>
      <c r="L177" s="38"/>
      <c r="M177" s="188" t="s">
        <v>19</v>
      </c>
      <c r="N177" s="189" t="s">
        <v>43</v>
      </c>
      <c r="O177" s="63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AR177" s="192" t="s">
        <v>150</v>
      </c>
      <c r="AT177" s="192" t="s">
        <v>146</v>
      </c>
      <c r="AU177" s="192" t="s">
        <v>82</v>
      </c>
      <c r="AY177" s="17" t="s">
        <v>144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7" t="s">
        <v>80</v>
      </c>
      <c r="BK177" s="193">
        <f>ROUND(I177*H177,2)</f>
        <v>0</v>
      </c>
      <c r="BL177" s="17" t="s">
        <v>150</v>
      </c>
      <c r="BM177" s="192" t="s">
        <v>1342</v>
      </c>
    </row>
    <row r="178" spans="2:65" s="1" customFormat="1" ht="16.5" customHeight="1">
      <c r="B178" s="34"/>
      <c r="C178" s="217" t="s">
        <v>555</v>
      </c>
      <c r="D178" s="217" t="s">
        <v>217</v>
      </c>
      <c r="E178" s="218" t="s">
        <v>1343</v>
      </c>
      <c r="F178" s="219" t="s">
        <v>1344</v>
      </c>
      <c r="G178" s="220" t="s">
        <v>235</v>
      </c>
      <c r="H178" s="221">
        <v>225</v>
      </c>
      <c r="I178" s="222"/>
      <c r="J178" s="223">
        <f>ROUND(I178*H178,2)</f>
        <v>0</v>
      </c>
      <c r="K178" s="219" t="s">
        <v>19</v>
      </c>
      <c r="L178" s="224"/>
      <c r="M178" s="225" t="s">
        <v>19</v>
      </c>
      <c r="N178" s="226" t="s">
        <v>43</v>
      </c>
      <c r="O178" s="63"/>
      <c r="P178" s="190">
        <f>O178*H178</f>
        <v>0</v>
      </c>
      <c r="Q178" s="190">
        <v>4.0000000000000003E-5</v>
      </c>
      <c r="R178" s="190">
        <f>Q178*H178</f>
        <v>9.0000000000000011E-3</v>
      </c>
      <c r="S178" s="190">
        <v>0</v>
      </c>
      <c r="T178" s="191">
        <f>S178*H178</f>
        <v>0</v>
      </c>
      <c r="AR178" s="192" t="s">
        <v>327</v>
      </c>
      <c r="AT178" s="192" t="s">
        <v>217</v>
      </c>
      <c r="AU178" s="192" t="s">
        <v>82</v>
      </c>
      <c r="AY178" s="17" t="s">
        <v>144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7" t="s">
        <v>80</v>
      </c>
      <c r="BK178" s="193">
        <f>ROUND(I178*H178,2)</f>
        <v>0</v>
      </c>
      <c r="BL178" s="17" t="s">
        <v>227</v>
      </c>
      <c r="BM178" s="192" t="s">
        <v>1345</v>
      </c>
    </row>
    <row r="179" spans="2:65" s="1" customFormat="1" ht="24" customHeight="1">
      <c r="B179" s="34"/>
      <c r="C179" s="181" t="s">
        <v>561</v>
      </c>
      <c r="D179" s="181" t="s">
        <v>146</v>
      </c>
      <c r="E179" s="182" t="s">
        <v>1346</v>
      </c>
      <c r="F179" s="183" t="s">
        <v>1347</v>
      </c>
      <c r="G179" s="184" t="s">
        <v>104</v>
      </c>
      <c r="H179" s="185">
        <v>0.216</v>
      </c>
      <c r="I179" s="186"/>
      <c r="J179" s="187">
        <f>ROUND(I179*H179,2)</f>
        <v>0</v>
      </c>
      <c r="K179" s="183" t="s">
        <v>149</v>
      </c>
      <c r="L179" s="38"/>
      <c r="M179" s="188" t="s">
        <v>19</v>
      </c>
      <c r="N179" s="189" t="s">
        <v>43</v>
      </c>
      <c r="O179" s="63"/>
      <c r="P179" s="190">
        <f>O179*H179</f>
        <v>0</v>
      </c>
      <c r="Q179" s="190">
        <v>2.5242300000000002</v>
      </c>
      <c r="R179" s="190">
        <f>Q179*H179</f>
        <v>0.54523368000000005</v>
      </c>
      <c r="S179" s="190">
        <v>0</v>
      </c>
      <c r="T179" s="191">
        <f>S179*H179</f>
        <v>0</v>
      </c>
      <c r="AR179" s="192" t="s">
        <v>150</v>
      </c>
      <c r="AT179" s="192" t="s">
        <v>146</v>
      </c>
      <c r="AU179" s="192" t="s">
        <v>82</v>
      </c>
      <c r="AY179" s="17" t="s">
        <v>144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7" t="s">
        <v>80</v>
      </c>
      <c r="BK179" s="193">
        <f>ROUND(I179*H179,2)</f>
        <v>0</v>
      </c>
      <c r="BL179" s="17" t="s">
        <v>150</v>
      </c>
      <c r="BM179" s="192" t="s">
        <v>1348</v>
      </c>
    </row>
    <row r="180" spans="2:65" s="14" customFormat="1">
      <c r="B180" s="227"/>
      <c r="C180" s="228"/>
      <c r="D180" s="196" t="s">
        <v>152</v>
      </c>
      <c r="E180" s="229" t="s">
        <v>19</v>
      </c>
      <c r="F180" s="230" t="s">
        <v>1349</v>
      </c>
      <c r="G180" s="228"/>
      <c r="H180" s="229" t="s">
        <v>19</v>
      </c>
      <c r="I180" s="231"/>
      <c r="J180" s="228"/>
      <c r="K180" s="228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152</v>
      </c>
      <c r="AU180" s="236" t="s">
        <v>82</v>
      </c>
      <c r="AV180" s="14" t="s">
        <v>80</v>
      </c>
      <c r="AW180" s="14" t="s">
        <v>33</v>
      </c>
      <c r="AX180" s="14" t="s">
        <v>72</v>
      </c>
      <c r="AY180" s="236" t="s">
        <v>144</v>
      </c>
    </row>
    <row r="181" spans="2:65" s="12" customFormat="1">
      <c r="B181" s="194"/>
      <c r="C181" s="195"/>
      <c r="D181" s="196" t="s">
        <v>152</v>
      </c>
      <c r="E181" s="197" t="s">
        <v>19</v>
      </c>
      <c r="F181" s="198" t="s">
        <v>1350</v>
      </c>
      <c r="G181" s="195"/>
      <c r="H181" s="199">
        <v>0.216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152</v>
      </c>
      <c r="AU181" s="205" t="s">
        <v>82</v>
      </c>
      <c r="AV181" s="12" t="s">
        <v>82</v>
      </c>
      <c r="AW181" s="12" t="s">
        <v>33</v>
      </c>
      <c r="AX181" s="12" t="s">
        <v>80</v>
      </c>
      <c r="AY181" s="205" t="s">
        <v>144</v>
      </c>
    </row>
    <row r="182" spans="2:65" s="1" customFormat="1" ht="24" customHeight="1">
      <c r="B182" s="34"/>
      <c r="C182" s="181" t="s">
        <v>567</v>
      </c>
      <c r="D182" s="181" t="s">
        <v>146</v>
      </c>
      <c r="E182" s="182" t="s">
        <v>1351</v>
      </c>
      <c r="F182" s="183" t="s">
        <v>1352</v>
      </c>
      <c r="G182" s="184" t="s">
        <v>166</v>
      </c>
      <c r="H182" s="185">
        <v>1.44</v>
      </c>
      <c r="I182" s="186"/>
      <c r="J182" s="187">
        <f>ROUND(I182*H182,2)</f>
        <v>0</v>
      </c>
      <c r="K182" s="183" t="s">
        <v>149</v>
      </c>
      <c r="L182" s="38"/>
      <c r="M182" s="188" t="s">
        <v>19</v>
      </c>
      <c r="N182" s="189" t="s">
        <v>43</v>
      </c>
      <c r="O182" s="63"/>
      <c r="P182" s="190">
        <f>O182*H182</f>
        <v>0</v>
      </c>
      <c r="Q182" s="190">
        <v>2.47E-3</v>
      </c>
      <c r="R182" s="190">
        <f>Q182*H182</f>
        <v>3.5567999999999997E-3</v>
      </c>
      <c r="S182" s="190">
        <v>0</v>
      </c>
      <c r="T182" s="191">
        <f>S182*H182</f>
        <v>0</v>
      </c>
      <c r="AR182" s="192" t="s">
        <v>150</v>
      </c>
      <c r="AT182" s="192" t="s">
        <v>146</v>
      </c>
      <c r="AU182" s="192" t="s">
        <v>82</v>
      </c>
      <c r="AY182" s="17" t="s">
        <v>144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7" t="s">
        <v>80</v>
      </c>
      <c r="BK182" s="193">
        <f>ROUND(I182*H182,2)</f>
        <v>0</v>
      </c>
      <c r="BL182" s="17" t="s">
        <v>150</v>
      </c>
      <c r="BM182" s="192" t="s">
        <v>1353</v>
      </c>
    </row>
    <row r="183" spans="2:65" s="14" customFormat="1">
      <c r="B183" s="227"/>
      <c r="C183" s="228"/>
      <c r="D183" s="196" t="s">
        <v>152</v>
      </c>
      <c r="E183" s="229" t="s">
        <v>19</v>
      </c>
      <c r="F183" s="230" t="s">
        <v>1354</v>
      </c>
      <c r="G183" s="228"/>
      <c r="H183" s="229" t="s">
        <v>19</v>
      </c>
      <c r="I183" s="231"/>
      <c r="J183" s="228"/>
      <c r="K183" s="228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152</v>
      </c>
      <c r="AU183" s="236" t="s">
        <v>82</v>
      </c>
      <c r="AV183" s="14" t="s">
        <v>80</v>
      </c>
      <c r="AW183" s="14" t="s">
        <v>33</v>
      </c>
      <c r="AX183" s="14" t="s">
        <v>72</v>
      </c>
      <c r="AY183" s="236" t="s">
        <v>144</v>
      </c>
    </row>
    <row r="184" spans="2:65" s="12" customFormat="1">
      <c r="B184" s="194"/>
      <c r="C184" s="195"/>
      <c r="D184" s="196" t="s">
        <v>152</v>
      </c>
      <c r="E184" s="197" t="s">
        <v>19</v>
      </c>
      <c r="F184" s="198" t="s">
        <v>1355</v>
      </c>
      <c r="G184" s="195"/>
      <c r="H184" s="199">
        <v>1.44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152</v>
      </c>
      <c r="AU184" s="205" t="s">
        <v>82</v>
      </c>
      <c r="AV184" s="12" t="s">
        <v>82</v>
      </c>
      <c r="AW184" s="12" t="s">
        <v>33</v>
      </c>
      <c r="AX184" s="12" t="s">
        <v>80</v>
      </c>
      <c r="AY184" s="205" t="s">
        <v>144</v>
      </c>
    </row>
    <row r="185" spans="2:65" s="1" customFormat="1" ht="24" customHeight="1">
      <c r="B185" s="34"/>
      <c r="C185" s="181" t="s">
        <v>572</v>
      </c>
      <c r="D185" s="181" t="s">
        <v>146</v>
      </c>
      <c r="E185" s="182" t="s">
        <v>1356</v>
      </c>
      <c r="F185" s="183" t="s">
        <v>1357</v>
      </c>
      <c r="G185" s="184" t="s">
        <v>166</v>
      </c>
      <c r="H185" s="185">
        <v>1.44</v>
      </c>
      <c r="I185" s="186"/>
      <c r="J185" s="187">
        <f>ROUND(I185*H185,2)</f>
        <v>0</v>
      </c>
      <c r="K185" s="183" t="s">
        <v>149</v>
      </c>
      <c r="L185" s="38"/>
      <c r="M185" s="188" t="s">
        <v>19</v>
      </c>
      <c r="N185" s="189" t="s">
        <v>43</v>
      </c>
      <c r="O185" s="63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AR185" s="192" t="s">
        <v>150</v>
      </c>
      <c r="AT185" s="192" t="s">
        <v>146</v>
      </c>
      <c r="AU185" s="192" t="s">
        <v>82</v>
      </c>
      <c r="AY185" s="17" t="s">
        <v>144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7" t="s">
        <v>80</v>
      </c>
      <c r="BK185" s="193">
        <f>ROUND(I185*H185,2)</f>
        <v>0</v>
      </c>
      <c r="BL185" s="17" t="s">
        <v>150</v>
      </c>
      <c r="BM185" s="192" t="s">
        <v>1358</v>
      </c>
    </row>
    <row r="186" spans="2:65" s="11" customFormat="1" ht="22.9" customHeight="1">
      <c r="B186" s="165"/>
      <c r="C186" s="166"/>
      <c r="D186" s="167" t="s">
        <v>71</v>
      </c>
      <c r="E186" s="179" t="s">
        <v>150</v>
      </c>
      <c r="F186" s="179" t="s">
        <v>528</v>
      </c>
      <c r="G186" s="166"/>
      <c r="H186" s="166"/>
      <c r="I186" s="169"/>
      <c r="J186" s="180">
        <f>BK186</f>
        <v>0</v>
      </c>
      <c r="K186" s="166"/>
      <c r="L186" s="171"/>
      <c r="M186" s="172"/>
      <c r="N186" s="173"/>
      <c r="O186" s="173"/>
      <c r="P186" s="174">
        <f>SUM(P187:P191)</f>
        <v>0</v>
      </c>
      <c r="Q186" s="173"/>
      <c r="R186" s="174">
        <f>SUM(R187:R191)</f>
        <v>1.0429775999999999</v>
      </c>
      <c r="S186" s="173"/>
      <c r="T186" s="175">
        <f>SUM(T187:T191)</f>
        <v>0</v>
      </c>
      <c r="AR186" s="176" t="s">
        <v>80</v>
      </c>
      <c r="AT186" s="177" t="s">
        <v>71</v>
      </c>
      <c r="AU186" s="177" t="s">
        <v>80</v>
      </c>
      <c r="AY186" s="176" t="s">
        <v>144</v>
      </c>
      <c r="BK186" s="178">
        <f>SUM(BK187:BK191)</f>
        <v>0</v>
      </c>
    </row>
    <row r="187" spans="2:65" s="1" customFormat="1" ht="16.5" customHeight="1">
      <c r="B187" s="34"/>
      <c r="C187" s="181" t="s">
        <v>576</v>
      </c>
      <c r="D187" s="181" t="s">
        <v>146</v>
      </c>
      <c r="E187" s="182" t="s">
        <v>1359</v>
      </c>
      <c r="F187" s="183" t="s">
        <v>1360</v>
      </c>
      <c r="G187" s="184" t="s">
        <v>104</v>
      </c>
      <c r="H187" s="185">
        <v>8.9339999999999993</v>
      </c>
      <c r="I187" s="186"/>
      <c r="J187" s="187">
        <f>ROUND(I187*H187,2)</f>
        <v>0</v>
      </c>
      <c r="K187" s="183" t="s">
        <v>19</v>
      </c>
      <c r="L187" s="38"/>
      <c r="M187" s="188" t="s">
        <v>19</v>
      </c>
      <c r="N187" s="189" t="s">
        <v>43</v>
      </c>
      <c r="O187" s="63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AR187" s="192" t="s">
        <v>150</v>
      </c>
      <c r="AT187" s="192" t="s">
        <v>146</v>
      </c>
      <c r="AU187" s="192" t="s">
        <v>82</v>
      </c>
      <c r="AY187" s="17" t="s">
        <v>144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7" t="s">
        <v>80</v>
      </c>
      <c r="BK187" s="193">
        <f>ROUND(I187*H187,2)</f>
        <v>0</v>
      </c>
      <c r="BL187" s="17" t="s">
        <v>150</v>
      </c>
      <c r="BM187" s="192" t="s">
        <v>1361</v>
      </c>
    </row>
    <row r="188" spans="2:65" s="12" customFormat="1">
      <c r="B188" s="194"/>
      <c r="C188" s="195"/>
      <c r="D188" s="196" t="s">
        <v>152</v>
      </c>
      <c r="E188" s="197" t="s">
        <v>19</v>
      </c>
      <c r="F188" s="198" t="s">
        <v>1362</v>
      </c>
      <c r="G188" s="195"/>
      <c r="H188" s="199">
        <v>8.9339999999999993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152</v>
      </c>
      <c r="AU188" s="205" t="s">
        <v>82</v>
      </c>
      <c r="AV188" s="12" t="s">
        <v>82</v>
      </c>
      <c r="AW188" s="12" t="s">
        <v>33</v>
      </c>
      <c r="AX188" s="12" t="s">
        <v>72</v>
      </c>
      <c r="AY188" s="205" t="s">
        <v>144</v>
      </c>
    </row>
    <row r="189" spans="2:65" s="13" customFormat="1">
      <c r="B189" s="206"/>
      <c r="C189" s="207"/>
      <c r="D189" s="196" t="s">
        <v>152</v>
      </c>
      <c r="E189" s="208" t="s">
        <v>1213</v>
      </c>
      <c r="F189" s="209" t="s">
        <v>200</v>
      </c>
      <c r="G189" s="207"/>
      <c r="H189" s="210">
        <v>8.9339999999999993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152</v>
      </c>
      <c r="AU189" s="216" t="s">
        <v>82</v>
      </c>
      <c r="AV189" s="13" t="s">
        <v>150</v>
      </c>
      <c r="AW189" s="13" t="s">
        <v>33</v>
      </c>
      <c r="AX189" s="13" t="s">
        <v>80</v>
      </c>
      <c r="AY189" s="216" t="s">
        <v>144</v>
      </c>
    </row>
    <row r="190" spans="2:65" s="1" customFormat="1" ht="24" customHeight="1">
      <c r="B190" s="34"/>
      <c r="C190" s="181" t="s">
        <v>582</v>
      </c>
      <c r="D190" s="181" t="s">
        <v>146</v>
      </c>
      <c r="E190" s="182" t="s">
        <v>1363</v>
      </c>
      <c r="F190" s="183" t="s">
        <v>1364</v>
      </c>
      <c r="G190" s="184" t="s">
        <v>104</v>
      </c>
      <c r="H190" s="185">
        <v>0.432</v>
      </c>
      <c r="I190" s="186"/>
      <c r="J190" s="187">
        <f>ROUND(I190*H190,2)</f>
        <v>0</v>
      </c>
      <c r="K190" s="183" t="s">
        <v>564</v>
      </c>
      <c r="L190" s="38"/>
      <c r="M190" s="188" t="s">
        <v>19</v>
      </c>
      <c r="N190" s="189" t="s">
        <v>43</v>
      </c>
      <c r="O190" s="63"/>
      <c r="P190" s="190">
        <f>O190*H190</f>
        <v>0</v>
      </c>
      <c r="Q190" s="190">
        <v>2.4142999999999999</v>
      </c>
      <c r="R190" s="190">
        <f>Q190*H190</f>
        <v>1.0429775999999999</v>
      </c>
      <c r="S190" s="190">
        <v>0</v>
      </c>
      <c r="T190" s="191">
        <f>S190*H190</f>
        <v>0</v>
      </c>
      <c r="AR190" s="192" t="s">
        <v>150</v>
      </c>
      <c r="AT190" s="192" t="s">
        <v>146</v>
      </c>
      <c r="AU190" s="192" t="s">
        <v>82</v>
      </c>
      <c r="AY190" s="17" t="s">
        <v>144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7" t="s">
        <v>80</v>
      </c>
      <c r="BK190" s="193">
        <f>ROUND(I190*H190,2)</f>
        <v>0</v>
      </c>
      <c r="BL190" s="17" t="s">
        <v>150</v>
      </c>
      <c r="BM190" s="192" t="s">
        <v>1365</v>
      </c>
    </row>
    <row r="191" spans="2:65" s="12" customFormat="1">
      <c r="B191" s="194"/>
      <c r="C191" s="195"/>
      <c r="D191" s="196" t="s">
        <v>152</v>
      </c>
      <c r="E191" s="197" t="s">
        <v>19</v>
      </c>
      <c r="F191" s="198" t="s">
        <v>1366</v>
      </c>
      <c r="G191" s="195"/>
      <c r="H191" s="199">
        <v>0.432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152</v>
      </c>
      <c r="AU191" s="205" t="s">
        <v>82</v>
      </c>
      <c r="AV191" s="12" t="s">
        <v>82</v>
      </c>
      <c r="AW191" s="12" t="s">
        <v>33</v>
      </c>
      <c r="AX191" s="12" t="s">
        <v>80</v>
      </c>
      <c r="AY191" s="205" t="s">
        <v>144</v>
      </c>
    </row>
    <row r="192" spans="2:65" s="11" customFormat="1" ht="22.9" customHeight="1">
      <c r="B192" s="165"/>
      <c r="C192" s="166"/>
      <c r="D192" s="167" t="s">
        <v>71</v>
      </c>
      <c r="E192" s="179" t="s">
        <v>169</v>
      </c>
      <c r="F192" s="179" t="s">
        <v>1367</v>
      </c>
      <c r="G192" s="166"/>
      <c r="H192" s="166"/>
      <c r="I192" s="169"/>
      <c r="J192" s="180">
        <f>BK192</f>
        <v>0</v>
      </c>
      <c r="K192" s="166"/>
      <c r="L192" s="171"/>
      <c r="M192" s="172"/>
      <c r="N192" s="173"/>
      <c r="O192" s="173"/>
      <c r="P192" s="174">
        <f>SUM(P193:P206)</f>
        <v>0</v>
      </c>
      <c r="Q192" s="173"/>
      <c r="R192" s="174">
        <f>SUM(R193:R206)</f>
        <v>2.2495950000000002</v>
      </c>
      <c r="S192" s="173"/>
      <c r="T192" s="175">
        <f>SUM(T193:T206)</f>
        <v>0</v>
      </c>
      <c r="AR192" s="176" t="s">
        <v>80</v>
      </c>
      <c r="AT192" s="177" t="s">
        <v>71</v>
      </c>
      <c r="AU192" s="177" t="s">
        <v>80</v>
      </c>
      <c r="AY192" s="176" t="s">
        <v>144</v>
      </c>
      <c r="BK192" s="178">
        <f>SUM(BK193:BK206)</f>
        <v>0</v>
      </c>
    </row>
    <row r="193" spans="2:65" s="1" customFormat="1" ht="24" customHeight="1">
      <c r="B193" s="34"/>
      <c r="C193" s="181" t="s">
        <v>587</v>
      </c>
      <c r="D193" s="181" t="s">
        <v>146</v>
      </c>
      <c r="E193" s="182" t="s">
        <v>1368</v>
      </c>
      <c r="F193" s="183" t="s">
        <v>1369</v>
      </c>
      <c r="G193" s="184" t="s">
        <v>166</v>
      </c>
      <c r="H193" s="185">
        <v>6.5</v>
      </c>
      <c r="I193" s="186"/>
      <c r="J193" s="187">
        <f>ROUND(I193*H193,2)</f>
        <v>0</v>
      </c>
      <c r="K193" s="183" t="s">
        <v>149</v>
      </c>
      <c r="L193" s="38"/>
      <c r="M193" s="188" t="s">
        <v>19</v>
      </c>
      <c r="N193" s="189" t="s">
        <v>43</v>
      </c>
      <c r="O193" s="63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AR193" s="192" t="s">
        <v>150</v>
      </c>
      <c r="AT193" s="192" t="s">
        <v>146</v>
      </c>
      <c r="AU193" s="192" t="s">
        <v>82</v>
      </c>
      <c r="AY193" s="17" t="s">
        <v>144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7" t="s">
        <v>80</v>
      </c>
      <c r="BK193" s="193">
        <f>ROUND(I193*H193,2)</f>
        <v>0</v>
      </c>
      <c r="BL193" s="17" t="s">
        <v>150</v>
      </c>
      <c r="BM193" s="192" t="s">
        <v>1370</v>
      </c>
    </row>
    <row r="194" spans="2:65" s="12" customFormat="1">
      <c r="B194" s="194"/>
      <c r="C194" s="195"/>
      <c r="D194" s="196" t="s">
        <v>152</v>
      </c>
      <c r="E194" s="197" t="s">
        <v>1230</v>
      </c>
      <c r="F194" s="198" t="s">
        <v>1371</v>
      </c>
      <c r="G194" s="195"/>
      <c r="H194" s="199">
        <v>6.5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152</v>
      </c>
      <c r="AU194" s="205" t="s">
        <v>82</v>
      </c>
      <c r="AV194" s="12" t="s">
        <v>82</v>
      </c>
      <c r="AW194" s="12" t="s">
        <v>33</v>
      </c>
      <c r="AX194" s="12" t="s">
        <v>80</v>
      </c>
      <c r="AY194" s="205" t="s">
        <v>144</v>
      </c>
    </row>
    <row r="195" spans="2:65" s="1" customFormat="1" ht="24" customHeight="1">
      <c r="B195" s="34"/>
      <c r="C195" s="181" t="s">
        <v>594</v>
      </c>
      <c r="D195" s="181" t="s">
        <v>146</v>
      </c>
      <c r="E195" s="182" t="s">
        <v>1372</v>
      </c>
      <c r="F195" s="183" t="s">
        <v>1373</v>
      </c>
      <c r="G195" s="184" t="s">
        <v>166</v>
      </c>
      <c r="H195" s="185">
        <v>6.5</v>
      </c>
      <c r="I195" s="186"/>
      <c r="J195" s="187">
        <f>ROUND(I195*H195,2)</f>
        <v>0</v>
      </c>
      <c r="K195" s="183" t="s">
        <v>149</v>
      </c>
      <c r="L195" s="38"/>
      <c r="M195" s="188" t="s">
        <v>19</v>
      </c>
      <c r="N195" s="189" t="s">
        <v>43</v>
      </c>
      <c r="O195" s="63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AR195" s="192" t="s">
        <v>150</v>
      </c>
      <c r="AT195" s="192" t="s">
        <v>146</v>
      </c>
      <c r="AU195" s="192" t="s">
        <v>82</v>
      </c>
      <c r="AY195" s="17" t="s">
        <v>144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7" t="s">
        <v>80</v>
      </c>
      <c r="BK195" s="193">
        <f>ROUND(I195*H195,2)</f>
        <v>0</v>
      </c>
      <c r="BL195" s="17" t="s">
        <v>150</v>
      </c>
      <c r="BM195" s="192" t="s">
        <v>1374</v>
      </c>
    </row>
    <row r="196" spans="2:65" s="12" customFormat="1">
      <c r="B196" s="194"/>
      <c r="C196" s="195"/>
      <c r="D196" s="196" t="s">
        <v>152</v>
      </c>
      <c r="E196" s="197" t="s">
        <v>19</v>
      </c>
      <c r="F196" s="198" t="s">
        <v>1230</v>
      </c>
      <c r="G196" s="195"/>
      <c r="H196" s="199">
        <v>6.5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152</v>
      </c>
      <c r="AU196" s="205" t="s">
        <v>82</v>
      </c>
      <c r="AV196" s="12" t="s">
        <v>82</v>
      </c>
      <c r="AW196" s="12" t="s">
        <v>33</v>
      </c>
      <c r="AX196" s="12" t="s">
        <v>80</v>
      </c>
      <c r="AY196" s="205" t="s">
        <v>144</v>
      </c>
    </row>
    <row r="197" spans="2:65" s="1" customFormat="1" ht="24" customHeight="1">
      <c r="B197" s="34"/>
      <c r="C197" s="181" t="s">
        <v>598</v>
      </c>
      <c r="D197" s="181" t="s">
        <v>146</v>
      </c>
      <c r="E197" s="182" t="s">
        <v>1375</v>
      </c>
      <c r="F197" s="183" t="s">
        <v>1376</v>
      </c>
      <c r="G197" s="184" t="s">
        <v>166</v>
      </c>
      <c r="H197" s="185">
        <v>3.8</v>
      </c>
      <c r="I197" s="186"/>
      <c r="J197" s="187">
        <f>ROUND(I197*H197,2)</f>
        <v>0</v>
      </c>
      <c r="K197" s="183" t="s">
        <v>149</v>
      </c>
      <c r="L197" s="38"/>
      <c r="M197" s="188" t="s">
        <v>19</v>
      </c>
      <c r="N197" s="189" t="s">
        <v>43</v>
      </c>
      <c r="O197" s="63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AR197" s="192" t="s">
        <v>150</v>
      </c>
      <c r="AT197" s="192" t="s">
        <v>146</v>
      </c>
      <c r="AU197" s="192" t="s">
        <v>82</v>
      </c>
      <c r="AY197" s="17" t="s">
        <v>144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7" t="s">
        <v>80</v>
      </c>
      <c r="BK197" s="193">
        <f>ROUND(I197*H197,2)</f>
        <v>0</v>
      </c>
      <c r="BL197" s="17" t="s">
        <v>150</v>
      </c>
      <c r="BM197" s="192" t="s">
        <v>1377</v>
      </c>
    </row>
    <row r="198" spans="2:65" s="12" customFormat="1">
      <c r="B198" s="194"/>
      <c r="C198" s="195"/>
      <c r="D198" s="196" t="s">
        <v>152</v>
      </c>
      <c r="E198" s="197" t="s">
        <v>19</v>
      </c>
      <c r="F198" s="198" t="s">
        <v>1378</v>
      </c>
      <c r="G198" s="195"/>
      <c r="H198" s="199">
        <v>3.8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152</v>
      </c>
      <c r="AU198" s="205" t="s">
        <v>82</v>
      </c>
      <c r="AV198" s="12" t="s">
        <v>82</v>
      </c>
      <c r="AW198" s="12" t="s">
        <v>33</v>
      </c>
      <c r="AX198" s="12" t="s">
        <v>80</v>
      </c>
      <c r="AY198" s="205" t="s">
        <v>144</v>
      </c>
    </row>
    <row r="199" spans="2:65" s="1" customFormat="1" ht="36" customHeight="1">
      <c r="B199" s="34"/>
      <c r="C199" s="181" t="s">
        <v>602</v>
      </c>
      <c r="D199" s="181" t="s">
        <v>146</v>
      </c>
      <c r="E199" s="182" t="s">
        <v>1379</v>
      </c>
      <c r="F199" s="183" t="s">
        <v>1380</v>
      </c>
      <c r="G199" s="184" t="s">
        <v>166</v>
      </c>
      <c r="H199" s="185">
        <v>6.5</v>
      </c>
      <c r="I199" s="186"/>
      <c r="J199" s="187">
        <f>ROUND(I199*H199,2)</f>
        <v>0</v>
      </c>
      <c r="K199" s="183" t="s">
        <v>149</v>
      </c>
      <c r="L199" s="38"/>
      <c r="M199" s="188" t="s">
        <v>19</v>
      </c>
      <c r="N199" s="189" t="s">
        <v>43</v>
      </c>
      <c r="O199" s="63"/>
      <c r="P199" s="190">
        <f>O199*H199</f>
        <v>0</v>
      </c>
      <c r="Q199" s="190">
        <v>8.4250000000000005E-2</v>
      </c>
      <c r="R199" s="190">
        <f>Q199*H199</f>
        <v>0.54762500000000003</v>
      </c>
      <c r="S199" s="190">
        <v>0</v>
      </c>
      <c r="T199" s="191">
        <f>S199*H199</f>
        <v>0</v>
      </c>
      <c r="AR199" s="192" t="s">
        <v>150</v>
      </c>
      <c r="AT199" s="192" t="s">
        <v>146</v>
      </c>
      <c r="AU199" s="192" t="s">
        <v>82</v>
      </c>
      <c r="AY199" s="17" t="s">
        <v>144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7" t="s">
        <v>80</v>
      </c>
      <c r="BK199" s="193">
        <f>ROUND(I199*H199,2)</f>
        <v>0</v>
      </c>
      <c r="BL199" s="17" t="s">
        <v>150</v>
      </c>
      <c r="BM199" s="192" t="s">
        <v>1381</v>
      </c>
    </row>
    <row r="200" spans="2:65" s="12" customFormat="1">
      <c r="B200" s="194"/>
      <c r="C200" s="195"/>
      <c r="D200" s="196" t="s">
        <v>152</v>
      </c>
      <c r="E200" s="197" t="s">
        <v>19</v>
      </c>
      <c r="F200" s="198" t="s">
        <v>1230</v>
      </c>
      <c r="G200" s="195"/>
      <c r="H200" s="199">
        <v>6.5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152</v>
      </c>
      <c r="AU200" s="205" t="s">
        <v>82</v>
      </c>
      <c r="AV200" s="12" t="s">
        <v>82</v>
      </c>
      <c r="AW200" s="12" t="s">
        <v>33</v>
      </c>
      <c r="AX200" s="12" t="s">
        <v>80</v>
      </c>
      <c r="AY200" s="205" t="s">
        <v>144</v>
      </c>
    </row>
    <row r="201" spans="2:65" s="1" customFormat="1" ht="16.5" customHeight="1">
      <c r="B201" s="34"/>
      <c r="C201" s="217" t="s">
        <v>607</v>
      </c>
      <c r="D201" s="217" t="s">
        <v>217</v>
      </c>
      <c r="E201" s="218" t="s">
        <v>1382</v>
      </c>
      <c r="F201" s="219" t="s">
        <v>1383</v>
      </c>
      <c r="G201" s="220" t="s">
        <v>166</v>
      </c>
      <c r="H201" s="221">
        <v>6.8250000000000002</v>
      </c>
      <c r="I201" s="222"/>
      <c r="J201" s="223">
        <f>ROUND(I201*H201,2)</f>
        <v>0</v>
      </c>
      <c r="K201" s="219" t="s">
        <v>149</v>
      </c>
      <c r="L201" s="224"/>
      <c r="M201" s="225" t="s">
        <v>19</v>
      </c>
      <c r="N201" s="226" t="s">
        <v>43</v>
      </c>
      <c r="O201" s="63"/>
      <c r="P201" s="190">
        <f>O201*H201</f>
        <v>0</v>
      </c>
      <c r="Q201" s="190">
        <v>0.13</v>
      </c>
      <c r="R201" s="190">
        <f>Q201*H201</f>
        <v>0.88725000000000009</v>
      </c>
      <c r="S201" s="190">
        <v>0</v>
      </c>
      <c r="T201" s="191">
        <f>S201*H201</f>
        <v>0</v>
      </c>
      <c r="AR201" s="192" t="s">
        <v>183</v>
      </c>
      <c r="AT201" s="192" t="s">
        <v>217</v>
      </c>
      <c r="AU201" s="192" t="s">
        <v>82</v>
      </c>
      <c r="AY201" s="17" t="s">
        <v>144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7" t="s">
        <v>80</v>
      </c>
      <c r="BK201" s="193">
        <f>ROUND(I201*H201,2)</f>
        <v>0</v>
      </c>
      <c r="BL201" s="17" t="s">
        <v>150</v>
      </c>
      <c r="BM201" s="192" t="s">
        <v>1384</v>
      </c>
    </row>
    <row r="202" spans="2:65" s="12" customFormat="1">
      <c r="B202" s="194"/>
      <c r="C202" s="195"/>
      <c r="D202" s="196" t="s">
        <v>152</v>
      </c>
      <c r="E202" s="195"/>
      <c r="F202" s="198" t="s">
        <v>1385</v>
      </c>
      <c r="G202" s="195"/>
      <c r="H202" s="199">
        <v>6.8250000000000002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152</v>
      </c>
      <c r="AU202" s="205" t="s">
        <v>82</v>
      </c>
      <c r="AV202" s="12" t="s">
        <v>82</v>
      </c>
      <c r="AW202" s="12" t="s">
        <v>4</v>
      </c>
      <c r="AX202" s="12" t="s">
        <v>80</v>
      </c>
      <c r="AY202" s="205" t="s">
        <v>144</v>
      </c>
    </row>
    <row r="203" spans="2:65" s="1" customFormat="1" ht="36" customHeight="1">
      <c r="B203" s="34"/>
      <c r="C203" s="181" t="s">
        <v>612</v>
      </c>
      <c r="D203" s="181" t="s">
        <v>146</v>
      </c>
      <c r="E203" s="182" t="s">
        <v>1386</v>
      </c>
      <c r="F203" s="183" t="s">
        <v>1387</v>
      </c>
      <c r="G203" s="184" t="s">
        <v>166</v>
      </c>
      <c r="H203" s="185">
        <v>3.8</v>
      </c>
      <c r="I203" s="186"/>
      <c r="J203" s="187">
        <f>ROUND(I203*H203,2)</f>
        <v>0</v>
      </c>
      <c r="K203" s="183" t="s">
        <v>149</v>
      </c>
      <c r="L203" s="38"/>
      <c r="M203" s="188" t="s">
        <v>19</v>
      </c>
      <c r="N203" s="189" t="s">
        <v>43</v>
      </c>
      <c r="O203" s="63"/>
      <c r="P203" s="190">
        <f>O203*H203</f>
        <v>0</v>
      </c>
      <c r="Q203" s="190">
        <v>0.10100000000000001</v>
      </c>
      <c r="R203" s="190">
        <f>Q203*H203</f>
        <v>0.38380000000000003</v>
      </c>
      <c r="S203" s="190">
        <v>0</v>
      </c>
      <c r="T203" s="191">
        <f>S203*H203</f>
        <v>0</v>
      </c>
      <c r="AR203" s="192" t="s">
        <v>150</v>
      </c>
      <c r="AT203" s="192" t="s">
        <v>146</v>
      </c>
      <c r="AU203" s="192" t="s">
        <v>82</v>
      </c>
      <c r="AY203" s="17" t="s">
        <v>144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7" t="s">
        <v>80</v>
      </c>
      <c r="BK203" s="193">
        <f>ROUND(I203*H203,2)</f>
        <v>0</v>
      </c>
      <c r="BL203" s="17" t="s">
        <v>150</v>
      </c>
      <c r="BM203" s="192" t="s">
        <v>1388</v>
      </c>
    </row>
    <row r="204" spans="2:65" s="12" customFormat="1">
      <c r="B204" s="194"/>
      <c r="C204" s="195"/>
      <c r="D204" s="196" t="s">
        <v>152</v>
      </c>
      <c r="E204" s="197" t="s">
        <v>19</v>
      </c>
      <c r="F204" s="198" t="s">
        <v>1378</v>
      </c>
      <c r="G204" s="195"/>
      <c r="H204" s="199">
        <v>3.8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152</v>
      </c>
      <c r="AU204" s="205" t="s">
        <v>82</v>
      </c>
      <c r="AV204" s="12" t="s">
        <v>82</v>
      </c>
      <c r="AW204" s="12" t="s">
        <v>33</v>
      </c>
      <c r="AX204" s="12" t="s">
        <v>80</v>
      </c>
      <c r="AY204" s="205" t="s">
        <v>144</v>
      </c>
    </row>
    <row r="205" spans="2:65" s="1" customFormat="1" ht="16.5" customHeight="1">
      <c r="B205" s="34"/>
      <c r="C205" s="217" t="s">
        <v>616</v>
      </c>
      <c r="D205" s="217" t="s">
        <v>217</v>
      </c>
      <c r="E205" s="218" t="s">
        <v>1389</v>
      </c>
      <c r="F205" s="219" t="s">
        <v>1390</v>
      </c>
      <c r="G205" s="220" t="s">
        <v>166</v>
      </c>
      <c r="H205" s="221">
        <v>3.99</v>
      </c>
      <c r="I205" s="222"/>
      <c r="J205" s="223">
        <f>ROUND(I205*H205,2)</f>
        <v>0</v>
      </c>
      <c r="K205" s="219" t="s">
        <v>149</v>
      </c>
      <c r="L205" s="224"/>
      <c r="M205" s="225" t="s">
        <v>19</v>
      </c>
      <c r="N205" s="226" t="s">
        <v>43</v>
      </c>
      <c r="O205" s="63"/>
      <c r="P205" s="190">
        <f>O205*H205</f>
        <v>0</v>
      </c>
      <c r="Q205" s="190">
        <v>0.108</v>
      </c>
      <c r="R205" s="190">
        <f>Q205*H205</f>
        <v>0.43092000000000003</v>
      </c>
      <c r="S205" s="190">
        <v>0</v>
      </c>
      <c r="T205" s="191">
        <f>S205*H205</f>
        <v>0</v>
      </c>
      <c r="AR205" s="192" t="s">
        <v>183</v>
      </c>
      <c r="AT205" s="192" t="s">
        <v>217</v>
      </c>
      <c r="AU205" s="192" t="s">
        <v>82</v>
      </c>
      <c r="AY205" s="17" t="s">
        <v>144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7" t="s">
        <v>80</v>
      </c>
      <c r="BK205" s="193">
        <f>ROUND(I205*H205,2)</f>
        <v>0</v>
      </c>
      <c r="BL205" s="17" t="s">
        <v>150</v>
      </c>
      <c r="BM205" s="192" t="s">
        <v>1391</v>
      </c>
    </row>
    <row r="206" spans="2:65" s="12" customFormat="1">
      <c r="B206" s="194"/>
      <c r="C206" s="195"/>
      <c r="D206" s="196" t="s">
        <v>152</v>
      </c>
      <c r="E206" s="195"/>
      <c r="F206" s="198" t="s">
        <v>1392</v>
      </c>
      <c r="G206" s="195"/>
      <c r="H206" s="199">
        <v>3.99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152</v>
      </c>
      <c r="AU206" s="205" t="s">
        <v>82</v>
      </c>
      <c r="AV206" s="12" t="s">
        <v>82</v>
      </c>
      <c r="AW206" s="12" t="s">
        <v>4</v>
      </c>
      <c r="AX206" s="12" t="s">
        <v>80</v>
      </c>
      <c r="AY206" s="205" t="s">
        <v>144</v>
      </c>
    </row>
    <row r="207" spans="2:65" s="11" customFormat="1" ht="22.9" customHeight="1">
      <c r="B207" s="165"/>
      <c r="C207" s="166"/>
      <c r="D207" s="167" t="s">
        <v>71</v>
      </c>
      <c r="E207" s="179" t="s">
        <v>183</v>
      </c>
      <c r="F207" s="179" t="s">
        <v>611</v>
      </c>
      <c r="G207" s="166"/>
      <c r="H207" s="166"/>
      <c r="I207" s="169"/>
      <c r="J207" s="180">
        <f>BK207</f>
        <v>0</v>
      </c>
      <c r="K207" s="166"/>
      <c r="L207" s="171"/>
      <c r="M207" s="172"/>
      <c r="N207" s="173"/>
      <c r="O207" s="173"/>
      <c r="P207" s="174">
        <f>SUM(P208:P226)</f>
        <v>0</v>
      </c>
      <c r="Q207" s="173"/>
      <c r="R207" s="174">
        <f>SUM(R208:R226)</f>
        <v>0.72856245999999991</v>
      </c>
      <c r="S207" s="173"/>
      <c r="T207" s="175">
        <f>SUM(T208:T226)</f>
        <v>0</v>
      </c>
      <c r="AR207" s="176" t="s">
        <v>80</v>
      </c>
      <c r="AT207" s="177" t="s">
        <v>71</v>
      </c>
      <c r="AU207" s="177" t="s">
        <v>80</v>
      </c>
      <c r="AY207" s="176" t="s">
        <v>144</v>
      </c>
      <c r="BK207" s="178">
        <f>SUM(BK208:BK226)</f>
        <v>0</v>
      </c>
    </row>
    <row r="208" spans="2:65" s="1" customFormat="1" ht="24" customHeight="1">
      <c r="B208" s="34"/>
      <c r="C208" s="181" t="s">
        <v>621</v>
      </c>
      <c r="D208" s="181" t="s">
        <v>146</v>
      </c>
      <c r="E208" s="182" t="s">
        <v>1393</v>
      </c>
      <c r="F208" s="183" t="s">
        <v>1394</v>
      </c>
      <c r="G208" s="184" t="s">
        <v>313</v>
      </c>
      <c r="H208" s="185">
        <v>1</v>
      </c>
      <c r="I208" s="186"/>
      <c r="J208" s="187">
        <f>ROUND(I208*H208,2)</f>
        <v>0</v>
      </c>
      <c r="K208" s="183" t="s">
        <v>149</v>
      </c>
      <c r="L208" s="38"/>
      <c r="M208" s="188" t="s">
        <v>19</v>
      </c>
      <c r="N208" s="189" t="s">
        <v>43</v>
      </c>
      <c r="O208" s="63"/>
      <c r="P208" s="190">
        <f>O208*H208</f>
        <v>0</v>
      </c>
      <c r="Q208" s="190">
        <v>2.96E-3</v>
      </c>
      <c r="R208" s="190">
        <f>Q208*H208</f>
        <v>2.96E-3</v>
      </c>
      <c r="S208" s="190">
        <v>0</v>
      </c>
      <c r="T208" s="191">
        <f>S208*H208</f>
        <v>0</v>
      </c>
      <c r="AR208" s="192" t="s">
        <v>150</v>
      </c>
      <c r="AT208" s="192" t="s">
        <v>146</v>
      </c>
      <c r="AU208" s="192" t="s">
        <v>82</v>
      </c>
      <c r="AY208" s="17" t="s">
        <v>144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7" t="s">
        <v>80</v>
      </c>
      <c r="BK208" s="193">
        <f>ROUND(I208*H208,2)</f>
        <v>0</v>
      </c>
      <c r="BL208" s="17" t="s">
        <v>150</v>
      </c>
      <c r="BM208" s="192" t="s">
        <v>1395</v>
      </c>
    </row>
    <row r="209" spans="2:65" s="1" customFormat="1" ht="16.5" customHeight="1">
      <c r="B209" s="34"/>
      <c r="C209" s="217" t="s">
        <v>625</v>
      </c>
      <c r="D209" s="217" t="s">
        <v>217</v>
      </c>
      <c r="E209" s="218" t="s">
        <v>1396</v>
      </c>
      <c r="F209" s="219" t="s">
        <v>1397</v>
      </c>
      <c r="G209" s="220" t="s">
        <v>313</v>
      </c>
      <c r="H209" s="221">
        <v>1</v>
      </c>
      <c r="I209" s="222"/>
      <c r="J209" s="223">
        <f>ROUND(I209*H209,2)</f>
        <v>0</v>
      </c>
      <c r="K209" s="219" t="s">
        <v>19</v>
      </c>
      <c r="L209" s="224"/>
      <c r="M209" s="225" t="s">
        <v>19</v>
      </c>
      <c r="N209" s="226" t="s">
        <v>43</v>
      </c>
      <c r="O209" s="63"/>
      <c r="P209" s="190">
        <f>O209*H209</f>
        <v>0</v>
      </c>
      <c r="Q209" s="190">
        <v>9.1999999999999998E-3</v>
      </c>
      <c r="R209" s="190">
        <f>Q209*H209</f>
        <v>9.1999999999999998E-3</v>
      </c>
      <c r="S209" s="190">
        <v>0</v>
      </c>
      <c r="T209" s="191">
        <f>S209*H209</f>
        <v>0</v>
      </c>
      <c r="AR209" s="192" t="s">
        <v>183</v>
      </c>
      <c r="AT209" s="192" t="s">
        <v>217</v>
      </c>
      <c r="AU209" s="192" t="s">
        <v>82</v>
      </c>
      <c r="AY209" s="17" t="s">
        <v>144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7" t="s">
        <v>80</v>
      </c>
      <c r="BK209" s="193">
        <f>ROUND(I209*H209,2)</f>
        <v>0</v>
      </c>
      <c r="BL209" s="17" t="s">
        <v>150</v>
      </c>
      <c r="BM209" s="192" t="s">
        <v>1398</v>
      </c>
    </row>
    <row r="210" spans="2:65" s="1" customFormat="1" ht="24" customHeight="1">
      <c r="B210" s="34"/>
      <c r="C210" s="181" t="s">
        <v>629</v>
      </c>
      <c r="D210" s="181" t="s">
        <v>146</v>
      </c>
      <c r="E210" s="182" t="s">
        <v>1399</v>
      </c>
      <c r="F210" s="183" t="s">
        <v>1400</v>
      </c>
      <c r="G210" s="184" t="s">
        <v>235</v>
      </c>
      <c r="H210" s="185">
        <v>97.11</v>
      </c>
      <c r="I210" s="186"/>
      <c r="J210" s="187">
        <f>ROUND(I210*H210,2)</f>
        <v>0</v>
      </c>
      <c r="K210" s="183" t="s">
        <v>149</v>
      </c>
      <c r="L210" s="38"/>
      <c r="M210" s="188" t="s">
        <v>19</v>
      </c>
      <c r="N210" s="189" t="s">
        <v>43</v>
      </c>
      <c r="O210" s="63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AR210" s="192" t="s">
        <v>150</v>
      </c>
      <c r="AT210" s="192" t="s">
        <v>146</v>
      </c>
      <c r="AU210" s="192" t="s">
        <v>82</v>
      </c>
      <c r="AY210" s="17" t="s">
        <v>144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7" t="s">
        <v>80</v>
      </c>
      <c r="BK210" s="193">
        <f>ROUND(I210*H210,2)</f>
        <v>0</v>
      </c>
      <c r="BL210" s="17" t="s">
        <v>150</v>
      </c>
      <c r="BM210" s="192" t="s">
        <v>1401</v>
      </c>
    </row>
    <row r="211" spans="2:65" s="12" customFormat="1">
      <c r="B211" s="194"/>
      <c r="C211" s="195"/>
      <c r="D211" s="196" t="s">
        <v>152</v>
      </c>
      <c r="E211" s="197" t="s">
        <v>1219</v>
      </c>
      <c r="F211" s="198" t="s">
        <v>1402</v>
      </c>
      <c r="G211" s="195"/>
      <c r="H211" s="199">
        <v>97.11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152</v>
      </c>
      <c r="AU211" s="205" t="s">
        <v>82</v>
      </c>
      <c r="AV211" s="12" t="s">
        <v>82</v>
      </c>
      <c r="AW211" s="12" t="s">
        <v>33</v>
      </c>
      <c r="AX211" s="12" t="s">
        <v>80</v>
      </c>
      <c r="AY211" s="205" t="s">
        <v>144</v>
      </c>
    </row>
    <row r="212" spans="2:65" s="1" customFormat="1" ht="16.5" customHeight="1">
      <c r="B212" s="34"/>
      <c r="C212" s="217" t="s">
        <v>633</v>
      </c>
      <c r="D212" s="217" t="s">
        <v>217</v>
      </c>
      <c r="E212" s="218" t="s">
        <v>1403</v>
      </c>
      <c r="F212" s="219" t="s">
        <v>1404</v>
      </c>
      <c r="G212" s="220" t="s">
        <v>235</v>
      </c>
      <c r="H212" s="221">
        <v>99.052000000000007</v>
      </c>
      <c r="I212" s="222"/>
      <c r="J212" s="223">
        <f>ROUND(I212*H212,2)</f>
        <v>0</v>
      </c>
      <c r="K212" s="219" t="s">
        <v>149</v>
      </c>
      <c r="L212" s="224"/>
      <c r="M212" s="225" t="s">
        <v>19</v>
      </c>
      <c r="N212" s="226" t="s">
        <v>43</v>
      </c>
      <c r="O212" s="63"/>
      <c r="P212" s="190">
        <f>O212*H212</f>
        <v>0</v>
      </c>
      <c r="Q212" s="190">
        <v>6.6299999999999996E-3</v>
      </c>
      <c r="R212" s="190">
        <f>Q212*H212</f>
        <v>0.65671475999999995</v>
      </c>
      <c r="S212" s="190">
        <v>0</v>
      </c>
      <c r="T212" s="191">
        <f>S212*H212</f>
        <v>0</v>
      </c>
      <c r="AR212" s="192" t="s">
        <v>183</v>
      </c>
      <c r="AT212" s="192" t="s">
        <v>217</v>
      </c>
      <c r="AU212" s="192" t="s">
        <v>82</v>
      </c>
      <c r="AY212" s="17" t="s">
        <v>144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7" t="s">
        <v>80</v>
      </c>
      <c r="BK212" s="193">
        <f>ROUND(I212*H212,2)</f>
        <v>0</v>
      </c>
      <c r="BL212" s="17" t="s">
        <v>150</v>
      </c>
      <c r="BM212" s="192" t="s">
        <v>1405</v>
      </c>
    </row>
    <row r="213" spans="2:65" s="12" customFormat="1">
      <c r="B213" s="194"/>
      <c r="C213" s="195"/>
      <c r="D213" s="196" t="s">
        <v>152</v>
      </c>
      <c r="E213" s="195"/>
      <c r="F213" s="198" t="s">
        <v>1406</v>
      </c>
      <c r="G213" s="195"/>
      <c r="H213" s="199">
        <v>99.052000000000007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152</v>
      </c>
      <c r="AU213" s="205" t="s">
        <v>82</v>
      </c>
      <c r="AV213" s="12" t="s">
        <v>82</v>
      </c>
      <c r="AW213" s="12" t="s">
        <v>4</v>
      </c>
      <c r="AX213" s="12" t="s">
        <v>80</v>
      </c>
      <c r="AY213" s="205" t="s">
        <v>144</v>
      </c>
    </row>
    <row r="214" spans="2:65" s="1" customFormat="1" ht="24" customHeight="1">
      <c r="B214" s="34"/>
      <c r="C214" s="181" t="s">
        <v>637</v>
      </c>
      <c r="D214" s="181" t="s">
        <v>146</v>
      </c>
      <c r="E214" s="182" t="s">
        <v>1407</v>
      </c>
      <c r="F214" s="183" t="s">
        <v>1408</v>
      </c>
      <c r="G214" s="184" t="s">
        <v>313</v>
      </c>
      <c r="H214" s="185">
        <v>24</v>
      </c>
      <c r="I214" s="186"/>
      <c r="J214" s="187">
        <f t="shared" ref="J214:J221" si="0">ROUND(I214*H214,2)</f>
        <v>0</v>
      </c>
      <c r="K214" s="183" t="s">
        <v>149</v>
      </c>
      <c r="L214" s="38"/>
      <c r="M214" s="188" t="s">
        <v>19</v>
      </c>
      <c r="N214" s="189" t="s">
        <v>43</v>
      </c>
      <c r="O214" s="63"/>
      <c r="P214" s="190">
        <f t="shared" ref="P214:P221" si="1">O214*H214</f>
        <v>0</v>
      </c>
      <c r="Q214" s="190">
        <v>0</v>
      </c>
      <c r="R214" s="190">
        <f t="shared" ref="R214:R221" si="2">Q214*H214</f>
        <v>0</v>
      </c>
      <c r="S214" s="190">
        <v>0</v>
      </c>
      <c r="T214" s="191">
        <f t="shared" ref="T214:T221" si="3">S214*H214</f>
        <v>0</v>
      </c>
      <c r="AR214" s="192" t="s">
        <v>150</v>
      </c>
      <c r="AT214" s="192" t="s">
        <v>146</v>
      </c>
      <c r="AU214" s="192" t="s">
        <v>82</v>
      </c>
      <c r="AY214" s="17" t="s">
        <v>144</v>
      </c>
      <c r="BE214" s="193">
        <f t="shared" ref="BE214:BE221" si="4">IF(N214="základní",J214,0)</f>
        <v>0</v>
      </c>
      <c r="BF214" s="193">
        <f t="shared" ref="BF214:BF221" si="5">IF(N214="snížená",J214,0)</f>
        <v>0</v>
      </c>
      <c r="BG214" s="193">
        <f t="shared" ref="BG214:BG221" si="6">IF(N214="zákl. přenesená",J214,0)</f>
        <v>0</v>
      </c>
      <c r="BH214" s="193">
        <f t="shared" ref="BH214:BH221" si="7">IF(N214="sníž. přenesená",J214,0)</f>
        <v>0</v>
      </c>
      <c r="BI214" s="193">
        <f t="shared" ref="BI214:BI221" si="8">IF(N214="nulová",J214,0)</f>
        <v>0</v>
      </c>
      <c r="BJ214" s="17" t="s">
        <v>80</v>
      </c>
      <c r="BK214" s="193">
        <f t="shared" ref="BK214:BK221" si="9">ROUND(I214*H214,2)</f>
        <v>0</v>
      </c>
      <c r="BL214" s="17" t="s">
        <v>150</v>
      </c>
      <c r="BM214" s="192" t="s">
        <v>1409</v>
      </c>
    </row>
    <row r="215" spans="2:65" s="1" customFormat="1" ht="16.5" customHeight="1">
      <c r="B215" s="34"/>
      <c r="C215" s="217" t="s">
        <v>641</v>
      </c>
      <c r="D215" s="217" t="s">
        <v>217</v>
      </c>
      <c r="E215" s="218" t="s">
        <v>1410</v>
      </c>
      <c r="F215" s="219" t="s">
        <v>1411</v>
      </c>
      <c r="G215" s="220" t="s">
        <v>313</v>
      </c>
      <c r="H215" s="221">
        <v>18</v>
      </c>
      <c r="I215" s="222"/>
      <c r="J215" s="223">
        <f t="shared" si="0"/>
        <v>0</v>
      </c>
      <c r="K215" s="219" t="s">
        <v>149</v>
      </c>
      <c r="L215" s="224"/>
      <c r="M215" s="225" t="s">
        <v>19</v>
      </c>
      <c r="N215" s="226" t="s">
        <v>43</v>
      </c>
      <c r="O215" s="63"/>
      <c r="P215" s="190">
        <f t="shared" si="1"/>
        <v>0</v>
      </c>
      <c r="Q215" s="190">
        <v>1.81E-3</v>
      </c>
      <c r="R215" s="190">
        <f t="shared" si="2"/>
        <v>3.2579999999999998E-2</v>
      </c>
      <c r="S215" s="190">
        <v>0</v>
      </c>
      <c r="T215" s="191">
        <f t="shared" si="3"/>
        <v>0</v>
      </c>
      <c r="AR215" s="192" t="s">
        <v>183</v>
      </c>
      <c r="AT215" s="192" t="s">
        <v>217</v>
      </c>
      <c r="AU215" s="192" t="s">
        <v>82</v>
      </c>
      <c r="AY215" s="17" t="s">
        <v>144</v>
      </c>
      <c r="BE215" s="193">
        <f t="shared" si="4"/>
        <v>0</v>
      </c>
      <c r="BF215" s="193">
        <f t="shared" si="5"/>
        <v>0</v>
      </c>
      <c r="BG215" s="193">
        <f t="shared" si="6"/>
        <v>0</v>
      </c>
      <c r="BH215" s="193">
        <f t="shared" si="7"/>
        <v>0</v>
      </c>
      <c r="BI215" s="193">
        <f t="shared" si="8"/>
        <v>0</v>
      </c>
      <c r="BJ215" s="17" t="s">
        <v>80</v>
      </c>
      <c r="BK215" s="193">
        <f t="shared" si="9"/>
        <v>0</v>
      </c>
      <c r="BL215" s="17" t="s">
        <v>150</v>
      </c>
      <c r="BM215" s="192" t="s">
        <v>1412</v>
      </c>
    </row>
    <row r="216" spans="2:65" s="1" customFormat="1" ht="16.5" customHeight="1">
      <c r="B216" s="34"/>
      <c r="C216" s="217" t="s">
        <v>645</v>
      </c>
      <c r="D216" s="217" t="s">
        <v>217</v>
      </c>
      <c r="E216" s="218" t="s">
        <v>1413</v>
      </c>
      <c r="F216" s="219" t="s">
        <v>1414</v>
      </c>
      <c r="G216" s="220" t="s">
        <v>313</v>
      </c>
      <c r="H216" s="221">
        <v>2</v>
      </c>
      <c r="I216" s="222"/>
      <c r="J216" s="223">
        <f t="shared" si="0"/>
        <v>0</v>
      </c>
      <c r="K216" s="219" t="s">
        <v>19</v>
      </c>
      <c r="L216" s="224"/>
      <c r="M216" s="225" t="s">
        <v>19</v>
      </c>
      <c r="N216" s="226" t="s">
        <v>43</v>
      </c>
      <c r="O216" s="63"/>
      <c r="P216" s="190">
        <f t="shared" si="1"/>
        <v>0</v>
      </c>
      <c r="Q216" s="190">
        <v>4.0000000000000001E-3</v>
      </c>
      <c r="R216" s="190">
        <f t="shared" si="2"/>
        <v>8.0000000000000002E-3</v>
      </c>
      <c r="S216" s="190">
        <v>0</v>
      </c>
      <c r="T216" s="191">
        <f t="shared" si="3"/>
        <v>0</v>
      </c>
      <c r="AR216" s="192" t="s">
        <v>183</v>
      </c>
      <c r="AT216" s="192" t="s">
        <v>217</v>
      </c>
      <c r="AU216" s="192" t="s">
        <v>82</v>
      </c>
      <c r="AY216" s="17" t="s">
        <v>144</v>
      </c>
      <c r="BE216" s="193">
        <f t="shared" si="4"/>
        <v>0</v>
      </c>
      <c r="BF216" s="193">
        <f t="shared" si="5"/>
        <v>0</v>
      </c>
      <c r="BG216" s="193">
        <f t="shared" si="6"/>
        <v>0</v>
      </c>
      <c r="BH216" s="193">
        <f t="shared" si="7"/>
        <v>0</v>
      </c>
      <c r="BI216" s="193">
        <f t="shared" si="8"/>
        <v>0</v>
      </c>
      <c r="BJ216" s="17" t="s">
        <v>80</v>
      </c>
      <c r="BK216" s="193">
        <f t="shared" si="9"/>
        <v>0</v>
      </c>
      <c r="BL216" s="17" t="s">
        <v>150</v>
      </c>
      <c r="BM216" s="192" t="s">
        <v>1415</v>
      </c>
    </row>
    <row r="217" spans="2:65" s="1" customFormat="1" ht="16.5" customHeight="1">
      <c r="B217" s="34"/>
      <c r="C217" s="217" t="s">
        <v>649</v>
      </c>
      <c r="D217" s="217" t="s">
        <v>217</v>
      </c>
      <c r="E217" s="218" t="s">
        <v>1416</v>
      </c>
      <c r="F217" s="219" t="s">
        <v>1417</v>
      </c>
      <c r="G217" s="220" t="s">
        <v>313</v>
      </c>
      <c r="H217" s="221">
        <v>2</v>
      </c>
      <c r="I217" s="222"/>
      <c r="J217" s="223">
        <f t="shared" si="0"/>
        <v>0</v>
      </c>
      <c r="K217" s="219" t="s">
        <v>19</v>
      </c>
      <c r="L217" s="224"/>
      <c r="M217" s="225" t="s">
        <v>19</v>
      </c>
      <c r="N217" s="226" t="s">
        <v>43</v>
      </c>
      <c r="O217" s="63"/>
      <c r="P217" s="190">
        <f t="shared" si="1"/>
        <v>0</v>
      </c>
      <c r="Q217" s="190">
        <v>5.6999999999999998E-4</v>
      </c>
      <c r="R217" s="190">
        <f t="shared" si="2"/>
        <v>1.14E-3</v>
      </c>
      <c r="S217" s="190">
        <v>0</v>
      </c>
      <c r="T217" s="191">
        <f t="shared" si="3"/>
        <v>0</v>
      </c>
      <c r="AR217" s="192" t="s">
        <v>183</v>
      </c>
      <c r="AT217" s="192" t="s">
        <v>217</v>
      </c>
      <c r="AU217" s="192" t="s">
        <v>82</v>
      </c>
      <c r="AY217" s="17" t="s">
        <v>144</v>
      </c>
      <c r="BE217" s="193">
        <f t="shared" si="4"/>
        <v>0</v>
      </c>
      <c r="BF217" s="193">
        <f t="shared" si="5"/>
        <v>0</v>
      </c>
      <c r="BG217" s="193">
        <f t="shared" si="6"/>
        <v>0</v>
      </c>
      <c r="BH217" s="193">
        <f t="shared" si="7"/>
        <v>0</v>
      </c>
      <c r="BI217" s="193">
        <f t="shared" si="8"/>
        <v>0</v>
      </c>
      <c r="BJ217" s="17" t="s">
        <v>80</v>
      </c>
      <c r="BK217" s="193">
        <f t="shared" si="9"/>
        <v>0</v>
      </c>
      <c r="BL217" s="17" t="s">
        <v>150</v>
      </c>
      <c r="BM217" s="192" t="s">
        <v>1418</v>
      </c>
    </row>
    <row r="218" spans="2:65" s="1" customFormat="1" ht="16.5" customHeight="1">
      <c r="B218" s="34"/>
      <c r="C218" s="217" t="s">
        <v>653</v>
      </c>
      <c r="D218" s="217" t="s">
        <v>217</v>
      </c>
      <c r="E218" s="218" t="s">
        <v>1419</v>
      </c>
      <c r="F218" s="219" t="s">
        <v>1420</v>
      </c>
      <c r="G218" s="220" t="s">
        <v>313</v>
      </c>
      <c r="H218" s="221">
        <v>2</v>
      </c>
      <c r="I218" s="222"/>
      <c r="J218" s="223">
        <f t="shared" si="0"/>
        <v>0</v>
      </c>
      <c r="K218" s="219" t="s">
        <v>149</v>
      </c>
      <c r="L218" s="224"/>
      <c r="M218" s="225" t="s">
        <v>19</v>
      </c>
      <c r="N218" s="226" t="s">
        <v>43</v>
      </c>
      <c r="O218" s="63"/>
      <c r="P218" s="190">
        <f t="shared" si="1"/>
        <v>0</v>
      </c>
      <c r="Q218" s="190">
        <v>3.0999999999999999E-3</v>
      </c>
      <c r="R218" s="190">
        <f t="shared" si="2"/>
        <v>6.1999999999999998E-3</v>
      </c>
      <c r="S218" s="190">
        <v>0</v>
      </c>
      <c r="T218" s="191">
        <f t="shared" si="3"/>
        <v>0</v>
      </c>
      <c r="AR218" s="192" t="s">
        <v>183</v>
      </c>
      <c r="AT218" s="192" t="s">
        <v>217</v>
      </c>
      <c r="AU218" s="192" t="s">
        <v>82</v>
      </c>
      <c r="AY218" s="17" t="s">
        <v>144</v>
      </c>
      <c r="BE218" s="193">
        <f t="shared" si="4"/>
        <v>0</v>
      </c>
      <c r="BF218" s="193">
        <f t="shared" si="5"/>
        <v>0</v>
      </c>
      <c r="BG218" s="193">
        <f t="shared" si="6"/>
        <v>0</v>
      </c>
      <c r="BH218" s="193">
        <f t="shared" si="7"/>
        <v>0</v>
      </c>
      <c r="BI218" s="193">
        <f t="shared" si="8"/>
        <v>0</v>
      </c>
      <c r="BJ218" s="17" t="s">
        <v>80</v>
      </c>
      <c r="BK218" s="193">
        <f t="shared" si="9"/>
        <v>0</v>
      </c>
      <c r="BL218" s="17" t="s">
        <v>150</v>
      </c>
      <c r="BM218" s="192" t="s">
        <v>1421</v>
      </c>
    </row>
    <row r="219" spans="2:65" s="1" customFormat="1" ht="16.5" customHeight="1">
      <c r="B219" s="34"/>
      <c r="C219" s="181" t="s">
        <v>657</v>
      </c>
      <c r="D219" s="181" t="s">
        <v>146</v>
      </c>
      <c r="E219" s="182" t="s">
        <v>1422</v>
      </c>
      <c r="F219" s="183" t="s">
        <v>1423</v>
      </c>
      <c r="G219" s="184" t="s">
        <v>313</v>
      </c>
      <c r="H219" s="185">
        <v>1</v>
      </c>
      <c r="I219" s="186"/>
      <c r="J219" s="187">
        <f t="shared" si="0"/>
        <v>0</v>
      </c>
      <c r="K219" s="183" t="s">
        <v>149</v>
      </c>
      <c r="L219" s="38"/>
      <c r="M219" s="188" t="s">
        <v>19</v>
      </c>
      <c r="N219" s="189" t="s">
        <v>43</v>
      </c>
      <c r="O219" s="63"/>
      <c r="P219" s="190">
        <f t="shared" si="1"/>
        <v>0</v>
      </c>
      <c r="Q219" s="190">
        <v>8.7000000000000001E-4</v>
      </c>
      <c r="R219" s="190">
        <f t="shared" si="2"/>
        <v>8.7000000000000001E-4</v>
      </c>
      <c r="S219" s="190">
        <v>0</v>
      </c>
      <c r="T219" s="191">
        <f t="shared" si="3"/>
        <v>0</v>
      </c>
      <c r="AR219" s="192" t="s">
        <v>150</v>
      </c>
      <c r="AT219" s="192" t="s">
        <v>146</v>
      </c>
      <c r="AU219" s="192" t="s">
        <v>82</v>
      </c>
      <c r="AY219" s="17" t="s">
        <v>144</v>
      </c>
      <c r="BE219" s="193">
        <f t="shared" si="4"/>
        <v>0</v>
      </c>
      <c r="BF219" s="193">
        <f t="shared" si="5"/>
        <v>0</v>
      </c>
      <c r="BG219" s="193">
        <f t="shared" si="6"/>
        <v>0</v>
      </c>
      <c r="BH219" s="193">
        <f t="shared" si="7"/>
        <v>0</v>
      </c>
      <c r="BI219" s="193">
        <f t="shared" si="8"/>
        <v>0</v>
      </c>
      <c r="BJ219" s="17" t="s">
        <v>80</v>
      </c>
      <c r="BK219" s="193">
        <f t="shared" si="9"/>
        <v>0</v>
      </c>
      <c r="BL219" s="17" t="s">
        <v>150</v>
      </c>
      <c r="BM219" s="192" t="s">
        <v>1424</v>
      </c>
    </row>
    <row r="220" spans="2:65" s="1" customFormat="1" ht="16.5" customHeight="1">
      <c r="B220" s="34"/>
      <c r="C220" s="217" t="s">
        <v>663</v>
      </c>
      <c r="D220" s="217" t="s">
        <v>217</v>
      </c>
      <c r="E220" s="218" t="s">
        <v>1425</v>
      </c>
      <c r="F220" s="219" t="s">
        <v>1426</v>
      </c>
      <c r="G220" s="220" t="s">
        <v>313</v>
      </c>
      <c r="H220" s="221">
        <v>1</v>
      </c>
      <c r="I220" s="222"/>
      <c r="J220" s="223">
        <f t="shared" si="0"/>
        <v>0</v>
      </c>
      <c r="K220" s="219" t="s">
        <v>149</v>
      </c>
      <c r="L220" s="224"/>
      <c r="M220" s="225" t="s">
        <v>19</v>
      </c>
      <c r="N220" s="226" t="s">
        <v>43</v>
      </c>
      <c r="O220" s="63"/>
      <c r="P220" s="190">
        <f t="shared" si="1"/>
        <v>0</v>
      </c>
      <c r="Q220" s="190">
        <v>4.1000000000000003E-3</v>
      </c>
      <c r="R220" s="190">
        <f t="shared" si="2"/>
        <v>4.1000000000000003E-3</v>
      </c>
      <c r="S220" s="190">
        <v>0</v>
      </c>
      <c r="T220" s="191">
        <f t="shared" si="3"/>
        <v>0</v>
      </c>
      <c r="AR220" s="192" t="s">
        <v>183</v>
      </c>
      <c r="AT220" s="192" t="s">
        <v>217</v>
      </c>
      <c r="AU220" s="192" t="s">
        <v>82</v>
      </c>
      <c r="AY220" s="17" t="s">
        <v>144</v>
      </c>
      <c r="BE220" s="193">
        <f t="shared" si="4"/>
        <v>0</v>
      </c>
      <c r="BF220" s="193">
        <f t="shared" si="5"/>
        <v>0</v>
      </c>
      <c r="BG220" s="193">
        <f t="shared" si="6"/>
        <v>0</v>
      </c>
      <c r="BH220" s="193">
        <f t="shared" si="7"/>
        <v>0</v>
      </c>
      <c r="BI220" s="193">
        <f t="shared" si="8"/>
        <v>0</v>
      </c>
      <c r="BJ220" s="17" t="s">
        <v>80</v>
      </c>
      <c r="BK220" s="193">
        <f t="shared" si="9"/>
        <v>0</v>
      </c>
      <c r="BL220" s="17" t="s">
        <v>150</v>
      </c>
      <c r="BM220" s="192" t="s">
        <v>1427</v>
      </c>
    </row>
    <row r="221" spans="2:65" s="1" customFormat="1" ht="16.5" customHeight="1">
      <c r="B221" s="34"/>
      <c r="C221" s="181" t="s">
        <v>667</v>
      </c>
      <c r="D221" s="181" t="s">
        <v>146</v>
      </c>
      <c r="E221" s="182" t="s">
        <v>1428</v>
      </c>
      <c r="F221" s="183" t="s">
        <v>1429</v>
      </c>
      <c r="G221" s="184" t="s">
        <v>235</v>
      </c>
      <c r="H221" s="185">
        <v>97.11</v>
      </c>
      <c r="I221" s="186"/>
      <c r="J221" s="187">
        <f t="shared" si="0"/>
        <v>0</v>
      </c>
      <c r="K221" s="183" t="s">
        <v>149</v>
      </c>
      <c r="L221" s="38"/>
      <c r="M221" s="188" t="s">
        <v>19</v>
      </c>
      <c r="N221" s="189" t="s">
        <v>43</v>
      </c>
      <c r="O221" s="63"/>
      <c r="P221" s="190">
        <f t="shared" si="1"/>
        <v>0</v>
      </c>
      <c r="Q221" s="190">
        <v>0</v>
      </c>
      <c r="R221" s="190">
        <f t="shared" si="2"/>
        <v>0</v>
      </c>
      <c r="S221" s="190">
        <v>0</v>
      </c>
      <c r="T221" s="191">
        <f t="shared" si="3"/>
        <v>0</v>
      </c>
      <c r="AR221" s="192" t="s">
        <v>150</v>
      </c>
      <c r="AT221" s="192" t="s">
        <v>146</v>
      </c>
      <c r="AU221" s="192" t="s">
        <v>82</v>
      </c>
      <c r="AY221" s="17" t="s">
        <v>144</v>
      </c>
      <c r="BE221" s="193">
        <f t="shared" si="4"/>
        <v>0</v>
      </c>
      <c r="BF221" s="193">
        <f t="shared" si="5"/>
        <v>0</v>
      </c>
      <c r="BG221" s="193">
        <f t="shared" si="6"/>
        <v>0</v>
      </c>
      <c r="BH221" s="193">
        <f t="shared" si="7"/>
        <v>0</v>
      </c>
      <c r="BI221" s="193">
        <f t="shared" si="8"/>
        <v>0</v>
      </c>
      <c r="BJ221" s="17" t="s">
        <v>80</v>
      </c>
      <c r="BK221" s="193">
        <f t="shared" si="9"/>
        <v>0</v>
      </c>
      <c r="BL221" s="17" t="s">
        <v>150</v>
      </c>
      <c r="BM221" s="192" t="s">
        <v>1430</v>
      </c>
    </row>
    <row r="222" spans="2:65" s="12" customFormat="1">
      <c r="B222" s="194"/>
      <c r="C222" s="195"/>
      <c r="D222" s="196" t="s">
        <v>152</v>
      </c>
      <c r="E222" s="197" t="s">
        <v>19</v>
      </c>
      <c r="F222" s="198" t="s">
        <v>1219</v>
      </c>
      <c r="G222" s="195"/>
      <c r="H222" s="199">
        <v>97.11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152</v>
      </c>
      <c r="AU222" s="205" t="s">
        <v>82</v>
      </c>
      <c r="AV222" s="12" t="s">
        <v>82</v>
      </c>
      <c r="AW222" s="12" t="s">
        <v>33</v>
      </c>
      <c r="AX222" s="12" t="s">
        <v>80</v>
      </c>
      <c r="AY222" s="205" t="s">
        <v>144</v>
      </c>
    </row>
    <row r="223" spans="2:65" s="1" customFormat="1" ht="16.5" customHeight="1">
      <c r="B223" s="34"/>
      <c r="C223" s="181" t="s">
        <v>661</v>
      </c>
      <c r="D223" s="181" t="s">
        <v>146</v>
      </c>
      <c r="E223" s="182" t="s">
        <v>1431</v>
      </c>
      <c r="F223" s="183" t="s">
        <v>1432</v>
      </c>
      <c r="G223" s="184" t="s">
        <v>235</v>
      </c>
      <c r="H223" s="185">
        <v>97.11</v>
      </c>
      <c r="I223" s="186"/>
      <c r="J223" s="187">
        <f>ROUND(I223*H223,2)</f>
        <v>0</v>
      </c>
      <c r="K223" s="183" t="s">
        <v>149</v>
      </c>
      <c r="L223" s="38"/>
      <c r="M223" s="188" t="s">
        <v>19</v>
      </c>
      <c r="N223" s="189" t="s">
        <v>43</v>
      </c>
      <c r="O223" s="63"/>
      <c r="P223" s="190">
        <f>O223*H223</f>
        <v>0</v>
      </c>
      <c r="Q223" s="190">
        <v>6.9999999999999994E-5</v>
      </c>
      <c r="R223" s="190">
        <f>Q223*H223</f>
        <v>6.7976999999999994E-3</v>
      </c>
      <c r="S223" s="190">
        <v>0</v>
      </c>
      <c r="T223" s="191">
        <f>S223*H223</f>
        <v>0</v>
      </c>
      <c r="AR223" s="192" t="s">
        <v>150</v>
      </c>
      <c r="AT223" s="192" t="s">
        <v>146</v>
      </c>
      <c r="AU223" s="192" t="s">
        <v>82</v>
      </c>
      <c r="AY223" s="17" t="s">
        <v>144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7" t="s">
        <v>80</v>
      </c>
      <c r="BK223" s="193">
        <f>ROUND(I223*H223,2)</f>
        <v>0</v>
      </c>
      <c r="BL223" s="17" t="s">
        <v>150</v>
      </c>
      <c r="BM223" s="192" t="s">
        <v>1433</v>
      </c>
    </row>
    <row r="224" spans="2:65" s="14" customFormat="1">
      <c r="B224" s="227"/>
      <c r="C224" s="228"/>
      <c r="D224" s="196" t="s">
        <v>152</v>
      </c>
      <c r="E224" s="229" t="s">
        <v>19</v>
      </c>
      <c r="F224" s="230" t="s">
        <v>1434</v>
      </c>
      <c r="G224" s="228"/>
      <c r="H224" s="229" t="s">
        <v>19</v>
      </c>
      <c r="I224" s="231"/>
      <c r="J224" s="228"/>
      <c r="K224" s="228"/>
      <c r="L224" s="232"/>
      <c r="M224" s="233"/>
      <c r="N224" s="234"/>
      <c r="O224" s="234"/>
      <c r="P224" s="234"/>
      <c r="Q224" s="234"/>
      <c r="R224" s="234"/>
      <c r="S224" s="234"/>
      <c r="T224" s="235"/>
      <c r="AT224" s="236" t="s">
        <v>152</v>
      </c>
      <c r="AU224" s="236" t="s">
        <v>82</v>
      </c>
      <c r="AV224" s="14" t="s">
        <v>80</v>
      </c>
      <c r="AW224" s="14" t="s">
        <v>33</v>
      </c>
      <c r="AX224" s="14" t="s">
        <v>72</v>
      </c>
      <c r="AY224" s="236" t="s">
        <v>144</v>
      </c>
    </row>
    <row r="225" spans="2:65" s="12" customFormat="1">
      <c r="B225" s="194"/>
      <c r="C225" s="195"/>
      <c r="D225" s="196" t="s">
        <v>152</v>
      </c>
      <c r="E225" s="197" t="s">
        <v>19</v>
      </c>
      <c r="F225" s="198" t="s">
        <v>1219</v>
      </c>
      <c r="G225" s="195"/>
      <c r="H225" s="199">
        <v>97.11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152</v>
      </c>
      <c r="AU225" s="205" t="s">
        <v>82</v>
      </c>
      <c r="AV225" s="12" t="s">
        <v>82</v>
      </c>
      <c r="AW225" s="12" t="s">
        <v>33</v>
      </c>
      <c r="AX225" s="12" t="s">
        <v>72</v>
      </c>
      <c r="AY225" s="205" t="s">
        <v>144</v>
      </c>
    </row>
    <row r="226" spans="2:65" s="13" customFormat="1">
      <c r="B226" s="206"/>
      <c r="C226" s="207"/>
      <c r="D226" s="196" t="s">
        <v>152</v>
      </c>
      <c r="E226" s="208" t="s">
        <v>19</v>
      </c>
      <c r="F226" s="209" t="s">
        <v>200</v>
      </c>
      <c r="G226" s="207"/>
      <c r="H226" s="210">
        <v>97.11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152</v>
      </c>
      <c r="AU226" s="216" t="s">
        <v>82</v>
      </c>
      <c r="AV226" s="13" t="s">
        <v>150</v>
      </c>
      <c r="AW226" s="13" t="s">
        <v>33</v>
      </c>
      <c r="AX226" s="13" t="s">
        <v>80</v>
      </c>
      <c r="AY226" s="216" t="s">
        <v>144</v>
      </c>
    </row>
    <row r="227" spans="2:65" s="11" customFormat="1" ht="22.9" customHeight="1">
      <c r="B227" s="165"/>
      <c r="C227" s="166"/>
      <c r="D227" s="167" t="s">
        <v>71</v>
      </c>
      <c r="E227" s="179" t="s">
        <v>188</v>
      </c>
      <c r="F227" s="179" t="s">
        <v>222</v>
      </c>
      <c r="G227" s="166"/>
      <c r="H227" s="166"/>
      <c r="I227" s="169"/>
      <c r="J227" s="180">
        <f>BK227</f>
        <v>0</v>
      </c>
      <c r="K227" s="166"/>
      <c r="L227" s="171"/>
      <c r="M227" s="172"/>
      <c r="N227" s="173"/>
      <c r="O227" s="173"/>
      <c r="P227" s="174">
        <f>SUM(P228:P238)</f>
        <v>0</v>
      </c>
      <c r="Q227" s="173"/>
      <c r="R227" s="174">
        <f>SUM(R228:R238)</f>
        <v>6.8185764200000003</v>
      </c>
      <c r="S227" s="173"/>
      <c r="T227" s="175">
        <f>SUM(T228:T238)</f>
        <v>2.0699999999999998</v>
      </c>
      <c r="AR227" s="176" t="s">
        <v>80</v>
      </c>
      <c r="AT227" s="177" t="s">
        <v>71</v>
      </c>
      <c r="AU227" s="177" t="s">
        <v>80</v>
      </c>
      <c r="AY227" s="176" t="s">
        <v>144</v>
      </c>
      <c r="BK227" s="178">
        <f>SUM(BK228:BK238)</f>
        <v>0</v>
      </c>
    </row>
    <row r="228" spans="2:65" s="1" customFormat="1" ht="24" customHeight="1">
      <c r="B228" s="34"/>
      <c r="C228" s="181" t="s">
        <v>676</v>
      </c>
      <c r="D228" s="181" t="s">
        <v>146</v>
      </c>
      <c r="E228" s="182" t="s">
        <v>1435</v>
      </c>
      <c r="F228" s="183" t="s">
        <v>1436</v>
      </c>
      <c r="G228" s="184" t="s">
        <v>235</v>
      </c>
      <c r="H228" s="185">
        <v>15</v>
      </c>
      <c r="I228" s="186"/>
      <c r="J228" s="187">
        <f>ROUND(I228*H228,2)</f>
        <v>0</v>
      </c>
      <c r="K228" s="183" t="s">
        <v>149</v>
      </c>
      <c r="L228" s="38"/>
      <c r="M228" s="188" t="s">
        <v>19</v>
      </c>
      <c r="N228" s="189" t="s">
        <v>43</v>
      </c>
      <c r="O228" s="63"/>
      <c r="P228" s="190">
        <f>O228*H228</f>
        <v>0</v>
      </c>
      <c r="Q228" s="190">
        <v>9.5990000000000006E-2</v>
      </c>
      <c r="R228" s="190">
        <f>Q228*H228</f>
        <v>1.4398500000000001</v>
      </c>
      <c r="S228" s="190">
        <v>0</v>
      </c>
      <c r="T228" s="191">
        <f>S228*H228</f>
        <v>0</v>
      </c>
      <c r="AR228" s="192" t="s">
        <v>150</v>
      </c>
      <c r="AT228" s="192" t="s">
        <v>146</v>
      </c>
      <c r="AU228" s="192" t="s">
        <v>82</v>
      </c>
      <c r="AY228" s="17" t="s">
        <v>144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7" t="s">
        <v>80</v>
      </c>
      <c r="BK228" s="193">
        <f>ROUND(I228*H228,2)</f>
        <v>0</v>
      </c>
      <c r="BL228" s="17" t="s">
        <v>150</v>
      </c>
      <c r="BM228" s="192" t="s">
        <v>1437</v>
      </c>
    </row>
    <row r="229" spans="2:65" s="12" customFormat="1">
      <c r="B229" s="194"/>
      <c r="C229" s="195"/>
      <c r="D229" s="196" t="s">
        <v>152</v>
      </c>
      <c r="E229" s="197" t="s">
        <v>19</v>
      </c>
      <c r="F229" s="198" t="s">
        <v>1438</v>
      </c>
      <c r="G229" s="195"/>
      <c r="H229" s="199">
        <v>15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152</v>
      </c>
      <c r="AU229" s="205" t="s">
        <v>82</v>
      </c>
      <c r="AV229" s="12" t="s">
        <v>82</v>
      </c>
      <c r="AW229" s="12" t="s">
        <v>33</v>
      </c>
      <c r="AX229" s="12" t="s">
        <v>80</v>
      </c>
      <c r="AY229" s="205" t="s">
        <v>144</v>
      </c>
    </row>
    <row r="230" spans="2:65" s="1" customFormat="1" ht="16.5" customHeight="1">
      <c r="B230" s="34"/>
      <c r="C230" s="217" t="s">
        <v>681</v>
      </c>
      <c r="D230" s="217" t="s">
        <v>217</v>
      </c>
      <c r="E230" s="218" t="s">
        <v>1439</v>
      </c>
      <c r="F230" s="219" t="s">
        <v>1440</v>
      </c>
      <c r="G230" s="220" t="s">
        <v>235</v>
      </c>
      <c r="H230" s="221">
        <v>15</v>
      </c>
      <c r="I230" s="222"/>
      <c r="J230" s="223">
        <f>ROUND(I230*H230,2)</f>
        <v>0</v>
      </c>
      <c r="K230" s="219" t="s">
        <v>149</v>
      </c>
      <c r="L230" s="224"/>
      <c r="M230" s="225" t="s">
        <v>19</v>
      </c>
      <c r="N230" s="226" t="s">
        <v>43</v>
      </c>
      <c r="O230" s="63"/>
      <c r="P230" s="190">
        <f>O230*H230</f>
        <v>0</v>
      </c>
      <c r="Q230" s="190">
        <v>3.3500000000000002E-2</v>
      </c>
      <c r="R230" s="190">
        <f>Q230*H230</f>
        <v>0.50250000000000006</v>
      </c>
      <c r="S230" s="190">
        <v>0</v>
      </c>
      <c r="T230" s="191">
        <f>S230*H230</f>
        <v>0</v>
      </c>
      <c r="AR230" s="192" t="s">
        <v>183</v>
      </c>
      <c r="AT230" s="192" t="s">
        <v>217</v>
      </c>
      <c r="AU230" s="192" t="s">
        <v>82</v>
      </c>
      <c r="AY230" s="17" t="s">
        <v>144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7" t="s">
        <v>80</v>
      </c>
      <c r="BK230" s="193">
        <f>ROUND(I230*H230,2)</f>
        <v>0</v>
      </c>
      <c r="BL230" s="17" t="s">
        <v>150</v>
      </c>
      <c r="BM230" s="192" t="s">
        <v>1441</v>
      </c>
    </row>
    <row r="231" spans="2:65" s="1" customFormat="1" ht="16.5" customHeight="1">
      <c r="B231" s="34"/>
      <c r="C231" s="181" t="s">
        <v>686</v>
      </c>
      <c r="D231" s="181" t="s">
        <v>146</v>
      </c>
      <c r="E231" s="182" t="s">
        <v>1442</v>
      </c>
      <c r="F231" s="183" t="s">
        <v>1443</v>
      </c>
      <c r="G231" s="184" t="s">
        <v>104</v>
      </c>
      <c r="H231" s="185">
        <v>1.3129999999999999</v>
      </c>
      <c r="I231" s="186"/>
      <c r="J231" s="187">
        <f>ROUND(I231*H231,2)</f>
        <v>0</v>
      </c>
      <c r="K231" s="183" t="s">
        <v>149</v>
      </c>
      <c r="L231" s="38"/>
      <c r="M231" s="188" t="s">
        <v>19</v>
      </c>
      <c r="N231" s="189" t="s">
        <v>43</v>
      </c>
      <c r="O231" s="63"/>
      <c r="P231" s="190">
        <f>O231*H231</f>
        <v>0</v>
      </c>
      <c r="Q231" s="190">
        <v>2.2563399999999998</v>
      </c>
      <c r="R231" s="190">
        <f>Q231*H231</f>
        <v>2.9625744199999997</v>
      </c>
      <c r="S231" s="190">
        <v>0</v>
      </c>
      <c r="T231" s="191">
        <f>S231*H231</f>
        <v>0</v>
      </c>
      <c r="AR231" s="192" t="s">
        <v>150</v>
      </c>
      <c r="AT231" s="192" t="s">
        <v>146</v>
      </c>
      <c r="AU231" s="192" t="s">
        <v>82</v>
      </c>
      <c r="AY231" s="17" t="s">
        <v>144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7" t="s">
        <v>80</v>
      </c>
      <c r="BK231" s="193">
        <f>ROUND(I231*H231,2)</f>
        <v>0</v>
      </c>
      <c r="BL231" s="17" t="s">
        <v>150</v>
      </c>
      <c r="BM231" s="192" t="s">
        <v>1444</v>
      </c>
    </row>
    <row r="232" spans="2:65" s="12" customFormat="1">
      <c r="B232" s="194"/>
      <c r="C232" s="195"/>
      <c r="D232" s="196" t="s">
        <v>152</v>
      </c>
      <c r="E232" s="197" t="s">
        <v>19</v>
      </c>
      <c r="F232" s="198" t="s">
        <v>1445</v>
      </c>
      <c r="G232" s="195"/>
      <c r="H232" s="199">
        <v>1.3129999999999999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152</v>
      </c>
      <c r="AU232" s="205" t="s">
        <v>82</v>
      </c>
      <c r="AV232" s="12" t="s">
        <v>82</v>
      </c>
      <c r="AW232" s="12" t="s">
        <v>33</v>
      </c>
      <c r="AX232" s="12" t="s">
        <v>80</v>
      </c>
      <c r="AY232" s="205" t="s">
        <v>144</v>
      </c>
    </row>
    <row r="233" spans="2:65" s="1" customFormat="1" ht="24" customHeight="1">
      <c r="B233" s="34"/>
      <c r="C233" s="181" t="s">
        <v>690</v>
      </c>
      <c r="D233" s="181" t="s">
        <v>146</v>
      </c>
      <c r="E233" s="182" t="s">
        <v>1446</v>
      </c>
      <c r="F233" s="183" t="s">
        <v>1447</v>
      </c>
      <c r="G233" s="184" t="s">
        <v>235</v>
      </c>
      <c r="H233" s="185">
        <v>7.8</v>
      </c>
      <c r="I233" s="186"/>
      <c r="J233" s="187">
        <f>ROUND(I233*H233,2)</f>
        <v>0</v>
      </c>
      <c r="K233" s="183" t="s">
        <v>149</v>
      </c>
      <c r="L233" s="38"/>
      <c r="M233" s="188" t="s">
        <v>19</v>
      </c>
      <c r="N233" s="189" t="s">
        <v>43</v>
      </c>
      <c r="O233" s="63"/>
      <c r="P233" s="190">
        <f>O233*H233</f>
        <v>0</v>
      </c>
      <c r="Q233" s="190">
        <v>0.11808</v>
      </c>
      <c r="R233" s="190">
        <f>Q233*H233</f>
        <v>0.92102400000000006</v>
      </c>
      <c r="S233" s="190">
        <v>0</v>
      </c>
      <c r="T233" s="191">
        <f>S233*H233</f>
        <v>0</v>
      </c>
      <c r="AR233" s="192" t="s">
        <v>150</v>
      </c>
      <c r="AT233" s="192" t="s">
        <v>146</v>
      </c>
      <c r="AU233" s="192" t="s">
        <v>82</v>
      </c>
      <c r="AY233" s="17" t="s">
        <v>144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7" t="s">
        <v>80</v>
      </c>
      <c r="BK233" s="193">
        <f>ROUND(I233*H233,2)</f>
        <v>0</v>
      </c>
      <c r="BL233" s="17" t="s">
        <v>150</v>
      </c>
      <c r="BM233" s="192" t="s">
        <v>1448</v>
      </c>
    </row>
    <row r="234" spans="2:65" s="12" customFormat="1">
      <c r="B234" s="194"/>
      <c r="C234" s="195"/>
      <c r="D234" s="196" t="s">
        <v>152</v>
      </c>
      <c r="E234" s="197" t="s">
        <v>19</v>
      </c>
      <c r="F234" s="198" t="s">
        <v>1449</v>
      </c>
      <c r="G234" s="195"/>
      <c r="H234" s="199">
        <v>7.8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152</v>
      </c>
      <c r="AU234" s="205" t="s">
        <v>82</v>
      </c>
      <c r="AV234" s="12" t="s">
        <v>82</v>
      </c>
      <c r="AW234" s="12" t="s">
        <v>33</v>
      </c>
      <c r="AX234" s="12" t="s">
        <v>80</v>
      </c>
      <c r="AY234" s="205" t="s">
        <v>144</v>
      </c>
    </row>
    <row r="235" spans="2:65" s="1" customFormat="1" ht="16.5" customHeight="1">
      <c r="B235" s="34"/>
      <c r="C235" s="217" t="s">
        <v>696</v>
      </c>
      <c r="D235" s="217" t="s">
        <v>217</v>
      </c>
      <c r="E235" s="218" t="s">
        <v>1450</v>
      </c>
      <c r="F235" s="219" t="s">
        <v>1451</v>
      </c>
      <c r="G235" s="220" t="s">
        <v>235</v>
      </c>
      <c r="H235" s="221">
        <v>7.8</v>
      </c>
      <c r="I235" s="222"/>
      <c r="J235" s="223">
        <f>ROUND(I235*H235,2)</f>
        <v>0</v>
      </c>
      <c r="K235" s="219" t="s">
        <v>149</v>
      </c>
      <c r="L235" s="224"/>
      <c r="M235" s="225" t="s">
        <v>19</v>
      </c>
      <c r="N235" s="226" t="s">
        <v>43</v>
      </c>
      <c r="O235" s="63"/>
      <c r="P235" s="190">
        <f>O235*H235</f>
        <v>0</v>
      </c>
      <c r="Q235" s="190">
        <v>0.12726000000000001</v>
      </c>
      <c r="R235" s="190">
        <f>Q235*H235</f>
        <v>0.99262800000000007</v>
      </c>
      <c r="S235" s="190">
        <v>0</v>
      </c>
      <c r="T235" s="191">
        <f>S235*H235</f>
        <v>0</v>
      </c>
      <c r="AR235" s="192" t="s">
        <v>183</v>
      </c>
      <c r="AT235" s="192" t="s">
        <v>217</v>
      </c>
      <c r="AU235" s="192" t="s">
        <v>82</v>
      </c>
      <c r="AY235" s="17" t="s">
        <v>144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7" t="s">
        <v>80</v>
      </c>
      <c r="BK235" s="193">
        <f>ROUND(I235*H235,2)</f>
        <v>0</v>
      </c>
      <c r="BL235" s="17" t="s">
        <v>150</v>
      </c>
      <c r="BM235" s="192" t="s">
        <v>1452</v>
      </c>
    </row>
    <row r="236" spans="2:65" s="1" customFormat="1" ht="16.5" customHeight="1">
      <c r="B236" s="34"/>
      <c r="C236" s="181" t="s">
        <v>701</v>
      </c>
      <c r="D236" s="181" t="s">
        <v>146</v>
      </c>
      <c r="E236" s="182" t="s">
        <v>1453</v>
      </c>
      <c r="F236" s="183" t="s">
        <v>1454</v>
      </c>
      <c r="G236" s="184" t="s">
        <v>313</v>
      </c>
      <c r="H236" s="185">
        <v>31</v>
      </c>
      <c r="I236" s="186"/>
      <c r="J236" s="187">
        <f>ROUND(I236*H236,2)</f>
        <v>0</v>
      </c>
      <c r="K236" s="183" t="s">
        <v>149</v>
      </c>
      <c r="L236" s="38"/>
      <c r="M236" s="188" t="s">
        <v>19</v>
      </c>
      <c r="N236" s="189" t="s">
        <v>43</v>
      </c>
      <c r="O236" s="63"/>
      <c r="P236" s="190">
        <f>O236*H236</f>
        <v>0</v>
      </c>
      <c r="Q236" s="190">
        <v>0</v>
      </c>
      <c r="R236" s="190">
        <f>Q236*H236</f>
        <v>0</v>
      </c>
      <c r="S236" s="190">
        <v>5.3999999999999999E-2</v>
      </c>
      <c r="T236" s="191">
        <f>S236*H236</f>
        <v>1.6739999999999999</v>
      </c>
      <c r="AR236" s="192" t="s">
        <v>150</v>
      </c>
      <c r="AT236" s="192" t="s">
        <v>146</v>
      </c>
      <c r="AU236" s="192" t="s">
        <v>82</v>
      </c>
      <c r="AY236" s="17" t="s">
        <v>144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7" t="s">
        <v>80</v>
      </c>
      <c r="BK236" s="193">
        <f>ROUND(I236*H236,2)</f>
        <v>0</v>
      </c>
      <c r="BL236" s="17" t="s">
        <v>150</v>
      </c>
      <c r="BM236" s="192" t="s">
        <v>1455</v>
      </c>
    </row>
    <row r="237" spans="2:65" s="1" customFormat="1" ht="16.5" customHeight="1">
      <c r="B237" s="34"/>
      <c r="C237" s="181" t="s">
        <v>705</v>
      </c>
      <c r="D237" s="181" t="s">
        <v>146</v>
      </c>
      <c r="E237" s="182" t="s">
        <v>1456</v>
      </c>
      <c r="F237" s="183" t="s">
        <v>1457</v>
      </c>
      <c r="G237" s="184" t="s">
        <v>235</v>
      </c>
      <c r="H237" s="185">
        <v>75</v>
      </c>
      <c r="I237" s="186"/>
      <c r="J237" s="187">
        <f>ROUND(I237*H237,2)</f>
        <v>0</v>
      </c>
      <c r="K237" s="183" t="s">
        <v>149</v>
      </c>
      <c r="L237" s="38"/>
      <c r="M237" s="188" t="s">
        <v>19</v>
      </c>
      <c r="N237" s="189" t="s">
        <v>43</v>
      </c>
      <c r="O237" s="63"/>
      <c r="P237" s="190">
        <f>O237*H237</f>
        <v>0</v>
      </c>
      <c r="Q237" s="190">
        <v>0</v>
      </c>
      <c r="R237" s="190">
        <f>Q237*H237</f>
        <v>0</v>
      </c>
      <c r="S237" s="190">
        <v>2.48E-3</v>
      </c>
      <c r="T237" s="191">
        <f>S237*H237</f>
        <v>0.186</v>
      </c>
      <c r="AR237" s="192" t="s">
        <v>150</v>
      </c>
      <c r="AT237" s="192" t="s">
        <v>146</v>
      </c>
      <c r="AU237" s="192" t="s">
        <v>82</v>
      </c>
      <c r="AY237" s="17" t="s">
        <v>144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7" t="s">
        <v>80</v>
      </c>
      <c r="BK237" s="193">
        <f>ROUND(I237*H237,2)</f>
        <v>0</v>
      </c>
      <c r="BL237" s="17" t="s">
        <v>150</v>
      </c>
      <c r="BM237" s="192" t="s">
        <v>1458</v>
      </c>
    </row>
    <row r="238" spans="2:65" s="1" customFormat="1" ht="16.5" customHeight="1">
      <c r="B238" s="34"/>
      <c r="C238" s="181" t="s">
        <v>710</v>
      </c>
      <c r="D238" s="181" t="s">
        <v>146</v>
      </c>
      <c r="E238" s="182" t="s">
        <v>1459</v>
      </c>
      <c r="F238" s="183" t="s">
        <v>1460</v>
      </c>
      <c r="G238" s="184" t="s">
        <v>313</v>
      </c>
      <c r="H238" s="185">
        <v>1</v>
      </c>
      <c r="I238" s="186"/>
      <c r="J238" s="187">
        <f>ROUND(I238*H238,2)</f>
        <v>0</v>
      </c>
      <c r="K238" s="183" t="s">
        <v>149</v>
      </c>
      <c r="L238" s="38"/>
      <c r="M238" s="188" t="s">
        <v>19</v>
      </c>
      <c r="N238" s="189" t="s">
        <v>43</v>
      </c>
      <c r="O238" s="63"/>
      <c r="P238" s="190">
        <f>O238*H238</f>
        <v>0</v>
      </c>
      <c r="Q238" s="190">
        <v>0</v>
      </c>
      <c r="R238" s="190">
        <f>Q238*H238</f>
        <v>0</v>
      </c>
      <c r="S238" s="190">
        <v>0.21</v>
      </c>
      <c r="T238" s="191">
        <f>S238*H238</f>
        <v>0.21</v>
      </c>
      <c r="AR238" s="192" t="s">
        <v>150</v>
      </c>
      <c r="AT238" s="192" t="s">
        <v>146</v>
      </c>
      <c r="AU238" s="192" t="s">
        <v>82</v>
      </c>
      <c r="AY238" s="17" t="s">
        <v>144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7" t="s">
        <v>80</v>
      </c>
      <c r="BK238" s="193">
        <f>ROUND(I238*H238,2)</f>
        <v>0</v>
      </c>
      <c r="BL238" s="17" t="s">
        <v>150</v>
      </c>
      <c r="BM238" s="192" t="s">
        <v>1461</v>
      </c>
    </row>
    <row r="239" spans="2:65" s="11" customFormat="1" ht="22.9" customHeight="1">
      <c r="B239" s="165"/>
      <c r="C239" s="166"/>
      <c r="D239" s="167" t="s">
        <v>71</v>
      </c>
      <c r="E239" s="179" t="s">
        <v>284</v>
      </c>
      <c r="F239" s="179" t="s">
        <v>285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SUM(P240:P242)</f>
        <v>0</v>
      </c>
      <c r="Q239" s="173"/>
      <c r="R239" s="174">
        <f>SUM(R240:R242)</f>
        <v>0</v>
      </c>
      <c r="S239" s="173"/>
      <c r="T239" s="175">
        <f>SUM(T240:T242)</f>
        <v>0</v>
      </c>
      <c r="AR239" s="176" t="s">
        <v>80</v>
      </c>
      <c r="AT239" s="177" t="s">
        <v>71</v>
      </c>
      <c r="AU239" s="177" t="s">
        <v>80</v>
      </c>
      <c r="AY239" s="176" t="s">
        <v>144</v>
      </c>
      <c r="BK239" s="178">
        <f>SUM(BK240:BK242)</f>
        <v>0</v>
      </c>
    </row>
    <row r="240" spans="2:65" s="1" customFormat="1" ht="16.5" customHeight="1">
      <c r="B240" s="34"/>
      <c r="C240" s="181" t="s">
        <v>715</v>
      </c>
      <c r="D240" s="181" t="s">
        <v>146</v>
      </c>
      <c r="E240" s="182" t="s">
        <v>1462</v>
      </c>
      <c r="F240" s="183" t="s">
        <v>1463</v>
      </c>
      <c r="G240" s="184" t="s">
        <v>191</v>
      </c>
      <c r="H240" s="185">
        <v>2.0699999999999998</v>
      </c>
      <c r="I240" s="186"/>
      <c r="J240" s="187">
        <f>ROUND(I240*H240,2)</f>
        <v>0</v>
      </c>
      <c r="K240" s="183" t="s">
        <v>19</v>
      </c>
      <c r="L240" s="38"/>
      <c r="M240" s="188" t="s">
        <v>19</v>
      </c>
      <c r="N240" s="189" t="s">
        <v>43</v>
      </c>
      <c r="O240" s="63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AR240" s="192" t="s">
        <v>150</v>
      </c>
      <c r="AT240" s="192" t="s">
        <v>146</v>
      </c>
      <c r="AU240" s="192" t="s">
        <v>82</v>
      </c>
      <c r="AY240" s="17" t="s">
        <v>144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7" t="s">
        <v>80</v>
      </c>
      <c r="BK240" s="193">
        <f>ROUND(I240*H240,2)</f>
        <v>0</v>
      </c>
      <c r="BL240" s="17" t="s">
        <v>150</v>
      </c>
      <c r="BM240" s="192" t="s">
        <v>1464</v>
      </c>
    </row>
    <row r="241" spans="2:65" s="12" customFormat="1">
      <c r="B241" s="194"/>
      <c r="C241" s="195"/>
      <c r="D241" s="196" t="s">
        <v>152</v>
      </c>
      <c r="E241" s="197" t="s">
        <v>19</v>
      </c>
      <c r="F241" s="198" t="s">
        <v>1465</v>
      </c>
      <c r="G241" s="195"/>
      <c r="H241" s="199">
        <v>2.0699999999999998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152</v>
      </c>
      <c r="AU241" s="205" t="s">
        <v>82</v>
      </c>
      <c r="AV241" s="12" t="s">
        <v>82</v>
      </c>
      <c r="AW241" s="12" t="s">
        <v>33</v>
      </c>
      <c r="AX241" s="12" t="s">
        <v>80</v>
      </c>
      <c r="AY241" s="205" t="s">
        <v>144</v>
      </c>
    </row>
    <row r="242" spans="2:65" s="1" customFormat="1" ht="24" customHeight="1">
      <c r="B242" s="34"/>
      <c r="C242" s="181" t="s">
        <v>720</v>
      </c>
      <c r="D242" s="181" t="s">
        <v>146</v>
      </c>
      <c r="E242" s="182" t="s">
        <v>1466</v>
      </c>
      <c r="F242" s="183" t="s">
        <v>1467</v>
      </c>
      <c r="G242" s="184" t="s">
        <v>191</v>
      </c>
      <c r="H242" s="185">
        <v>2.0699999999999998</v>
      </c>
      <c r="I242" s="186"/>
      <c r="J242" s="187">
        <f>ROUND(I242*H242,2)</f>
        <v>0</v>
      </c>
      <c r="K242" s="183" t="s">
        <v>149</v>
      </c>
      <c r="L242" s="38"/>
      <c r="M242" s="188" t="s">
        <v>19</v>
      </c>
      <c r="N242" s="189" t="s">
        <v>43</v>
      </c>
      <c r="O242" s="63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AR242" s="192" t="s">
        <v>150</v>
      </c>
      <c r="AT242" s="192" t="s">
        <v>146</v>
      </c>
      <c r="AU242" s="192" t="s">
        <v>82</v>
      </c>
      <c r="AY242" s="17" t="s">
        <v>144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7" t="s">
        <v>80</v>
      </c>
      <c r="BK242" s="193">
        <f>ROUND(I242*H242,2)</f>
        <v>0</v>
      </c>
      <c r="BL242" s="17" t="s">
        <v>150</v>
      </c>
      <c r="BM242" s="192" t="s">
        <v>1468</v>
      </c>
    </row>
    <row r="243" spans="2:65" s="11" customFormat="1" ht="22.9" customHeight="1">
      <c r="B243" s="165"/>
      <c r="C243" s="166"/>
      <c r="D243" s="167" t="s">
        <v>71</v>
      </c>
      <c r="E243" s="179" t="s">
        <v>824</v>
      </c>
      <c r="F243" s="179" t="s">
        <v>825</v>
      </c>
      <c r="G243" s="166"/>
      <c r="H243" s="166"/>
      <c r="I243" s="169"/>
      <c r="J243" s="180">
        <f>BK243</f>
        <v>0</v>
      </c>
      <c r="K243" s="166"/>
      <c r="L243" s="171"/>
      <c r="M243" s="172"/>
      <c r="N243" s="173"/>
      <c r="O243" s="173"/>
      <c r="P243" s="174">
        <f>P244</f>
        <v>0</v>
      </c>
      <c r="Q243" s="173"/>
      <c r="R243" s="174">
        <f>R244</f>
        <v>0</v>
      </c>
      <c r="S243" s="173"/>
      <c r="T243" s="175">
        <f>T244</f>
        <v>0</v>
      </c>
      <c r="AR243" s="176" t="s">
        <v>80</v>
      </c>
      <c r="AT243" s="177" t="s">
        <v>71</v>
      </c>
      <c r="AU243" s="177" t="s">
        <v>80</v>
      </c>
      <c r="AY243" s="176" t="s">
        <v>144</v>
      </c>
      <c r="BK243" s="178">
        <f>BK244</f>
        <v>0</v>
      </c>
    </row>
    <row r="244" spans="2:65" s="1" customFormat="1" ht="24" customHeight="1">
      <c r="B244" s="34"/>
      <c r="C244" s="181" t="s">
        <v>725</v>
      </c>
      <c r="D244" s="181" t="s">
        <v>146</v>
      </c>
      <c r="E244" s="182" t="s">
        <v>1469</v>
      </c>
      <c r="F244" s="183" t="s">
        <v>1470</v>
      </c>
      <c r="G244" s="184" t="s">
        <v>191</v>
      </c>
      <c r="H244" s="185">
        <v>41.344999999999999</v>
      </c>
      <c r="I244" s="186"/>
      <c r="J244" s="187">
        <f>ROUND(I244*H244,2)</f>
        <v>0</v>
      </c>
      <c r="K244" s="183" t="s">
        <v>149</v>
      </c>
      <c r="L244" s="38"/>
      <c r="M244" s="238" t="s">
        <v>19</v>
      </c>
      <c r="N244" s="239" t="s">
        <v>43</v>
      </c>
      <c r="O244" s="240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AR244" s="192" t="s">
        <v>150</v>
      </c>
      <c r="AT244" s="192" t="s">
        <v>146</v>
      </c>
      <c r="AU244" s="192" t="s">
        <v>82</v>
      </c>
      <c r="AY244" s="17" t="s">
        <v>144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7" t="s">
        <v>80</v>
      </c>
      <c r="BK244" s="193">
        <f>ROUND(I244*H244,2)</f>
        <v>0</v>
      </c>
      <c r="BL244" s="17" t="s">
        <v>150</v>
      </c>
      <c r="BM244" s="192" t="s">
        <v>1471</v>
      </c>
    </row>
    <row r="245" spans="2:65" s="1" customFormat="1" ht="6.95" customHeight="1">
      <c r="B245" s="46"/>
      <c r="C245" s="47"/>
      <c r="D245" s="47"/>
      <c r="E245" s="47"/>
      <c r="F245" s="47"/>
      <c r="G245" s="47"/>
      <c r="H245" s="47"/>
      <c r="I245" s="132"/>
      <c r="J245" s="47"/>
      <c r="K245" s="47"/>
      <c r="L245" s="38"/>
    </row>
  </sheetData>
  <sheetProtection algorithmName="SHA-512" hashValue="Njpt4yjicvtUrEPWR9j5mXCkE9ohZkR8BfGt9Yi8oNi0uuiXpg1qk4lBx0+K6Bnq7GzNjzJOIAJDbb2Gs3RuGw==" saltValue="Pywc6XtiZO7UIGVz1KvGKygOzVxPt1SX5LCYiitxH5WZb+HrS0FxgJHCDpX/1UlCYHTmQ8PN9OQPCfiiEoNCmQ==" spinCount="100000" sheet="1" objects="1" scenarios="1" formatColumns="0" formatRows="0" autoFilter="0"/>
  <autoFilter ref="C88:K244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9"/>
  <sheetViews>
    <sheetView showGridLines="0" zoomScaleNormal="100" workbookViewId="0">
      <selection activeCell="H168" sqref="H16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7" t="s">
        <v>91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</row>
    <row r="4" spans="2:46" ht="24.95" customHeight="1">
      <c r="B4" s="20"/>
      <c r="D4" s="105" t="s">
        <v>109</v>
      </c>
      <c r="L4" s="20"/>
      <c r="M4" s="10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7" t="s">
        <v>16</v>
      </c>
      <c r="L6" s="20"/>
    </row>
    <row r="7" spans="2:46" ht="16.5" customHeight="1">
      <c r="B7" s="20"/>
      <c r="E7" s="374" t="str">
        <f>'Rekapitulace stavby'!K6</f>
        <v>Sovinky, VDJ – rekonstrukce, úprava 15.7.2019</v>
      </c>
      <c r="F7" s="375"/>
      <c r="G7" s="375"/>
      <c r="H7" s="375"/>
      <c r="L7" s="20"/>
    </row>
    <row r="8" spans="2:46" s="1" customFormat="1" ht="12" customHeight="1">
      <c r="B8" s="38"/>
      <c r="D8" s="107" t="s">
        <v>113</v>
      </c>
      <c r="I8" s="108"/>
      <c r="L8" s="38"/>
    </row>
    <row r="9" spans="2:46" s="1" customFormat="1" ht="36.950000000000003" customHeight="1">
      <c r="B9" s="38"/>
      <c r="E9" s="376" t="s">
        <v>1472</v>
      </c>
      <c r="F9" s="377"/>
      <c r="G9" s="377"/>
      <c r="H9" s="377"/>
      <c r="I9" s="108"/>
      <c r="L9" s="38"/>
    </row>
    <row r="10" spans="2:46" s="1" customFormat="1">
      <c r="B10" s="38"/>
      <c r="I10" s="108"/>
      <c r="L10" s="38"/>
    </row>
    <row r="11" spans="2:46" s="1" customFormat="1" ht="12" customHeight="1">
      <c r="B11" s="38"/>
      <c r="D11" s="107" t="s">
        <v>18</v>
      </c>
      <c r="F11" s="109" t="s">
        <v>19</v>
      </c>
      <c r="I11" s="110" t="s">
        <v>20</v>
      </c>
      <c r="J11" s="109" t="s">
        <v>19</v>
      </c>
      <c r="L11" s="38"/>
    </row>
    <row r="12" spans="2:46" s="1" customFormat="1" ht="12" customHeight="1">
      <c r="B12" s="38"/>
      <c r="D12" s="107" t="s">
        <v>21</v>
      </c>
      <c r="F12" s="109" t="s">
        <v>22</v>
      </c>
      <c r="I12" s="110" t="s">
        <v>23</v>
      </c>
      <c r="J12" s="111" t="str">
        <f>'Rekapitulace stavby'!AN8</f>
        <v>29. 4. 2019</v>
      </c>
      <c r="L12" s="38"/>
    </row>
    <row r="13" spans="2:46" s="1" customFormat="1" ht="10.9" customHeight="1">
      <c r="B13" s="38"/>
      <c r="I13" s="108"/>
      <c r="L13" s="38"/>
    </row>
    <row r="14" spans="2:46" s="1" customFormat="1" ht="12" customHeight="1">
      <c r="B14" s="38"/>
      <c r="D14" s="107" t="s">
        <v>25</v>
      </c>
      <c r="I14" s="110" t="s">
        <v>26</v>
      </c>
      <c r="J14" s="109" t="s">
        <v>19</v>
      </c>
      <c r="L14" s="38"/>
    </row>
    <row r="15" spans="2:46" s="1" customFormat="1" ht="18" customHeight="1">
      <c r="B15" s="38"/>
      <c r="E15" s="109" t="s">
        <v>27</v>
      </c>
      <c r="I15" s="110" t="s">
        <v>28</v>
      </c>
      <c r="J15" s="109" t="s">
        <v>19</v>
      </c>
      <c r="L15" s="38"/>
    </row>
    <row r="16" spans="2:46" s="1" customFormat="1" ht="6.95" customHeight="1">
      <c r="B16" s="38"/>
      <c r="I16" s="108"/>
      <c r="L16" s="38"/>
    </row>
    <row r="17" spans="2:12" s="1" customFormat="1" ht="12" customHeight="1">
      <c r="B17" s="38"/>
      <c r="D17" s="107" t="s">
        <v>29</v>
      </c>
      <c r="I17" s="110" t="s">
        <v>26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78" t="str">
        <f>'Rekapitulace stavby'!E14</f>
        <v>Vyplň údaj</v>
      </c>
      <c r="F18" s="379"/>
      <c r="G18" s="379"/>
      <c r="H18" s="379"/>
      <c r="I18" s="110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08"/>
      <c r="L19" s="38"/>
    </row>
    <row r="20" spans="2:12" s="1" customFormat="1" ht="12" customHeight="1">
      <c r="B20" s="38"/>
      <c r="D20" s="107" t="s">
        <v>31</v>
      </c>
      <c r="I20" s="110" t="s">
        <v>26</v>
      </c>
      <c r="J20" s="109" t="s">
        <v>19</v>
      </c>
      <c r="L20" s="38"/>
    </row>
    <row r="21" spans="2:12" s="1" customFormat="1" ht="18" customHeight="1">
      <c r="B21" s="38"/>
      <c r="E21" s="109" t="s">
        <v>32</v>
      </c>
      <c r="I21" s="110" t="s">
        <v>28</v>
      </c>
      <c r="J21" s="109" t="s">
        <v>19</v>
      </c>
      <c r="L21" s="38"/>
    </row>
    <row r="22" spans="2:12" s="1" customFormat="1" ht="6.95" customHeight="1">
      <c r="B22" s="38"/>
      <c r="I22" s="108"/>
      <c r="L22" s="38"/>
    </row>
    <row r="23" spans="2:12" s="1" customFormat="1" ht="12" customHeight="1">
      <c r="B23" s="38"/>
      <c r="D23" s="107" t="s">
        <v>34</v>
      </c>
      <c r="I23" s="110" t="s">
        <v>26</v>
      </c>
      <c r="J23" s="109" t="s">
        <v>19</v>
      </c>
      <c r="L23" s="38"/>
    </row>
    <row r="24" spans="2:12" s="1" customFormat="1" ht="18" customHeight="1">
      <c r="B24" s="38"/>
      <c r="E24" s="109" t="s">
        <v>35</v>
      </c>
      <c r="I24" s="110" t="s">
        <v>28</v>
      </c>
      <c r="J24" s="109" t="s">
        <v>19</v>
      </c>
      <c r="L24" s="38"/>
    </row>
    <row r="25" spans="2:12" s="1" customFormat="1" ht="6.95" customHeight="1">
      <c r="B25" s="38"/>
      <c r="I25" s="108"/>
      <c r="L25" s="38"/>
    </row>
    <row r="26" spans="2:12" s="1" customFormat="1" ht="12" customHeight="1">
      <c r="B26" s="38"/>
      <c r="D26" s="107" t="s">
        <v>36</v>
      </c>
      <c r="I26" s="108"/>
      <c r="L26" s="38"/>
    </row>
    <row r="27" spans="2:12" s="7" customFormat="1" ht="16.5" customHeight="1">
      <c r="B27" s="112"/>
      <c r="E27" s="380" t="s">
        <v>19</v>
      </c>
      <c r="F27" s="380"/>
      <c r="G27" s="380"/>
      <c r="H27" s="380"/>
      <c r="I27" s="113"/>
      <c r="L27" s="112"/>
    </row>
    <row r="28" spans="2:12" s="1" customFormat="1" ht="6.95" customHeight="1">
      <c r="B28" s="38"/>
      <c r="I28" s="108"/>
      <c r="L28" s="38"/>
    </row>
    <row r="29" spans="2:12" s="1" customFormat="1" ht="6.95" customHeight="1">
      <c r="B29" s="38"/>
      <c r="D29" s="59"/>
      <c r="E29" s="59"/>
      <c r="F29" s="59"/>
      <c r="G29" s="59"/>
      <c r="H29" s="59"/>
      <c r="I29" s="114"/>
      <c r="J29" s="59"/>
      <c r="K29" s="59"/>
      <c r="L29" s="38"/>
    </row>
    <row r="30" spans="2:12" s="1" customFormat="1" ht="25.35" customHeight="1">
      <c r="B30" s="38"/>
      <c r="D30" s="115" t="s">
        <v>38</v>
      </c>
      <c r="I30" s="108"/>
      <c r="J30" s="116">
        <f>ROUND(J86, 2)</f>
        <v>0</v>
      </c>
      <c r="L30" s="38"/>
    </row>
    <row r="31" spans="2:12" s="1" customFormat="1" ht="6.95" customHeight="1">
      <c r="B31" s="38"/>
      <c r="D31" s="59"/>
      <c r="E31" s="59"/>
      <c r="F31" s="59"/>
      <c r="G31" s="59"/>
      <c r="H31" s="59"/>
      <c r="I31" s="114"/>
      <c r="J31" s="59"/>
      <c r="K31" s="59"/>
      <c r="L31" s="38"/>
    </row>
    <row r="32" spans="2:12" s="1" customFormat="1" ht="14.45" customHeight="1">
      <c r="B32" s="38"/>
      <c r="F32" s="117" t="s">
        <v>40</v>
      </c>
      <c r="I32" s="118" t="s">
        <v>39</v>
      </c>
      <c r="J32" s="117" t="s">
        <v>41</v>
      </c>
      <c r="L32" s="38"/>
    </row>
    <row r="33" spans="2:12" s="1" customFormat="1" ht="14.45" customHeight="1">
      <c r="B33" s="38"/>
      <c r="D33" s="119" t="s">
        <v>42</v>
      </c>
      <c r="E33" s="107" t="s">
        <v>43</v>
      </c>
      <c r="F33" s="120">
        <f>ROUND((SUM(BE86:BE168)),  2)</f>
        <v>0</v>
      </c>
      <c r="I33" s="121">
        <v>0.21</v>
      </c>
      <c r="J33" s="120">
        <f>ROUND(((SUM(BE86:BE168))*I33),  2)</f>
        <v>0</v>
      </c>
      <c r="L33" s="38"/>
    </row>
    <row r="34" spans="2:12" s="1" customFormat="1" ht="14.45" customHeight="1">
      <c r="B34" s="38"/>
      <c r="E34" s="107" t="s">
        <v>44</v>
      </c>
      <c r="F34" s="120">
        <f>ROUND((SUM(BF86:BF168)),  2)</f>
        <v>0</v>
      </c>
      <c r="I34" s="121">
        <v>0.15</v>
      </c>
      <c r="J34" s="120">
        <f>ROUND(((SUM(BF86:BF168))*I34),  2)</f>
        <v>0</v>
      </c>
      <c r="L34" s="38"/>
    </row>
    <row r="35" spans="2:12" s="1" customFormat="1" ht="14.45" hidden="1" customHeight="1">
      <c r="B35" s="38"/>
      <c r="E35" s="107" t="s">
        <v>45</v>
      </c>
      <c r="F35" s="120">
        <f>ROUND((SUM(BG86:BG168)),  2)</f>
        <v>0</v>
      </c>
      <c r="I35" s="121">
        <v>0.21</v>
      </c>
      <c r="J35" s="120">
        <f>0</f>
        <v>0</v>
      </c>
      <c r="L35" s="38"/>
    </row>
    <row r="36" spans="2:12" s="1" customFormat="1" ht="14.45" hidden="1" customHeight="1">
      <c r="B36" s="38"/>
      <c r="E36" s="107" t="s">
        <v>46</v>
      </c>
      <c r="F36" s="120">
        <f>ROUND((SUM(BH86:BH168)),  2)</f>
        <v>0</v>
      </c>
      <c r="I36" s="121">
        <v>0.15</v>
      </c>
      <c r="J36" s="120">
        <f>0</f>
        <v>0</v>
      </c>
      <c r="L36" s="38"/>
    </row>
    <row r="37" spans="2:12" s="1" customFormat="1" ht="14.45" hidden="1" customHeight="1">
      <c r="B37" s="38"/>
      <c r="E37" s="107" t="s">
        <v>47</v>
      </c>
      <c r="F37" s="120">
        <f>ROUND((SUM(BI86:BI168)),  2)</f>
        <v>0</v>
      </c>
      <c r="I37" s="121">
        <v>0</v>
      </c>
      <c r="J37" s="120">
        <f>0</f>
        <v>0</v>
      </c>
      <c r="L37" s="38"/>
    </row>
    <row r="38" spans="2:12" s="1" customFormat="1" ht="6.95" customHeight="1">
      <c r="B38" s="38"/>
      <c r="I38" s="108"/>
      <c r="L38" s="38"/>
    </row>
    <row r="39" spans="2:12" s="1" customFormat="1" ht="25.35" customHeight="1">
      <c r="B39" s="38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7"/>
      <c r="J39" s="128">
        <f>SUM(J30:J37)</f>
        <v>0</v>
      </c>
      <c r="K39" s="129"/>
      <c r="L39" s="38"/>
    </row>
    <row r="40" spans="2:12" s="1" customFormat="1" ht="14.45" customHeight="1">
      <c r="B40" s="130"/>
      <c r="C40" s="131"/>
      <c r="D40" s="131"/>
      <c r="E40" s="131"/>
      <c r="F40" s="131"/>
      <c r="G40" s="131"/>
      <c r="H40" s="131"/>
      <c r="I40" s="132"/>
      <c r="J40" s="131"/>
      <c r="K40" s="131"/>
      <c r="L40" s="38"/>
    </row>
    <row r="44" spans="2:12" s="1" customFormat="1" ht="6.95" customHeight="1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8"/>
    </row>
    <row r="45" spans="2:12" s="1" customFormat="1" ht="24.95" customHeight="1">
      <c r="B45" s="34"/>
      <c r="C45" s="23" t="s">
        <v>115</v>
      </c>
      <c r="D45" s="35"/>
      <c r="E45" s="35"/>
      <c r="F45" s="35"/>
      <c r="G45" s="35"/>
      <c r="H45" s="35"/>
      <c r="I45" s="108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8"/>
      <c r="J46" s="35"/>
      <c r="K46" s="35"/>
      <c r="L46" s="38"/>
    </row>
    <row r="47" spans="2:12" s="1" customFormat="1" ht="12" customHeight="1">
      <c r="B47" s="34"/>
      <c r="C47" s="29" t="s">
        <v>16</v>
      </c>
      <c r="D47" s="35"/>
      <c r="E47" s="35"/>
      <c r="F47" s="35"/>
      <c r="G47" s="35"/>
      <c r="H47" s="35"/>
      <c r="I47" s="108"/>
      <c r="J47" s="35"/>
      <c r="K47" s="35"/>
      <c r="L47" s="38"/>
    </row>
    <row r="48" spans="2:12" s="1" customFormat="1" ht="16.5" customHeight="1">
      <c r="B48" s="34"/>
      <c r="C48" s="35"/>
      <c r="D48" s="35"/>
      <c r="E48" s="372" t="str">
        <f>E7</f>
        <v>Sovinky, VDJ – rekonstrukce, úprava 15.7.2019</v>
      </c>
      <c r="F48" s="373"/>
      <c r="G48" s="373"/>
      <c r="H48" s="373"/>
      <c r="I48" s="108"/>
      <c r="J48" s="35"/>
      <c r="K48" s="35"/>
      <c r="L48" s="38"/>
    </row>
    <row r="49" spans="2:47" s="1" customFormat="1" ht="12" customHeight="1">
      <c r="B49" s="34"/>
      <c r="C49" s="29" t="s">
        <v>113</v>
      </c>
      <c r="D49" s="35"/>
      <c r="E49" s="35"/>
      <c r="F49" s="35"/>
      <c r="G49" s="35"/>
      <c r="H49" s="35"/>
      <c r="I49" s="108"/>
      <c r="J49" s="35"/>
      <c r="K49" s="35"/>
      <c r="L49" s="38"/>
    </row>
    <row r="50" spans="2:47" s="1" customFormat="1" ht="16.5" customHeight="1">
      <c r="B50" s="34"/>
      <c r="C50" s="35"/>
      <c r="D50" s="35"/>
      <c r="E50" s="355" t="str">
        <f>E9</f>
        <v>04 - SO 04 – Elektrostavební část</v>
      </c>
      <c r="F50" s="371"/>
      <c r="G50" s="371"/>
      <c r="H50" s="371"/>
      <c r="I50" s="108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8"/>
      <c r="J51" s="35"/>
      <c r="K51" s="35"/>
      <c r="L51" s="38"/>
    </row>
    <row r="52" spans="2:47" s="1" customFormat="1" ht="12" customHeight="1">
      <c r="B52" s="34"/>
      <c r="C52" s="29" t="s">
        <v>21</v>
      </c>
      <c r="D52" s="35"/>
      <c r="E52" s="35"/>
      <c r="F52" s="27" t="str">
        <f>F12</f>
        <v xml:space="preserve"> Sovinky u Mnichova Hradiště, okres Mladá Boleslav</v>
      </c>
      <c r="G52" s="35"/>
      <c r="H52" s="35"/>
      <c r="I52" s="110" t="s">
        <v>23</v>
      </c>
      <c r="J52" s="58" t="str">
        <f>IF(J12="","",J12)</f>
        <v>29. 4. 2019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8"/>
      <c r="J53" s="35"/>
      <c r="K53" s="35"/>
      <c r="L53" s="38"/>
    </row>
    <row r="54" spans="2:47" s="1" customFormat="1" ht="43.15" customHeight="1">
      <c r="B54" s="34"/>
      <c r="C54" s="29" t="s">
        <v>25</v>
      </c>
      <c r="D54" s="35"/>
      <c r="E54" s="35"/>
      <c r="F54" s="27" t="str">
        <f>E15</f>
        <v>VaK Mladá Boleslav, a.s.</v>
      </c>
      <c r="G54" s="35"/>
      <c r="H54" s="35"/>
      <c r="I54" s="110" t="s">
        <v>31</v>
      </c>
      <c r="J54" s="32" t="str">
        <f>E21</f>
        <v>Vodohospodářské inženýrské služby, a.s.</v>
      </c>
      <c r="K54" s="35"/>
      <c r="L54" s="38"/>
    </row>
    <row r="55" spans="2:47" s="1" customFormat="1" ht="15.2" customHeight="1">
      <c r="B55" s="34"/>
      <c r="C55" s="29" t="s">
        <v>29</v>
      </c>
      <c r="D55" s="35"/>
      <c r="E55" s="35"/>
      <c r="F55" s="27" t="str">
        <f>IF(E18="","",E18)</f>
        <v>Vyplň údaj</v>
      </c>
      <c r="G55" s="35"/>
      <c r="H55" s="35"/>
      <c r="I55" s="110" t="s">
        <v>34</v>
      </c>
      <c r="J55" s="32" t="str">
        <f>E24</f>
        <v>Ing.Josef Němeček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8"/>
      <c r="J56" s="35"/>
      <c r="K56" s="35"/>
      <c r="L56" s="38"/>
    </row>
    <row r="57" spans="2:47" s="1" customFormat="1" ht="29.25" customHeight="1">
      <c r="B57" s="34"/>
      <c r="C57" s="136" t="s">
        <v>116</v>
      </c>
      <c r="D57" s="137"/>
      <c r="E57" s="137"/>
      <c r="F57" s="137"/>
      <c r="G57" s="137"/>
      <c r="H57" s="137"/>
      <c r="I57" s="138"/>
      <c r="J57" s="139" t="s">
        <v>117</v>
      </c>
      <c r="K57" s="137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8"/>
      <c r="J58" s="35"/>
      <c r="K58" s="35"/>
      <c r="L58" s="38"/>
    </row>
    <row r="59" spans="2:47" s="1" customFormat="1" ht="22.9" customHeight="1">
      <c r="B59" s="34"/>
      <c r="C59" s="140" t="s">
        <v>70</v>
      </c>
      <c r="D59" s="35"/>
      <c r="E59" s="35"/>
      <c r="F59" s="35"/>
      <c r="G59" s="35"/>
      <c r="H59" s="35"/>
      <c r="I59" s="108"/>
      <c r="J59" s="76">
        <f>J86</f>
        <v>0</v>
      </c>
      <c r="K59" s="35"/>
      <c r="L59" s="38"/>
      <c r="AU59" s="17" t="s">
        <v>118</v>
      </c>
    </row>
    <row r="60" spans="2:47" s="8" customFormat="1" ht="24.95" customHeight="1">
      <c r="B60" s="141"/>
      <c r="C60" s="142"/>
      <c r="D60" s="143" t="s">
        <v>123</v>
      </c>
      <c r="E60" s="144"/>
      <c r="F60" s="144"/>
      <c r="G60" s="144"/>
      <c r="H60" s="144"/>
      <c r="I60" s="145"/>
      <c r="J60" s="146">
        <f>J87</f>
        <v>0</v>
      </c>
      <c r="K60" s="142"/>
      <c r="L60" s="147"/>
    </row>
    <row r="61" spans="2:47" s="9" customFormat="1" ht="19.899999999999999" customHeight="1">
      <c r="B61" s="148"/>
      <c r="C61" s="149"/>
      <c r="D61" s="150" t="s">
        <v>125</v>
      </c>
      <c r="E61" s="151"/>
      <c r="F61" s="151"/>
      <c r="G61" s="151"/>
      <c r="H61" s="151"/>
      <c r="I61" s="152"/>
      <c r="J61" s="153">
        <f>J88</f>
        <v>0</v>
      </c>
      <c r="K61" s="149"/>
      <c r="L61" s="154"/>
    </row>
    <row r="62" spans="2:47" s="8" customFormat="1" ht="24.95" customHeight="1">
      <c r="B62" s="141"/>
      <c r="C62" s="142"/>
      <c r="D62" s="143" t="s">
        <v>1473</v>
      </c>
      <c r="E62" s="144"/>
      <c r="F62" s="144"/>
      <c r="G62" s="144"/>
      <c r="H62" s="144"/>
      <c r="I62" s="145"/>
      <c r="J62" s="146">
        <f>J144</f>
        <v>0</v>
      </c>
      <c r="K62" s="142"/>
      <c r="L62" s="147"/>
    </row>
    <row r="63" spans="2:47" s="9" customFormat="1" ht="19.899999999999999" customHeight="1">
      <c r="B63" s="148"/>
      <c r="C63" s="149"/>
      <c r="D63" s="150" t="s">
        <v>1474</v>
      </c>
      <c r="E63" s="151"/>
      <c r="F63" s="151"/>
      <c r="G63" s="151"/>
      <c r="H63" s="151"/>
      <c r="I63" s="152"/>
      <c r="J63" s="153">
        <f>J145</f>
        <v>0</v>
      </c>
      <c r="K63" s="149"/>
      <c r="L63" s="154"/>
    </row>
    <row r="64" spans="2:47" s="9" customFormat="1" ht="19.899999999999999" customHeight="1">
      <c r="B64" s="148"/>
      <c r="C64" s="149"/>
      <c r="D64" s="150" t="s">
        <v>1475</v>
      </c>
      <c r="E64" s="151"/>
      <c r="F64" s="151"/>
      <c r="G64" s="151"/>
      <c r="H64" s="151"/>
      <c r="I64" s="152"/>
      <c r="J64" s="153">
        <f>J149</f>
        <v>0</v>
      </c>
      <c r="K64" s="149"/>
      <c r="L64" s="154"/>
    </row>
    <row r="65" spans="2:12" s="9" customFormat="1" ht="19.899999999999999" customHeight="1">
      <c r="B65" s="148"/>
      <c r="C65" s="149"/>
      <c r="D65" s="150" t="s">
        <v>1476</v>
      </c>
      <c r="E65" s="151"/>
      <c r="F65" s="151"/>
      <c r="G65" s="151"/>
      <c r="H65" s="151"/>
      <c r="I65" s="152"/>
      <c r="J65" s="153">
        <f>J159</f>
        <v>0</v>
      </c>
      <c r="K65" s="149"/>
      <c r="L65" s="154"/>
    </row>
    <row r="66" spans="2:12" s="8" customFormat="1" ht="24.95" customHeight="1">
      <c r="B66" s="141"/>
      <c r="C66" s="142"/>
      <c r="D66" s="143" t="s">
        <v>1477</v>
      </c>
      <c r="E66" s="144"/>
      <c r="F66" s="144"/>
      <c r="G66" s="144"/>
      <c r="H66" s="144"/>
      <c r="I66" s="145"/>
      <c r="J66" s="146">
        <f>J164</f>
        <v>0</v>
      </c>
      <c r="K66" s="142"/>
      <c r="L66" s="147"/>
    </row>
    <row r="67" spans="2:12" s="1" customFormat="1" ht="21.75" customHeight="1">
      <c r="B67" s="34"/>
      <c r="C67" s="35"/>
      <c r="D67" s="35"/>
      <c r="E67" s="35"/>
      <c r="F67" s="35"/>
      <c r="G67" s="35"/>
      <c r="H67" s="35"/>
      <c r="I67" s="108"/>
      <c r="J67" s="35"/>
      <c r="K67" s="35"/>
      <c r="L67" s="38"/>
    </row>
    <row r="68" spans="2:12" s="1" customFormat="1" ht="6.95" customHeight="1">
      <c r="B68" s="46"/>
      <c r="C68" s="47"/>
      <c r="D68" s="47"/>
      <c r="E68" s="47"/>
      <c r="F68" s="47"/>
      <c r="G68" s="47"/>
      <c r="H68" s="47"/>
      <c r="I68" s="132"/>
      <c r="J68" s="47"/>
      <c r="K68" s="47"/>
      <c r="L68" s="38"/>
    </row>
    <row r="72" spans="2:12" s="1" customFormat="1" ht="6.95" customHeight="1">
      <c r="B72" s="48"/>
      <c r="C72" s="49"/>
      <c r="D72" s="49"/>
      <c r="E72" s="49"/>
      <c r="F72" s="49"/>
      <c r="G72" s="49"/>
      <c r="H72" s="49"/>
      <c r="I72" s="135"/>
      <c r="J72" s="49"/>
      <c r="K72" s="49"/>
      <c r="L72" s="38"/>
    </row>
    <row r="73" spans="2:12" s="1" customFormat="1" ht="24.95" customHeight="1">
      <c r="B73" s="34"/>
      <c r="C73" s="23" t="s">
        <v>129</v>
      </c>
      <c r="D73" s="35"/>
      <c r="E73" s="35"/>
      <c r="F73" s="35"/>
      <c r="G73" s="35"/>
      <c r="H73" s="35"/>
      <c r="I73" s="108"/>
      <c r="J73" s="35"/>
      <c r="K73" s="35"/>
      <c r="L73" s="38"/>
    </row>
    <row r="74" spans="2:12" s="1" customFormat="1" ht="6.95" customHeight="1">
      <c r="B74" s="34"/>
      <c r="C74" s="35"/>
      <c r="D74" s="35"/>
      <c r="E74" s="35"/>
      <c r="F74" s="35"/>
      <c r="G74" s="35"/>
      <c r="H74" s="35"/>
      <c r="I74" s="108"/>
      <c r="J74" s="35"/>
      <c r="K74" s="35"/>
      <c r="L74" s="38"/>
    </row>
    <row r="75" spans="2:12" s="1" customFormat="1" ht="12" customHeight="1">
      <c r="B75" s="34"/>
      <c r="C75" s="29" t="s">
        <v>16</v>
      </c>
      <c r="D75" s="35"/>
      <c r="E75" s="35"/>
      <c r="F75" s="35"/>
      <c r="G75" s="35"/>
      <c r="H75" s="35"/>
      <c r="I75" s="108"/>
      <c r="J75" s="35"/>
      <c r="K75" s="35"/>
      <c r="L75" s="38"/>
    </row>
    <row r="76" spans="2:12" s="1" customFormat="1" ht="16.5" customHeight="1">
      <c r="B76" s="34"/>
      <c r="C76" s="35"/>
      <c r="D76" s="35"/>
      <c r="E76" s="372" t="str">
        <f>E7</f>
        <v>Sovinky, VDJ – rekonstrukce, úprava 15.7.2019</v>
      </c>
      <c r="F76" s="373"/>
      <c r="G76" s="373"/>
      <c r="H76" s="373"/>
      <c r="I76" s="108"/>
      <c r="J76" s="35"/>
      <c r="K76" s="35"/>
      <c r="L76" s="38"/>
    </row>
    <row r="77" spans="2:12" s="1" customFormat="1" ht="12" customHeight="1">
      <c r="B77" s="34"/>
      <c r="C77" s="29" t="s">
        <v>113</v>
      </c>
      <c r="D77" s="35"/>
      <c r="E77" s="35"/>
      <c r="F77" s="35"/>
      <c r="G77" s="35"/>
      <c r="H77" s="35"/>
      <c r="I77" s="108"/>
      <c r="J77" s="35"/>
      <c r="K77" s="35"/>
      <c r="L77" s="38"/>
    </row>
    <row r="78" spans="2:12" s="1" customFormat="1" ht="16.5" customHeight="1">
      <c r="B78" s="34"/>
      <c r="C78" s="35"/>
      <c r="D78" s="35"/>
      <c r="E78" s="355" t="str">
        <f>E9</f>
        <v>04 - SO 04 – Elektrostavební část</v>
      </c>
      <c r="F78" s="371"/>
      <c r="G78" s="371"/>
      <c r="H78" s="371"/>
      <c r="I78" s="108"/>
      <c r="J78" s="35"/>
      <c r="K78" s="35"/>
      <c r="L78" s="38"/>
    </row>
    <row r="79" spans="2:12" s="1" customFormat="1" ht="6.95" customHeight="1">
      <c r="B79" s="34"/>
      <c r="C79" s="35"/>
      <c r="D79" s="35"/>
      <c r="E79" s="35"/>
      <c r="F79" s="35"/>
      <c r="G79" s="35"/>
      <c r="H79" s="35"/>
      <c r="I79" s="108"/>
      <c r="J79" s="35"/>
      <c r="K79" s="35"/>
      <c r="L79" s="38"/>
    </row>
    <row r="80" spans="2:12" s="1" customFormat="1" ht="12" customHeight="1">
      <c r="B80" s="34"/>
      <c r="C80" s="29" t="s">
        <v>21</v>
      </c>
      <c r="D80" s="35"/>
      <c r="E80" s="35"/>
      <c r="F80" s="27" t="str">
        <f>F12</f>
        <v xml:space="preserve"> Sovinky u Mnichova Hradiště, okres Mladá Boleslav</v>
      </c>
      <c r="G80" s="35"/>
      <c r="H80" s="35"/>
      <c r="I80" s="110" t="s">
        <v>23</v>
      </c>
      <c r="J80" s="58" t="str">
        <f>IF(J12="","",J12)</f>
        <v>29. 4. 2019</v>
      </c>
      <c r="K80" s="35"/>
      <c r="L80" s="38"/>
    </row>
    <row r="81" spans="2:65" s="1" customFormat="1" ht="6.95" customHeight="1">
      <c r="B81" s="34"/>
      <c r="C81" s="35"/>
      <c r="D81" s="35"/>
      <c r="E81" s="35"/>
      <c r="F81" s="35"/>
      <c r="G81" s="35"/>
      <c r="H81" s="35"/>
      <c r="I81" s="108"/>
      <c r="J81" s="35"/>
      <c r="K81" s="35"/>
      <c r="L81" s="38"/>
    </row>
    <row r="82" spans="2:65" s="1" customFormat="1" ht="43.15" customHeight="1">
      <c r="B82" s="34"/>
      <c r="C82" s="29" t="s">
        <v>25</v>
      </c>
      <c r="D82" s="35"/>
      <c r="E82" s="35"/>
      <c r="F82" s="27" t="str">
        <f>E15</f>
        <v>VaK Mladá Boleslav, a.s.</v>
      </c>
      <c r="G82" s="35"/>
      <c r="H82" s="35"/>
      <c r="I82" s="110" t="s">
        <v>31</v>
      </c>
      <c r="J82" s="32" t="str">
        <f>E21</f>
        <v>Vodohospodářské inženýrské služby, a.s.</v>
      </c>
      <c r="K82" s="35"/>
      <c r="L82" s="38"/>
    </row>
    <row r="83" spans="2:65" s="1" customFormat="1" ht="15.2" customHeight="1">
      <c r="B83" s="34"/>
      <c r="C83" s="29" t="s">
        <v>29</v>
      </c>
      <c r="D83" s="35"/>
      <c r="E83" s="35"/>
      <c r="F83" s="27" t="str">
        <f>IF(E18="","",E18)</f>
        <v>Vyplň údaj</v>
      </c>
      <c r="G83" s="35"/>
      <c r="H83" s="35"/>
      <c r="I83" s="110" t="s">
        <v>34</v>
      </c>
      <c r="J83" s="32" t="str">
        <f>E24</f>
        <v>Ing.Josef Němeček</v>
      </c>
      <c r="K83" s="35"/>
      <c r="L83" s="38"/>
    </row>
    <row r="84" spans="2:65" s="1" customFormat="1" ht="10.35" customHeight="1">
      <c r="B84" s="34"/>
      <c r="C84" s="35"/>
      <c r="D84" s="35"/>
      <c r="E84" s="35"/>
      <c r="F84" s="35"/>
      <c r="G84" s="35"/>
      <c r="H84" s="35"/>
      <c r="I84" s="108"/>
      <c r="J84" s="35"/>
      <c r="K84" s="35"/>
      <c r="L84" s="38"/>
    </row>
    <row r="85" spans="2:65" s="10" customFormat="1" ht="29.25" customHeight="1">
      <c r="B85" s="155"/>
      <c r="C85" s="156" t="s">
        <v>130</v>
      </c>
      <c r="D85" s="157" t="s">
        <v>57</v>
      </c>
      <c r="E85" s="157" t="s">
        <v>53</v>
      </c>
      <c r="F85" s="157" t="s">
        <v>54</v>
      </c>
      <c r="G85" s="157" t="s">
        <v>131</v>
      </c>
      <c r="H85" s="157" t="s">
        <v>132</v>
      </c>
      <c r="I85" s="158" t="s">
        <v>133</v>
      </c>
      <c r="J85" s="157" t="s">
        <v>117</v>
      </c>
      <c r="K85" s="159" t="s">
        <v>134</v>
      </c>
      <c r="L85" s="160"/>
      <c r="M85" s="67" t="s">
        <v>19</v>
      </c>
      <c r="N85" s="68" t="s">
        <v>42</v>
      </c>
      <c r="O85" s="68" t="s">
        <v>135</v>
      </c>
      <c r="P85" s="68" t="s">
        <v>136</v>
      </c>
      <c r="Q85" s="68" t="s">
        <v>137</v>
      </c>
      <c r="R85" s="68" t="s">
        <v>138</v>
      </c>
      <c r="S85" s="68" t="s">
        <v>139</v>
      </c>
      <c r="T85" s="69" t="s">
        <v>140</v>
      </c>
    </row>
    <row r="86" spans="2:65" s="1" customFormat="1" ht="22.9" customHeight="1">
      <c r="B86" s="34"/>
      <c r="C86" s="74" t="s">
        <v>141</v>
      </c>
      <c r="D86" s="35"/>
      <c r="E86" s="35"/>
      <c r="F86" s="35"/>
      <c r="G86" s="35"/>
      <c r="H86" s="35"/>
      <c r="I86" s="108"/>
      <c r="J86" s="161">
        <f>BK86</f>
        <v>0</v>
      </c>
      <c r="K86" s="35"/>
      <c r="L86" s="38"/>
      <c r="M86" s="70"/>
      <c r="N86" s="71"/>
      <c r="O86" s="71"/>
      <c r="P86" s="162">
        <f>P87+P144+P164</f>
        <v>0</v>
      </c>
      <c r="Q86" s="71"/>
      <c r="R86" s="162">
        <f>R87+R144+R164</f>
        <v>5.7259900000000004</v>
      </c>
      <c r="S86" s="71"/>
      <c r="T86" s="163">
        <f>T87+T144+T164</f>
        <v>1.7000000000000001E-2</v>
      </c>
      <c r="AT86" s="17" t="s">
        <v>71</v>
      </c>
      <c r="AU86" s="17" t="s">
        <v>118</v>
      </c>
      <c r="BK86" s="164">
        <f>BK87+BK144+BK164</f>
        <v>0</v>
      </c>
    </row>
    <row r="87" spans="2:65" s="11" customFormat="1" ht="25.9" customHeight="1">
      <c r="B87" s="165"/>
      <c r="C87" s="166"/>
      <c r="D87" s="167" t="s">
        <v>71</v>
      </c>
      <c r="E87" s="168" t="s">
        <v>294</v>
      </c>
      <c r="F87" s="168" t="s">
        <v>295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P88</f>
        <v>0</v>
      </c>
      <c r="Q87" s="173"/>
      <c r="R87" s="174">
        <f>R88</f>
        <v>5.723827</v>
      </c>
      <c r="S87" s="173"/>
      <c r="T87" s="175">
        <f>T88</f>
        <v>1.7000000000000001E-2</v>
      </c>
      <c r="AR87" s="176" t="s">
        <v>82</v>
      </c>
      <c r="AT87" s="177" t="s">
        <v>71</v>
      </c>
      <c r="AU87" s="177" t="s">
        <v>72</v>
      </c>
      <c r="AY87" s="176" t="s">
        <v>144</v>
      </c>
      <c r="BK87" s="178">
        <f>BK88</f>
        <v>0</v>
      </c>
    </row>
    <row r="88" spans="2:65" s="11" customFormat="1" ht="22.9" customHeight="1">
      <c r="B88" s="165"/>
      <c r="C88" s="166"/>
      <c r="D88" s="167" t="s">
        <v>71</v>
      </c>
      <c r="E88" s="179" t="s">
        <v>308</v>
      </c>
      <c r="F88" s="179" t="s">
        <v>309</v>
      </c>
      <c r="G88" s="166"/>
      <c r="H88" s="166"/>
      <c r="I88" s="169"/>
      <c r="J88" s="180">
        <f>BK88</f>
        <v>0</v>
      </c>
      <c r="K88" s="166"/>
      <c r="L88" s="171"/>
      <c r="M88" s="172"/>
      <c r="N88" s="173"/>
      <c r="O88" s="173"/>
      <c r="P88" s="174">
        <f>SUM(P89:P143)</f>
        <v>0</v>
      </c>
      <c r="Q88" s="173"/>
      <c r="R88" s="174">
        <f>SUM(R89:R143)</f>
        <v>5.723827</v>
      </c>
      <c r="S88" s="173"/>
      <c r="T88" s="175">
        <f>SUM(T89:T143)</f>
        <v>1.7000000000000001E-2</v>
      </c>
      <c r="AR88" s="176" t="s">
        <v>82</v>
      </c>
      <c r="AT88" s="177" t="s">
        <v>71</v>
      </c>
      <c r="AU88" s="177" t="s">
        <v>80</v>
      </c>
      <c r="AY88" s="176" t="s">
        <v>144</v>
      </c>
      <c r="BK88" s="178">
        <f>SUM(BK89:BK143)</f>
        <v>0</v>
      </c>
    </row>
    <row r="89" spans="2:65" s="1" customFormat="1" ht="16.5" customHeight="1">
      <c r="B89" s="34"/>
      <c r="C89" s="217" t="s">
        <v>80</v>
      </c>
      <c r="D89" s="217" t="s">
        <v>217</v>
      </c>
      <c r="E89" s="218" t="s">
        <v>1478</v>
      </c>
      <c r="F89" s="219" t="s">
        <v>1479</v>
      </c>
      <c r="G89" s="220" t="s">
        <v>235</v>
      </c>
      <c r="H89" s="221">
        <v>3</v>
      </c>
      <c r="I89" s="330"/>
      <c r="J89" s="223">
        <f>ROUND(I89*H89,2)</f>
        <v>0</v>
      </c>
      <c r="K89" s="219" t="s">
        <v>149</v>
      </c>
      <c r="L89" s="224"/>
      <c r="M89" s="225" t="s">
        <v>19</v>
      </c>
      <c r="N89" s="226" t="s">
        <v>43</v>
      </c>
      <c r="O89" s="63"/>
      <c r="P89" s="190">
        <f>O89*H89</f>
        <v>0</v>
      </c>
      <c r="Q89" s="190">
        <v>3.1E-4</v>
      </c>
      <c r="R89" s="190">
        <f>Q89*H89</f>
        <v>9.3000000000000005E-4</v>
      </c>
      <c r="S89" s="190">
        <v>0</v>
      </c>
      <c r="T89" s="191">
        <f>S89*H89</f>
        <v>0</v>
      </c>
      <c r="AR89" s="192" t="s">
        <v>327</v>
      </c>
      <c r="AT89" s="192" t="s">
        <v>217</v>
      </c>
      <c r="AU89" s="192" t="s">
        <v>82</v>
      </c>
      <c r="AY89" s="17" t="s">
        <v>144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7" t="s">
        <v>80</v>
      </c>
      <c r="BK89" s="193">
        <f>ROUND(I89*H89,2)</f>
        <v>0</v>
      </c>
      <c r="BL89" s="17" t="s">
        <v>227</v>
      </c>
      <c r="BM89" s="192" t="s">
        <v>1480</v>
      </c>
    </row>
    <row r="90" spans="2:65" s="1" customFormat="1" ht="24" customHeight="1">
      <c r="B90" s="34"/>
      <c r="C90" s="181" t="s">
        <v>82</v>
      </c>
      <c r="D90" s="181" t="s">
        <v>146</v>
      </c>
      <c r="E90" s="182" t="s">
        <v>1481</v>
      </c>
      <c r="F90" s="183" t="s">
        <v>1482</v>
      </c>
      <c r="G90" s="184" t="s">
        <v>235</v>
      </c>
      <c r="H90" s="185">
        <v>3</v>
      </c>
      <c r="I90" s="330"/>
      <c r="J90" s="187">
        <f>ROUND(I90*H90,2)</f>
        <v>0</v>
      </c>
      <c r="K90" s="183" t="s">
        <v>149</v>
      </c>
      <c r="L90" s="38"/>
      <c r="M90" s="188" t="s">
        <v>19</v>
      </c>
      <c r="N90" s="189" t="s">
        <v>43</v>
      </c>
      <c r="O90" s="63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AR90" s="192" t="s">
        <v>227</v>
      </c>
      <c r="AT90" s="192" t="s">
        <v>146</v>
      </c>
      <c r="AU90" s="192" t="s">
        <v>82</v>
      </c>
      <c r="AY90" s="17" t="s">
        <v>144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17" t="s">
        <v>80</v>
      </c>
      <c r="BK90" s="193">
        <f>ROUND(I90*H90,2)</f>
        <v>0</v>
      </c>
      <c r="BL90" s="17" t="s">
        <v>227</v>
      </c>
      <c r="BM90" s="192" t="s">
        <v>1483</v>
      </c>
    </row>
    <row r="91" spans="2:65" s="1" customFormat="1" ht="24" customHeight="1">
      <c r="B91" s="34"/>
      <c r="C91" s="181" t="s">
        <v>159</v>
      </c>
      <c r="D91" s="181" t="s">
        <v>146</v>
      </c>
      <c r="E91" s="182" t="s">
        <v>1484</v>
      </c>
      <c r="F91" s="183" t="s">
        <v>1485</v>
      </c>
      <c r="G91" s="184" t="s">
        <v>235</v>
      </c>
      <c r="H91" s="185">
        <v>3</v>
      </c>
      <c r="I91" s="330"/>
      <c r="J91" s="187">
        <f>ROUND(I91*H91,2)</f>
        <v>0</v>
      </c>
      <c r="K91" s="183" t="s">
        <v>149</v>
      </c>
      <c r="L91" s="38"/>
      <c r="M91" s="188" t="s">
        <v>19</v>
      </c>
      <c r="N91" s="189" t="s">
        <v>43</v>
      </c>
      <c r="O91" s="63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AR91" s="192" t="s">
        <v>227</v>
      </c>
      <c r="AT91" s="192" t="s">
        <v>146</v>
      </c>
      <c r="AU91" s="192" t="s">
        <v>82</v>
      </c>
      <c r="AY91" s="17" t="s">
        <v>144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7" t="s">
        <v>80</v>
      </c>
      <c r="BK91" s="193">
        <f>ROUND(I91*H91,2)</f>
        <v>0</v>
      </c>
      <c r="BL91" s="17" t="s">
        <v>227</v>
      </c>
      <c r="BM91" s="192" t="s">
        <v>1486</v>
      </c>
    </row>
    <row r="92" spans="2:65" s="1" customFormat="1" ht="16.5" customHeight="1">
      <c r="B92" s="34"/>
      <c r="C92" s="217" t="s">
        <v>150</v>
      </c>
      <c r="D92" s="217" t="s">
        <v>217</v>
      </c>
      <c r="E92" s="218" t="s">
        <v>1487</v>
      </c>
      <c r="F92" s="219" t="s">
        <v>1488</v>
      </c>
      <c r="G92" s="220" t="s">
        <v>235</v>
      </c>
      <c r="H92" s="221">
        <v>3</v>
      </c>
      <c r="I92" s="330"/>
      <c r="J92" s="223">
        <f>ROUND(I92*H92,2)</f>
        <v>0</v>
      </c>
      <c r="K92" s="219" t="s">
        <v>149</v>
      </c>
      <c r="L92" s="224"/>
      <c r="M92" s="225" t="s">
        <v>19</v>
      </c>
      <c r="N92" s="226" t="s">
        <v>43</v>
      </c>
      <c r="O92" s="63"/>
      <c r="P92" s="190">
        <f>O92*H92</f>
        <v>0</v>
      </c>
      <c r="Q92" s="190">
        <v>5.0000000000000002E-5</v>
      </c>
      <c r="R92" s="190">
        <f>Q92*H92</f>
        <v>1.5000000000000001E-4</v>
      </c>
      <c r="S92" s="190">
        <v>0</v>
      </c>
      <c r="T92" s="191">
        <f>S92*H92</f>
        <v>0</v>
      </c>
      <c r="AR92" s="192" t="s">
        <v>327</v>
      </c>
      <c r="AT92" s="192" t="s">
        <v>217</v>
      </c>
      <c r="AU92" s="192" t="s">
        <v>82</v>
      </c>
      <c r="AY92" s="17" t="s">
        <v>144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7" t="s">
        <v>80</v>
      </c>
      <c r="BK92" s="193">
        <f>ROUND(I92*H92,2)</f>
        <v>0</v>
      </c>
      <c r="BL92" s="17" t="s">
        <v>227</v>
      </c>
      <c r="BM92" s="192" t="s">
        <v>1489</v>
      </c>
    </row>
    <row r="93" spans="2:65" s="1" customFormat="1" ht="19.5">
      <c r="B93" s="34"/>
      <c r="C93" s="35"/>
      <c r="D93" s="196" t="s">
        <v>814</v>
      </c>
      <c r="E93" s="35"/>
      <c r="F93" s="243" t="s">
        <v>1490</v>
      </c>
      <c r="G93" s="35"/>
      <c r="H93" s="35"/>
      <c r="I93" s="108"/>
      <c r="J93" s="35"/>
      <c r="K93" s="35"/>
      <c r="L93" s="38"/>
      <c r="M93" s="244"/>
      <c r="N93" s="63"/>
      <c r="O93" s="63"/>
      <c r="P93" s="63"/>
      <c r="Q93" s="63"/>
      <c r="R93" s="63"/>
      <c r="S93" s="63"/>
      <c r="T93" s="64"/>
      <c r="AT93" s="17" t="s">
        <v>814</v>
      </c>
      <c r="AU93" s="17" t="s">
        <v>82</v>
      </c>
    </row>
    <row r="94" spans="2:65" s="1" customFormat="1" ht="24" customHeight="1">
      <c r="B94" s="34"/>
      <c r="C94" s="181" t="s">
        <v>169</v>
      </c>
      <c r="D94" s="181" t="s">
        <v>146</v>
      </c>
      <c r="E94" s="182" t="s">
        <v>1491</v>
      </c>
      <c r="F94" s="183" t="s">
        <v>1492</v>
      </c>
      <c r="G94" s="184" t="s">
        <v>235</v>
      </c>
      <c r="H94" s="185">
        <v>3</v>
      </c>
      <c r="I94" s="330"/>
      <c r="J94" s="187">
        <f>ROUND(I94*H94,2)</f>
        <v>0</v>
      </c>
      <c r="K94" s="183" t="s">
        <v>149</v>
      </c>
      <c r="L94" s="38"/>
      <c r="M94" s="188" t="s">
        <v>19</v>
      </c>
      <c r="N94" s="189" t="s">
        <v>43</v>
      </c>
      <c r="O94" s="63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AR94" s="192" t="s">
        <v>227</v>
      </c>
      <c r="AT94" s="192" t="s">
        <v>146</v>
      </c>
      <c r="AU94" s="192" t="s">
        <v>82</v>
      </c>
      <c r="AY94" s="17" t="s">
        <v>144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7" t="s">
        <v>80</v>
      </c>
      <c r="BK94" s="193">
        <f>ROUND(I94*H94,2)</f>
        <v>0</v>
      </c>
      <c r="BL94" s="17" t="s">
        <v>227</v>
      </c>
      <c r="BM94" s="192" t="s">
        <v>1493</v>
      </c>
    </row>
    <row r="95" spans="2:65" s="1" customFormat="1" ht="16.5" customHeight="1">
      <c r="B95" s="34"/>
      <c r="C95" s="217" t="s">
        <v>173</v>
      </c>
      <c r="D95" s="217" t="s">
        <v>217</v>
      </c>
      <c r="E95" s="218" t="s">
        <v>1494</v>
      </c>
      <c r="F95" s="219" t="s">
        <v>1495</v>
      </c>
      <c r="G95" s="220" t="s">
        <v>235</v>
      </c>
      <c r="H95" s="221">
        <v>3</v>
      </c>
      <c r="I95" s="330"/>
      <c r="J95" s="223">
        <f>ROUND(I95*H95,2)</f>
        <v>0</v>
      </c>
      <c r="K95" s="219" t="s">
        <v>149</v>
      </c>
      <c r="L95" s="224"/>
      <c r="M95" s="225" t="s">
        <v>19</v>
      </c>
      <c r="N95" s="226" t="s">
        <v>43</v>
      </c>
      <c r="O95" s="63"/>
      <c r="P95" s="190">
        <f>O95*H95</f>
        <v>0</v>
      </c>
      <c r="Q95" s="190">
        <v>6.9999999999999994E-5</v>
      </c>
      <c r="R95" s="190">
        <f>Q95*H95</f>
        <v>2.0999999999999998E-4</v>
      </c>
      <c r="S95" s="190">
        <v>0</v>
      </c>
      <c r="T95" s="191">
        <f>S95*H95</f>
        <v>0</v>
      </c>
      <c r="AR95" s="192" t="s">
        <v>327</v>
      </c>
      <c r="AT95" s="192" t="s">
        <v>217</v>
      </c>
      <c r="AU95" s="192" t="s">
        <v>82</v>
      </c>
      <c r="AY95" s="17" t="s">
        <v>144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7" t="s">
        <v>80</v>
      </c>
      <c r="BK95" s="193">
        <f>ROUND(I95*H95,2)</f>
        <v>0</v>
      </c>
      <c r="BL95" s="17" t="s">
        <v>227</v>
      </c>
      <c r="BM95" s="192" t="s">
        <v>1496</v>
      </c>
    </row>
    <row r="96" spans="2:65" s="1" customFormat="1" ht="29.25">
      <c r="B96" s="34"/>
      <c r="C96" s="35"/>
      <c r="D96" s="196" t="s">
        <v>814</v>
      </c>
      <c r="E96" s="35"/>
      <c r="F96" s="243" t="s">
        <v>1497</v>
      </c>
      <c r="G96" s="35"/>
      <c r="H96" s="35"/>
      <c r="I96" s="330"/>
      <c r="J96" s="35"/>
      <c r="K96" s="35"/>
      <c r="L96" s="38"/>
      <c r="M96" s="244"/>
      <c r="N96" s="63"/>
      <c r="O96" s="63"/>
      <c r="P96" s="63"/>
      <c r="Q96" s="63"/>
      <c r="R96" s="63"/>
      <c r="S96" s="63"/>
      <c r="T96" s="64"/>
      <c r="AT96" s="17" t="s">
        <v>814</v>
      </c>
      <c r="AU96" s="17" t="s">
        <v>82</v>
      </c>
    </row>
    <row r="97" spans="2:65" s="1" customFormat="1" ht="24" customHeight="1">
      <c r="B97" s="34"/>
      <c r="C97" s="181" t="s">
        <v>179</v>
      </c>
      <c r="D97" s="181" t="s">
        <v>146</v>
      </c>
      <c r="E97" s="182" t="s">
        <v>1498</v>
      </c>
      <c r="F97" s="183" t="s">
        <v>1499</v>
      </c>
      <c r="G97" s="184" t="s">
        <v>235</v>
      </c>
      <c r="H97" s="185">
        <v>10</v>
      </c>
      <c r="I97" s="330"/>
      <c r="J97" s="187">
        <f>ROUND(I97*H97,2)</f>
        <v>0</v>
      </c>
      <c r="K97" s="183" t="s">
        <v>149</v>
      </c>
      <c r="L97" s="38"/>
      <c r="M97" s="188" t="s">
        <v>19</v>
      </c>
      <c r="N97" s="189" t="s">
        <v>43</v>
      </c>
      <c r="O97" s="63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AR97" s="192" t="s">
        <v>227</v>
      </c>
      <c r="AT97" s="192" t="s">
        <v>146</v>
      </c>
      <c r="AU97" s="192" t="s">
        <v>82</v>
      </c>
      <c r="AY97" s="17" t="s">
        <v>144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7" t="s">
        <v>80</v>
      </c>
      <c r="BK97" s="193">
        <f>ROUND(I97*H97,2)</f>
        <v>0</v>
      </c>
      <c r="BL97" s="17" t="s">
        <v>227</v>
      </c>
      <c r="BM97" s="192" t="s">
        <v>1500</v>
      </c>
    </row>
    <row r="98" spans="2:65" s="1" customFormat="1" ht="16.5" customHeight="1">
      <c r="B98" s="34"/>
      <c r="C98" s="217" t="s">
        <v>183</v>
      </c>
      <c r="D98" s="217" t="s">
        <v>217</v>
      </c>
      <c r="E98" s="218" t="s">
        <v>1501</v>
      </c>
      <c r="F98" s="219" t="s">
        <v>1502</v>
      </c>
      <c r="G98" s="220" t="s">
        <v>235</v>
      </c>
      <c r="H98" s="221">
        <v>11</v>
      </c>
      <c r="I98" s="330"/>
      <c r="J98" s="223">
        <f>ROUND(I98*H98,2)</f>
        <v>0</v>
      </c>
      <c r="K98" s="219" t="s">
        <v>149</v>
      </c>
      <c r="L98" s="224"/>
      <c r="M98" s="225" t="s">
        <v>19</v>
      </c>
      <c r="N98" s="226" t="s">
        <v>43</v>
      </c>
      <c r="O98" s="63"/>
      <c r="P98" s="190">
        <f>O98*H98</f>
        <v>0</v>
      </c>
      <c r="Q98" s="190">
        <v>5.2999999999999998E-4</v>
      </c>
      <c r="R98" s="190">
        <f>Q98*H98</f>
        <v>5.8300000000000001E-3</v>
      </c>
      <c r="S98" s="190">
        <v>0</v>
      </c>
      <c r="T98" s="191">
        <f>S98*H98</f>
        <v>0</v>
      </c>
      <c r="AR98" s="192" t="s">
        <v>327</v>
      </c>
      <c r="AT98" s="192" t="s">
        <v>217</v>
      </c>
      <c r="AU98" s="192" t="s">
        <v>82</v>
      </c>
      <c r="AY98" s="17" t="s">
        <v>144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7" t="s">
        <v>80</v>
      </c>
      <c r="BK98" s="193">
        <f>ROUND(I98*H98,2)</f>
        <v>0</v>
      </c>
      <c r="BL98" s="17" t="s">
        <v>227</v>
      </c>
      <c r="BM98" s="192" t="s">
        <v>1503</v>
      </c>
    </row>
    <row r="99" spans="2:65" s="1" customFormat="1" ht="19.5">
      <c r="B99" s="34"/>
      <c r="C99" s="35"/>
      <c r="D99" s="196" t="s">
        <v>814</v>
      </c>
      <c r="E99" s="35"/>
      <c r="F99" s="243" t="s">
        <v>1504</v>
      </c>
      <c r="G99" s="35"/>
      <c r="H99" s="35"/>
      <c r="I99" s="108"/>
      <c r="J99" s="35"/>
      <c r="K99" s="35"/>
      <c r="L99" s="38"/>
      <c r="M99" s="244"/>
      <c r="N99" s="63"/>
      <c r="O99" s="63"/>
      <c r="P99" s="63"/>
      <c r="Q99" s="63"/>
      <c r="R99" s="63"/>
      <c r="S99" s="63"/>
      <c r="T99" s="64"/>
      <c r="AT99" s="17" t="s">
        <v>814</v>
      </c>
      <c r="AU99" s="17" t="s">
        <v>82</v>
      </c>
    </row>
    <row r="100" spans="2:65" s="12" customFormat="1">
      <c r="B100" s="194"/>
      <c r="C100" s="195"/>
      <c r="D100" s="196" t="s">
        <v>152</v>
      </c>
      <c r="E100" s="195"/>
      <c r="F100" s="198" t="s">
        <v>1505</v>
      </c>
      <c r="G100" s="195"/>
      <c r="H100" s="199">
        <v>11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152</v>
      </c>
      <c r="AU100" s="205" t="s">
        <v>82</v>
      </c>
      <c r="AV100" s="12" t="s">
        <v>82</v>
      </c>
      <c r="AW100" s="12" t="s">
        <v>4</v>
      </c>
      <c r="AX100" s="12" t="s">
        <v>80</v>
      </c>
      <c r="AY100" s="205" t="s">
        <v>144</v>
      </c>
    </row>
    <row r="101" spans="2:65" s="1" customFormat="1" ht="16.5" customHeight="1">
      <c r="B101" s="34"/>
      <c r="C101" s="181" t="s">
        <v>188</v>
      </c>
      <c r="D101" s="181" t="s">
        <v>146</v>
      </c>
      <c r="E101" s="182" t="s">
        <v>1506</v>
      </c>
      <c r="F101" s="183" t="s">
        <v>1507</v>
      </c>
      <c r="G101" s="184" t="s">
        <v>313</v>
      </c>
      <c r="H101" s="185">
        <v>10</v>
      </c>
      <c r="I101" s="330"/>
      <c r="J101" s="187">
        <f>ROUND(I101*H101,2)</f>
        <v>0</v>
      </c>
      <c r="K101" s="183" t="s">
        <v>149</v>
      </c>
      <c r="L101" s="38"/>
      <c r="M101" s="188" t="s">
        <v>19</v>
      </c>
      <c r="N101" s="189" t="s">
        <v>43</v>
      </c>
      <c r="O101" s="63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AR101" s="192" t="s">
        <v>227</v>
      </c>
      <c r="AT101" s="192" t="s">
        <v>146</v>
      </c>
      <c r="AU101" s="192" t="s">
        <v>82</v>
      </c>
      <c r="AY101" s="17" t="s">
        <v>144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7" t="s">
        <v>80</v>
      </c>
      <c r="BK101" s="193">
        <f>ROUND(I101*H101,2)</f>
        <v>0</v>
      </c>
      <c r="BL101" s="17" t="s">
        <v>227</v>
      </c>
      <c r="BM101" s="192" t="s">
        <v>1508</v>
      </c>
    </row>
    <row r="102" spans="2:65" s="1" customFormat="1" ht="16.5" customHeight="1">
      <c r="B102" s="34"/>
      <c r="C102" s="181" t="s">
        <v>194</v>
      </c>
      <c r="D102" s="181" t="s">
        <v>146</v>
      </c>
      <c r="E102" s="182" t="s">
        <v>1509</v>
      </c>
      <c r="F102" s="183" t="s">
        <v>1510</v>
      </c>
      <c r="G102" s="184" t="s">
        <v>313</v>
      </c>
      <c r="H102" s="185">
        <v>10</v>
      </c>
      <c r="I102" s="330"/>
      <c r="J102" s="187">
        <f>ROUND(I102*H102,2)</f>
        <v>0</v>
      </c>
      <c r="K102" s="183" t="s">
        <v>149</v>
      </c>
      <c r="L102" s="38"/>
      <c r="M102" s="188" t="s">
        <v>19</v>
      </c>
      <c r="N102" s="189" t="s">
        <v>43</v>
      </c>
      <c r="O102" s="63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AR102" s="192" t="s">
        <v>227</v>
      </c>
      <c r="AT102" s="192" t="s">
        <v>146</v>
      </c>
      <c r="AU102" s="192" t="s">
        <v>82</v>
      </c>
      <c r="AY102" s="17" t="s">
        <v>144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7" t="s">
        <v>80</v>
      </c>
      <c r="BK102" s="193">
        <f>ROUND(I102*H102,2)</f>
        <v>0</v>
      </c>
      <c r="BL102" s="17" t="s">
        <v>227</v>
      </c>
      <c r="BM102" s="192" t="s">
        <v>1511</v>
      </c>
    </row>
    <row r="103" spans="2:65" s="1" customFormat="1" ht="16.5" customHeight="1">
      <c r="B103" s="34"/>
      <c r="C103" s="181" t="s">
        <v>201</v>
      </c>
      <c r="D103" s="181" t="s">
        <v>146</v>
      </c>
      <c r="E103" s="182" t="s">
        <v>1512</v>
      </c>
      <c r="F103" s="183" t="s">
        <v>1513</v>
      </c>
      <c r="G103" s="184" t="s">
        <v>313</v>
      </c>
      <c r="H103" s="185">
        <v>1</v>
      </c>
      <c r="I103" s="330"/>
      <c r="J103" s="187">
        <f>ROUND(I103*H103,2)</f>
        <v>0</v>
      </c>
      <c r="K103" s="183" t="s">
        <v>149</v>
      </c>
      <c r="L103" s="38"/>
      <c r="M103" s="188" t="s">
        <v>19</v>
      </c>
      <c r="N103" s="189" t="s">
        <v>43</v>
      </c>
      <c r="O103" s="63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AR103" s="192" t="s">
        <v>227</v>
      </c>
      <c r="AT103" s="192" t="s">
        <v>146</v>
      </c>
      <c r="AU103" s="192" t="s">
        <v>82</v>
      </c>
      <c r="AY103" s="17" t="s">
        <v>144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7" t="s">
        <v>80</v>
      </c>
      <c r="BK103" s="193">
        <f>ROUND(I103*H103,2)</f>
        <v>0</v>
      </c>
      <c r="BL103" s="17" t="s">
        <v>227</v>
      </c>
      <c r="BM103" s="192" t="s">
        <v>1514</v>
      </c>
    </row>
    <row r="104" spans="2:65" s="1" customFormat="1" ht="19.5">
      <c r="B104" s="34"/>
      <c r="C104" s="35"/>
      <c r="D104" s="196" t="s">
        <v>814</v>
      </c>
      <c r="E104" s="35"/>
      <c r="F104" s="243" t="s">
        <v>1515</v>
      </c>
      <c r="G104" s="35"/>
      <c r="H104" s="35"/>
      <c r="I104" s="108"/>
      <c r="J104" s="35"/>
      <c r="K104" s="35"/>
      <c r="L104" s="38"/>
      <c r="M104" s="244"/>
      <c r="N104" s="63"/>
      <c r="O104" s="63"/>
      <c r="P104" s="63"/>
      <c r="Q104" s="63"/>
      <c r="R104" s="63"/>
      <c r="S104" s="63"/>
      <c r="T104" s="64"/>
      <c r="AT104" s="17" t="s">
        <v>814</v>
      </c>
      <c r="AU104" s="17" t="s">
        <v>82</v>
      </c>
    </row>
    <row r="105" spans="2:65" s="1" customFormat="1" ht="16.5" customHeight="1">
      <c r="B105" s="34"/>
      <c r="C105" s="181" t="s">
        <v>206</v>
      </c>
      <c r="D105" s="181" t="s">
        <v>146</v>
      </c>
      <c r="E105" s="182" t="s">
        <v>1516</v>
      </c>
      <c r="F105" s="183" t="s">
        <v>1517</v>
      </c>
      <c r="G105" s="184" t="s">
        <v>313</v>
      </c>
      <c r="H105" s="185">
        <v>1</v>
      </c>
      <c r="I105" s="330"/>
      <c r="J105" s="187">
        <f>ROUND(I105*H105,2)</f>
        <v>0</v>
      </c>
      <c r="K105" s="183" t="s">
        <v>149</v>
      </c>
      <c r="L105" s="38"/>
      <c r="M105" s="188" t="s">
        <v>19</v>
      </c>
      <c r="N105" s="189" t="s">
        <v>43</v>
      </c>
      <c r="O105" s="63"/>
      <c r="P105" s="190">
        <f>O105*H105</f>
        <v>0</v>
      </c>
      <c r="Q105" s="190">
        <v>0</v>
      </c>
      <c r="R105" s="190">
        <f>Q105*H105</f>
        <v>0</v>
      </c>
      <c r="S105" s="190">
        <v>1.7000000000000001E-2</v>
      </c>
      <c r="T105" s="191">
        <f>S105*H105</f>
        <v>1.7000000000000001E-2</v>
      </c>
      <c r="AR105" s="192" t="s">
        <v>227</v>
      </c>
      <c r="AT105" s="192" t="s">
        <v>146</v>
      </c>
      <c r="AU105" s="192" t="s">
        <v>82</v>
      </c>
      <c r="AY105" s="17" t="s">
        <v>144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7" t="s">
        <v>80</v>
      </c>
      <c r="BK105" s="193">
        <f>ROUND(I105*H105,2)</f>
        <v>0</v>
      </c>
      <c r="BL105" s="17" t="s">
        <v>227</v>
      </c>
      <c r="BM105" s="192" t="s">
        <v>1518</v>
      </c>
    </row>
    <row r="106" spans="2:65" s="1" customFormat="1" ht="29.25">
      <c r="B106" s="34"/>
      <c r="C106" s="35"/>
      <c r="D106" s="196" t="s">
        <v>814</v>
      </c>
      <c r="E106" s="35"/>
      <c r="F106" s="243" t="s">
        <v>1519</v>
      </c>
      <c r="G106" s="35"/>
      <c r="H106" s="35"/>
      <c r="I106" s="108"/>
      <c r="J106" s="35"/>
      <c r="K106" s="35"/>
      <c r="L106" s="38"/>
      <c r="M106" s="244"/>
      <c r="N106" s="63"/>
      <c r="O106" s="63"/>
      <c r="P106" s="63"/>
      <c r="Q106" s="63"/>
      <c r="R106" s="63"/>
      <c r="S106" s="63"/>
      <c r="T106" s="64"/>
      <c r="AT106" s="17" t="s">
        <v>814</v>
      </c>
      <c r="AU106" s="17" t="s">
        <v>82</v>
      </c>
    </row>
    <row r="107" spans="2:65" s="1" customFormat="1" ht="16.5" customHeight="1">
      <c r="B107" s="34"/>
      <c r="C107" s="181" t="s">
        <v>211</v>
      </c>
      <c r="D107" s="181" t="s">
        <v>146</v>
      </c>
      <c r="E107" s="182" t="s">
        <v>1520</v>
      </c>
      <c r="F107" s="183" t="s">
        <v>1521</v>
      </c>
      <c r="G107" s="184" t="s">
        <v>313</v>
      </c>
      <c r="H107" s="185">
        <v>1</v>
      </c>
      <c r="I107" s="330"/>
      <c r="J107" s="187">
        <f t="shared" ref="J107:J113" si="0">ROUND(I107*H107,2)</f>
        <v>0</v>
      </c>
      <c r="K107" s="183" t="s">
        <v>149</v>
      </c>
      <c r="L107" s="38"/>
      <c r="M107" s="188" t="s">
        <v>19</v>
      </c>
      <c r="N107" s="189" t="s">
        <v>43</v>
      </c>
      <c r="O107" s="63"/>
      <c r="P107" s="190">
        <f t="shared" ref="P107:P113" si="1">O107*H107</f>
        <v>0</v>
      </c>
      <c r="Q107" s="190">
        <v>0</v>
      </c>
      <c r="R107" s="190">
        <f t="shared" ref="R107:R113" si="2">Q107*H107</f>
        <v>0</v>
      </c>
      <c r="S107" s="190">
        <v>0</v>
      </c>
      <c r="T107" s="191">
        <f t="shared" ref="T107:T113" si="3">S107*H107</f>
        <v>0</v>
      </c>
      <c r="AR107" s="192" t="s">
        <v>227</v>
      </c>
      <c r="AT107" s="192" t="s">
        <v>146</v>
      </c>
      <c r="AU107" s="192" t="s">
        <v>82</v>
      </c>
      <c r="AY107" s="17" t="s">
        <v>144</v>
      </c>
      <c r="BE107" s="193">
        <f t="shared" ref="BE107:BE113" si="4">IF(N107="základní",J107,0)</f>
        <v>0</v>
      </c>
      <c r="BF107" s="193">
        <f t="shared" ref="BF107:BF113" si="5">IF(N107="snížená",J107,0)</f>
        <v>0</v>
      </c>
      <c r="BG107" s="193">
        <f t="shared" ref="BG107:BG113" si="6">IF(N107="zákl. přenesená",J107,0)</f>
        <v>0</v>
      </c>
      <c r="BH107" s="193">
        <f t="shared" ref="BH107:BH113" si="7">IF(N107="sníž. přenesená",J107,0)</f>
        <v>0</v>
      </c>
      <c r="BI107" s="193">
        <f t="shared" ref="BI107:BI113" si="8">IF(N107="nulová",J107,0)</f>
        <v>0</v>
      </c>
      <c r="BJ107" s="17" t="s">
        <v>80</v>
      </c>
      <c r="BK107" s="193">
        <f t="shared" ref="BK107:BK113" si="9">ROUND(I107*H107,2)</f>
        <v>0</v>
      </c>
      <c r="BL107" s="17" t="s">
        <v>227</v>
      </c>
      <c r="BM107" s="192" t="s">
        <v>1522</v>
      </c>
    </row>
    <row r="108" spans="2:65" s="1" customFormat="1" ht="16.5" customHeight="1">
      <c r="B108" s="34"/>
      <c r="C108" s="217" t="s">
        <v>216</v>
      </c>
      <c r="D108" s="217" t="s">
        <v>217</v>
      </c>
      <c r="E108" s="218" t="s">
        <v>1523</v>
      </c>
      <c r="F108" s="219" t="s">
        <v>1524</v>
      </c>
      <c r="G108" s="220" t="s">
        <v>313</v>
      </c>
      <c r="H108" s="221">
        <v>1</v>
      </c>
      <c r="I108" s="330"/>
      <c r="J108" s="223">
        <f t="shared" si="0"/>
        <v>0</v>
      </c>
      <c r="K108" s="219" t="s">
        <v>1525</v>
      </c>
      <c r="L108" s="224"/>
      <c r="M108" s="225" t="s">
        <v>19</v>
      </c>
      <c r="N108" s="226" t="s">
        <v>43</v>
      </c>
      <c r="O108" s="63"/>
      <c r="P108" s="190">
        <f t="shared" si="1"/>
        <v>0</v>
      </c>
      <c r="Q108" s="190">
        <v>0.47149999999999997</v>
      </c>
      <c r="R108" s="190">
        <f t="shared" si="2"/>
        <v>0.47149999999999997</v>
      </c>
      <c r="S108" s="190">
        <v>0</v>
      </c>
      <c r="T108" s="191">
        <f t="shared" si="3"/>
        <v>0</v>
      </c>
      <c r="AR108" s="192" t="s">
        <v>327</v>
      </c>
      <c r="AT108" s="192" t="s">
        <v>217</v>
      </c>
      <c r="AU108" s="192" t="s">
        <v>82</v>
      </c>
      <c r="AY108" s="17" t="s">
        <v>144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7" t="s">
        <v>80</v>
      </c>
      <c r="BK108" s="193">
        <f t="shared" si="9"/>
        <v>0</v>
      </c>
      <c r="BL108" s="17" t="s">
        <v>227</v>
      </c>
      <c r="BM108" s="192" t="s">
        <v>1526</v>
      </c>
    </row>
    <row r="109" spans="2:65" s="1" customFormat="1" ht="16.5" customHeight="1">
      <c r="B109" s="34"/>
      <c r="C109" s="217" t="s">
        <v>8</v>
      </c>
      <c r="D109" s="217" t="s">
        <v>217</v>
      </c>
      <c r="E109" s="218" t="s">
        <v>1527</v>
      </c>
      <c r="F109" s="219" t="s">
        <v>1528</v>
      </c>
      <c r="G109" s="220" t="s">
        <v>313</v>
      </c>
      <c r="H109" s="221">
        <v>6</v>
      </c>
      <c r="I109" s="330"/>
      <c r="J109" s="223">
        <f t="shared" si="0"/>
        <v>0</v>
      </c>
      <c r="K109" s="219" t="s">
        <v>149</v>
      </c>
      <c r="L109" s="224"/>
      <c r="M109" s="225" t="s">
        <v>19</v>
      </c>
      <c r="N109" s="226" t="s">
        <v>43</v>
      </c>
      <c r="O109" s="63"/>
      <c r="P109" s="190">
        <f t="shared" si="1"/>
        <v>0</v>
      </c>
      <c r="Q109" s="190">
        <v>1.3999999999999999E-4</v>
      </c>
      <c r="R109" s="190">
        <f t="shared" si="2"/>
        <v>8.3999999999999993E-4</v>
      </c>
      <c r="S109" s="190">
        <v>0</v>
      </c>
      <c r="T109" s="191">
        <f t="shared" si="3"/>
        <v>0</v>
      </c>
      <c r="AR109" s="192" t="s">
        <v>327</v>
      </c>
      <c r="AT109" s="192" t="s">
        <v>217</v>
      </c>
      <c r="AU109" s="192" t="s">
        <v>82</v>
      </c>
      <c r="AY109" s="17" t="s">
        <v>144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7" t="s">
        <v>80</v>
      </c>
      <c r="BK109" s="193">
        <f t="shared" si="9"/>
        <v>0</v>
      </c>
      <c r="BL109" s="17" t="s">
        <v>227</v>
      </c>
      <c r="BM109" s="192" t="s">
        <v>1529</v>
      </c>
    </row>
    <row r="110" spans="2:65" s="1" customFormat="1" ht="24" customHeight="1">
      <c r="B110" s="34"/>
      <c r="C110" s="181" t="s">
        <v>227</v>
      </c>
      <c r="D110" s="181" t="s">
        <v>146</v>
      </c>
      <c r="E110" s="182" t="s">
        <v>1530</v>
      </c>
      <c r="F110" s="183" t="s">
        <v>1531</v>
      </c>
      <c r="G110" s="184" t="s">
        <v>313</v>
      </c>
      <c r="H110" s="185">
        <v>1</v>
      </c>
      <c r="I110" s="330"/>
      <c r="J110" s="187">
        <f t="shared" si="0"/>
        <v>0</v>
      </c>
      <c r="K110" s="183" t="s">
        <v>149</v>
      </c>
      <c r="L110" s="38"/>
      <c r="M110" s="188" t="s">
        <v>19</v>
      </c>
      <c r="N110" s="189" t="s">
        <v>43</v>
      </c>
      <c r="O110" s="63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AR110" s="192" t="s">
        <v>227</v>
      </c>
      <c r="AT110" s="192" t="s">
        <v>146</v>
      </c>
      <c r="AU110" s="192" t="s">
        <v>82</v>
      </c>
      <c r="AY110" s="17" t="s">
        <v>144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7" t="s">
        <v>80</v>
      </c>
      <c r="BK110" s="193">
        <f t="shared" si="9"/>
        <v>0</v>
      </c>
      <c r="BL110" s="17" t="s">
        <v>227</v>
      </c>
      <c r="BM110" s="192" t="s">
        <v>1532</v>
      </c>
    </row>
    <row r="111" spans="2:65" s="1" customFormat="1" ht="16.5" customHeight="1">
      <c r="B111" s="34"/>
      <c r="C111" s="217" t="s">
        <v>232</v>
      </c>
      <c r="D111" s="217" t="s">
        <v>217</v>
      </c>
      <c r="E111" s="218" t="s">
        <v>1533</v>
      </c>
      <c r="F111" s="219" t="s">
        <v>1534</v>
      </c>
      <c r="G111" s="220" t="s">
        <v>1535</v>
      </c>
      <c r="H111" s="221">
        <v>1</v>
      </c>
      <c r="I111" s="330"/>
      <c r="J111" s="223">
        <f t="shared" si="0"/>
        <v>0</v>
      </c>
      <c r="K111" s="219" t="s">
        <v>19</v>
      </c>
      <c r="L111" s="224"/>
      <c r="M111" s="225" t="s">
        <v>19</v>
      </c>
      <c r="N111" s="226" t="s">
        <v>43</v>
      </c>
      <c r="O111" s="63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AR111" s="192" t="s">
        <v>327</v>
      </c>
      <c r="AT111" s="192" t="s">
        <v>217</v>
      </c>
      <c r="AU111" s="192" t="s">
        <v>82</v>
      </c>
      <c r="AY111" s="17" t="s">
        <v>144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7" t="s">
        <v>80</v>
      </c>
      <c r="BK111" s="193">
        <f t="shared" si="9"/>
        <v>0</v>
      </c>
      <c r="BL111" s="17" t="s">
        <v>227</v>
      </c>
      <c r="BM111" s="192" t="s">
        <v>1536</v>
      </c>
    </row>
    <row r="112" spans="2:65" s="1" customFormat="1" ht="16.5" customHeight="1">
      <c r="B112" s="34"/>
      <c r="C112" s="181" t="s">
        <v>241</v>
      </c>
      <c r="D112" s="181" t="s">
        <v>146</v>
      </c>
      <c r="E112" s="182" t="s">
        <v>1537</v>
      </c>
      <c r="F112" s="183" t="s">
        <v>1538</v>
      </c>
      <c r="G112" s="184" t="s">
        <v>313</v>
      </c>
      <c r="H112" s="185">
        <v>1</v>
      </c>
      <c r="I112" s="330"/>
      <c r="J112" s="187">
        <f t="shared" si="0"/>
        <v>0</v>
      </c>
      <c r="K112" s="183" t="s">
        <v>149</v>
      </c>
      <c r="L112" s="38"/>
      <c r="M112" s="188" t="s">
        <v>19</v>
      </c>
      <c r="N112" s="189" t="s">
        <v>43</v>
      </c>
      <c r="O112" s="63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AR112" s="192" t="s">
        <v>227</v>
      </c>
      <c r="AT112" s="192" t="s">
        <v>146</v>
      </c>
      <c r="AU112" s="192" t="s">
        <v>82</v>
      </c>
      <c r="AY112" s="17" t="s">
        <v>144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7" t="s">
        <v>80</v>
      </c>
      <c r="BK112" s="193">
        <f t="shared" si="9"/>
        <v>0</v>
      </c>
      <c r="BL112" s="17" t="s">
        <v>227</v>
      </c>
      <c r="BM112" s="192" t="s">
        <v>1539</v>
      </c>
    </row>
    <row r="113" spans="2:65" s="1" customFormat="1" ht="16.5" customHeight="1">
      <c r="B113" s="34"/>
      <c r="C113" s="217" t="s">
        <v>247</v>
      </c>
      <c r="D113" s="217" t="s">
        <v>217</v>
      </c>
      <c r="E113" s="218" t="s">
        <v>1540</v>
      </c>
      <c r="F113" s="219" t="s">
        <v>1541</v>
      </c>
      <c r="G113" s="220" t="s">
        <v>313</v>
      </c>
      <c r="H113" s="221">
        <v>1</v>
      </c>
      <c r="I113" s="330"/>
      <c r="J113" s="223">
        <f t="shared" si="0"/>
        <v>0</v>
      </c>
      <c r="K113" s="219" t="s">
        <v>149</v>
      </c>
      <c r="L113" s="224"/>
      <c r="M113" s="225" t="s">
        <v>19</v>
      </c>
      <c r="N113" s="226" t="s">
        <v>43</v>
      </c>
      <c r="O113" s="63"/>
      <c r="P113" s="190">
        <f t="shared" si="1"/>
        <v>0</v>
      </c>
      <c r="Q113" s="190">
        <v>4.0000000000000002E-4</v>
      </c>
      <c r="R113" s="190">
        <f t="shared" si="2"/>
        <v>4.0000000000000002E-4</v>
      </c>
      <c r="S113" s="190">
        <v>0</v>
      </c>
      <c r="T113" s="191">
        <f t="shared" si="3"/>
        <v>0</v>
      </c>
      <c r="AR113" s="192" t="s">
        <v>327</v>
      </c>
      <c r="AT113" s="192" t="s">
        <v>217</v>
      </c>
      <c r="AU113" s="192" t="s">
        <v>82</v>
      </c>
      <c r="AY113" s="17" t="s">
        <v>144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7" t="s">
        <v>80</v>
      </c>
      <c r="BK113" s="193">
        <f t="shared" si="9"/>
        <v>0</v>
      </c>
      <c r="BL113" s="17" t="s">
        <v>227</v>
      </c>
      <c r="BM113" s="192" t="s">
        <v>1542</v>
      </c>
    </row>
    <row r="114" spans="2:65" s="1" customFormat="1" ht="29.25">
      <c r="B114" s="34"/>
      <c r="C114" s="35"/>
      <c r="D114" s="196" t="s">
        <v>814</v>
      </c>
      <c r="E114" s="35"/>
      <c r="F114" s="243" t="s">
        <v>1543</v>
      </c>
      <c r="G114" s="35"/>
      <c r="H114" s="35"/>
      <c r="I114" s="108"/>
      <c r="J114" s="35"/>
      <c r="K114" s="35"/>
      <c r="L114" s="38"/>
      <c r="M114" s="244"/>
      <c r="N114" s="63"/>
      <c r="O114" s="63"/>
      <c r="P114" s="63"/>
      <c r="Q114" s="63"/>
      <c r="R114" s="63"/>
      <c r="S114" s="63"/>
      <c r="T114" s="64"/>
      <c r="AT114" s="17" t="s">
        <v>814</v>
      </c>
      <c r="AU114" s="17" t="s">
        <v>82</v>
      </c>
    </row>
    <row r="115" spans="2:65" s="1" customFormat="1" ht="16.5" customHeight="1">
      <c r="B115" s="34"/>
      <c r="C115" s="181" t="s">
        <v>256</v>
      </c>
      <c r="D115" s="181" t="s">
        <v>146</v>
      </c>
      <c r="E115" s="182" t="s">
        <v>1544</v>
      </c>
      <c r="F115" s="183" t="s">
        <v>1545</v>
      </c>
      <c r="G115" s="184" t="s">
        <v>313</v>
      </c>
      <c r="H115" s="185">
        <v>1</v>
      </c>
      <c r="I115" s="330"/>
      <c r="J115" s="187">
        <f>ROUND(I115*H115,2)</f>
        <v>0</v>
      </c>
      <c r="K115" s="183" t="s">
        <v>149</v>
      </c>
      <c r="L115" s="38"/>
      <c r="M115" s="188" t="s">
        <v>19</v>
      </c>
      <c r="N115" s="189" t="s">
        <v>43</v>
      </c>
      <c r="O115" s="63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AR115" s="192" t="s">
        <v>227</v>
      </c>
      <c r="AT115" s="192" t="s">
        <v>146</v>
      </c>
      <c r="AU115" s="192" t="s">
        <v>82</v>
      </c>
      <c r="AY115" s="17" t="s">
        <v>144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7" t="s">
        <v>80</v>
      </c>
      <c r="BK115" s="193">
        <f>ROUND(I115*H115,2)</f>
        <v>0</v>
      </c>
      <c r="BL115" s="17" t="s">
        <v>227</v>
      </c>
      <c r="BM115" s="192" t="s">
        <v>1546</v>
      </c>
    </row>
    <row r="116" spans="2:65" s="1" customFormat="1" ht="16.5" customHeight="1">
      <c r="B116" s="34"/>
      <c r="C116" s="217" t="s">
        <v>7</v>
      </c>
      <c r="D116" s="217" t="s">
        <v>217</v>
      </c>
      <c r="E116" s="218" t="s">
        <v>1547</v>
      </c>
      <c r="F116" s="219" t="s">
        <v>1548</v>
      </c>
      <c r="G116" s="220" t="s">
        <v>1535</v>
      </c>
      <c r="H116" s="221">
        <v>1</v>
      </c>
      <c r="I116" s="330"/>
      <c r="J116" s="223">
        <f>ROUND(I116*H116,2)</f>
        <v>0</v>
      </c>
      <c r="K116" s="219" t="s">
        <v>19</v>
      </c>
      <c r="L116" s="224"/>
      <c r="M116" s="225" t="s">
        <v>19</v>
      </c>
      <c r="N116" s="226" t="s">
        <v>43</v>
      </c>
      <c r="O116" s="63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AR116" s="192" t="s">
        <v>327</v>
      </c>
      <c r="AT116" s="192" t="s">
        <v>217</v>
      </c>
      <c r="AU116" s="192" t="s">
        <v>82</v>
      </c>
      <c r="AY116" s="17" t="s">
        <v>144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7" t="s">
        <v>80</v>
      </c>
      <c r="BK116" s="193">
        <f>ROUND(I116*H116,2)</f>
        <v>0</v>
      </c>
      <c r="BL116" s="17" t="s">
        <v>227</v>
      </c>
      <c r="BM116" s="192" t="s">
        <v>1549</v>
      </c>
    </row>
    <row r="117" spans="2:65" s="1" customFormat="1" ht="16.5" customHeight="1">
      <c r="B117" s="34"/>
      <c r="C117" s="217" t="s">
        <v>266</v>
      </c>
      <c r="D117" s="217" t="s">
        <v>217</v>
      </c>
      <c r="E117" s="218" t="s">
        <v>1550</v>
      </c>
      <c r="F117" s="219" t="s">
        <v>1551</v>
      </c>
      <c r="G117" s="220" t="s">
        <v>1535</v>
      </c>
      <c r="H117" s="221">
        <v>1</v>
      </c>
      <c r="I117" s="330"/>
      <c r="J117" s="223">
        <f>ROUND(I117*H117,2)</f>
        <v>0</v>
      </c>
      <c r="K117" s="219" t="s">
        <v>19</v>
      </c>
      <c r="L117" s="224"/>
      <c r="M117" s="225" t="s">
        <v>19</v>
      </c>
      <c r="N117" s="226" t="s">
        <v>43</v>
      </c>
      <c r="O117" s="63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AR117" s="192" t="s">
        <v>327</v>
      </c>
      <c r="AT117" s="192" t="s">
        <v>217</v>
      </c>
      <c r="AU117" s="192" t="s">
        <v>82</v>
      </c>
      <c r="AY117" s="17" t="s">
        <v>144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7" t="s">
        <v>80</v>
      </c>
      <c r="BK117" s="193">
        <f>ROUND(I117*H117,2)</f>
        <v>0</v>
      </c>
      <c r="BL117" s="17" t="s">
        <v>227</v>
      </c>
      <c r="BM117" s="192" t="s">
        <v>1552</v>
      </c>
    </row>
    <row r="118" spans="2:65" s="1" customFormat="1" ht="24" customHeight="1">
      <c r="B118" s="34"/>
      <c r="C118" s="181" t="s">
        <v>272</v>
      </c>
      <c r="D118" s="181" t="s">
        <v>146</v>
      </c>
      <c r="E118" s="182" t="s">
        <v>1553</v>
      </c>
      <c r="F118" s="183" t="s">
        <v>1554</v>
      </c>
      <c r="G118" s="184" t="s">
        <v>235</v>
      </c>
      <c r="H118" s="185">
        <v>50</v>
      </c>
      <c r="I118" s="186"/>
      <c r="J118" s="187">
        <f>ROUND(I118*H118,2)</f>
        <v>0</v>
      </c>
      <c r="K118" s="183" t="s">
        <v>149</v>
      </c>
      <c r="L118" s="38"/>
      <c r="M118" s="188" t="s">
        <v>19</v>
      </c>
      <c r="N118" s="189" t="s">
        <v>43</v>
      </c>
      <c r="O118" s="63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AR118" s="192" t="s">
        <v>227</v>
      </c>
      <c r="AT118" s="192" t="s">
        <v>146</v>
      </c>
      <c r="AU118" s="192" t="s">
        <v>82</v>
      </c>
      <c r="AY118" s="17" t="s">
        <v>144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7" t="s">
        <v>80</v>
      </c>
      <c r="BK118" s="193">
        <f>ROUND(I118*H118,2)</f>
        <v>0</v>
      </c>
      <c r="BL118" s="17" t="s">
        <v>227</v>
      </c>
      <c r="BM118" s="192" t="s">
        <v>1555</v>
      </c>
    </row>
    <row r="119" spans="2:65" s="1" customFormat="1" ht="19.5">
      <c r="B119" s="34"/>
      <c r="C119" s="35"/>
      <c r="D119" s="196" t="s">
        <v>814</v>
      </c>
      <c r="E119" s="35"/>
      <c r="F119" s="243" t="s">
        <v>1556</v>
      </c>
      <c r="G119" s="35"/>
      <c r="H119" s="35"/>
      <c r="I119" s="108"/>
      <c r="J119" s="35"/>
      <c r="K119" s="35"/>
      <c r="L119" s="38"/>
      <c r="M119" s="244"/>
      <c r="N119" s="63"/>
      <c r="O119" s="63"/>
      <c r="P119" s="63"/>
      <c r="Q119" s="63"/>
      <c r="R119" s="63"/>
      <c r="S119" s="63"/>
      <c r="T119" s="64"/>
      <c r="AT119" s="17" t="s">
        <v>814</v>
      </c>
      <c r="AU119" s="17" t="s">
        <v>82</v>
      </c>
    </row>
    <row r="120" spans="2:65" s="1" customFormat="1" ht="16.5" customHeight="1">
      <c r="B120" s="34"/>
      <c r="C120" s="217" t="s">
        <v>278</v>
      </c>
      <c r="D120" s="217" t="s">
        <v>217</v>
      </c>
      <c r="E120" s="218" t="s">
        <v>1557</v>
      </c>
      <c r="F120" s="219" t="s">
        <v>1558</v>
      </c>
      <c r="G120" s="220" t="s">
        <v>356</v>
      </c>
      <c r="H120" s="221">
        <v>50</v>
      </c>
      <c r="I120" s="222"/>
      <c r="J120" s="223">
        <f>ROUND(I120*H120,2)</f>
        <v>0</v>
      </c>
      <c r="K120" s="219" t="s">
        <v>149</v>
      </c>
      <c r="L120" s="224"/>
      <c r="M120" s="225" t="s">
        <v>19</v>
      </c>
      <c r="N120" s="226" t="s">
        <v>43</v>
      </c>
      <c r="O120" s="63"/>
      <c r="P120" s="190">
        <f>O120*H120</f>
        <v>0</v>
      </c>
      <c r="Q120" s="190">
        <v>1E-3</v>
      </c>
      <c r="R120" s="190">
        <f>Q120*H120</f>
        <v>0.05</v>
      </c>
      <c r="S120" s="190">
        <v>0</v>
      </c>
      <c r="T120" s="191">
        <f>S120*H120</f>
        <v>0</v>
      </c>
      <c r="AR120" s="192" t="s">
        <v>327</v>
      </c>
      <c r="AT120" s="192" t="s">
        <v>217</v>
      </c>
      <c r="AU120" s="192" t="s">
        <v>82</v>
      </c>
      <c r="AY120" s="17" t="s">
        <v>144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7" t="s">
        <v>80</v>
      </c>
      <c r="BK120" s="193">
        <f>ROUND(I120*H120,2)</f>
        <v>0</v>
      </c>
      <c r="BL120" s="17" t="s">
        <v>227</v>
      </c>
      <c r="BM120" s="192" t="s">
        <v>1559</v>
      </c>
    </row>
    <row r="121" spans="2:65" s="12" customFormat="1">
      <c r="B121" s="194"/>
      <c r="C121" s="195"/>
      <c r="D121" s="196" t="s">
        <v>152</v>
      </c>
      <c r="E121" s="197" t="s">
        <v>19</v>
      </c>
      <c r="F121" s="198" t="s">
        <v>1560</v>
      </c>
      <c r="G121" s="195"/>
      <c r="H121" s="199">
        <v>47.619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152</v>
      </c>
      <c r="AU121" s="205" t="s">
        <v>82</v>
      </c>
      <c r="AV121" s="12" t="s">
        <v>82</v>
      </c>
      <c r="AW121" s="12" t="s">
        <v>33</v>
      </c>
      <c r="AX121" s="12" t="s">
        <v>80</v>
      </c>
      <c r="AY121" s="205" t="s">
        <v>144</v>
      </c>
    </row>
    <row r="122" spans="2:65" s="12" customFormat="1">
      <c r="B122" s="194"/>
      <c r="C122" s="195"/>
      <c r="D122" s="196" t="s">
        <v>152</v>
      </c>
      <c r="E122" s="195"/>
      <c r="F122" s="198" t="s">
        <v>1561</v>
      </c>
      <c r="G122" s="195"/>
      <c r="H122" s="199">
        <v>50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152</v>
      </c>
      <c r="AU122" s="205" t="s">
        <v>82</v>
      </c>
      <c r="AV122" s="12" t="s">
        <v>82</v>
      </c>
      <c r="AW122" s="12" t="s">
        <v>4</v>
      </c>
      <c r="AX122" s="12" t="s">
        <v>80</v>
      </c>
      <c r="AY122" s="205" t="s">
        <v>144</v>
      </c>
    </row>
    <row r="123" spans="2:65" s="1" customFormat="1" ht="24" customHeight="1">
      <c r="B123" s="34"/>
      <c r="C123" s="181" t="s">
        <v>286</v>
      </c>
      <c r="D123" s="181" t="s">
        <v>146</v>
      </c>
      <c r="E123" s="182" t="s">
        <v>1562</v>
      </c>
      <c r="F123" s="183" t="s">
        <v>1563</v>
      </c>
      <c r="G123" s="184" t="s">
        <v>235</v>
      </c>
      <c r="H123" s="185">
        <v>5</v>
      </c>
      <c r="I123" s="186"/>
      <c r="J123" s="187">
        <f>ROUND(I123*H123,2)</f>
        <v>0</v>
      </c>
      <c r="K123" s="183" t="s">
        <v>149</v>
      </c>
      <c r="L123" s="38"/>
      <c r="M123" s="188" t="s">
        <v>19</v>
      </c>
      <c r="N123" s="189" t="s">
        <v>43</v>
      </c>
      <c r="O123" s="63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AR123" s="192" t="s">
        <v>227</v>
      </c>
      <c r="AT123" s="192" t="s">
        <v>146</v>
      </c>
      <c r="AU123" s="192" t="s">
        <v>82</v>
      </c>
      <c r="AY123" s="17" t="s">
        <v>144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7" t="s">
        <v>80</v>
      </c>
      <c r="BK123" s="193">
        <f>ROUND(I123*H123,2)</f>
        <v>0</v>
      </c>
      <c r="BL123" s="17" t="s">
        <v>227</v>
      </c>
      <c r="BM123" s="192" t="s">
        <v>1564</v>
      </c>
    </row>
    <row r="124" spans="2:65" s="1" customFormat="1" ht="16.5" customHeight="1">
      <c r="B124" s="34"/>
      <c r="C124" s="217" t="s">
        <v>290</v>
      </c>
      <c r="D124" s="217" t="s">
        <v>217</v>
      </c>
      <c r="E124" s="218" t="s">
        <v>1565</v>
      </c>
      <c r="F124" s="219" t="s">
        <v>1566</v>
      </c>
      <c r="G124" s="220" t="s">
        <v>356</v>
      </c>
      <c r="H124" s="221">
        <v>3.4169999999999998</v>
      </c>
      <c r="I124" s="222"/>
      <c r="J124" s="223">
        <f>ROUND(I124*H124,2)</f>
        <v>0</v>
      </c>
      <c r="K124" s="219" t="s">
        <v>149</v>
      </c>
      <c r="L124" s="224"/>
      <c r="M124" s="225" t="s">
        <v>19</v>
      </c>
      <c r="N124" s="226" t="s">
        <v>43</v>
      </c>
      <c r="O124" s="63"/>
      <c r="P124" s="190">
        <f>O124*H124</f>
        <v>0</v>
      </c>
      <c r="Q124" s="190">
        <v>1E-3</v>
      </c>
      <c r="R124" s="190">
        <f>Q124*H124</f>
        <v>3.4169999999999999E-3</v>
      </c>
      <c r="S124" s="190">
        <v>0</v>
      </c>
      <c r="T124" s="191">
        <f>S124*H124</f>
        <v>0</v>
      </c>
      <c r="AR124" s="192" t="s">
        <v>1027</v>
      </c>
      <c r="AT124" s="192" t="s">
        <v>217</v>
      </c>
      <c r="AU124" s="192" t="s">
        <v>82</v>
      </c>
      <c r="AY124" s="17" t="s">
        <v>144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7" t="s">
        <v>80</v>
      </c>
      <c r="BK124" s="193">
        <f>ROUND(I124*H124,2)</f>
        <v>0</v>
      </c>
      <c r="BL124" s="17" t="s">
        <v>1027</v>
      </c>
      <c r="BM124" s="192" t="s">
        <v>1567</v>
      </c>
    </row>
    <row r="125" spans="2:65" s="12" customFormat="1">
      <c r="B125" s="194"/>
      <c r="C125" s="195"/>
      <c r="D125" s="196" t="s">
        <v>152</v>
      </c>
      <c r="E125" s="197" t="s">
        <v>19</v>
      </c>
      <c r="F125" s="198" t="s">
        <v>1568</v>
      </c>
      <c r="G125" s="195"/>
      <c r="H125" s="199">
        <v>3.1059999999999999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152</v>
      </c>
      <c r="AU125" s="205" t="s">
        <v>82</v>
      </c>
      <c r="AV125" s="12" t="s">
        <v>82</v>
      </c>
      <c r="AW125" s="12" t="s">
        <v>33</v>
      </c>
      <c r="AX125" s="12" t="s">
        <v>80</v>
      </c>
      <c r="AY125" s="205" t="s">
        <v>144</v>
      </c>
    </row>
    <row r="126" spans="2:65" s="12" customFormat="1">
      <c r="B126" s="194"/>
      <c r="C126" s="195"/>
      <c r="D126" s="196" t="s">
        <v>152</v>
      </c>
      <c r="E126" s="195"/>
      <c r="F126" s="198" t="s">
        <v>1569</v>
      </c>
      <c r="G126" s="195"/>
      <c r="H126" s="199">
        <v>3.4169999999999998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152</v>
      </c>
      <c r="AU126" s="205" t="s">
        <v>82</v>
      </c>
      <c r="AV126" s="12" t="s">
        <v>82</v>
      </c>
      <c r="AW126" s="12" t="s">
        <v>4</v>
      </c>
      <c r="AX126" s="12" t="s">
        <v>80</v>
      </c>
      <c r="AY126" s="205" t="s">
        <v>144</v>
      </c>
    </row>
    <row r="127" spans="2:65" s="1" customFormat="1" ht="24" customHeight="1">
      <c r="B127" s="34"/>
      <c r="C127" s="181" t="s">
        <v>298</v>
      </c>
      <c r="D127" s="181" t="s">
        <v>146</v>
      </c>
      <c r="E127" s="182" t="s">
        <v>1570</v>
      </c>
      <c r="F127" s="183" t="s">
        <v>1571</v>
      </c>
      <c r="G127" s="184" t="s">
        <v>235</v>
      </c>
      <c r="H127" s="185">
        <v>10</v>
      </c>
      <c r="I127" s="186"/>
      <c r="J127" s="187">
        <f>ROUND(I127*H127,2)</f>
        <v>0</v>
      </c>
      <c r="K127" s="183" t="s">
        <v>149</v>
      </c>
      <c r="L127" s="38"/>
      <c r="M127" s="188" t="s">
        <v>19</v>
      </c>
      <c r="N127" s="189" t="s">
        <v>43</v>
      </c>
      <c r="O127" s="63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AR127" s="192" t="s">
        <v>227</v>
      </c>
      <c r="AT127" s="192" t="s">
        <v>146</v>
      </c>
      <c r="AU127" s="192" t="s">
        <v>82</v>
      </c>
      <c r="AY127" s="17" t="s">
        <v>144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7" t="s">
        <v>80</v>
      </c>
      <c r="BK127" s="193">
        <f>ROUND(I127*H127,2)</f>
        <v>0</v>
      </c>
      <c r="BL127" s="17" t="s">
        <v>227</v>
      </c>
      <c r="BM127" s="192" t="s">
        <v>1572</v>
      </c>
    </row>
    <row r="128" spans="2:65" s="1" customFormat="1" ht="16.5" customHeight="1">
      <c r="B128" s="34"/>
      <c r="C128" s="217" t="s">
        <v>303</v>
      </c>
      <c r="D128" s="217" t="s">
        <v>217</v>
      </c>
      <c r="E128" s="218" t="s">
        <v>1573</v>
      </c>
      <c r="F128" s="219" t="s">
        <v>1574</v>
      </c>
      <c r="G128" s="220" t="s">
        <v>235</v>
      </c>
      <c r="H128" s="221">
        <v>10</v>
      </c>
      <c r="I128" s="222"/>
      <c r="J128" s="223">
        <f>ROUND(I128*H128,2)</f>
        <v>0</v>
      </c>
      <c r="K128" s="219" t="s">
        <v>149</v>
      </c>
      <c r="L128" s="224"/>
      <c r="M128" s="225" t="s">
        <v>19</v>
      </c>
      <c r="N128" s="226" t="s">
        <v>43</v>
      </c>
      <c r="O128" s="63"/>
      <c r="P128" s="190">
        <f>O128*H128</f>
        <v>0</v>
      </c>
      <c r="Q128" s="190">
        <v>8.0000000000000007E-5</v>
      </c>
      <c r="R128" s="190">
        <f>Q128*H128</f>
        <v>8.0000000000000004E-4</v>
      </c>
      <c r="S128" s="190">
        <v>0</v>
      </c>
      <c r="T128" s="191">
        <f>S128*H128</f>
        <v>0</v>
      </c>
      <c r="AR128" s="192" t="s">
        <v>327</v>
      </c>
      <c r="AT128" s="192" t="s">
        <v>217</v>
      </c>
      <c r="AU128" s="192" t="s">
        <v>82</v>
      </c>
      <c r="AY128" s="17" t="s">
        <v>144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7" t="s">
        <v>80</v>
      </c>
      <c r="BK128" s="193">
        <f>ROUND(I128*H128,2)</f>
        <v>0</v>
      </c>
      <c r="BL128" s="17" t="s">
        <v>227</v>
      </c>
      <c r="BM128" s="192" t="s">
        <v>1575</v>
      </c>
    </row>
    <row r="129" spans="2:65" s="1" customFormat="1" ht="16.5" customHeight="1">
      <c r="B129" s="34"/>
      <c r="C129" s="181" t="s">
        <v>310</v>
      </c>
      <c r="D129" s="181" t="s">
        <v>146</v>
      </c>
      <c r="E129" s="182" t="s">
        <v>1576</v>
      </c>
      <c r="F129" s="183" t="s">
        <v>1577</v>
      </c>
      <c r="G129" s="184" t="s">
        <v>235</v>
      </c>
      <c r="H129" s="185">
        <v>8</v>
      </c>
      <c r="I129" s="186"/>
      <c r="J129" s="187">
        <f>ROUND(I129*H129,2)</f>
        <v>0</v>
      </c>
      <c r="K129" s="183" t="s">
        <v>149</v>
      </c>
      <c r="L129" s="38"/>
      <c r="M129" s="188" t="s">
        <v>19</v>
      </c>
      <c r="N129" s="189" t="s">
        <v>43</v>
      </c>
      <c r="O129" s="63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AR129" s="192" t="s">
        <v>227</v>
      </c>
      <c r="AT129" s="192" t="s">
        <v>146</v>
      </c>
      <c r="AU129" s="192" t="s">
        <v>82</v>
      </c>
      <c r="AY129" s="17" t="s">
        <v>144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7" t="s">
        <v>80</v>
      </c>
      <c r="BK129" s="193">
        <f>ROUND(I129*H129,2)</f>
        <v>0</v>
      </c>
      <c r="BL129" s="17" t="s">
        <v>227</v>
      </c>
      <c r="BM129" s="192" t="s">
        <v>1578</v>
      </c>
    </row>
    <row r="130" spans="2:65" s="1" customFormat="1" ht="16.5" customHeight="1">
      <c r="B130" s="34"/>
      <c r="C130" s="217" t="s">
        <v>317</v>
      </c>
      <c r="D130" s="217" t="s">
        <v>217</v>
      </c>
      <c r="E130" s="218" t="s">
        <v>1579</v>
      </c>
      <c r="F130" s="219" t="s">
        <v>1580</v>
      </c>
      <c r="G130" s="220" t="s">
        <v>313</v>
      </c>
      <c r="H130" s="221">
        <v>1</v>
      </c>
      <c r="I130" s="222"/>
      <c r="J130" s="223">
        <f>ROUND(I130*H130,2)</f>
        <v>0</v>
      </c>
      <c r="K130" s="219" t="s">
        <v>1525</v>
      </c>
      <c r="L130" s="224"/>
      <c r="M130" s="225" t="s">
        <v>19</v>
      </c>
      <c r="N130" s="226" t="s">
        <v>43</v>
      </c>
      <c r="O130" s="63"/>
      <c r="P130" s="190">
        <f>O130*H130</f>
        <v>0</v>
      </c>
      <c r="Q130" s="190">
        <v>6.8399999999999997E-3</v>
      </c>
      <c r="R130" s="190">
        <f>Q130*H130</f>
        <v>6.8399999999999997E-3</v>
      </c>
      <c r="S130" s="190">
        <v>0</v>
      </c>
      <c r="T130" s="191">
        <f>S130*H130</f>
        <v>0</v>
      </c>
      <c r="AR130" s="192" t="s">
        <v>327</v>
      </c>
      <c r="AT130" s="192" t="s">
        <v>217</v>
      </c>
      <c r="AU130" s="192" t="s">
        <v>82</v>
      </c>
      <c r="AY130" s="17" t="s">
        <v>144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7" t="s">
        <v>80</v>
      </c>
      <c r="BK130" s="193">
        <f>ROUND(I130*H130,2)</f>
        <v>0</v>
      </c>
      <c r="BL130" s="17" t="s">
        <v>227</v>
      </c>
      <c r="BM130" s="192" t="s">
        <v>1581</v>
      </c>
    </row>
    <row r="131" spans="2:65" s="1" customFormat="1" ht="19.5">
      <c r="B131" s="34"/>
      <c r="C131" s="35"/>
      <c r="D131" s="196" t="s">
        <v>814</v>
      </c>
      <c r="E131" s="35"/>
      <c r="F131" s="243" t="s">
        <v>1582</v>
      </c>
      <c r="G131" s="35"/>
      <c r="H131" s="35"/>
      <c r="I131" s="108"/>
      <c r="J131" s="35"/>
      <c r="K131" s="35"/>
      <c r="L131" s="38"/>
      <c r="M131" s="244"/>
      <c r="N131" s="63"/>
      <c r="O131" s="63"/>
      <c r="P131" s="63"/>
      <c r="Q131" s="63"/>
      <c r="R131" s="63"/>
      <c r="S131" s="63"/>
      <c r="T131" s="64"/>
      <c r="AT131" s="17" t="s">
        <v>814</v>
      </c>
      <c r="AU131" s="17" t="s">
        <v>82</v>
      </c>
    </row>
    <row r="132" spans="2:65" s="1" customFormat="1" ht="16.5" customHeight="1">
      <c r="B132" s="34"/>
      <c r="C132" s="181" t="s">
        <v>321</v>
      </c>
      <c r="D132" s="181" t="s">
        <v>146</v>
      </c>
      <c r="E132" s="182" t="s">
        <v>1583</v>
      </c>
      <c r="F132" s="183" t="s">
        <v>1584</v>
      </c>
      <c r="G132" s="184" t="s">
        <v>313</v>
      </c>
      <c r="H132" s="185">
        <v>18</v>
      </c>
      <c r="I132" s="186"/>
      <c r="J132" s="187">
        <f t="shared" ref="J132:J140" si="10">ROUND(I132*H132,2)</f>
        <v>0</v>
      </c>
      <c r="K132" s="183" t="s">
        <v>149</v>
      </c>
      <c r="L132" s="38"/>
      <c r="M132" s="188" t="s">
        <v>19</v>
      </c>
      <c r="N132" s="189" t="s">
        <v>43</v>
      </c>
      <c r="O132" s="63"/>
      <c r="P132" s="190">
        <f t="shared" ref="P132:P140" si="11">O132*H132</f>
        <v>0</v>
      </c>
      <c r="Q132" s="190">
        <v>0</v>
      </c>
      <c r="R132" s="190">
        <f t="shared" ref="R132:R140" si="12">Q132*H132</f>
        <v>0</v>
      </c>
      <c r="S132" s="190">
        <v>0</v>
      </c>
      <c r="T132" s="191">
        <f t="shared" ref="T132:T140" si="13">S132*H132</f>
        <v>0</v>
      </c>
      <c r="AR132" s="192" t="s">
        <v>227</v>
      </c>
      <c r="AT132" s="192" t="s">
        <v>146</v>
      </c>
      <c r="AU132" s="192" t="s">
        <v>82</v>
      </c>
      <c r="AY132" s="17" t="s">
        <v>144</v>
      </c>
      <c r="BE132" s="193">
        <f t="shared" ref="BE132:BE140" si="14">IF(N132="základní",J132,0)</f>
        <v>0</v>
      </c>
      <c r="BF132" s="193">
        <f t="shared" ref="BF132:BF140" si="15">IF(N132="snížená",J132,0)</f>
        <v>0</v>
      </c>
      <c r="BG132" s="193">
        <f t="shared" ref="BG132:BG140" si="16">IF(N132="zákl. přenesená",J132,0)</f>
        <v>0</v>
      </c>
      <c r="BH132" s="193">
        <f t="shared" ref="BH132:BH140" si="17">IF(N132="sníž. přenesená",J132,0)</f>
        <v>0</v>
      </c>
      <c r="BI132" s="193">
        <f t="shared" ref="BI132:BI140" si="18">IF(N132="nulová",J132,0)</f>
        <v>0</v>
      </c>
      <c r="BJ132" s="17" t="s">
        <v>80</v>
      </c>
      <c r="BK132" s="193">
        <f t="shared" ref="BK132:BK140" si="19">ROUND(I132*H132,2)</f>
        <v>0</v>
      </c>
      <c r="BL132" s="17" t="s">
        <v>227</v>
      </c>
      <c r="BM132" s="192" t="s">
        <v>1585</v>
      </c>
    </row>
    <row r="133" spans="2:65" s="1" customFormat="1" ht="16.5" customHeight="1">
      <c r="B133" s="34"/>
      <c r="C133" s="217" t="s">
        <v>327</v>
      </c>
      <c r="D133" s="217" t="s">
        <v>217</v>
      </c>
      <c r="E133" s="218" t="s">
        <v>1586</v>
      </c>
      <c r="F133" s="219" t="s">
        <v>1587</v>
      </c>
      <c r="G133" s="220" t="s">
        <v>313</v>
      </c>
      <c r="H133" s="221">
        <v>8</v>
      </c>
      <c r="I133" s="222"/>
      <c r="J133" s="223">
        <f t="shared" si="10"/>
        <v>0</v>
      </c>
      <c r="K133" s="219" t="s">
        <v>1525</v>
      </c>
      <c r="L133" s="224"/>
      <c r="M133" s="225" t="s">
        <v>19</v>
      </c>
      <c r="N133" s="226" t="s">
        <v>43</v>
      </c>
      <c r="O133" s="63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AR133" s="192" t="s">
        <v>327</v>
      </c>
      <c r="AT133" s="192" t="s">
        <v>217</v>
      </c>
      <c r="AU133" s="192" t="s">
        <v>82</v>
      </c>
      <c r="AY133" s="17" t="s">
        <v>144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7" t="s">
        <v>80</v>
      </c>
      <c r="BK133" s="193">
        <f t="shared" si="19"/>
        <v>0</v>
      </c>
      <c r="BL133" s="17" t="s">
        <v>227</v>
      </c>
      <c r="BM133" s="192" t="s">
        <v>1588</v>
      </c>
    </row>
    <row r="134" spans="2:65" s="1" customFormat="1" ht="16.5" customHeight="1">
      <c r="B134" s="34"/>
      <c r="C134" s="217" t="s">
        <v>332</v>
      </c>
      <c r="D134" s="217" t="s">
        <v>217</v>
      </c>
      <c r="E134" s="218" t="s">
        <v>1589</v>
      </c>
      <c r="F134" s="219" t="s">
        <v>1590</v>
      </c>
      <c r="G134" s="220" t="s">
        <v>313</v>
      </c>
      <c r="H134" s="221">
        <v>2</v>
      </c>
      <c r="I134" s="222"/>
      <c r="J134" s="223">
        <f t="shared" si="10"/>
        <v>0</v>
      </c>
      <c r="K134" s="219" t="s">
        <v>1525</v>
      </c>
      <c r="L134" s="224"/>
      <c r="M134" s="225" t="s">
        <v>19</v>
      </c>
      <c r="N134" s="226" t="s">
        <v>43</v>
      </c>
      <c r="O134" s="63"/>
      <c r="P134" s="190">
        <f t="shared" si="11"/>
        <v>0</v>
      </c>
      <c r="Q134" s="190">
        <v>1.2999999999999999E-4</v>
      </c>
      <c r="R134" s="190">
        <f t="shared" si="12"/>
        <v>2.5999999999999998E-4</v>
      </c>
      <c r="S134" s="190">
        <v>0</v>
      </c>
      <c r="T134" s="191">
        <f t="shared" si="13"/>
        <v>0</v>
      </c>
      <c r="AR134" s="192" t="s">
        <v>327</v>
      </c>
      <c r="AT134" s="192" t="s">
        <v>217</v>
      </c>
      <c r="AU134" s="192" t="s">
        <v>82</v>
      </c>
      <c r="AY134" s="17" t="s">
        <v>144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7" t="s">
        <v>80</v>
      </c>
      <c r="BK134" s="193">
        <f t="shared" si="19"/>
        <v>0</v>
      </c>
      <c r="BL134" s="17" t="s">
        <v>227</v>
      </c>
      <c r="BM134" s="192" t="s">
        <v>1591</v>
      </c>
    </row>
    <row r="135" spans="2:65" s="1" customFormat="1" ht="16.5" customHeight="1">
      <c r="B135" s="34"/>
      <c r="C135" s="217" t="s">
        <v>338</v>
      </c>
      <c r="D135" s="217" t="s">
        <v>217</v>
      </c>
      <c r="E135" s="218" t="s">
        <v>1592</v>
      </c>
      <c r="F135" s="219" t="s">
        <v>1593</v>
      </c>
      <c r="G135" s="220" t="s">
        <v>313</v>
      </c>
      <c r="H135" s="221">
        <v>8</v>
      </c>
      <c r="I135" s="222"/>
      <c r="J135" s="223">
        <f t="shared" si="10"/>
        <v>0</v>
      </c>
      <c r="K135" s="219" t="s">
        <v>149</v>
      </c>
      <c r="L135" s="224"/>
      <c r="M135" s="225" t="s">
        <v>19</v>
      </c>
      <c r="N135" s="226" t="s">
        <v>43</v>
      </c>
      <c r="O135" s="63"/>
      <c r="P135" s="190">
        <f t="shared" si="11"/>
        <v>0</v>
      </c>
      <c r="Q135" s="190">
        <v>1.3999999999999999E-4</v>
      </c>
      <c r="R135" s="190">
        <f t="shared" si="12"/>
        <v>1.1199999999999999E-3</v>
      </c>
      <c r="S135" s="190">
        <v>0</v>
      </c>
      <c r="T135" s="191">
        <f t="shared" si="13"/>
        <v>0</v>
      </c>
      <c r="AR135" s="192" t="s">
        <v>327</v>
      </c>
      <c r="AT135" s="192" t="s">
        <v>217</v>
      </c>
      <c r="AU135" s="192" t="s">
        <v>82</v>
      </c>
      <c r="AY135" s="17" t="s">
        <v>144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7" t="s">
        <v>80</v>
      </c>
      <c r="BK135" s="193">
        <f t="shared" si="19"/>
        <v>0</v>
      </c>
      <c r="BL135" s="17" t="s">
        <v>227</v>
      </c>
      <c r="BM135" s="192" t="s">
        <v>1594</v>
      </c>
    </row>
    <row r="136" spans="2:65" s="1" customFormat="1" ht="16.5" customHeight="1">
      <c r="B136" s="34"/>
      <c r="C136" s="181" t="s">
        <v>342</v>
      </c>
      <c r="D136" s="181" t="s">
        <v>146</v>
      </c>
      <c r="E136" s="182" t="s">
        <v>1595</v>
      </c>
      <c r="F136" s="183" t="s">
        <v>1596</v>
      </c>
      <c r="G136" s="184" t="s">
        <v>313</v>
      </c>
      <c r="H136" s="185">
        <v>21</v>
      </c>
      <c r="I136" s="186"/>
      <c r="J136" s="187">
        <f t="shared" si="10"/>
        <v>0</v>
      </c>
      <c r="K136" s="183" t="s">
        <v>149</v>
      </c>
      <c r="L136" s="38"/>
      <c r="M136" s="188" t="s">
        <v>19</v>
      </c>
      <c r="N136" s="189" t="s">
        <v>43</v>
      </c>
      <c r="O136" s="63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AR136" s="192" t="s">
        <v>227</v>
      </c>
      <c r="AT136" s="192" t="s">
        <v>146</v>
      </c>
      <c r="AU136" s="192" t="s">
        <v>82</v>
      </c>
      <c r="AY136" s="17" t="s">
        <v>144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7" t="s">
        <v>80</v>
      </c>
      <c r="BK136" s="193">
        <f t="shared" si="19"/>
        <v>0</v>
      </c>
      <c r="BL136" s="17" t="s">
        <v>227</v>
      </c>
      <c r="BM136" s="192" t="s">
        <v>1597</v>
      </c>
    </row>
    <row r="137" spans="2:65" s="1" customFormat="1" ht="16.5" customHeight="1">
      <c r="B137" s="34"/>
      <c r="C137" s="217" t="s">
        <v>347</v>
      </c>
      <c r="D137" s="217" t="s">
        <v>217</v>
      </c>
      <c r="E137" s="218" t="s">
        <v>1598</v>
      </c>
      <c r="F137" s="219" t="s">
        <v>1599</v>
      </c>
      <c r="G137" s="220" t="s">
        <v>313</v>
      </c>
      <c r="H137" s="221">
        <v>10</v>
      </c>
      <c r="I137" s="222"/>
      <c r="J137" s="223">
        <f t="shared" si="10"/>
        <v>0</v>
      </c>
      <c r="K137" s="219" t="s">
        <v>1525</v>
      </c>
      <c r="L137" s="224"/>
      <c r="M137" s="225" t="s">
        <v>19</v>
      </c>
      <c r="N137" s="226" t="s">
        <v>43</v>
      </c>
      <c r="O137" s="63"/>
      <c r="P137" s="190">
        <f t="shared" si="11"/>
        <v>0</v>
      </c>
      <c r="Q137" s="190">
        <v>0.28749999999999998</v>
      </c>
      <c r="R137" s="190">
        <f t="shared" si="12"/>
        <v>2.875</v>
      </c>
      <c r="S137" s="190">
        <v>0</v>
      </c>
      <c r="T137" s="191">
        <f t="shared" si="13"/>
        <v>0</v>
      </c>
      <c r="AR137" s="192" t="s">
        <v>327</v>
      </c>
      <c r="AT137" s="192" t="s">
        <v>217</v>
      </c>
      <c r="AU137" s="192" t="s">
        <v>82</v>
      </c>
      <c r="AY137" s="17" t="s">
        <v>144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7" t="s">
        <v>80</v>
      </c>
      <c r="BK137" s="193">
        <f t="shared" si="19"/>
        <v>0</v>
      </c>
      <c r="BL137" s="17" t="s">
        <v>227</v>
      </c>
      <c r="BM137" s="192" t="s">
        <v>1600</v>
      </c>
    </row>
    <row r="138" spans="2:65" s="1" customFormat="1" ht="16.5" customHeight="1">
      <c r="B138" s="34"/>
      <c r="C138" s="217" t="s">
        <v>353</v>
      </c>
      <c r="D138" s="217" t="s">
        <v>217</v>
      </c>
      <c r="E138" s="218" t="s">
        <v>1601</v>
      </c>
      <c r="F138" s="219" t="s">
        <v>1602</v>
      </c>
      <c r="G138" s="220" t="s">
        <v>313</v>
      </c>
      <c r="H138" s="221">
        <v>3</v>
      </c>
      <c r="I138" s="222"/>
      <c r="J138" s="223">
        <f t="shared" si="10"/>
        <v>0</v>
      </c>
      <c r="K138" s="219" t="s">
        <v>1525</v>
      </c>
      <c r="L138" s="224"/>
      <c r="M138" s="225" t="s">
        <v>19</v>
      </c>
      <c r="N138" s="226" t="s">
        <v>43</v>
      </c>
      <c r="O138" s="63"/>
      <c r="P138" s="190">
        <f t="shared" si="11"/>
        <v>0</v>
      </c>
      <c r="Q138" s="190">
        <v>0.76705000000000001</v>
      </c>
      <c r="R138" s="190">
        <f t="shared" si="12"/>
        <v>2.3011499999999998</v>
      </c>
      <c r="S138" s="190">
        <v>0</v>
      </c>
      <c r="T138" s="191">
        <f t="shared" si="13"/>
        <v>0</v>
      </c>
      <c r="AR138" s="192" t="s">
        <v>327</v>
      </c>
      <c r="AT138" s="192" t="s">
        <v>217</v>
      </c>
      <c r="AU138" s="192" t="s">
        <v>82</v>
      </c>
      <c r="AY138" s="17" t="s">
        <v>144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7" t="s">
        <v>80</v>
      </c>
      <c r="BK138" s="193">
        <f t="shared" si="19"/>
        <v>0</v>
      </c>
      <c r="BL138" s="17" t="s">
        <v>227</v>
      </c>
      <c r="BM138" s="192" t="s">
        <v>1603</v>
      </c>
    </row>
    <row r="139" spans="2:65" s="1" customFormat="1" ht="16.5" customHeight="1">
      <c r="B139" s="34"/>
      <c r="C139" s="217" t="s">
        <v>360</v>
      </c>
      <c r="D139" s="217" t="s">
        <v>217</v>
      </c>
      <c r="E139" s="218" t="s">
        <v>1604</v>
      </c>
      <c r="F139" s="219" t="s">
        <v>1605</v>
      </c>
      <c r="G139" s="220" t="s">
        <v>313</v>
      </c>
      <c r="H139" s="221">
        <v>8</v>
      </c>
      <c r="I139" s="222"/>
      <c r="J139" s="223">
        <f t="shared" si="10"/>
        <v>0</v>
      </c>
      <c r="K139" s="219" t="s">
        <v>149</v>
      </c>
      <c r="L139" s="224"/>
      <c r="M139" s="225" t="s">
        <v>19</v>
      </c>
      <c r="N139" s="226" t="s">
        <v>43</v>
      </c>
      <c r="O139" s="63"/>
      <c r="P139" s="190">
        <f t="shared" si="11"/>
        <v>0</v>
      </c>
      <c r="Q139" s="190">
        <v>1.6000000000000001E-4</v>
      </c>
      <c r="R139" s="190">
        <f t="shared" si="12"/>
        <v>1.2800000000000001E-3</v>
      </c>
      <c r="S139" s="190">
        <v>0</v>
      </c>
      <c r="T139" s="191">
        <f t="shared" si="13"/>
        <v>0</v>
      </c>
      <c r="AR139" s="192" t="s">
        <v>327</v>
      </c>
      <c r="AT139" s="192" t="s">
        <v>217</v>
      </c>
      <c r="AU139" s="192" t="s">
        <v>82</v>
      </c>
      <c r="AY139" s="17" t="s">
        <v>144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7" t="s">
        <v>80</v>
      </c>
      <c r="BK139" s="193">
        <f t="shared" si="19"/>
        <v>0</v>
      </c>
      <c r="BL139" s="17" t="s">
        <v>227</v>
      </c>
      <c r="BM139" s="192" t="s">
        <v>1606</v>
      </c>
    </row>
    <row r="140" spans="2:65" s="1" customFormat="1" ht="24" customHeight="1">
      <c r="B140" s="34"/>
      <c r="C140" s="181" t="s">
        <v>555</v>
      </c>
      <c r="D140" s="181" t="s">
        <v>146</v>
      </c>
      <c r="E140" s="182" t="s">
        <v>1607</v>
      </c>
      <c r="F140" s="183" t="s">
        <v>1608</v>
      </c>
      <c r="G140" s="184" t="s">
        <v>313</v>
      </c>
      <c r="H140" s="185">
        <v>1</v>
      </c>
      <c r="I140" s="186"/>
      <c r="J140" s="187">
        <f t="shared" si="10"/>
        <v>0</v>
      </c>
      <c r="K140" s="183" t="s">
        <v>149</v>
      </c>
      <c r="L140" s="38"/>
      <c r="M140" s="188" t="s">
        <v>19</v>
      </c>
      <c r="N140" s="189" t="s">
        <v>43</v>
      </c>
      <c r="O140" s="63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AR140" s="192" t="s">
        <v>227</v>
      </c>
      <c r="AT140" s="192" t="s">
        <v>146</v>
      </c>
      <c r="AU140" s="192" t="s">
        <v>82</v>
      </c>
      <c r="AY140" s="17" t="s">
        <v>144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7" t="s">
        <v>80</v>
      </c>
      <c r="BK140" s="193">
        <f t="shared" si="19"/>
        <v>0</v>
      </c>
      <c r="BL140" s="17" t="s">
        <v>227</v>
      </c>
      <c r="BM140" s="192" t="s">
        <v>1609</v>
      </c>
    </row>
    <row r="141" spans="2:65" s="1" customFormat="1" ht="19.5">
      <c r="B141" s="34"/>
      <c r="C141" s="35"/>
      <c r="D141" s="196" t="s">
        <v>814</v>
      </c>
      <c r="E141" s="35"/>
      <c r="F141" s="243" t="s">
        <v>1610</v>
      </c>
      <c r="G141" s="35"/>
      <c r="H141" s="35"/>
      <c r="I141" s="108"/>
      <c r="J141" s="35"/>
      <c r="K141" s="35"/>
      <c r="L141" s="38"/>
      <c r="M141" s="244"/>
      <c r="N141" s="63"/>
      <c r="O141" s="63"/>
      <c r="P141" s="63"/>
      <c r="Q141" s="63"/>
      <c r="R141" s="63"/>
      <c r="S141" s="63"/>
      <c r="T141" s="64"/>
      <c r="AT141" s="17" t="s">
        <v>814</v>
      </c>
      <c r="AU141" s="17" t="s">
        <v>82</v>
      </c>
    </row>
    <row r="142" spans="2:65" s="1" customFormat="1" ht="16.5" customHeight="1">
      <c r="B142" s="34"/>
      <c r="C142" s="217" t="s">
        <v>561</v>
      </c>
      <c r="D142" s="217" t="s">
        <v>217</v>
      </c>
      <c r="E142" s="218" t="s">
        <v>1611</v>
      </c>
      <c r="F142" s="219" t="s">
        <v>1612</v>
      </c>
      <c r="G142" s="220" t="s">
        <v>313</v>
      </c>
      <c r="H142" s="221">
        <v>1</v>
      </c>
      <c r="I142" s="222"/>
      <c r="J142" s="223">
        <f>ROUND(I142*H142,2)</f>
        <v>0</v>
      </c>
      <c r="K142" s="219" t="s">
        <v>19</v>
      </c>
      <c r="L142" s="224"/>
      <c r="M142" s="225" t="s">
        <v>19</v>
      </c>
      <c r="N142" s="226" t="s">
        <v>43</v>
      </c>
      <c r="O142" s="63"/>
      <c r="P142" s="190">
        <f>O142*H142</f>
        <v>0</v>
      </c>
      <c r="Q142" s="190">
        <v>4.1000000000000003E-3</v>
      </c>
      <c r="R142" s="190">
        <f>Q142*H142</f>
        <v>4.1000000000000003E-3</v>
      </c>
      <c r="S142" s="190">
        <v>0</v>
      </c>
      <c r="T142" s="191">
        <f>S142*H142</f>
        <v>0</v>
      </c>
      <c r="AR142" s="192" t="s">
        <v>327</v>
      </c>
      <c r="AT142" s="192" t="s">
        <v>217</v>
      </c>
      <c r="AU142" s="192" t="s">
        <v>82</v>
      </c>
      <c r="AY142" s="17" t="s">
        <v>144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7" t="s">
        <v>80</v>
      </c>
      <c r="BK142" s="193">
        <f>ROUND(I142*H142,2)</f>
        <v>0</v>
      </c>
      <c r="BL142" s="17" t="s">
        <v>227</v>
      </c>
      <c r="BM142" s="192" t="s">
        <v>1613</v>
      </c>
    </row>
    <row r="143" spans="2:65" s="1" customFormat="1" ht="16.5" customHeight="1">
      <c r="B143" s="34"/>
      <c r="C143" s="181" t="s">
        <v>567</v>
      </c>
      <c r="D143" s="181" t="s">
        <v>146</v>
      </c>
      <c r="E143" s="182" t="s">
        <v>1614</v>
      </c>
      <c r="F143" s="183" t="s">
        <v>1615</v>
      </c>
      <c r="G143" s="184" t="s">
        <v>313</v>
      </c>
      <c r="H143" s="185">
        <v>1</v>
      </c>
      <c r="I143" s="186"/>
      <c r="J143" s="187">
        <f>ROUND(I143*H143,2)</f>
        <v>0</v>
      </c>
      <c r="K143" s="183" t="s">
        <v>149</v>
      </c>
      <c r="L143" s="38"/>
      <c r="M143" s="188" t="s">
        <v>19</v>
      </c>
      <c r="N143" s="189" t="s">
        <v>43</v>
      </c>
      <c r="O143" s="63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AR143" s="192" t="s">
        <v>227</v>
      </c>
      <c r="AT143" s="192" t="s">
        <v>146</v>
      </c>
      <c r="AU143" s="192" t="s">
        <v>82</v>
      </c>
      <c r="AY143" s="17" t="s">
        <v>144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7" t="s">
        <v>80</v>
      </c>
      <c r="BK143" s="193">
        <f>ROUND(I143*H143,2)</f>
        <v>0</v>
      </c>
      <c r="BL143" s="17" t="s">
        <v>227</v>
      </c>
      <c r="BM143" s="192" t="s">
        <v>1616</v>
      </c>
    </row>
    <row r="144" spans="2:65" s="11" customFormat="1" ht="25.9" customHeight="1">
      <c r="B144" s="165"/>
      <c r="C144" s="166"/>
      <c r="D144" s="167" t="s">
        <v>71</v>
      </c>
      <c r="E144" s="168" t="s">
        <v>217</v>
      </c>
      <c r="F144" s="168" t="s">
        <v>1617</v>
      </c>
      <c r="G144" s="166"/>
      <c r="H144" s="166"/>
      <c r="I144" s="169"/>
      <c r="J144" s="170">
        <f>BK144</f>
        <v>0</v>
      </c>
      <c r="K144" s="166"/>
      <c r="L144" s="171"/>
      <c r="M144" s="172"/>
      <c r="N144" s="173"/>
      <c r="O144" s="173"/>
      <c r="P144" s="174">
        <f>P145+P149+P159</f>
        <v>0</v>
      </c>
      <c r="Q144" s="173"/>
      <c r="R144" s="174">
        <f>R145+R149+R159</f>
        <v>2.163E-3</v>
      </c>
      <c r="S144" s="173"/>
      <c r="T144" s="175">
        <f>T145+T149+T159</f>
        <v>0</v>
      </c>
      <c r="AR144" s="176" t="s">
        <v>159</v>
      </c>
      <c r="AT144" s="177" t="s">
        <v>71</v>
      </c>
      <c r="AU144" s="177" t="s">
        <v>72</v>
      </c>
      <c r="AY144" s="176" t="s">
        <v>144</v>
      </c>
      <c r="BK144" s="178">
        <f>BK145+BK149+BK159</f>
        <v>0</v>
      </c>
    </row>
    <row r="145" spans="2:65" s="11" customFormat="1" ht="22.9" customHeight="1">
      <c r="B145" s="165"/>
      <c r="C145" s="166"/>
      <c r="D145" s="167" t="s">
        <v>71</v>
      </c>
      <c r="E145" s="179" t="s">
        <v>1618</v>
      </c>
      <c r="F145" s="179" t="s">
        <v>1619</v>
      </c>
      <c r="G145" s="166"/>
      <c r="H145" s="166"/>
      <c r="I145" s="169"/>
      <c r="J145" s="180">
        <f>BK145</f>
        <v>0</v>
      </c>
      <c r="K145" s="166"/>
      <c r="L145" s="171"/>
      <c r="M145" s="172"/>
      <c r="N145" s="173"/>
      <c r="O145" s="173"/>
      <c r="P145" s="174">
        <f>SUM(P146:P148)</f>
        <v>0</v>
      </c>
      <c r="Q145" s="173"/>
      <c r="R145" s="174">
        <f>SUM(R146:R148)</f>
        <v>6.9999999999999999E-4</v>
      </c>
      <c r="S145" s="173"/>
      <c r="T145" s="175">
        <f>SUM(T146:T148)</f>
        <v>0</v>
      </c>
      <c r="AR145" s="176" t="s">
        <v>159</v>
      </c>
      <c r="AT145" s="177" t="s">
        <v>71</v>
      </c>
      <c r="AU145" s="177" t="s">
        <v>80</v>
      </c>
      <c r="AY145" s="176" t="s">
        <v>144</v>
      </c>
      <c r="BK145" s="178">
        <f>SUM(BK146:BK148)</f>
        <v>0</v>
      </c>
    </row>
    <row r="146" spans="2:65" s="1" customFormat="1" ht="16.5" customHeight="1">
      <c r="B146" s="34"/>
      <c r="C146" s="181" t="s">
        <v>572</v>
      </c>
      <c r="D146" s="181" t="s">
        <v>146</v>
      </c>
      <c r="E146" s="182" t="s">
        <v>1620</v>
      </c>
      <c r="F146" s="183" t="s">
        <v>1621</v>
      </c>
      <c r="G146" s="184" t="s">
        <v>313</v>
      </c>
      <c r="H146" s="185">
        <v>2</v>
      </c>
      <c r="I146" s="330"/>
      <c r="J146" s="187">
        <f>ROUND(I146*H146,2)</f>
        <v>0</v>
      </c>
      <c r="K146" s="183" t="s">
        <v>149</v>
      </c>
      <c r="L146" s="38"/>
      <c r="M146" s="188" t="s">
        <v>19</v>
      </c>
      <c r="N146" s="189" t="s">
        <v>43</v>
      </c>
      <c r="O146" s="63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AR146" s="192" t="s">
        <v>661</v>
      </c>
      <c r="AT146" s="192" t="s">
        <v>146</v>
      </c>
      <c r="AU146" s="192" t="s">
        <v>82</v>
      </c>
      <c r="AY146" s="17" t="s">
        <v>144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7" t="s">
        <v>80</v>
      </c>
      <c r="BK146" s="193">
        <f>ROUND(I146*H146,2)</f>
        <v>0</v>
      </c>
      <c r="BL146" s="17" t="s">
        <v>661</v>
      </c>
      <c r="BM146" s="192" t="s">
        <v>1622</v>
      </c>
    </row>
    <row r="147" spans="2:65" s="1" customFormat="1" ht="16.5" customHeight="1">
      <c r="B147" s="34"/>
      <c r="C147" s="217" t="s">
        <v>576</v>
      </c>
      <c r="D147" s="217" t="s">
        <v>217</v>
      </c>
      <c r="E147" s="218" t="s">
        <v>1623</v>
      </c>
      <c r="F147" s="219" t="s">
        <v>1624</v>
      </c>
      <c r="G147" s="220" t="s">
        <v>313</v>
      </c>
      <c r="H147" s="221">
        <v>1</v>
      </c>
      <c r="I147" s="330"/>
      <c r="J147" s="223">
        <f>ROUND(I147*H147,2)</f>
        <v>0</v>
      </c>
      <c r="K147" s="219" t="s">
        <v>19</v>
      </c>
      <c r="L147" s="224"/>
      <c r="M147" s="225" t="s">
        <v>19</v>
      </c>
      <c r="N147" s="226" t="s">
        <v>43</v>
      </c>
      <c r="O147" s="63"/>
      <c r="P147" s="190">
        <f>O147*H147</f>
        <v>0</v>
      </c>
      <c r="Q147" s="190">
        <v>3.5E-4</v>
      </c>
      <c r="R147" s="190">
        <f>Q147*H147</f>
        <v>3.5E-4</v>
      </c>
      <c r="S147" s="190">
        <v>0</v>
      </c>
      <c r="T147" s="191">
        <f>S147*H147</f>
        <v>0</v>
      </c>
      <c r="AR147" s="192" t="s">
        <v>327</v>
      </c>
      <c r="AT147" s="192" t="s">
        <v>217</v>
      </c>
      <c r="AU147" s="192" t="s">
        <v>82</v>
      </c>
      <c r="AY147" s="17" t="s">
        <v>144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7" t="s">
        <v>80</v>
      </c>
      <c r="BK147" s="193">
        <f>ROUND(I147*H147,2)</f>
        <v>0</v>
      </c>
      <c r="BL147" s="17" t="s">
        <v>227</v>
      </c>
      <c r="BM147" s="192" t="s">
        <v>1625</v>
      </c>
    </row>
    <row r="148" spans="2:65" s="1" customFormat="1" ht="16.5" customHeight="1">
      <c r="B148" s="34"/>
      <c r="C148" s="217" t="s">
        <v>582</v>
      </c>
      <c r="D148" s="217" t="s">
        <v>217</v>
      </c>
      <c r="E148" s="218" t="s">
        <v>1626</v>
      </c>
      <c r="F148" s="219" t="s">
        <v>1627</v>
      </c>
      <c r="G148" s="220" t="s">
        <v>313</v>
      </c>
      <c r="H148" s="221">
        <v>1</v>
      </c>
      <c r="I148" s="330"/>
      <c r="J148" s="223">
        <f>ROUND(I148*H148,2)</f>
        <v>0</v>
      </c>
      <c r="K148" s="219" t="s">
        <v>19</v>
      </c>
      <c r="L148" s="224"/>
      <c r="M148" s="225" t="s">
        <v>19</v>
      </c>
      <c r="N148" s="226" t="s">
        <v>43</v>
      </c>
      <c r="O148" s="63"/>
      <c r="P148" s="190">
        <f>O148*H148</f>
        <v>0</v>
      </c>
      <c r="Q148" s="190">
        <v>3.5E-4</v>
      </c>
      <c r="R148" s="190">
        <f>Q148*H148</f>
        <v>3.5E-4</v>
      </c>
      <c r="S148" s="190">
        <v>0</v>
      </c>
      <c r="T148" s="191">
        <f>S148*H148</f>
        <v>0</v>
      </c>
      <c r="AR148" s="192" t="s">
        <v>327</v>
      </c>
      <c r="AT148" s="192" t="s">
        <v>217</v>
      </c>
      <c r="AU148" s="192" t="s">
        <v>82</v>
      </c>
      <c r="AY148" s="17" t="s">
        <v>144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7" t="s">
        <v>80</v>
      </c>
      <c r="BK148" s="193">
        <f>ROUND(I148*H148,2)</f>
        <v>0</v>
      </c>
      <c r="BL148" s="17" t="s">
        <v>227</v>
      </c>
      <c r="BM148" s="192" t="s">
        <v>1628</v>
      </c>
    </row>
    <row r="149" spans="2:65" s="11" customFormat="1" ht="22.9" customHeight="1">
      <c r="B149" s="165"/>
      <c r="C149" s="166"/>
      <c r="D149" s="167" t="s">
        <v>71</v>
      </c>
      <c r="E149" s="179" t="s">
        <v>1629</v>
      </c>
      <c r="F149" s="179" t="s">
        <v>1630</v>
      </c>
      <c r="G149" s="166"/>
      <c r="H149" s="166"/>
      <c r="I149" s="169"/>
      <c r="J149" s="180">
        <f>BK149</f>
        <v>0</v>
      </c>
      <c r="K149" s="166"/>
      <c r="L149" s="171"/>
      <c r="M149" s="172"/>
      <c r="N149" s="173"/>
      <c r="O149" s="173"/>
      <c r="P149" s="174">
        <f>SUM(P150:P158)</f>
        <v>0</v>
      </c>
      <c r="Q149" s="173"/>
      <c r="R149" s="174">
        <f>SUM(R150:R158)</f>
        <v>1.4630000000000001E-3</v>
      </c>
      <c r="S149" s="173"/>
      <c r="T149" s="175">
        <f>SUM(T150:T158)</f>
        <v>0</v>
      </c>
      <c r="AR149" s="176" t="s">
        <v>159</v>
      </c>
      <c r="AT149" s="177" t="s">
        <v>71</v>
      </c>
      <c r="AU149" s="177" t="s">
        <v>80</v>
      </c>
      <c r="AY149" s="176" t="s">
        <v>144</v>
      </c>
      <c r="BK149" s="178">
        <f>SUM(BK150:BK158)</f>
        <v>0</v>
      </c>
    </row>
    <row r="150" spans="2:65" s="1" customFormat="1" ht="36" customHeight="1">
      <c r="B150" s="34"/>
      <c r="C150" s="181" t="s">
        <v>587</v>
      </c>
      <c r="D150" s="181" t="s">
        <v>146</v>
      </c>
      <c r="E150" s="182" t="s">
        <v>1631</v>
      </c>
      <c r="F150" s="183" t="s">
        <v>1632</v>
      </c>
      <c r="G150" s="184" t="s">
        <v>235</v>
      </c>
      <c r="H150" s="185">
        <v>45</v>
      </c>
      <c r="I150" s="186"/>
      <c r="J150" s="187">
        <f>ROUND(I150*H150,2)</f>
        <v>0</v>
      </c>
      <c r="K150" s="183" t="s">
        <v>149</v>
      </c>
      <c r="L150" s="38"/>
      <c r="M150" s="188" t="s">
        <v>19</v>
      </c>
      <c r="N150" s="189" t="s">
        <v>43</v>
      </c>
      <c r="O150" s="63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AR150" s="192" t="s">
        <v>661</v>
      </c>
      <c r="AT150" s="192" t="s">
        <v>146</v>
      </c>
      <c r="AU150" s="192" t="s">
        <v>82</v>
      </c>
      <c r="AY150" s="17" t="s">
        <v>144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7" t="s">
        <v>80</v>
      </c>
      <c r="BK150" s="193">
        <f>ROUND(I150*H150,2)</f>
        <v>0</v>
      </c>
      <c r="BL150" s="17" t="s">
        <v>661</v>
      </c>
      <c r="BM150" s="192" t="s">
        <v>1633</v>
      </c>
    </row>
    <row r="151" spans="2:65" s="1" customFormat="1" ht="19.5">
      <c r="B151" s="34"/>
      <c r="C151" s="35"/>
      <c r="D151" s="196" t="s">
        <v>814</v>
      </c>
      <c r="E151" s="35"/>
      <c r="F151" s="243" t="s">
        <v>1634</v>
      </c>
      <c r="G151" s="35"/>
      <c r="H151" s="35"/>
      <c r="I151" s="108"/>
      <c r="J151" s="35"/>
      <c r="K151" s="35"/>
      <c r="L151" s="38"/>
      <c r="M151" s="244"/>
      <c r="N151" s="63"/>
      <c r="O151" s="63"/>
      <c r="P151" s="63"/>
      <c r="Q151" s="63"/>
      <c r="R151" s="63"/>
      <c r="S151" s="63"/>
      <c r="T151" s="64"/>
      <c r="AT151" s="17" t="s">
        <v>814</v>
      </c>
      <c r="AU151" s="17" t="s">
        <v>82</v>
      </c>
    </row>
    <row r="152" spans="2:65" s="1" customFormat="1" ht="36" customHeight="1">
      <c r="B152" s="34"/>
      <c r="C152" s="181" t="s">
        <v>594</v>
      </c>
      <c r="D152" s="181" t="s">
        <v>146</v>
      </c>
      <c r="E152" s="182" t="s">
        <v>1635</v>
      </c>
      <c r="F152" s="183" t="s">
        <v>1636</v>
      </c>
      <c r="G152" s="184" t="s">
        <v>235</v>
      </c>
      <c r="H152" s="185">
        <v>5</v>
      </c>
      <c r="I152" s="186"/>
      <c r="J152" s="187">
        <f>ROUND(I152*H152,2)</f>
        <v>0</v>
      </c>
      <c r="K152" s="183" t="s">
        <v>149</v>
      </c>
      <c r="L152" s="38"/>
      <c r="M152" s="188" t="s">
        <v>19</v>
      </c>
      <c r="N152" s="189" t="s">
        <v>43</v>
      </c>
      <c r="O152" s="63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AR152" s="192" t="s">
        <v>661</v>
      </c>
      <c r="AT152" s="192" t="s">
        <v>146</v>
      </c>
      <c r="AU152" s="192" t="s">
        <v>82</v>
      </c>
      <c r="AY152" s="17" t="s">
        <v>144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7" t="s">
        <v>80</v>
      </c>
      <c r="BK152" s="193">
        <f>ROUND(I152*H152,2)</f>
        <v>0</v>
      </c>
      <c r="BL152" s="17" t="s">
        <v>661</v>
      </c>
      <c r="BM152" s="192" t="s">
        <v>1637</v>
      </c>
    </row>
    <row r="153" spans="2:65" s="1" customFormat="1" ht="19.5">
      <c r="B153" s="34"/>
      <c r="C153" s="35"/>
      <c r="D153" s="196" t="s">
        <v>814</v>
      </c>
      <c r="E153" s="35"/>
      <c r="F153" s="243" t="s">
        <v>1638</v>
      </c>
      <c r="G153" s="35"/>
      <c r="H153" s="35"/>
      <c r="I153" s="108"/>
      <c r="J153" s="35"/>
      <c r="K153" s="35"/>
      <c r="L153" s="38"/>
      <c r="M153" s="244"/>
      <c r="N153" s="63"/>
      <c r="O153" s="63"/>
      <c r="P153" s="63"/>
      <c r="Q153" s="63"/>
      <c r="R153" s="63"/>
      <c r="S153" s="63"/>
      <c r="T153" s="64"/>
      <c r="AT153" s="17" t="s">
        <v>814</v>
      </c>
      <c r="AU153" s="17" t="s">
        <v>82</v>
      </c>
    </row>
    <row r="154" spans="2:65" s="1" customFormat="1" ht="16.5" customHeight="1">
      <c r="B154" s="34"/>
      <c r="C154" s="181" t="s">
        <v>598</v>
      </c>
      <c r="D154" s="181" t="s">
        <v>146</v>
      </c>
      <c r="E154" s="182" t="s">
        <v>1639</v>
      </c>
      <c r="F154" s="183" t="s">
        <v>1640</v>
      </c>
      <c r="G154" s="184" t="s">
        <v>235</v>
      </c>
      <c r="H154" s="185">
        <v>7</v>
      </c>
      <c r="I154" s="186"/>
      <c r="J154" s="187">
        <f>ROUND(I154*H154,2)</f>
        <v>0</v>
      </c>
      <c r="K154" s="183" t="s">
        <v>149</v>
      </c>
      <c r="L154" s="38"/>
      <c r="M154" s="188" t="s">
        <v>19</v>
      </c>
      <c r="N154" s="189" t="s">
        <v>43</v>
      </c>
      <c r="O154" s="63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AR154" s="192" t="s">
        <v>661</v>
      </c>
      <c r="AT154" s="192" t="s">
        <v>146</v>
      </c>
      <c r="AU154" s="192" t="s">
        <v>82</v>
      </c>
      <c r="AY154" s="17" t="s">
        <v>144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7" t="s">
        <v>80</v>
      </c>
      <c r="BK154" s="193">
        <f>ROUND(I154*H154,2)</f>
        <v>0</v>
      </c>
      <c r="BL154" s="17" t="s">
        <v>661</v>
      </c>
      <c r="BM154" s="192" t="s">
        <v>1641</v>
      </c>
    </row>
    <row r="155" spans="2:65" s="1" customFormat="1" ht="16.5" customHeight="1">
      <c r="B155" s="34"/>
      <c r="C155" s="217" t="s">
        <v>602</v>
      </c>
      <c r="D155" s="217" t="s">
        <v>217</v>
      </c>
      <c r="E155" s="218" t="s">
        <v>1642</v>
      </c>
      <c r="F155" s="219" t="s">
        <v>1643</v>
      </c>
      <c r="G155" s="220" t="s">
        <v>235</v>
      </c>
      <c r="H155" s="221">
        <v>7.7</v>
      </c>
      <c r="I155" s="222"/>
      <c r="J155" s="223">
        <f>ROUND(I155*H155,2)</f>
        <v>0</v>
      </c>
      <c r="K155" s="219" t="s">
        <v>149</v>
      </c>
      <c r="L155" s="224"/>
      <c r="M155" s="225" t="s">
        <v>19</v>
      </c>
      <c r="N155" s="226" t="s">
        <v>43</v>
      </c>
      <c r="O155" s="63"/>
      <c r="P155" s="190">
        <f>O155*H155</f>
        <v>0</v>
      </c>
      <c r="Q155" s="190">
        <v>1.9000000000000001E-4</v>
      </c>
      <c r="R155" s="190">
        <f>Q155*H155</f>
        <v>1.4630000000000001E-3</v>
      </c>
      <c r="S155" s="190">
        <v>0</v>
      </c>
      <c r="T155" s="191">
        <f>S155*H155</f>
        <v>0</v>
      </c>
      <c r="AR155" s="192" t="s">
        <v>1027</v>
      </c>
      <c r="AT155" s="192" t="s">
        <v>217</v>
      </c>
      <c r="AU155" s="192" t="s">
        <v>82</v>
      </c>
      <c r="AY155" s="17" t="s">
        <v>144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7" t="s">
        <v>80</v>
      </c>
      <c r="BK155" s="193">
        <f>ROUND(I155*H155,2)</f>
        <v>0</v>
      </c>
      <c r="BL155" s="17" t="s">
        <v>1027</v>
      </c>
      <c r="BM155" s="192" t="s">
        <v>1644</v>
      </c>
    </row>
    <row r="156" spans="2:65" s="12" customFormat="1">
      <c r="B156" s="194"/>
      <c r="C156" s="195"/>
      <c r="D156" s="196" t="s">
        <v>152</v>
      </c>
      <c r="E156" s="195"/>
      <c r="F156" s="198" t="s">
        <v>1645</v>
      </c>
      <c r="G156" s="195"/>
      <c r="H156" s="199">
        <v>7.7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152</v>
      </c>
      <c r="AU156" s="205" t="s">
        <v>82</v>
      </c>
      <c r="AV156" s="12" t="s">
        <v>82</v>
      </c>
      <c r="AW156" s="12" t="s">
        <v>4</v>
      </c>
      <c r="AX156" s="12" t="s">
        <v>80</v>
      </c>
      <c r="AY156" s="205" t="s">
        <v>144</v>
      </c>
    </row>
    <row r="157" spans="2:65" s="1" customFormat="1" ht="24" customHeight="1">
      <c r="B157" s="34"/>
      <c r="C157" s="181" t="s">
        <v>607</v>
      </c>
      <c r="D157" s="181" t="s">
        <v>146</v>
      </c>
      <c r="E157" s="182" t="s">
        <v>1646</v>
      </c>
      <c r="F157" s="183" t="s">
        <v>1647</v>
      </c>
      <c r="G157" s="184" t="s">
        <v>235</v>
      </c>
      <c r="H157" s="185">
        <v>45</v>
      </c>
      <c r="I157" s="186"/>
      <c r="J157" s="187">
        <f>ROUND(I157*H157,2)</f>
        <v>0</v>
      </c>
      <c r="K157" s="183" t="s">
        <v>149</v>
      </c>
      <c r="L157" s="38"/>
      <c r="M157" s="188" t="s">
        <v>19</v>
      </c>
      <c r="N157" s="189" t="s">
        <v>43</v>
      </c>
      <c r="O157" s="63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AR157" s="192" t="s">
        <v>661</v>
      </c>
      <c r="AT157" s="192" t="s">
        <v>146</v>
      </c>
      <c r="AU157" s="192" t="s">
        <v>82</v>
      </c>
      <c r="AY157" s="17" t="s">
        <v>144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7" t="s">
        <v>80</v>
      </c>
      <c r="BK157" s="193">
        <f>ROUND(I157*H157,2)</f>
        <v>0</v>
      </c>
      <c r="BL157" s="17" t="s">
        <v>661</v>
      </c>
      <c r="BM157" s="192" t="s">
        <v>1648</v>
      </c>
    </row>
    <row r="158" spans="2:65" s="1" customFormat="1" ht="24" customHeight="1">
      <c r="B158" s="34"/>
      <c r="C158" s="181" t="s">
        <v>612</v>
      </c>
      <c r="D158" s="181" t="s">
        <v>146</v>
      </c>
      <c r="E158" s="182" t="s">
        <v>1649</v>
      </c>
      <c r="F158" s="183" t="s">
        <v>1650</v>
      </c>
      <c r="G158" s="184" t="s">
        <v>235</v>
      </c>
      <c r="H158" s="185">
        <v>5</v>
      </c>
      <c r="I158" s="186"/>
      <c r="J158" s="187">
        <f>ROUND(I158*H158,2)</f>
        <v>0</v>
      </c>
      <c r="K158" s="183" t="s">
        <v>149</v>
      </c>
      <c r="L158" s="38"/>
      <c r="M158" s="188" t="s">
        <v>19</v>
      </c>
      <c r="N158" s="189" t="s">
        <v>43</v>
      </c>
      <c r="O158" s="63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AR158" s="192" t="s">
        <v>661</v>
      </c>
      <c r="AT158" s="192" t="s">
        <v>146</v>
      </c>
      <c r="AU158" s="192" t="s">
        <v>82</v>
      </c>
      <c r="AY158" s="17" t="s">
        <v>144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7" t="s">
        <v>80</v>
      </c>
      <c r="BK158" s="193">
        <f>ROUND(I158*H158,2)</f>
        <v>0</v>
      </c>
      <c r="BL158" s="17" t="s">
        <v>661</v>
      </c>
      <c r="BM158" s="192" t="s">
        <v>1651</v>
      </c>
    </row>
    <row r="159" spans="2:65" s="11" customFormat="1" ht="22.9" customHeight="1">
      <c r="B159" s="165"/>
      <c r="C159" s="166"/>
      <c r="D159" s="167" t="s">
        <v>71</v>
      </c>
      <c r="E159" s="179" t="s">
        <v>1652</v>
      </c>
      <c r="F159" s="179" t="s">
        <v>1653</v>
      </c>
      <c r="G159" s="166"/>
      <c r="H159" s="166"/>
      <c r="I159" s="169"/>
      <c r="J159" s="180">
        <f>BK159</f>
        <v>0</v>
      </c>
      <c r="K159" s="166"/>
      <c r="L159" s="171"/>
      <c r="M159" s="172"/>
      <c r="N159" s="173"/>
      <c r="O159" s="173"/>
      <c r="P159" s="174">
        <f>SUM(P160:P163)</f>
        <v>0</v>
      </c>
      <c r="Q159" s="173"/>
      <c r="R159" s="174">
        <f>SUM(R160:R163)</f>
        <v>0</v>
      </c>
      <c r="S159" s="173"/>
      <c r="T159" s="175">
        <f>SUM(T160:T163)</f>
        <v>0</v>
      </c>
      <c r="AR159" s="176" t="s">
        <v>159</v>
      </c>
      <c r="AT159" s="177" t="s">
        <v>71</v>
      </c>
      <c r="AU159" s="177" t="s">
        <v>80</v>
      </c>
      <c r="AY159" s="176" t="s">
        <v>144</v>
      </c>
      <c r="BK159" s="178">
        <f>SUM(BK160:BK163)</f>
        <v>0</v>
      </c>
    </row>
    <row r="160" spans="2:65" s="1" customFormat="1" ht="24" customHeight="1">
      <c r="B160" s="34"/>
      <c r="C160" s="181" t="s">
        <v>616</v>
      </c>
      <c r="D160" s="181" t="s">
        <v>146</v>
      </c>
      <c r="E160" s="182" t="s">
        <v>1654</v>
      </c>
      <c r="F160" s="183" t="s">
        <v>1655</v>
      </c>
      <c r="G160" s="184" t="s">
        <v>1656</v>
      </c>
      <c r="H160" s="185">
        <v>1</v>
      </c>
      <c r="I160" s="186"/>
      <c r="J160" s="187">
        <f>ROUND(I160*H160,2)</f>
        <v>0</v>
      </c>
      <c r="K160" s="183" t="s">
        <v>149</v>
      </c>
      <c r="L160" s="38"/>
      <c r="M160" s="188" t="s">
        <v>19</v>
      </c>
      <c r="N160" s="189" t="s">
        <v>43</v>
      </c>
      <c r="O160" s="63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AR160" s="192" t="s">
        <v>661</v>
      </c>
      <c r="AT160" s="192" t="s">
        <v>146</v>
      </c>
      <c r="AU160" s="192" t="s">
        <v>82</v>
      </c>
      <c r="AY160" s="17" t="s">
        <v>144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7" t="s">
        <v>80</v>
      </c>
      <c r="BK160" s="193">
        <f>ROUND(I160*H160,2)</f>
        <v>0</v>
      </c>
      <c r="BL160" s="17" t="s">
        <v>661</v>
      </c>
      <c r="BM160" s="192" t="s">
        <v>1657</v>
      </c>
    </row>
    <row r="161" spans="2:65" s="1" customFormat="1" ht="16.5" customHeight="1">
      <c r="B161" s="34"/>
      <c r="C161" s="181" t="s">
        <v>621</v>
      </c>
      <c r="D161" s="181" t="s">
        <v>146</v>
      </c>
      <c r="E161" s="182" t="s">
        <v>1658</v>
      </c>
      <c r="F161" s="183" t="s">
        <v>1659</v>
      </c>
      <c r="G161" s="184" t="s">
        <v>1660</v>
      </c>
      <c r="H161" s="185">
        <v>1</v>
      </c>
      <c r="I161" s="186"/>
      <c r="J161" s="187">
        <f>ROUND(I161*H161,2)</f>
        <v>0</v>
      </c>
      <c r="K161" s="183" t="s">
        <v>149</v>
      </c>
      <c r="L161" s="38"/>
      <c r="M161" s="188" t="s">
        <v>19</v>
      </c>
      <c r="N161" s="189" t="s">
        <v>43</v>
      </c>
      <c r="O161" s="63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AR161" s="192" t="s">
        <v>661</v>
      </c>
      <c r="AT161" s="192" t="s">
        <v>146</v>
      </c>
      <c r="AU161" s="192" t="s">
        <v>82</v>
      </c>
      <c r="AY161" s="17" t="s">
        <v>144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7" t="s">
        <v>80</v>
      </c>
      <c r="BK161" s="193">
        <f>ROUND(I161*H161,2)</f>
        <v>0</v>
      </c>
      <c r="BL161" s="17" t="s">
        <v>661</v>
      </c>
      <c r="BM161" s="192" t="s">
        <v>1661</v>
      </c>
    </row>
    <row r="162" spans="2:65" s="1" customFormat="1" ht="16.5" customHeight="1">
      <c r="B162" s="34"/>
      <c r="C162" s="181" t="s">
        <v>625</v>
      </c>
      <c r="D162" s="181" t="s">
        <v>146</v>
      </c>
      <c r="E162" s="182" t="s">
        <v>1662</v>
      </c>
      <c r="F162" s="183" t="s">
        <v>1663</v>
      </c>
      <c r="G162" s="184" t="s">
        <v>1664</v>
      </c>
      <c r="H162" s="185">
        <v>1</v>
      </c>
      <c r="I162" s="186"/>
      <c r="J162" s="187">
        <f>ROUND(I162*H162,2)</f>
        <v>0</v>
      </c>
      <c r="K162" s="183" t="s">
        <v>149</v>
      </c>
      <c r="L162" s="38"/>
      <c r="M162" s="188" t="s">
        <v>19</v>
      </c>
      <c r="N162" s="189" t="s">
        <v>43</v>
      </c>
      <c r="O162" s="63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AR162" s="192" t="s">
        <v>661</v>
      </c>
      <c r="AT162" s="192" t="s">
        <v>146</v>
      </c>
      <c r="AU162" s="192" t="s">
        <v>82</v>
      </c>
      <c r="AY162" s="17" t="s">
        <v>144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7" t="s">
        <v>80</v>
      </c>
      <c r="BK162" s="193">
        <f>ROUND(I162*H162,2)</f>
        <v>0</v>
      </c>
      <c r="BL162" s="17" t="s">
        <v>661</v>
      </c>
      <c r="BM162" s="192" t="s">
        <v>1665</v>
      </c>
    </row>
    <row r="163" spans="2:65" s="1" customFormat="1" ht="16.5" customHeight="1">
      <c r="B163" s="34"/>
      <c r="C163" s="181" t="s">
        <v>629</v>
      </c>
      <c r="D163" s="181" t="s">
        <v>146</v>
      </c>
      <c r="E163" s="182" t="s">
        <v>1666</v>
      </c>
      <c r="F163" s="183" t="s">
        <v>1667</v>
      </c>
      <c r="G163" s="184" t="s">
        <v>1664</v>
      </c>
      <c r="H163" s="185">
        <v>10</v>
      </c>
      <c r="I163" s="186"/>
      <c r="J163" s="187">
        <f>ROUND(I163*H163,2)</f>
        <v>0</v>
      </c>
      <c r="K163" s="183" t="s">
        <v>149</v>
      </c>
      <c r="L163" s="38"/>
      <c r="M163" s="188" t="s">
        <v>19</v>
      </c>
      <c r="N163" s="189" t="s">
        <v>43</v>
      </c>
      <c r="O163" s="63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AR163" s="192" t="s">
        <v>661</v>
      </c>
      <c r="AT163" s="192" t="s">
        <v>146</v>
      </c>
      <c r="AU163" s="192" t="s">
        <v>82</v>
      </c>
      <c r="AY163" s="17" t="s">
        <v>144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7" t="s">
        <v>80</v>
      </c>
      <c r="BK163" s="193">
        <f>ROUND(I163*H163,2)</f>
        <v>0</v>
      </c>
      <c r="BL163" s="17" t="s">
        <v>661</v>
      </c>
      <c r="BM163" s="192" t="s">
        <v>1668</v>
      </c>
    </row>
    <row r="164" spans="2:65" s="11" customFormat="1" ht="25.9" customHeight="1">
      <c r="B164" s="165"/>
      <c r="C164" s="166"/>
      <c r="D164" s="167" t="s">
        <v>71</v>
      </c>
      <c r="E164" s="168" t="s">
        <v>1669</v>
      </c>
      <c r="F164" s="168" t="s">
        <v>1670</v>
      </c>
      <c r="G164" s="166"/>
      <c r="H164" s="166"/>
      <c r="I164" s="169"/>
      <c r="J164" s="170">
        <f>BK164</f>
        <v>0</v>
      </c>
      <c r="K164" s="166"/>
      <c r="L164" s="171"/>
      <c r="M164" s="172"/>
      <c r="N164" s="173"/>
      <c r="O164" s="173"/>
      <c r="P164" s="174">
        <f>SUM(P165:P168)</f>
        <v>0</v>
      </c>
      <c r="Q164" s="173"/>
      <c r="R164" s="174">
        <f>SUM(R165:R168)</f>
        <v>0</v>
      </c>
      <c r="S164" s="173"/>
      <c r="T164" s="175">
        <f>SUM(T165:T168)</f>
        <v>0</v>
      </c>
      <c r="AR164" s="176" t="s">
        <v>150</v>
      </c>
      <c r="AT164" s="177" t="s">
        <v>71</v>
      </c>
      <c r="AU164" s="177" t="s">
        <v>72</v>
      </c>
      <c r="AY164" s="176" t="s">
        <v>144</v>
      </c>
      <c r="BK164" s="178">
        <f>SUM(BK165:BK168)</f>
        <v>0</v>
      </c>
    </row>
    <row r="165" spans="2:65" s="1" customFormat="1" ht="16.5" customHeight="1">
      <c r="B165" s="34"/>
      <c r="C165" s="181" t="s">
        <v>633</v>
      </c>
      <c r="D165" s="181" t="s">
        <v>146</v>
      </c>
      <c r="E165" s="182" t="s">
        <v>1671</v>
      </c>
      <c r="F165" s="183" t="s">
        <v>1672</v>
      </c>
      <c r="G165" s="184" t="s">
        <v>1673</v>
      </c>
      <c r="H165" s="185">
        <v>10</v>
      </c>
      <c r="I165" s="330"/>
      <c r="J165" s="187">
        <f>ROUND(I165*H165,2)</f>
        <v>0</v>
      </c>
      <c r="K165" s="183" t="s">
        <v>149</v>
      </c>
      <c r="L165" s="38"/>
      <c r="M165" s="188" t="s">
        <v>19</v>
      </c>
      <c r="N165" s="189" t="s">
        <v>43</v>
      </c>
      <c r="O165" s="63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AR165" s="192" t="s">
        <v>1674</v>
      </c>
      <c r="AT165" s="192" t="s">
        <v>146</v>
      </c>
      <c r="AU165" s="192" t="s">
        <v>80</v>
      </c>
      <c r="AY165" s="17" t="s">
        <v>144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7" t="s">
        <v>80</v>
      </c>
      <c r="BK165" s="193">
        <f>ROUND(I165*H165,2)</f>
        <v>0</v>
      </c>
      <c r="BL165" s="17" t="s">
        <v>1674</v>
      </c>
      <c r="BM165" s="192" t="s">
        <v>1675</v>
      </c>
    </row>
    <row r="166" spans="2:65" s="1" customFormat="1" ht="19.5">
      <c r="B166" s="34"/>
      <c r="C166" s="35"/>
      <c r="D166" s="196" t="s">
        <v>814</v>
      </c>
      <c r="E166" s="35"/>
      <c r="F166" s="243" t="s">
        <v>1676</v>
      </c>
      <c r="G166" s="35"/>
      <c r="H166" s="35"/>
      <c r="I166" s="108"/>
      <c r="J166" s="35"/>
      <c r="K166" s="35"/>
      <c r="L166" s="38"/>
      <c r="M166" s="244"/>
      <c r="N166" s="63"/>
      <c r="O166" s="63"/>
      <c r="P166" s="63"/>
      <c r="Q166" s="63"/>
      <c r="R166" s="63"/>
      <c r="S166" s="63"/>
      <c r="T166" s="64"/>
      <c r="AT166" s="17" t="s">
        <v>814</v>
      </c>
      <c r="AU166" s="17" t="s">
        <v>80</v>
      </c>
    </row>
    <row r="167" spans="2:65" s="1" customFormat="1" ht="16.5" customHeight="1">
      <c r="B167" s="34"/>
      <c r="C167" s="181" t="s">
        <v>637</v>
      </c>
      <c r="D167" s="181" t="s">
        <v>146</v>
      </c>
      <c r="E167" s="182" t="s">
        <v>1677</v>
      </c>
      <c r="F167" s="183" t="s">
        <v>1678</v>
      </c>
      <c r="G167" s="184" t="s">
        <v>1673</v>
      </c>
      <c r="H167" s="185">
        <v>25</v>
      </c>
      <c r="I167" s="330"/>
      <c r="J167" s="187">
        <f>ROUND(I167*H167,2)</f>
        <v>0</v>
      </c>
      <c r="K167" s="183" t="s">
        <v>149</v>
      </c>
      <c r="L167" s="38"/>
      <c r="M167" s="188" t="s">
        <v>19</v>
      </c>
      <c r="N167" s="189" t="s">
        <v>43</v>
      </c>
      <c r="O167" s="63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AR167" s="192" t="s">
        <v>1674</v>
      </c>
      <c r="AT167" s="192" t="s">
        <v>146</v>
      </c>
      <c r="AU167" s="192" t="s">
        <v>80</v>
      </c>
      <c r="AY167" s="17" t="s">
        <v>144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7" t="s">
        <v>80</v>
      </c>
      <c r="BK167" s="193">
        <f>ROUND(I167*H167,2)</f>
        <v>0</v>
      </c>
      <c r="BL167" s="17" t="s">
        <v>1674</v>
      </c>
      <c r="BM167" s="192" t="s">
        <v>1679</v>
      </c>
    </row>
    <row r="168" spans="2:65" s="1" customFormat="1" ht="29.25">
      <c r="B168" s="34"/>
      <c r="C168" s="35"/>
      <c r="D168" s="196" t="s">
        <v>814</v>
      </c>
      <c r="E168" s="35"/>
      <c r="F168" s="243" t="s">
        <v>1680</v>
      </c>
      <c r="G168" s="35"/>
      <c r="H168" s="35"/>
      <c r="I168" s="108"/>
      <c r="J168" s="35"/>
      <c r="K168" s="35"/>
      <c r="L168" s="38"/>
      <c r="M168" s="248"/>
      <c r="N168" s="240"/>
      <c r="O168" s="240"/>
      <c r="P168" s="240"/>
      <c r="Q168" s="240"/>
      <c r="R168" s="240"/>
      <c r="S168" s="240"/>
      <c r="T168" s="249"/>
      <c r="AT168" s="17" t="s">
        <v>814</v>
      </c>
      <c r="AU168" s="17" t="s">
        <v>80</v>
      </c>
    </row>
    <row r="169" spans="2:65" s="1" customFormat="1" ht="6.95" customHeight="1">
      <c r="B169" s="46"/>
      <c r="C169" s="47"/>
      <c r="D169" s="47"/>
      <c r="E169" s="47"/>
      <c r="F169" s="47"/>
      <c r="G169" s="47"/>
      <c r="H169" s="47"/>
      <c r="I169" s="132"/>
      <c r="J169" s="47"/>
      <c r="K169" s="47"/>
      <c r="L169" s="38"/>
    </row>
  </sheetData>
  <sheetProtection algorithmName="SHA-512" hashValue="5AY7iI1CMwaVGDGaX7Gmg1TQzrz9tqs4UmYqBxGr3TiEbEJkRhWVe07m74F9o1IUNxcxY/X6RI9rvolpWFg2+A==" saltValue="D8PMTEZ/EiyZDyvEskPqY9SrJEORa4Tnhj6GHCNwWQsNXkrePh/GV4qkX2x4R2Z2qVuTBDkVKFW0O/B0+l+k8g==" spinCount="100000" sheet="1" objects="1" scenarios="1" formatColumns="0" formatRows="0" autoFilter="0"/>
  <autoFilter ref="C85:K168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0"/>
  <sheetViews>
    <sheetView showGridLines="0" zoomScaleNormal="100" workbookViewId="0">
      <selection activeCell="F112" sqref="F11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7" t="s">
        <v>95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</row>
    <row r="4" spans="2:46" ht="24.95" customHeight="1">
      <c r="B4" s="20"/>
      <c r="D4" s="105" t="s">
        <v>109</v>
      </c>
      <c r="L4" s="20"/>
      <c r="M4" s="10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7" t="s">
        <v>16</v>
      </c>
      <c r="L6" s="20"/>
    </row>
    <row r="7" spans="2:46" ht="16.5" customHeight="1">
      <c r="B7" s="20"/>
      <c r="E7" s="374" t="str">
        <f>'Rekapitulace stavby'!K6</f>
        <v>Sovinky, VDJ – rekonstrukce, úprava 15.7.2019</v>
      </c>
      <c r="F7" s="375"/>
      <c r="G7" s="375"/>
      <c r="H7" s="375"/>
      <c r="L7" s="20"/>
    </row>
    <row r="8" spans="2:46" s="1" customFormat="1" ht="12" customHeight="1">
      <c r="B8" s="38"/>
      <c r="D8" s="107" t="s">
        <v>113</v>
      </c>
      <c r="I8" s="108"/>
      <c r="L8" s="38"/>
    </row>
    <row r="9" spans="2:46" s="1" customFormat="1" ht="36.950000000000003" customHeight="1">
      <c r="B9" s="38"/>
      <c r="E9" s="376" t="s">
        <v>1681</v>
      </c>
      <c r="F9" s="377"/>
      <c r="G9" s="377"/>
      <c r="H9" s="377"/>
      <c r="I9" s="108"/>
      <c r="L9" s="38"/>
    </row>
    <row r="10" spans="2:46" s="1" customFormat="1">
      <c r="B10" s="38"/>
      <c r="I10" s="108"/>
      <c r="L10" s="38"/>
    </row>
    <row r="11" spans="2:46" s="1" customFormat="1" ht="12" customHeight="1">
      <c r="B11" s="38"/>
      <c r="D11" s="107" t="s">
        <v>18</v>
      </c>
      <c r="F11" s="109" t="s">
        <v>19</v>
      </c>
      <c r="I11" s="110" t="s">
        <v>20</v>
      </c>
      <c r="J11" s="109" t="s">
        <v>19</v>
      </c>
      <c r="L11" s="38"/>
    </row>
    <row r="12" spans="2:46" s="1" customFormat="1" ht="12" customHeight="1">
      <c r="B12" s="38"/>
      <c r="D12" s="107" t="s">
        <v>21</v>
      </c>
      <c r="F12" s="109" t="s">
        <v>22</v>
      </c>
      <c r="I12" s="110" t="s">
        <v>23</v>
      </c>
      <c r="J12" s="111" t="str">
        <f>'Rekapitulace stavby'!AN8</f>
        <v>29. 4. 2019</v>
      </c>
      <c r="L12" s="38"/>
    </row>
    <row r="13" spans="2:46" s="1" customFormat="1" ht="10.9" customHeight="1">
      <c r="B13" s="38"/>
      <c r="I13" s="108"/>
      <c r="L13" s="38"/>
    </row>
    <row r="14" spans="2:46" s="1" customFormat="1" ht="12" customHeight="1">
      <c r="B14" s="38"/>
      <c r="D14" s="107" t="s">
        <v>25</v>
      </c>
      <c r="I14" s="110" t="s">
        <v>26</v>
      </c>
      <c r="J14" s="109" t="s">
        <v>19</v>
      </c>
      <c r="L14" s="38"/>
    </row>
    <row r="15" spans="2:46" s="1" customFormat="1" ht="18" customHeight="1">
      <c r="B15" s="38"/>
      <c r="E15" s="109" t="s">
        <v>27</v>
      </c>
      <c r="I15" s="110" t="s">
        <v>28</v>
      </c>
      <c r="J15" s="109" t="s">
        <v>19</v>
      </c>
      <c r="L15" s="38"/>
    </row>
    <row r="16" spans="2:46" s="1" customFormat="1" ht="6.95" customHeight="1">
      <c r="B16" s="38"/>
      <c r="I16" s="108"/>
      <c r="L16" s="38"/>
    </row>
    <row r="17" spans="2:12" s="1" customFormat="1" ht="12" customHeight="1">
      <c r="B17" s="38"/>
      <c r="D17" s="107" t="s">
        <v>29</v>
      </c>
      <c r="I17" s="110" t="s">
        <v>26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78" t="str">
        <f>'Rekapitulace stavby'!E14</f>
        <v>Vyplň údaj</v>
      </c>
      <c r="F18" s="379"/>
      <c r="G18" s="379"/>
      <c r="H18" s="379"/>
      <c r="I18" s="110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08"/>
      <c r="L19" s="38"/>
    </row>
    <row r="20" spans="2:12" s="1" customFormat="1" ht="12" customHeight="1">
      <c r="B20" s="38"/>
      <c r="D20" s="107" t="s">
        <v>31</v>
      </c>
      <c r="I20" s="110" t="s">
        <v>26</v>
      </c>
      <c r="J20" s="109" t="s">
        <v>19</v>
      </c>
      <c r="L20" s="38"/>
    </row>
    <row r="21" spans="2:12" s="1" customFormat="1" ht="18" customHeight="1">
      <c r="B21" s="38"/>
      <c r="E21" s="109" t="s">
        <v>32</v>
      </c>
      <c r="I21" s="110" t="s">
        <v>28</v>
      </c>
      <c r="J21" s="109" t="s">
        <v>19</v>
      </c>
      <c r="L21" s="38"/>
    </row>
    <row r="22" spans="2:12" s="1" customFormat="1" ht="6.95" customHeight="1">
      <c r="B22" s="38"/>
      <c r="I22" s="108"/>
      <c r="L22" s="38"/>
    </row>
    <row r="23" spans="2:12" s="1" customFormat="1" ht="12" customHeight="1">
      <c r="B23" s="38"/>
      <c r="D23" s="107" t="s">
        <v>34</v>
      </c>
      <c r="I23" s="110" t="s">
        <v>26</v>
      </c>
      <c r="J23" s="109" t="s">
        <v>19</v>
      </c>
      <c r="L23" s="38"/>
    </row>
    <row r="24" spans="2:12" s="1" customFormat="1" ht="18" customHeight="1">
      <c r="B24" s="38"/>
      <c r="E24" s="109" t="s">
        <v>35</v>
      </c>
      <c r="I24" s="110" t="s">
        <v>28</v>
      </c>
      <c r="J24" s="109" t="s">
        <v>19</v>
      </c>
      <c r="L24" s="38"/>
    </row>
    <row r="25" spans="2:12" s="1" customFormat="1" ht="6.95" customHeight="1">
      <c r="B25" s="38"/>
      <c r="I25" s="108"/>
      <c r="L25" s="38"/>
    </row>
    <row r="26" spans="2:12" s="1" customFormat="1" ht="12" customHeight="1">
      <c r="B26" s="38"/>
      <c r="D26" s="107" t="s">
        <v>36</v>
      </c>
      <c r="I26" s="108"/>
      <c r="L26" s="38"/>
    </row>
    <row r="27" spans="2:12" s="7" customFormat="1" ht="16.5" customHeight="1">
      <c r="B27" s="112"/>
      <c r="E27" s="380" t="s">
        <v>19</v>
      </c>
      <c r="F27" s="380"/>
      <c r="G27" s="380"/>
      <c r="H27" s="380"/>
      <c r="I27" s="113"/>
      <c r="L27" s="112"/>
    </row>
    <row r="28" spans="2:12" s="1" customFormat="1" ht="6.95" customHeight="1">
      <c r="B28" s="38"/>
      <c r="I28" s="108"/>
      <c r="L28" s="38"/>
    </row>
    <row r="29" spans="2:12" s="1" customFormat="1" ht="6.95" customHeight="1">
      <c r="B29" s="38"/>
      <c r="D29" s="59"/>
      <c r="E29" s="59"/>
      <c r="F29" s="59"/>
      <c r="G29" s="59"/>
      <c r="H29" s="59"/>
      <c r="I29" s="114"/>
      <c r="J29" s="59"/>
      <c r="K29" s="59"/>
      <c r="L29" s="38"/>
    </row>
    <row r="30" spans="2:12" s="1" customFormat="1" ht="25.35" customHeight="1">
      <c r="B30" s="38"/>
      <c r="D30" s="115" t="s">
        <v>38</v>
      </c>
      <c r="I30" s="108"/>
      <c r="J30" s="116">
        <f>ROUND(J85, 2)</f>
        <v>0</v>
      </c>
      <c r="L30" s="38"/>
    </row>
    <row r="31" spans="2:12" s="1" customFormat="1" ht="6.95" customHeight="1">
      <c r="B31" s="38"/>
      <c r="D31" s="59"/>
      <c r="E31" s="59"/>
      <c r="F31" s="59"/>
      <c r="G31" s="59"/>
      <c r="H31" s="59"/>
      <c r="I31" s="114"/>
      <c r="J31" s="59"/>
      <c r="K31" s="59"/>
      <c r="L31" s="38"/>
    </row>
    <row r="32" spans="2:12" s="1" customFormat="1" ht="14.45" customHeight="1">
      <c r="B32" s="38"/>
      <c r="F32" s="117" t="s">
        <v>40</v>
      </c>
      <c r="I32" s="118" t="s">
        <v>39</v>
      </c>
      <c r="J32" s="117" t="s">
        <v>41</v>
      </c>
      <c r="L32" s="38"/>
    </row>
    <row r="33" spans="2:12" s="1" customFormat="1" ht="14.45" customHeight="1">
      <c r="B33" s="38"/>
      <c r="D33" s="119" t="s">
        <v>42</v>
      </c>
      <c r="E33" s="107" t="s">
        <v>43</v>
      </c>
      <c r="F33" s="120">
        <f>ROUND((SUM(BE85:BE109)),  2)</f>
        <v>0</v>
      </c>
      <c r="I33" s="121">
        <v>0.21</v>
      </c>
      <c r="J33" s="120">
        <f>ROUND(((SUM(BE85:BE109))*I33),  2)</f>
        <v>0</v>
      </c>
      <c r="L33" s="38"/>
    </row>
    <row r="34" spans="2:12" s="1" customFormat="1" ht="14.45" customHeight="1">
      <c r="B34" s="38"/>
      <c r="E34" s="107" t="s">
        <v>44</v>
      </c>
      <c r="F34" s="120">
        <f>ROUND((SUM(BF85:BF109)),  2)</f>
        <v>0</v>
      </c>
      <c r="I34" s="121">
        <v>0.15</v>
      </c>
      <c r="J34" s="120">
        <f>ROUND(((SUM(BF85:BF109))*I34),  2)</f>
        <v>0</v>
      </c>
      <c r="L34" s="38"/>
    </row>
    <row r="35" spans="2:12" s="1" customFormat="1" ht="14.45" hidden="1" customHeight="1">
      <c r="B35" s="38"/>
      <c r="E35" s="107" t="s">
        <v>45</v>
      </c>
      <c r="F35" s="120">
        <f>ROUND((SUM(BG85:BG109)),  2)</f>
        <v>0</v>
      </c>
      <c r="I35" s="121">
        <v>0.21</v>
      </c>
      <c r="J35" s="120">
        <f>0</f>
        <v>0</v>
      </c>
      <c r="L35" s="38"/>
    </row>
    <row r="36" spans="2:12" s="1" customFormat="1" ht="14.45" hidden="1" customHeight="1">
      <c r="B36" s="38"/>
      <c r="E36" s="107" t="s">
        <v>46</v>
      </c>
      <c r="F36" s="120">
        <f>ROUND((SUM(BH85:BH109)),  2)</f>
        <v>0</v>
      </c>
      <c r="I36" s="121">
        <v>0.15</v>
      </c>
      <c r="J36" s="120">
        <f>0</f>
        <v>0</v>
      </c>
      <c r="L36" s="38"/>
    </row>
    <row r="37" spans="2:12" s="1" customFormat="1" ht="14.45" hidden="1" customHeight="1">
      <c r="B37" s="38"/>
      <c r="E37" s="107" t="s">
        <v>47</v>
      </c>
      <c r="F37" s="120">
        <f>ROUND((SUM(BI85:BI109)),  2)</f>
        <v>0</v>
      </c>
      <c r="I37" s="121">
        <v>0</v>
      </c>
      <c r="J37" s="120">
        <f>0</f>
        <v>0</v>
      </c>
      <c r="L37" s="38"/>
    </row>
    <row r="38" spans="2:12" s="1" customFormat="1" ht="6.95" customHeight="1">
      <c r="B38" s="38"/>
      <c r="I38" s="108"/>
      <c r="L38" s="38"/>
    </row>
    <row r="39" spans="2:12" s="1" customFormat="1" ht="25.35" customHeight="1">
      <c r="B39" s="38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7"/>
      <c r="J39" s="128">
        <f>SUM(J30:J37)</f>
        <v>0</v>
      </c>
      <c r="K39" s="129"/>
      <c r="L39" s="38"/>
    </row>
    <row r="40" spans="2:12" s="1" customFormat="1" ht="14.45" customHeight="1">
      <c r="B40" s="130"/>
      <c r="C40" s="131"/>
      <c r="D40" s="131"/>
      <c r="E40" s="131"/>
      <c r="F40" s="131"/>
      <c r="G40" s="131"/>
      <c r="H40" s="131"/>
      <c r="I40" s="132"/>
      <c r="J40" s="131"/>
      <c r="K40" s="131"/>
      <c r="L40" s="38"/>
    </row>
    <row r="44" spans="2:12" s="1" customFormat="1" ht="6.95" customHeight="1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8"/>
    </row>
    <row r="45" spans="2:12" s="1" customFormat="1" ht="24.95" customHeight="1">
      <c r="B45" s="34"/>
      <c r="C45" s="23" t="s">
        <v>115</v>
      </c>
      <c r="D45" s="35"/>
      <c r="E45" s="35"/>
      <c r="F45" s="35"/>
      <c r="G45" s="35"/>
      <c r="H45" s="35"/>
      <c r="I45" s="108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8"/>
      <c r="J46" s="35"/>
      <c r="K46" s="35"/>
      <c r="L46" s="38"/>
    </row>
    <row r="47" spans="2:12" s="1" customFormat="1" ht="12" customHeight="1">
      <c r="B47" s="34"/>
      <c r="C47" s="29" t="s">
        <v>16</v>
      </c>
      <c r="D47" s="35"/>
      <c r="E47" s="35"/>
      <c r="F47" s="35"/>
      <c r="G47" s="35"/>
      <c r="H47" s="35"/>
      <c r="I47" s="108"/>
      <c r="J47" s="35"/>
      <c r="K47" s="35"/>
      <c r="L47" s="38"/>
    </row>
    <row r="48" spans="2:12" s="1" customFormat="1" ht="16.5" customHeight="1">
      <c r="B48" s="34"/>
      <c r="C48" s="35"/>
      <c r="D48" s="35"/>
      <c r="E48" s="372" t="str">
        <f>E7</f>
        <v>Sovinky, VDJ – rekonstrukce, úprava 15.7.2019</v>
      </c>
      <c r="F48" s="373"/>
      <c r="G48" s="373"/>
      <c r="H48" s="373"/>
      <c r="I48" s="108"/>
      <c r="J48" s="35"/>
      <c r="K48" s="35"/>
      <c r="L48" s="38"/>
    </row>
    <row r="49" spans="2:47" s="1" customFormat="1" ht="12" customHeight="1">
      <c r="B49" s="34"/>
      <c r="C49" s="29" t="s">
        <v>113</v>
      </c>
      <c r="D49" s="35"/>
      <c r="E49" s="35"/>
      <c r="F49" s="35"/>
      <c r="G49" s="35"/>
      <c r="H49" s="35"/>
      <c r="I49" s="108"/>
      <c r="J49" s="35"/>
      <c r="K49" s="35"/>
      <c r="L49" s="38"/>
    </row>
    <row r="50" spans="2:47" s="1" customFormat="1" ht="16.5" customHeight="1">
      <c r="B50" s="34"/>
      <c r="C50" s="35"/>
      <c r="D50" s="35"/>
      <c r="E50" s="355" t="str">
        <f>E9</f>
        <v>05 - PS 01 – Strojně technologická část</v>
      </c>
      <c r="F50" s="371"/>
      <c r="G50" s="371"/>
      <c r="H50" s="371"/>
      <c r="I50" s="108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8"/>
      <c r="J51" s="35"/>
      <c r="K51" s="35"/>
      <c r="L51" s="38"/>
    </row>
    <row r="52" spans="2:47" s="1" customFormat="1" ht="12" customHeight="1">
      <c r="B52" s="34"/>
      <c r="C52" s="29" t="s">
        <v>21</v>
      </c>
      <c r="D52" s="35"/>
      <c r="E52" s="35"/>
      <c r="F52" s="27" t="str">
        <f>F12</f>
        <v xml:space="preserve"> Sovinky u Mnichova Hradiště, okres Mladá Boleslav</v>
      </c>
      <c r="G52" s="35"/>
      <c r="H52" s="35"/>
      <c r="I52" s="110" t="s">
        <v>23</v>
      </c>
      <c r="J52" s="58" t="str">
        <f>IF(J12="","",J12)</f>
        <v>29. 4. 2019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8"/>
      <c r="J53" s="35"/>
      <c r="K53" s="35"/>
      <c r="L53" s="38"/>
    </row>
    <row r="54" spans="2:47" s="1" customFormat="1" ht="43.15" customHeight="1">
      <c r="B54" s="34"/>
      <c r="C54" s="29" t="s">
        <v>25</v>
      </c>
      <c r="D54" s="35"/>
      <c r="E54" s="35"/>
      <c r="F54" s="27" t="str">
        <f>E15</f>
        <v>VaK Mladá Boleslav, a.s.</v>
      </c>
      <c r="G54" s="35"/>
      <c r="H54" s="35"/>
      <c r="I54" s="110" t="s">
        <v>31</v>
      </c>
      <c r="J54" s="32" t="str">
        <f>E21</f>
        <v>Vodohospodářské inženýrské služby, a.s.</v>
      </c>
      <c r="K54" s="35"/>
      <c r="L54" s="38"/>
    </row>
    <row r="55" spans="2:47" s="1" customFormat="1" ht="15.2" customHeight="1">
      <c r="B55" s="34"/>
      <c r="C55" s="29" t="s">
        <v>29</v>
      </c>
      <c r="D55" s="35"/>
      <c r="E55" s="35"/>
      <c r="F55" s="27" t="str">
        <f>IF(E18="","",E18)</f>
        <v>Vyplň údaj</v>
      </c>
      <c r="G55" s="35"/>
      <c r="H55" s="35"/>
      <c r="I55" s="110" t="s">
        <v>34</v>
      </c>
      <c r="J55" s="32" t="str">
        <f>E24</f>
        <v>Ing.Josef Němeček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8"/>
      <c r="J56" s="35"/>
      <c r="K56" s="35"/>
      <c r="L56" s="38"/>
    </row>
    <row r="57" spans="2:47" s="1" customFormat="1" ht="29.25" customHeight="1">
      <c r="B57" s="34"/>
      <c r="C57" s="136" t="s">
        <v>116</v>
      </c>
      <c r="D57" s="137"/>
      <c r="E57" s="137"/>
      <c r="F57" s="137"/>
      <c r="G57" s="137"/>
      <c r="H57" s="137"/>
      <c r="I57" s="138"/>
      <c r="J57" s="139" t="s">
        <v>117</v>
      </c>
      <c r="K57" s="137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8"/>
      <c r="J58" s="35"/>
      <c r="K58" s="35"/>
      <c r="L58" s="38"/>
    </row>
    <row r="59" spans="2:47" s="1" customFormat="1" ht="22.9" customHeight="1">
      <c r="B59" s="34"/>
      <c r="C59" s="140" t="s">
        <v>70</v>
      </c>
      <c r="D59" s="35"/>
      <c r="E59" s="35"/>
      <c r="F59" s="35"/>
      <c r="G59" s="35"/>
      <c r="H59" s="35"/>
      <c r="I59" s="108"/>
      <c r="J59" s="76">
        <f>J85</f>
        <v>0</v>
      </c>
      <c r="K59" s="35"/>
      <c r="L59" s="38"/>
      <c r="AU59" s="17" t="s">
        <v>118</v>
      </c>
    </row>
    <row r="60" spans="2:47" s="8" customFormat="1" ht="24.95" customHeight="1">
      <c r="B60" s="141"/>
      <c r="C60" s="142"/>
      <c r="D60" s="143" t="s">
        <v>123</v>
      </c>
      <c r="E60" s="144"/>
      <c r="F60" s="144"/>
      <c r="G60" s="144"/>
      <c r="H60" s="144"/>
      <c r="I60" s="145"/>
      <c r="J60" s="146">
        <f>J86</f>
        <v>0</v>
      </c>
      <c r="K60" s="142"/>
      <c r="L60" s="147"/>
    </row>
    <row r="61" spans="2:47" s="9" customFormat="1" ht="19.899999999999999" customHeight="1">
      <c r="B61" s="148"/>
      <c r="C61" s="149"/>
      <c r="D61" s="150" t="s">
        <v>128</v>
      </c>
      <c r="E61" s="151"/>
      <c r="F61" s="151"/>
      <c r="G61" s="151"/>
      <c r="H61" s="151"/>
      <c r="I61" s="152"/>
      <c r="J61" s="153">
        <f>J87</f>
        <v>0</v>
      </c>
      <c r="K61" s="149"/>
      <c r="L61" s="154"/>
    </row>
    <row r="62" spans="2:47" s="9" customFormat="1" ht="19.899999999999999" customHeight="1">
      <c r="B62" s="148"/>
      <c r="C62" s="149"/>
      <c r="D62" s="150" t="s">
        <v>1682</v>
      </c>
      <c r="E62" s="151"/>
      <c r="F62" s="151"/>
      <c r="G62" s="151"/>
      <c r="H62" s="151"/>
      <c r="I62" s="152"/>
      <c r="J62" s="153">
        <f>J91</f>
        <v>0</v>
      </c>
      <c r="K62" s="149"/>
      <c r="L62" s="154"/>
    </row>
    <row r="63" spans="2:47" s="8" customFormat="1" ht="24.95" customHeight="1">
      <c r="B63" s="141"/>
      <c r="C63" s="142"/>
      <c r="D63" s="143" t="s">
        <v>1473</v>
      </c>
      <c r="E63" s="144"/>
      <c r="F63" s="144"/>
      <c r="G63" s="144"/>
      <c r="H63" s="144"/>
      <c r="I63" s="145"/>
      <c r="J63" s="146">
        <f>J93</f>
        <v>0</v>
      </c>
      <c r="K63" s="142"/>
      <c r="L63" s="147"/>
    </row>
    <row r="64" spans="2:47" s="9" customFormat="1" ht="19.899999999999999" customHeight="1">
      <c r="B64" s="148"/>
      <c r="C64" s="149"/>
      <c r="D64" s="150" t="s">
        <v>1683</v>
      </c>
      <c r="E64" s="151"/>
      <c r="F64" s="151"/>
      <c r="G64" s="151"/>
      <c r="H64" s="151"/>
      <c r="I64" s="152"/>
      <c r="J64" s="153">
        <f>J94</f>
        <v>0</v>
      </c>
      <c r="K64" s="149"/>
      <c r="L64" s="154"/>
    </row>
    <row r="65" spans="2:12" s="8" customFormat="1" ht="24.95" customHeight="1">
      <c r="B65" s="141"/>
      <c r="C65" s="142"/>
      <c r="D65" s="143" t="s">
        <v>1684</v>
      </c>
      <c r="E65" s="144"/>
      <c r="F65" s="144"/>
      <c r="G65" s="144"/>
      <c r="H65" s="144"/>
      <c r="I65" s="145"/>
      <c r="J65" s="146">
        <f>J108</f>
        <v>0</v>
      </c>
      <c r="K65" s="142"/>
      <c r="L65" s="147"/>
    </row>
    <row r="66" spans="2:12" s="1" customFormat="1" ht="21.75" customHeight="1">
      <c r="B66" s="34"/>
      <c r="C66" s="35"/>
      <c r="D66" s="35"/>
      <c r="E66" s="35"/>
      <c r="F66" s="35"/>
      <c r="G66" s="35"/>
      <c r="H66" s="35"/>
      <c r="I66" s="108"/>
      <c r="J66" s="35"/>
      <c r="K66" s="35"/>
      <c r="L66" s="38"/>
    </row>
    <row r="67" spans="2:12" s="1" customFormat="1" ht="6.95" customHeight="1">
      <c r="B67" s="46"/>
      <c r="C67" s="47"/>
      <c r="D67" s="47"/>
      <c r="E67" s="47"/>
      <c r="F67" s="47"/>
      <c r="G67" s="47"/>
      <c r="H67" s="47"/>
      <c r="I67" s="132"/>
      <c r="J67" s="47"/>
      <c r="K67" s="47"/>
      <c r="L67" s="38"/>
    </row>
    <row r="71" spans="2:12" s="1" customFormat="1" ht="6.95" customHeight="1">
      <c r="B71" s="48"/>
      <c r="C71" s="49"/>
      <c r="D71" s="49"/>
      <c r="E71" s="49"/>
      <c r="F71" s="49"/>
      <c r="G71" s="49"/>
      <c r="H71" s="49"/>
      <c r="I71" s="135"/>
      <c r="J71" s="49"/>
      <c r="K71" s="49"/>
      <c r="L71" s="38"/>
    </row>
    <row r="72" spans="2:12" s="1" customFormat="1" ht="24.95" customHeight="1">
      <c r="B72" s="34"/>
      <c r="C72" s="23" t="s">
        <v>129</v>
      </c>
      <c r="D72" s="35"/>
      <c r="E72" s="35"/>
      <c r="F72" s="35"/>
      <c r="G72" s="35"/>
      <c r="H72" s="35"/>
      <c r="I72" s="108"/>
      <c r="J72" s="35"/>
      <c r="K72" s="35"/>
      <c r="L72" s="38"/>
    </row>
    <row r="73" spans="2:12" s="1" customFormat="1" ht="6.95" customHeight="1">
      <c r="B73" s="34"/>
      <c r="C73" s="35"/>
      <c r="D73" s="35"/>
      <c r="E73" s="35"/>
      <c r="F73" s="35"/>
      <c r="G73" s="35"/>
      <c r="H73" s="35"/>
      <c r="I73" s="108"/>
      <c r="J73" s="35"/>
      <c r="K73" s="35"/>
      <c r="L73" s="38"/>
    </row>
    <row r="74" spans="2:12" s="1" customFormat="1" ht="12" customHeight="1">
      <c r="B74" s="34"/>
      <c r="C74" s="29" t="s">
        <v>16</v>
      </c>
      <c r="D74" s="35"/>
      <c r="E74" s="35"/>
      <c r="F74" s="35"/>
      <c r="G74" s="35"/>
      <c r="H74" s="35"/>
      <c r="I74" s="108"/>
      <c r="J74" s="35"/>
      <c r="K74" s="35"/>
      <c r="L74" s="38"/>
    </row>
    <row r="75" spans="2:12" s="1" customFormat="1" ht="16.5" customHeight="1">
      <c r="B75" s="34"/>
      <c r="C75" s="35"/>
      <c r="D75" s="35"/>
      <c r="E75" s="372" t="str">
        <f>E7</f>
        <v>Sovinky, VDJ – rekonstrukce, úprava 15.7.2019</v>
      </c>
      <c r="F75" s="373"/>
      <c r="G75" s="373"/>
      <c r="H75" s="373"/>
      <c r="I75" s="108"/>
      <c r="J75" s="35"/>
      <c r="K75" s="35"/>
      <c r="L75" s="38"/>
    </row>
    <row r="76" spans="2:12" s="1" customFormat="1" ht="12" customHeight="1">
      <c r="B76" s="34"/>
      <c r="C76" s="29" t="s">
        <v>113</v>
      </c>
      <c r="D76" s="35"/>
      <c r="E76" s="35"/>
      <c r="F76" s="35"/>
      <c r="G76" s="35"/>
      <c r="H76" s="35"/>
      <c r="I76" s="108"/>
      <c r="J76" s="35"/>
      <c r="K76" s="35"/>
      <c r="L76" s="38"/>
    </row>
    <row r="77" spans="2:12" s="1" customFormat="1" ht="16.5" customHeight="1">
      <c r="B77" s="34"/>
      <c r="C77" s="35"/>
      <c r="D77" s="35"/>
      <c r="E77" s="355" t="str">
        <f>E9</f>
        <v>05 - PS 01 – Strojně technologická část</v>
      </c>
      <c r="F77" s="371"/>
      <c r="G77" s="371"/>
      <c r="H77" s="371"/>
      <c r="I77" s="108"/>
      <c r="J77" s="35"/>
      <c r="K77" s="35"/>
      <c r="L77" s="38"/>
    </row>
    <row r="78" spans="2:12" s="1" customFormat="1" ht="6.95" customHeight="1">
      <c r="B78" s="34"/>
      <c r="C78" s="35"/>
      <c r="D78" s="35"/>
      <c r="E78" s="35"/>
      <c r="F78" s="35"/>
      <c r="G78" s="35"/>
      <c r="H78" s="35"/>
      <c r="I78" s="108"/>
      <c r="J78" s="35"/>
      <c r="K78" s="35"/>
      <c r="L78" s="38"/>
    </row>
    <row r="79" spans="2:12" s="1" customFormat="1" ht="12" customHeight="1">
      <c r="B79" s="34"/>
      <c r="C79" s="29" t="s">
        <v>21</v>
      </c>
      <c r="D79" s="35"/>
      <c r="E79" s="35"/>
      <c r="F79" s="27" t="str">
        <f>F12</f>
        <v xml:space="preserve"> Sovinky u Mnichova Hradiště, okres Mladá Boleslav</v>
      </c>
      <c r="G79" s="35"/>
      <c r="H79" s="35"/>
      <c r="I79" s="110" t="s">
        <v>23</v>
      </c>
      <c r="J79" s="58" t="str">
        <f>IF(J12="","",J12)</f>
        <v>29. 4. 2019</v>
      </c>
      <c r="K79" s="35"/>
      <c r="L79" s="38"/>
    </row>
    <row r="80" spans="2:12" s="1" customFormat="1" ht="6.95" customHeight="1">
      <c r="B80" s="34"/>
      <c r="C80" s="35"/>
      <c r="D80" s="35"/>
      <c r="E80" s="35"/>
      <c r="F80" s="35"/>
      <c r="G80" s="35"/>
      <c r="H80" s="35"/>
      <c r="I80" s="108"/>
      <c r="J80" s="35"/>
      <c r="K80" s="35"/>
      <c r="L80" s="38"/>
    </row>
    <row r="81" spans="2:65" s="1" customFormat="1" ht="43.15" customHeight="1">
      <c r="B81" s="34"/>
      <c r="C81" s="29" t="s">
        <v>25</v>
      </c>
      <c r="D81" s="35"/>
      <c r="E81" s="35"/>
      <c r="F81" s="27" t="str">
        <f>E15</f>
        <v>VaK Mladá Boleslav, a.s.</v>
      </c>
      <c r="G81" s="35"/>
      <c r="H81" s="35"/>
      <c r="I81" s="110" t="s">
        <v>31</v>
      </c>
      <c r="J81" s="32" t="str">
        <f>E21</f>
        <v>Vodohospodářské inženýrské služby, a.s.</v>
      </c>
      <c r="K81" s="35"/>
      <c r="L81" s="38"/>
    </row>
    <row r="82" spans="2:65" s="1" customFormat="1" ht="15.2" customHeight="1">
      <c r="B82" s="34"/>
      <c r="C82" s="29" t="s">
        <v>29</v>
      </c>
      <c r="D82" s="35"/>
      <c r="E82" s="35"/>
      <c r="F82" s="27" t="str">
        <f>IF(E18="","",E18)</f>
        <v>Vyplň údaj</v>
      </c>
      <c r="G82" s="35"/>
      <c r="H82" s="35"/>
      <c r="I82" s="110" t="s">
        <v>34</v>
      </c>
      <c r="J82" s="32" t="str">
        <f>E24</f>
        <v>Ing.Josef Němeček</v>
      </c>
      <c r="K82" s="35"/>
      <c r="L82" s="38"/>
    </row>
    <row r="83" spans="2:65" s="1" customFormat="1" ht="10.35" customHeight="1">
      <c r="B83" s="34"/>
      <c r="C83" s="35"/>
      <c r="D83" s="35"/>
      <c r="E83" s="35"/>
      <c r="F83" s="35"/>
      <c r="G83" s="35"/>
      <c r="H83" s="35"/>
      <c r="I83" s="108"/>
      <c r="J83" s="35"/>
      <c r="K83" s="35"/>
      <c r="L83" s="38"/>
    </row>
    <row r="84" spans="2:65" s="10" customFormat="1" ht="29.25" customHeight="1">
      <c r="B84" s="155"/>
      <c r="C84" s="156" t="s">
        <v>130</v>
      </c>
      <c r="D84" s="157" t="s">
        <v>57</v>
      </c>
      <c r="E84" s="157" t="s">
        <v>53</v>
      </c>
      <c r="F84" s="157" t="s">
        <v>54</v>
      </c>
      <c r="G84" s="157" t="s">
        <v>131</v>
      </c>
      <c r="H84" s="157" t="s">
        <v>132</v>
      </c>
      <c r="I84" s="158" t="s">
        <v>133</v>
      </c>
      <c r="J84" s="157" t="s">
        <v>117</v>
      </c>
      <c r="K84" s="159" t="s">
        <v>134</v>
      </c>
      <c r="L84" s="160"/>
      <c r="M84" s="67" t="s">
        <v>19</v>
      </c>
      <c r="N84" s="68" t="s">
        <v>42</v>
      </c>
      <c r="O84" s="68" t="s">
        <v>135</v>
      </c>
      <c r="P84" s="68" t="s">
        <v>136</v>
      </c>
      <c r="Q84" s="68" t="s">
        <v>137</v>
      </c>
      <c r="R84" s="68" t="s">
        <v>138</v>
      </c>
      <c r="S84" s="68" t="s">
        <v>139</v>
      </c>
      <c r="T84" s="69" t="s">
        <v>140</v>
      </c>
    </row>
    <row r="85" spans="2:65" s="1" customFormat="1" ht="22.9" customHeight="1">
      <c r="B85" s="34"/>
      <c r="C85" s="74" t="s">
        <v>141</v>
      </c>
      <c r="D85" s="35"/>
      <c r="E85" s="35"/>
      <c r="F85" s="35"/>
      <c r="G85" s="35"/>
      <c r="H85" s="35"/>
      <c r="I85" s="108"/>
      <c r="J85" s="161">
        <f>BK85</f>
        <v>0</v>
      </c>
      <c r="K85" s="35"/>
      <c r="L85" s="38"/>
      <c r="M85" s="70"/>
      <c r="N85" s="71"/>
      <c r="O85" s="71"/>
      <c r="P85" s="162">
        <f>P86+P93+P108</f>
        <v>0</v>
      </c>
      <c r="Q85" s="71"/>
      <c r="R85" s="162">
        <f>R86+R93+R108</f>
        <v>4.0379999999999999E-2</v>
      </c>
      <c r="S85" s="71"/>
      <c r="T85" s="163">
        <f>T86+T93+T108</f>
        <v>1.35</v>
      </c>
      <c r="AT85" s="17" t="s">
        <v>71</v>
      </c>
      <c r="AU85" s="17" t="s">
        <v>118</v>
      </c>
      <c r="BK85" s="164">
        <f>BK86+BK93+BK108</f>
        <v>0</v>
      </c>
    </row>
    <row r="86" spans="2:65" s="11" customFormat="1" ht="25.9" customHeight="1">
      <c r="B86" s="165"/>
      <c r="C86" s="166"/>
      <c r="D86" s="167" t="s">
        <v>71</v>
      </c>
      <c r="E86" s="168" t="s">
        <v>294</v>
      </c>
      <c r="F86" s="168" t="s">
        <v>295</v>
      </c>
      <c r="G86" s="166"/>
      <c r="H86" s="166"/>
      <c r="I86" s="169"/>
      <c r="J86" s="170">
        <f>BK86</f>
        <v>0</v>
      </c>
      <c r="K86" s="166"/>
      <c r="L86" s="171"/>
      <c r="M86" s="172"/>
      <c r="N86" s="173"/>
      <c r="O86" s="173"/>
      <c r="P86" s="174">
        <f>P87+P91</f>
        <v>0</v>
      </c>
      <c r="Q86" s="173"/>
      <c r="R86" s="174">
        <f>R87+R91</f>
        <v>0</v>
      </c>
      <c r="S86" s="173"/>
      <c r="T86" s="175">
        <f>T87+T91</f>
        <v>1.35</v>
      </c>
      <c r="AR86" s="176" t="s">
        <v>82</v>
      </c>
      <c r="AT86" s="177" t="s">
        <v>71</v>
      </c>
      <c r="AU86" s="177" t="s">
        <v>72</v>
      </c>
      <c r="AY86" s="176" t="s">
        <v>144</v>
      </c>
      <c r="BK86" s="178">
        <f>BK87+BK91</f>
        <v>0</v>
      </c>
    </row>
    <row r="87" spans="2:65" s="11" customFormat="1" ht="22.9" customHeight="1">
      <c r="B87" s="165"/>
      <c r="C87" s="166"/>
      <c r="D87" s="167" t="s">
        <v>71</v>
      </c>
      <c r="E87" s="179" t="s">
        <v>336</v>
      </c>
      <c r="F87" s="179" t="s">
        <v>337</v>
      </c>
      <c r="G87" s="166"/>
      <c r="H87" s="166"/>
      <c r="I87" s="169"/>
      <c r="J87" s="180">
        <f>BK87</f>
        <v>0</v>
      </c>
      <c r="K87" s="166"/>
      <c r="L87" s="171"/>
      <c r="M87" s="172"/>
      <c r="N87" s="173"/>
      <c r="O87" s="173"/>
      <c r="P87" s="174">
        <f>SUM(P88:P90)</f>
        <v>0</v>
      </c>
      <c r="Q87" s="173"/>
      <c r="R87" s="174">
        <f>SUM(R88:R90)</f>
        <v>0</v>
      </c>
      <c r="S87" s="173"/>
      <c r="T87" s="175">
        <f>SUM(T88:T90)</f>
        <v>1.35</v>
      </c>
      <c r="AR87" s="176" t="s">
        <v>82</v>
      </c>
      <c r="AT87" s="177" t="s">
        <v>71</v>
      </c>
      <c r="AU87" s="177" t="s">
        <v>80</v>
      </c>
      <c r="AY87" s="176" t="s">
        <v>144</v>
      </c>
      <c r="BK87" s="178">
        <f>SUM(BK88:BK90)</f>
        <v>0</v>
      </c>
    </row>
    <row r="88" spans="2:65" s="1" customFormat="1" ht="16.5" customHeight="1">
      <c r="B88" s="34"/>
      <c r="C88" s="181" t="s">
        <v>80</v>
      </c>
      <c r="D88" s="181" t="s">
        <v>146</v>
      </c>
      <c r="E88" s="182" t="s">
        <v>354</v>
      </c>
      <c r="F88" s="183" t="s">
        <v>355</v>
      </c>
      <c r="G88" s="184" t="s">
        <v>356</v>
      </c>
      <c r="H88" s="185">
        <v>1350</v>
      </c>
      <c r="I88" s="186"/>
      <c r="J88" s="187">
        <f>ROUND(I88*H88,2)</f>
        <v>0</v>
      </c>
      <c r="K88" s="183" t="s">
        <v>149</v>
      </c>
      <c r="L88" s="38"/>
      <c r="M88" s="188" t="s">
        <v>19</v>
      </c>
      <c r="N88" s="189" t="s">
        <v>43</v>
      </c>
      <c r="O88" s="63"/>
      <c r="P88" s="190">
        <f>O88*H88</f>
        <v>0</v>
      </c>
      <c r="Q88" s="190">
        <v>0</v>
      </c>
      <c r="R88" s="190">
        <f>Q88*H88</f>
        <v>0</v>
      </c>
      <c r="S88" s="190">
        <v>1E-3</v>
      </c>
      <c r="T88" s="191">
        <f>S88*H88</f>
        <v>1.35</v>
      </c>
      <c r="AR88" s="192" t="s">
        <v>80</v>
      </c>
      <c r="AT88" s="192" t="s">
        <v>146</v>
      </c>
      <c r="AU88" s="192" t="s">
        <v>82</v>
      </c>
      <c r="AY88" s="17" t="s">
        <v>144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7" t="s">
        <v>80</v>
      </c>
      <c r="BK88" s="193">
        <f>ROUND(I88*H88,2)</f>
        <v>0</v>
      </c>
      <c r="BL88" s="17" t="s">
        <v>80</v>
      </c>
      <c r="BM88" s="192" t="s">
        <v>1685</v>
      </c>
    </row>
    <row r="89" spans="2:65" s="12" customFormat="1">
      <c r="B89" s="194"/>
      <c r="C89" s="195"/>
      <c r="D89" s="196" t="s">
        <v>152</v>
      </c>
      <c r="E89" s="197" t="s">
        <v>19</v>
      </c>
      <c r="F89" s="198" t="s">
        <v>1686</v>
      </c>
      <c r="G89" s="195"/>
      <c r="H89" s="199">
        <v>1350</v>
      </c>
      <c r="I89" s="200"/>
      <c r="J89" s="195"/>
      <c r="K89" s="195"/>
      <c r="L89" s="201"/>
      <c r="M89" s="202"/>
      <c r="N89" s="203"/>
      <c r="O89" s="203"/>
      <c r="P89" s="203"/>
      <c r="Q89" s="203"/>
      <c r="R89" s="203"/>
      <c r="S89" s="203"/>
      <c r="T89" s="204"/>
      <c r="AT89" s="205" t="s">
        <v>152</v>
      </c>
      <c r="AU89" s="205" t="s">
        <v>82</v>
      </c>
      <c r="AV89" s="12" t="s">
        <v>82</v>
      </c>
      <c r="AW89" s="12" t="s">
        <v>33</v>
      </c>
      <c r="AX89" s="12" t="s">
        <v>80</v>
      </c>
      <c r="AY89" s="205" t="s">
        <v>144</v>
      </c>
    </row>
    <row r="90" spans="2:65" s="14" customFormat="1">
      <c r="B90" s="227"/>
      <c r="C90" s="228"/>
      <c r="D90" s="196" t="s">
        <v>152</v>
      </c>
      <c r="E90" s="229" t="s">
        <v>19</v>
      </c>
      <c r="F90" s="230" t="s">
        <v>359</v>
      </c>
      <c r="G90" s="228"/>
      <c r="H90" s="229" t="s">
        <v>19</v>
      </c>
      <c r="I90" s="231"/>
      <c r="J90" s="228"/>
      <c r="K90" s="228"/>
      <c r="L90" s="232"/>
      <c r="M90" s="233"/>
      <c r="N90" s="234"/>
      <c r="O90" s="234"/>
      <c r="P90" s="234"/>
      <c r="Q90" s="234"/>
      <c r="R90" s="234"/>
      <c r="S90" s="234"/>
      <c r="T90" s="235"/>
      <c r="AT90" s="236" t="s">
        <v>152</v>
      </c>
      <c r="AU90" s="236" t="s">
        <v>82</v>
      </c>
      <c r="AV90" s="14" t="s">
        <v>80</v>
      </c>
      <c r="AW90" s="14" t="s">
        <v>33</v>
      </c>
      <c r="AX90" s="14" t="s">
        <v>72</v>
      </c>
      <c r="AY90" s="236" t="s">
        <v>144</v>
      </c>
    </row>
    <row r="91" spans="2:65" s="11" customFormat="1" ht="22.9" customHeight="1">
      <c r="B91" s="165"/>
      <c r="C91" s="166"/>
      <c r="D91" s="167" t="s">
        <v>71</v>
      </c>
      <c r="E91" s="179" t="s">
        <v>1687</v>
      </c>
      <c r="F91" s="179" t="s">
        <v>1688</v>
      </c>
      <c r="G91" s="166"/>
      <c r="H91" s="166"/>
      <c r="I91" s="169"/>
      <c r="J91" s="180">
        <f>BK91</f>
        <v>0</v>
      </c>
      <c r="K91" s="166"/>
      <c r="L91" s="171"/>
      <c r="M91" s="172"/>
      <c r="N91" s="173"/>
      <c r="O91" s="173"/>
      <c r="P91" s="174">
        <f>P92</f>
        <v>0</v>
      </c>
      <c r="Q91" s="173"/>
      <c r="R91" s="174">
        <f>R92</f>
        <v>0</v>
      </c>
      <c r="S91" s="173"/>
      <c r="T91" s="175">
        <f>T92</f>
        <v>0</v>
      </c>
      <c r="AR91" s="176" t="s">
        <v>82</v>
      </c>
      <c r="AT91" s="177" t="s">
        <v>71</v>
      </c>
      <c r="AU91" s="177" t="s">
        <v>80</v>
      </c>
      <c r="AY91" s="176" t="s">
        <v>144</v>
      </c>
      <c r="BK91" s="178">
        <f>BK92</f>
        <v>0</v>
      </c>
    </row>
    <row r="92" spans="2:65" s="1" customFormat="1" ht="16.5" customHeight="1">
      <c r="B92" s="34"/>
      <c r="C92" s="181" t="s">
        <v>82</v>
      </c>
      <c r="D92" s="181" t="s">
        <v>146</v>
      </c>
      <c r="E92" s="182" t="s">
        <v>1689</v>
      </c>
      <c r="F92" s="183" t="s">
        <v>1690</v>
      </c>
      <c r="G92" s="184" t="s">
        <v>693</v>
      </c>
      <c r="H92" s="185">
        <v>1</v>
      </c>
      <c r="I92" s="186"/>
      <c r="J92" s="187">
        <f>ROUND(I92*H92,2)</f>
        <v>0</v>
      </c>
      <c r="K92" s="183" t="s">
        <v>149</v>
      </c>
      <c r="L92" s="38"/>
      <c r="M92" s="188" t="s">
        <v>19</v>
      </c>
      <c r="N92" s="189" t="s">
        <v>43</v>
      </c>
      <c r="O92" s="63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AR92" s="192" t="s">
        <v>80</v>
      </c>
      <c r="AT92" s="192" t="s">
        <v>146</v>
      </c>
      <c r="AU92" s="192" t="s">
        <v>82</v>
      </c>
      <c r="AY92" s="17" t="s">
        <v>144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7" t="s">
        <v>80</v>
      </c>
      <c r="BK92" s="193">
        <f>ROUND(I92*H92,2)</f>
        <v>0</v>
      </c>
      <c r="BL92" s="17" t="s">
        <v>80</v>
      </c>
      <c r="BM92" s="192" t="s">
        <v>1691</v>
      </c>
    </row>
    <row r="93" spans="2:65" s="11" customFormat="1" ht="25.9" customHeight="1">
      <c r="B93" s="165"/>
      <c r="C93" s="166"/>
      <c r="D93" s="167" t="s">
        <v>71</v>
      </c>
      <c r="E93" s="168" t="s">
        <v>217</v>
      </c>
      <c r="F93" s="168" t="s">
        <v>1617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</f>
        <v>0</v>
      </c>
      <c r="Q93" s="173"/>
      <c r="R93" s="174">
        <f>R94</f>
        <v>3.9230000000000001E-2</v>
      </c>
      <c r="S93" s="173"/>
      <c r="T93" s="175">
        <f>T94</f>
        <v>0</v>
      </c>
      <c r="AR93" s="176" t="s">
        <v>159</v>
      </c>
      <c r="AT93" s="177" t="s">
        <v>71</v>
      </c>
      <c r="AU93" s="177" t="s">
        <v>72</v>
      </c>
      <c r="AY93" s="176" t="s">
        <v>144</v>
      </c>
      <c r="BK93" s="178">
        <f>BK94</f>
        <v>0</v>
      </c>
    </row>
    <row r="94" spans="2:65" s="11" customFormat="1" ht="22.9" customHeight="1">
      <c r="B94" s="165"/>
      <c r="C94" s="166"/>
      <c r="D94" s="167" t="s">
        <v>71</v>
      </c>
      <c r="E94" s="179" t="s">
        <v>1692</v>
      </c>
      <c r="F94" s="179" t="s">
        <v>1693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SUM(P95:P107)</f>
        <v>0</v>
      </c>
      <c r="Q94" s="173"/>
      <c r="R94" s="174">
        <f>SUM(R95:R107)</f>
        <v>3.9230000000000001E-2</v>
      </c>
      <c r="S94" s="173"/>
      <c r="T94" s="175">
        <f>SUM(T95:T107)</f>
        <v>0</v>
      </c>
      <c r="AR94" s="176" t="s">
        <v>159</v>
      </c>
      <c r="AT94" s="177" t="s">
        <v>71</v>
      </c>
      <c r="AU94" s="177" t="s">
        <v>80</v>
      </c>
      <c r="AY94" s="176" t="s">
        <v>144</v>
      </c>
      <c r="BK94" s="178">
        <f>SUM(BK95:BK107)</f>
        <v>0</v>
      </c>
    </row>
    <row r="95" spans="2:65" s="1" customFormat="1" ht="16.5" customHeight="1">
      <c r="B95" s="34"/>
      <c r="C95" s="217" t="s">
        <v>159</v>
      </c>
      <c r="D95" s="217" t="s">
        <v>217</v>
      </c>
      <c r="E95" s="218" t="s">
        <v>1694</v>
      </c>
      <c r="F95" s="219" t="s">
        <v>1695</v>
      </c>
      <c r="G95" s="220" t="s">
        <v>313</v>
      </c>
      <c r="H95" s="221">
        <v>7</v>
      </c>
      <c r="I95" s="330"/>
      <c r="J95" s="223">
        <f t="shared" ref="J95:J107" si="0">ROUND(I95*H95,2)</f>
        <v>0</v>
      </c>
      <c r="K95" s="219" t="s">
        <v>19</v>
      </c>
      <c r="L95" s="224"/>
      <c r="M95" s="225" t="s">
        <v>19</v>
      </c>
      <c r="N95" s="226" t="s">
        <v>43</v>
      </c>
      <c r="O95" s="63"/>
      <c r="P95" s="190">
        <f t="shared" ref="P95:P107" si="1">O95*H95</f>
        <v>0</v>
      </c>
      <c r="Q95" s="190">
        <v>0</v>
      </c>
      <c r="R95" s="190">
        <f t="shared" ref="R95:R107" si="2">Q95*H95</f>
        <v>0</v>
      </c>
      <c r="S95" s="190">
        <v>0</v>
      </c>
      <c r="T95" s="191">
        <f t="shared" ref="T95:T107" si="3">S95*H95</f>
        <v>0</v>
      </c>
      <c r="AR95" s="192" t="s">
        <v>660</v>
      </c>
      <c r="AT95" s="192" t="s">
        <v>217</v>
      </c>
      <c r="AU95" s="192" t="s">
        <v>82</v>
      </c>
      <c r="AY95" s="17" t="s">
        <v>144</v>
      </c>
      <c r="BE95" s="193">
        <f t="shared" ref="BE95:BE107" si="4">IF(N95="základní",J95,0)</f>
        <v>0</v>
      </c>
      <c r="BF95" s="193">
        <f t="shared" ref="BF95:BF107" si="5">IF(N95="snížená",J95,0)</f>
        <v>0</v>
      </c>
      <c r="BG95" s="193">
        <f t="shared" ref="BG95:BG107" si="6">IF(N95="zákl. přenesená",J95,0)</f>
        <v>0</v>
      </c>
      <c r="BH95" s="193">
        <f t="shared" ref="BH95:BH107" si="7">IF(N95="sníž. přenesená",J95,0)</f>
        <v>0</v>
      </c>
      <c r="BI95" s="193">
        <f t="shared" ref="BI95:BI107" si="8">IF(N95="nulová",J95,0)</f>
        <v>0</v>
      </c>
      <c r="BJ95" s="17" t="s">
        <v>80</v>
      </c>
      <c r="BK95" s="193">
        <f t="shared" ref="BK95:BK107" si="9">ROUND(I95*H95,2)</f>
        <v>0</v>
      </c>
      <c r="BL95" s="17" t="s">
        <v>661</v>
      </c>
      <c r="BM95" s="192" t="s">
        <v>1696</v>
      </c>
    </row>
    <row r="96" spans="2:65" s="1" customFormat="1" ht="16.5" customHeight="1">
      <c r="B96" s="34"/>
      <c r="C96" s="217" t="s">
        <v>150</v>
      </c>
      <c r="D96" s="217" t="s">
        <v>217</v>
      </c>
      <c r="E96" s="218" t="s">
        <v>1697</v>
      </c>
      <c r="F96" s="219" t="s">
        <v>1698</v>
      </c>
      <c r="G96" s="220" t="s">
        <v>313</v>
      </c>
      <c r="H96" s="221">
        <v>2</v>
      </c>
      <c r="I96" s="330"/>
      <c r="J96" s="223">
        <f t="shared" si="0"/>
        <v>0</v>
      </c>
      <c r="K96" s="219" t="s">
        <v>19</v>
      </c>
      <c r="L96" s="224"/>
      <c r="M96" s="225" t="s">
        <v>19</v>
      </c>
      <c r="N96" s="226" t="s">
        <v>43</v>
      </c>
      <c r="O96" s="63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AR96" s="192" t="s">
        <v>660</v>
      </c>
      <c r="AT96" s="192" t="s">
        <v>217</v>
      </c>
      <c r="AU96" s="192" t="s">
        <v>82</v>
      </c>
      <c r="AY96" s="17" t="s">
        <v>144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7" t="s">
        <v>80</v>
      </c>
      <c r="BK96" s="193">
        <f t="shared" si="9"/>
        <v>0</v>
      </c>
      <c r="BL96" s="17" t="s">
        <v>661</v>
      </c>
      <c r="BM96" s="192" t="s">
        <v>1699</v>
      </c>
    </row>
    <row r="97" spans="2:65" s="1" customFormat="1" ht="16.5" customHeight="1">
      <c r="B97" s="34"/>
      <c r="C97" s="217" t="s">
        <v>169</v>
      </c>
      <c r="D97" s="217" t="s">
        <v>217</v>
      </c>
      <c r="E97" s="218" t="s">
        <v>1700</v>
      </c>
      <c r="F97" s="219" t="s">
        <v>1701</v>
      </c>
      <c r="G97" s="220" t="s">
        <v>313</v>
      </c>
      <c r="H97" s="221">
        <v>2</v>
      </c>
      <c r="I97" s="330"/>
      <c r="J97" s="223">
        <f t="shared" si="0"/>
        <v>0</v>
      </c>
      <c r="K97" s="219" t="s">
        <v>19</v>
      </c>
      <c r="L97" s="224"/>
      <c r="M97" s="225" t="s">
        <v>19</v>
      </c>
      <c r="N97" s="226" t="s">
        <v>43</v>
      </c>
      <c r="O97" s="63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AR97" s="192" t="s">
        <v>660</v>
      </c>
      <c r="AT97" s="192" t="s">
        <v>217</v>
      </c>
      <c r="AU97" s="192" t="s">
        <v>82</v>
      </c>
      <c r="AY97" s="17" t="s">
        <v>144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7" t="s">
        <v>80</v>
      </c>
      <c r="BK97" s="193">
        <f t="shared" si="9"/>
        <v>0</v>
      </c>
      <c r="BL97" s="17" t="s">
        <v>661</v>
      </c>
      <c r="BM97" s="192" t="s">
        <v>1702</v>
      </c>
    </row>
    <row r="98" spans="2:65" s="1" customFormat="1" ht="24" customHeight="1">
      <c r="B98" s="34"/>
      <c r="C98" s="217" t="s">
        <v>173</v>
      </c>
      <c r="D98" s="217" t="s">
        <v>217</v>
      </c>
      <c r="E98" s="218" t="s">
        <v>1703</v>
      </c>
      <c r="F98" s="219" t="s">
        <v>1704</v>
      </c>
      <c r="G98" s="220" t="s">
        <v>313</v>
      </c>
      <c r="H98" s="221">
        <v>2</v>
      </c>
      <c r="I98" s="330"/>
      <c r="J98" s="223">
        <f t="shared" si="0"/>
        <v>0</v>
      </c>
      <c r="K98" s="219" t="s">
        <v>19</v>
      </c>
      <c r="L98" s="224"/>
      <c r="M98" s="225" t="s">
        <v>19</v>
      </c>
      <c r="N98" s="226" t="s">
        <v>43</v>
      </c>
      <c r="O98" s="63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AR98" s="192" t="s">
        <v>660</v>
      </c>
      <c r="AT98" s="192" t="s">
        <v>217</v>
      </c>
      <c r="AU98" s="192" t="s">
        <v>82</v>
      </c>
      <c r="AY98" s="17" t="s">
        <v>144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7" t="s">
        <v>80</v>
      </c>
      <c r="BK98" s="193">
        <f t="shared" si="9"/>
        <v>0</v>
      </c>
      <c r="BL98" s="17" t="s">
        <v>661</v>
      </c>
      <c r="BM98" s="192" t="s">
        <v>1705</v>
      </c>
    </row>
    <row r="99" spans="2:65" s="1" customFormat="1" ht="16.5" customHeight="1">
      <c r="B99" s="34"/>
      <c r="C99" s="217" t="s">
        <v>179</v>
      </c>
      <c r="D99" s="217" t="s">
        <v>217</v>
      </c>
      <c r="E99" s="218" t="s">
        <v>1706</v>
      </c>
      <c r="F99" s="219" t="s">
        <v>1707</v>
      </c>
      <c r="G99" s="220" t="s">
        <v>235</v>
      </c>
      <c r="H99" s="221">
        <v>7</v>
      </c>
      <c r="I99" s="330"/>
      <c r="J99" s="223">
        <f t="shared" si="0"/>
        <v>0</v>
      </c>
      <c r="K99" s="219" t="s">
        <v>19</v>
      </c>
      <c r="L99" s="224"/>
      <c r="M99" s="225" t="s">
        <v>19</v>
      </c>
      <c r="N99" s="226" t="s">
        <v>43</v>
      </c>
      <c r="O99" s="63"/>
      <c r="P99" s="190">
        <f t="shared" si="1"/>
        <v>0</v>
      </c>
      <c r="Q99" s="190">
        <v>5.5999999999999999E-3</v>
      </c>
      <c r="R99" s="190">
        <f t="shared" si="2"/>
        <v>3.9199999999999999E-2</v>
      </c>
      <c r="S99" s="190">
        <v>0</v>
      </c>
      <c r="T99" s="191">
        <f t="shared" si="3"/>
        <v>0</v>
      </c>
      <c r="AR99" s="192" t="s">
        <v>82</v>
      </c>
      <c r="AT99" s="192" t="s">
        <v>217</v>
      </c>
      <c r="AU99" s="192" t="s">
        <v>82</v>
      </c>
      <c r="AY99" s="17" t="s">
        <v>144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7" t="s">
        <v>80</v>
      </c>
      <c r="BK99" s="193">
        <f t="shared" si="9"/>
        <v>0</v>
      </c>
      <c r="BL99" s="17" t="s">
        <v>80</v>
      </c>
      <c r="BM99" s="192" t="s">
        <v>1708</v>
      </c>
    </row>
    <row r="100" spans="2:65" s="1" customFormat="1" ht="16.5" customHeight="1">
      <c r="B100" s="34"/>
      <c r="C100" s="217" t="s">
        <v>183</v>
      </c>
      <c r="D100" s="217" t="s">
        <v>217</v>
      </c>
      <c r="E100" s="218" t="s">
        <v>1709</v>
      </c>
      <c r="F100" s="219" t="s">
        <v>1710</v>
      </c>
      <c r="G100" s="220" t="s">
        <v>313</v>
      </c>
      <c r="H100" s="221">
        <v>2</v>
      </c>
      <c r="I100" s="330"/>
      <c r="J100" s="223">
        <f t="shared" si="0"/>
        <v>0</v>
      </c>
      <c r="K100" s="219" t="s">
        <v>19</v>
      </c>
      <c r="L100" s="224"/>
      <c r="M100" s="225" t="s">
        <v>19</v>
      </c>
      <c r="N100" s="226" t="s">
        <v>43</v>
      </c>
      <c r="O100" s="63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AR100" s="192" t="s">
        <v>660</v>
      </c>
      <c r="AT100" s="192" t="s">
        <v>217</v>
      </c>
      <c r="AU100" s="192" t="s">
        <v>82</v>
      </c>
      <c r="AY100" s="17" t="s">
        <v>144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7" t="s">
        <v>80</v>
      </c>
      <c r="BK100" s="193">
        <f t="shared" si="9"/>
        <v>0</v>
      </c>
      <c r="BL100" s="17" t="s">
        <v>661</v>
      </c>
      <c r="BM100" s="192" t="s">
        <v>1711</v>
      </c>
    </row>
    <row r="101" spans="2:65" s="1" customFormat="1" ht="16.5" customHeight="1">
      <c r="B101" s="34"/>
      <c r="C101" s="217" t="s">
        <v>188</v>
      </c>
      <c r="D101" s="217" t="s">
        <v>217</v>
      </c>
      <c r="E101" s="218" t="s">
        <v>1712</v>
      </c>
      <c r="F101" s="219" t="s">
        <v>1713</v>
      </c>
      <c r="G101" s="220" t="s">
        <v>313</v>
      </c>
      <c r="H101" s="221">
        <v>2</v>
      </c>
      <c r="I101" s="330"/>
      <c r="J101" s="223">
        <f t="shared" si="0"/>
        <v>0</v>
      </c>
      <c r="K101" s="219" t="s">
        <v>19</v>
      </c>
      <c r="L101" s="224"/>
      <c r="M101" s="225" t="s">
        <v>19</v>
      </c>
      <c r="N101" s="226" t="s">
        <v>43</v>
      </c>
      <c r="O101" s="63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AR101" s="192" t="s">
        <v>82</v>
      </c>
      <c r="AT101" s="192" t="s">
        <v>217</v>
      </c>
      <c r="AU101" s="192" t="s">
        <v>82</v>
      </c>
      <c r="AY101" s="17" t="s">
        <v>144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7" t="s">
        <v>80</v>
      </c>
      <c r="BK101" s="193">
        <f t="shared" si="9"/>
        <v>0</v>
      </c>
      <c r="BL101" s="17" t="s">
        <v>80</v>
      </c>
      <c r="BM101" s="192" t="s">
        <v>1714</v>
      </c>
    </row>
    <row r="102" spans="2:65" s="1" customFormat="1" ht="16.5" customHeight="1">
      <c r="B102" s="34"/>
      <c r="C102" s="217" t="s">
        <v>194</v>
      </c>
      <c r="D102" s="217" t="s">
        <v>217</v>
      </c>
      <c r="E102" s="218" t="s">
        <v>1715</v>
      </c>
      <c r="F102" s="219" t="s">
        <v>1716</v>
      </c>
      <c r="G102" s="220" t="s">
        <v>313</v>
      </c>
      <c r="H102" s="221">
        <v>1</v>
      </c>
      <c r="I102" s="330"/>
      <c r="J102" s="223">
        <f t="shared" si="0"/>
        <v>0</v>
      </c>
      <c r="K102" s="219" t="s">
        <v>19</v>
      </c>
      <c r="L102" s="224"/>
      <c r="M102" s="225" t="s">
        <v>19</v>
      </c>
      <c r="N102" s="226" t="s">
        <v>43</v>
      </c>
      <c r="O102" s="63"/>
      <c r="P102" s="190">
        <f t="shared" si="1"/>
        <v>0</v>
      </c>
      <c r="Q102" s="190">
        <v>3.0000000000000001E-5</v>
      </c>
      <c r="R102" s="190">
        <f t="shared" si="2"/>
        <v>3.0000000000000001E-5</v>
      </c>
      <c r="S102" s="190">
        <v>0</v>
      </c>
      <c r="T102" s="191">
        <f t="shared" si="3"/>
        <v>0</v>
      </c>
      <c r="AR102" s="192" t="s">
        <v>82</v>
      </c>
      <c r="AT102" s="192" t="s">
        <v>217</v>
      </c>
      <c r="AU102" s="192" t="s">
        <v>82</v>
      </c>
      <c r="AY102" s="17" t="s">
        <v>144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7" t="s">
        <v>80</v>
      </c>
      <c r="BK102" s="193">
        <f t="shared" si="9"/>
        <v>0</v>
      </c>
      <c r="BL102" s="17" t="s">
        <v>80</v>
      </c>
      <c r="BM102" s="192" t="s">
        <v>1717</v>
      </c>
    </row>
    <row r="103" spans="2:65" s="1" customFormat="1" ht="16.5" customHeight="1">
      <c r="B103" s="34"/>
      <c r="C103" s="217" t="s">
        <v>201</v>
      </c>
      <c r="D103" s="217" t="s">
        <v>217</v>
      </c>
      <c r="E103" s="218" t="s">
        <v>1718</v>
      </c>
      <c r="F103" s="219" t="s">
        <v>1719</v>
      </c>
      <c r="G103" s="220" t="s">
        <v>313</v>
      </c>
      <c r="H103" s="221">
        <v>2</v>
      </c>
      <c r="I103" s="330"/>
      <c r="J103" s="223">
        <f t="shared" si="0"/>
        <v>0</v>
      </c>
      <c r="K103" s="219" t="s">
        <v>19</v>
      </c>
      <c r="L103" s="224"/>
      <c r="M103" s="225" t="s">
        <v>19</v>
      </c>
      <c r="N103" s="226" t="s">
        <v>43</v>
      </c>
      <c r="O103" s="63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AR103" s="192" t="s">
        <v>660</v>
      </c>
      <c r="AT103" s="192" t="s">
        <v>217</v>
      </c>
      <c r="AU103" s="192" t="s">
        <v>82</v>
      </c>
      <c r="AY103" s="17" t="s">
        <v>144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7" t="s">
        <v>80</v>
      </c>
      <c r="BK103" s="193">
        <f t="shared" si="9"/>
        <v>0</v>
      </c>
      <c r="BL103" s="17" t="s">
        <v>661</v>
      </c>
      <c r="BM103" s="192" t="s">
        <v>1720</v>
      </c>
    </row>
    <row r="104" spans="2:65" s="1" customFormat="1" ht="16.5" customHeight="1">
      <c r="B104" s="34"/>
      <c r="C104" s="217" t="s">
        <v>206</v>
      </c>
      <c r="D104" s="217" t="s">
        <v>217</v>
      </c>
      <c r="E104" s="218" t="s">
        <v>1721</v>
      </c>
      <c r="F104" s="219" t="s">
        <v>1722</v>
      </c>
      <c r="G104" s="220" t="s">
        <v>313</v>
      </c>
      <c r="H104" s="221">
        <v>8</v>
      </c>
      <c r="I104" s="330"/>
      <c r="J104" s="223">
        <f t="shared" si="0"/>
        <v>0</v>
      </c>
      <c r="K104" s="219" t="s">
        <v>19</v>
      </c>
      <c r="L104" s="224"/>
      <c r="M104" s="225" t="s">
        <v>19</v>
      </c>
      <c r="N104" s="226" t="s">
        <v>43</v>
      </c>
      <c r="O104" s="63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AR104" s="192" t="s">
        <v>660</v>
      </c>
      <c r="AT104" s="192" t="s">
        <v>217</v>
      </c>
      <c r="AU104" s="192" t="s">
        <v>82</v>
      </c>
      <c r="AY104" s="17" t="s">
        <v>144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7" t="s">
        <v>80</v>
      </c>
      <c r="BK104" s="193">
        <f t="shared" si="9"/>
        <v>0</v>
      </c>
      <c r="BL104" s="17" t="s">
        <v>661</v>
      </c>
      <c r="BM104" s="192" t="s">
        <v>1723</v>
      </c>
    </row>
    <row r="105" spans="2:65" s="1" customFormat="1" ht="24" customHeight="1">
      <c r="B105" s="34"/>
      <c r="C105" s="217" t="s">
        <v>211</v>
      </c>
      <c r="D105" s="217" t="s">
        <v>217</v>
      </c>
      <c r="E105" s="218" t="s">
        <v>1724</v>
      </c>
      <c r="F105" s="219" t="s">
        <v>1725</v>
      </c>
      <c r="G105" s="220" t="s">
        <v>313</v>
      </c>
      <c r="H105" s="221">
        <v>2</v>
      </c>
      <c r="I105" s="330"/>
      <c r="J105" s="223">
        <f t="shared" si="0"/>
        <v>0</v>
      </c>
      <c r="K105" s="219" t="s">
        <v>19</v>
      </c>
      <c r="L105" s="224"/>
      <c r="M105" s="225" t="s">
        <v>19</v>
      </c>
      <c r="N105" s="226" t="s">
        <v>43</v>
      </c>
      <c r="O105" s="63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AR105" s="192" t="s">
        <v>660</v>
      </c>
      <c r="AT105" s="192" t="s">
        <v>217</v>
      </c>
      <c r="AU105" s="192" t="s">
        <v>82</v>
      </c>
      <c r="AY105" s="17" t="s">
        <v>144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7" t="s">
        <v>80</v>
      </c>
      <c r="BK105" s="193">
        <f t="shared" si="9"/>
        <v>0</v>
      </c>
      <c r="BL105" s="17" t="s">
        <v>661</v>
      </c>
      <c r="BM105" s="192" t="s">
        <v>1726</v>
      </c>
    </row>
    <row r="106" spans="2:65" s="1" customFormat="1" ht="16.5" customHeight="1">
      <c r="B106" s="34"/>
      <c r="C106" s="217" t="s">
        <v>216</v>
      </c>
      <c r="D106" s="217" t="s">
        <v>217</v>
      </c>
      <c r="E106" s="218" t="s">
        <v>1727</v>
      </c>
      <c r="F106" s="219" t="s">
        <v>1728</v>
      </c>
      <c r="G106" s="220" t="s">
        <v>356</v>
      </c>
      <c r="H106" s="221">
        <v>25</v>
      </c>
      <c r="I106" s="330"/>
      <c r="J106" s="223">
        <f t="shared" si="0"/>
        <v>0</v>
      </c>
      <c r="K106" s="219" t="s">
        <v>19</v>
      </c>
      <c r="L106" s="224"/>
      <c r="M106" s="225" t="s">
        <v>19</v>
      </c>
      <c r="N106" s="226" t="s">
        <v>43</v>
      </c>
      <c r="O106" s="63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AR106" s="192" t="s">
        <v>660</v>
      </c>
      <c r="AT106" s="192" t="s">
        <v>217</v>
      </c>
      <c r="AU106" s="192" t="s">
        <v>82</v>
      </c>
      <c r="AY106" s="17" t="s">
        <v>144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7" t="s">
        <v>80</v>
      </c>
      <c r="BK106" s="193">
        <f t="shared" si="9"/>
        <v>0</v>
      </c>
      <c r="BL106" s="17" t="s">
        <v>661</v>
      </c>
      <c r="BM106" s="192" t="s">
        <v>1729</v>
      </c>
    </row>
    <row r="107" spans="2:65" s="1" customFormat="1" ht="16.5" customHeight="1">
      <c r="B107" s="34"/>
      <c r="C107" s="217" t="s">
        <v>8</v>
      </c>
      <c r="D107" s="217" t="s">
        <v>217</v>
      </c>
      <c r="E107" s="218" t="s">
        <v>1730</v>
      </c>
      <c r="F107" s="219" t="s">
        <v>1731</v>
      </c>
      <c r="G107" s="220" t="s">
        <v>313</v>
      </c>
      <c r="H107" s="221">
        <v>20</v>
      </c>
      <c r="I107" s="330"/>
      <c r="J107" s="223">
        <f t="shared" si="0"/>
        <v>0</v>
      </c>
      <c r="K107" s="219" t="s">
        <v>19</v>
      </c>
      <c r="L107" s="224"/>
      <c r="M107" s="225" t="s">
        <v>19</v>
      </c>
      <c r="N107" s="226" t="s">
        <v>43</v>
      </c>
      <c r="O107" s="63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AR107" s="192" t="s">
        <v>660</v>
      </c>
      <c r="AT107" s="192" t="s">
        <v>217</v>
      </c>
      <c r="AU107" s="192" t="s">
        <v>82</v>
      </c>
      <c r="AY107" s="17" t="s">
        <v>144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7" t="s">
        <v>80</v>
      </c>
      <c r="BK107" s="193">
        <f t="shared" si="9"/>
        <v>0</v>
      </c>
      <c r="BL107" s="17" t="s">
        <v>661</v>
      </c>
      <c r="BM107" s="192" t="s">
        <v>1732</v>
      </c>
    </row>
    <row r="108" spans="2:65" s="11" customFormat="1" ht="25.9" customHeight="1">
      <c r="B108" s="165"/>
      <c r="C108" s="166"/>
      <c r="D108" s="167" t="s">
        <v>71</v>
      </c>
      <c r="E108" s="168" t="s">
        <v>1733</v>
      </c>
      <c r="F108" s="168" t="s">
        <v>1734</v>
      </c>
      <c r="G108" s="166"/>
      <c r="H108" s="166"/>
      <c r="I108" s="169"/>
      <c r="J108" s="170">
        <f>BK108</f>
        <v>0</v>
      </c>
      <c r="K108" s="166"/>
      <c r="L108" s="171"/>
      <c r="M108" s="172"/>
      <c r="N108" s="173"/>
      <c r="O108" s="173"/>
      <c r="P108" s="174">
        <f>P109</f>
        <v>0</v>
      </c>
      <c r="Q108" s="173"/>
      <c r="R108" s="174">
        <f>R109</f>
        <v>1.15E-3</v>
      </c>
      <c r="S108" s="173"/>
      <c r="T108" s="175">
        <f>T109</f>
        <v>0</v>
      </c>
      <c r="AR108" s="176" t="s">
        <v>150</v>
      </c>
      <c r="AT108" s="177" t="s">
        <v>71</v>
      </c>
      <c r="AU108" s="177" t="s">
        <v>72</v>
      </c>
      <c r="AY108" s="176" t="s">
        <v>144</v>
      </c>
      <c r="BK108" s="178">
        <f>BK109</f>
        <v>0</v>
      </c>
    </row>
    <row r="109" spans="2:65" s="1" customFormat="1" ht="16.5" customHeight="1">
      <c r="B109" s="34"/>
      <c r="C109" s="181" t="s">
        <v>227</v>
      </c>
      <c r="D109" s="181" t="s">
        <v>146</v>
      </c>
      <c r="E109" s="182" t="s">
        <v>1735</v>
      </c>
      <c r="F109" s="183" t="s">
        <v>1736</v>
      </c>
      <c r="G109" s="184" t="s">
        <v>250</v>
      </c>
      <c r="H109" s="185">
        <v>1</v>
      </c>
      <c r="I109" s="330"/>
      <c r="J109" s="187">
        <f>ROUND(I109*H109,2)</f>
        <v>0</v>
      </c>
      <c r="K109" s="183" t="s">
        <v>19</v>
      </c>
      <c r="L109" s="38"/>
      <c r="M109" s="238" t="s">
        <v>19</v>
      </c>
      <c r="N109" s="239" t="s">
        <v>43</v>
      </c>
      <c r="O109" s="240"/>
      <c r="P109" s="241">
        <f>O109*H109</f>
        <v>0</v>
      </c>
      <c r="Q109" s="241">
        <v>1.15E-3</v>
      </c>
      <c r="R109" s="241">
        <f>Q109*H109</f>
        <v>1.15E-3</v>
      </c>
      <c r="S109" s="241">
        <v>0</v>
      </c>
      <c r="T109" s="242">
        <f>S109*H109</f>
        <v>0</v>
      </c>
      <c r="AR109" s="192" t="s">
        <v>661</v>
      </c>
      <c r="AT109" s="192" t="s">
        <v>146</v>
      </c>
      <c r="AU109" s="192" t="s">
        <v>80</v>
      </c>
      <c r="AY109" s="17" t="s">
        <v>144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7" t="s">
        <v>80</v>
      </c>
      <c r="BK109" s="193">
        <f>ROUND(I109*H109,2)</f>
        <v>0</v>
      </c>
      <c r="BL109" s="17" t="s">
        <v>661</v>
      </c>
      <c r="BM109" s="192" t="s">
        <v>1737</v>
      </c>
    </row>
    <row r="110" spans="2:65" s="1" customFormat="1" ht="6.95" customHeight="1">
      <c r="B110" s="46"/>
      <c r="C110" s="47"/>
      <c r="D110" s="47"/>
      <c r="E110" s="47"/>
      <c r="F110" s="47"/>
      <c r="G110" s="47"/>
      <c r="H110" s="47"/>
      <c r="I110" s="132"/>
      <c r="J110" s="47"/>
      <c r="K110" s="47"/>
      <c r="L110" s="38"/>
    </row>
  </sheetData>
  <sheetProtection algorithmName="SHA-512" hashValue="oOKzNd2Im4Lv47eJorjrE+ks2+N/Sz7HDm1VdGakXPJSI8Ya9BYgS926YJE/qG3VL7luoYfH514jrB5TjW8jAw==" saltValue="Lf1i4Ol/m5bFTYrdfhe+VOZIlHTLa3Cc1Axg5nHkfpTWFG5IjRohzICxWmO1Xl1jy2jE4GLGC9hRI7dpZ8bhrQ==" spinCount="100000" sheet="1" objects="1" scenarios="1" formatColumns="0" formatRows="0" autoFilter="0"/>
  <autoFilter ref="C84:K109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7"/>
  <sheetViews>
    <sheetView showGridLines="0" zoomScaleNormal="100" workbookViewId="0">
      <selection activeCell="J97" sqref="J9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7" t="s">
        <v>98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</row>
    <row r="4" spans="2:46" ht="24.95" customHeight="1">
      <c r="B4" s="20"/>
      <c r="D4" s="105" t="s">
        <v>109</v>
      </c>
      <c r="L4" s="20"/>
      <c r="M4" s="10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7" t="s">
        <v>16</v>
      </c>
      <c r="L6" s="20"/>
    </row>
    <row r="7" spans="2:46" ht="16.5" customHeight="1">
      <c r="B7" s="20"/>
      <c r="E7" s="374" t="str">
        <f>'Rekapitulace stavby'!K6</f>
        <v>Sovinky, VDJ – rekonstrukce, úprava 15.7.2019</v>
      </c>
      <c r="F7" s="375"/>
      <c r="G7" s="375"/>
      <c r="H7" s="375"/>
      <c r="L7" s="20"/>
    </row>
    <row r="8" spans="2:46" s="1" customFormat="1" ht="12" customHeight="1">
      <c r="B8" s="38"/>
      <c r="D8" s="107" t="s">
        <v>113</v>
      </c>
      <c r="I8" s="108"/>
      <c r="L8" s="38"/>
    </row>
    <row r="9" spans="2:46" s="1" customFormat="1" ht="36.950000000000003" customHeight="1">
      <c r="B9" s="38"/>
      <c r="E9" s="376" t="s">
        <v>1738</v>
      </c>
      <c r="F9" s="377"/>
      <c r="G9" s="377"/>
      <c r="H9" s="377"/>
      <c r="I9" s="108"/>
      <c r="L9" s="38"/>
    </row>
    <row r="10" spans="2:46" s="1" customFormat="1">
      <c r="B10" s="38"/>
      <c r="I10" s="108"/>
      <c r="L10" s="38"/>
    </row>
    <row r="11" spans="2:46" s="1" customFormat="1" ht="12" customHeight="1">
      <c r="B11" s="38"/>
      <c r="D11" s="107" t="s">
        <v>18</v>
      </c>
      <c r="F11" s="109" t="s">
        <v>19</v>
      </c>
      <c r="I11" s="110" t="s">
        <v>20</v>
      </c>
      <c r="J11" s="109" t="s">
        <v>19</v>
      </c>
      <c r="L11" s="38"/>
    </row>
    <row r="12" spans="2:46" s="1" customFormat="1" ht="12" customHeight="1">
      <c r="B12" s="38"/>
      <c r="D12" s="107" t="s">
        <v>21</v>
      </c>
      <c r="F12" s="109" t="s">
        <v>22</v>
      </c>
      <c r="I12" s="110" t="s">
        <v>23</v>
      </c>
      <c r="J12" s="111" t="str">
        <f>'Rekapitulace stavby'!AN8</f>
        <v>29. 4. 2019</v>
      </c>
      <c r="L12" s="38"/>
    </row>
    <row r="13" spans="2:46" s="1" customFormat="1" ht="10.9" customHeight="1">
      <c r="B13" s="38"/>
      <c r="I13" s="108"/>
      <c r="L13" s="38"/>
    </row>
    <row r="14" spans="2:46" s="1" customFormat="1" ht="12" customHeight="1">
      <c r="B14" s="38"/>
      <c r="D14" s="107" t="s">
        <v>25</v>
      </c>
      <c r="I14" s="110" t="s">
        <v>26</v>
      </c>
      <c r="J14" s="109" t="s">
        <v>19</v>
      </c>
      <c r="L14" s="38"/>
    </row>
    <row r="15" spans="2:46" s="1" customFormat="1" ht="18" customHeight="1">
      <c r="B15" s="38"/>
      <c r="E15" s="109" t="s">
        <v>27</v>
      </c>
      <c r="I15" s="110" t="s">
        <v>28</v>
      </c>
      <c r="J15" s="109" t="s">
        <v>19</v>
      </c>
      <c r="L15" s="38"/>
    </row>
    <row r="16" spans="2:46" s="1" customFormat="1" ht="6.95" customHeight="1">
      <c r="B16" s="38"/>
      <c r="I16" s="108"/>
      <c r="L16" s="38"/>
    </row>
    <row r="17" spans="2:12" s="1" customFormat="1" ht="12" customHeight="1">
      <c r="B17" s="38"/>
      <c r="D17" s="107" t="s">
        <v>29</v>
      </c>
      <c r="I17" s="110" t="s">
        <v>26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78" t="str">
        <f>'Rekapitulace stavby'!E14</f>
        <v>Vyplň údaj</v>
      </c>
      <c r="F18" s="379"/>
      <c r="G18" s="379"/>
      <c r="H18" s="379"/>
      <c r="I18" s="110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08"/>
      <c r="L19" s="38"/>
    </row>
    <row r="20" spans="2:12" s="1" customFormat="1" ht="12" customHeight="1">
      <c r="B20" s="38"/>
      <c r="D20" s="107" t="s">
        <v>31</v>
      </c>
      <c r="I20" s="110" t="s">
        <v>26</v>
      </c>
      <c r="J20" s="109" t="s">
        <v>19</v>
      </c>
      <c r="L20" s="38"/>
    </row>
    <row r="21" spans="2:12" s="1" customFormat="1" ht="18" customHeight="1">
      <c r="B21" s="38"/>
      <c r="E21" s="109" t="s">
        <v>32</v>
      </c>
      <c r="I21" s="110" t="s">
        <v>28</v>
      </c>
      <c r="J21" s="109" t="s">
        <v>19</v>
      </c>
      <c r="L21" s="38"/>
    </row>
    <row r="22" spans="2:12" s="1" customFormat="1" ht="6.95" customHeight="1">
      <c r="B22" s="38"/>
      <c r="I22" s="108"/>
      <c r="L22" s="38"/>
    </row>
    <row r="23" spans="2:12" s="1" customFormat="1" ht="12" customHeight="1">
      <c r="B23" s="38"/>
      <c r="D23" s="107" t="s">
        <v>34</v>
      </c>
      <c r="I23" s="110" t="s">
        <v>26</v>
      </c>
      <c r="J23" s="109" t="s">
        <v>19</v>
      </c>
      <c r="L23" s="38"/>
    </row>
    <row r="24" spans="2:12" s="1" customFormat="1" ht="18" customHeight="1">
      <c r="B24" s="38"/>
      <c r="E24" s="109" t="s">
        <v>35</v>
      </c>
      <c r="I24" s="110" t="s">
        <v>28</v>
      </c>
      <c r="J24" s="109" t="s">
        <v>19</v>
      </c>
      <c r="L24" s="38"/>
    </row>
    <row r="25" spans="2:12" s="1" customFormat="1" ht="6.95" customHeight="1">
      <c r="B25" s="38"/>
      <c r="I25" s="108"/>
      <c r="L25" s="38"/>
    </row>
    <row r="26" spans="2:12" s="1" customFormat="1" ht="12" customHeight="1">
      <c r="B26" s="38"/>
      <c r="D26" s="107" t="s">
        <v>36</v>
      </c>
      <c r="I26" s="108"/>
      <c r="L26" s="38"/>
    </row>
    <row r="27" spans="2:12" s="7" customFormat="1" ht="16.5" customHeight="1">
      <c r="B27" s="112"/>
      <c r="E27" s="380" t="s">
        <v>19</v>
      </c>
      <c r="F27" s="380"/>
      <c r="G27" s="380"/>
      <c r="H27" s="380"/>
      <c r="I27" s="113"/>
      <c r="L27" s="112"/>
    </row>
    <row r="28" spans="2:12" s="1" customFormat="1" ht="6.95" customHeight="1">
      <c r="B28" s="38"/>
      <c r="I28" s="108"/>
      <c r="L28" s="38"/>
    </row>
    <row r="29" spans="2:12" s="1" customFormat="1" ht="6.95" customHeight="1">
      <c r="B29" s="38"/>
      <c r="D29" s="59"/>
      <c r="E29" s="59"/>
      <c r="F29" s="59"/>
      <c r="G29" s="59"/>
      <c r="H29" s="59"/>
      <c r="I29" s="114"/>
      <c r="J29" s="59"/>
      <c r="K29" s="59"/>
      <c r="L29" s="38"/>
    </row>
    <row r="30" spans="2:12" s="1" customFormat="1" ht="25.35" customHeight="1">
      <c r="B30" s="38"/>
      <c r="D30" s="115" t="s">
        <v>38</v>
      </c>
      <c r="I30" s="108"/>
      <c r="J30" s="116">
        <f>ROUND(J84, 2)</f>
        <v>0</v>
      </c>
      <c r="L30" s="38"/>
    </row>
    <row r="31" spans="2:12" s="1" customFormat="1" ht="6.95" customHeight="1">
      <c r="B31" s="38"/>
      <c r="D31" s="59"/>
      <c r="E31" s="59"/>
      <c r="F31" s="59"/>
      <c r="G31" s="59"/>
      <c r="H31" s="59"/>
      <c r="I31" s="114"/>
      <c r="J31" s="59"/>
      <c r="K31" s="59"/>
      <c r="L31" s="38"/>
    </row>
    <row r="32" spans="2:12" s="1" customFormat="1" ht="14.45" customHeight="1">
      <c r="B32" s="38"/>
      <c r="F32" s="117" t="s">
        <v>40</v>
      </c>
      <c r="I32" s="118" t="s">
        <v>39</v>
      </c>
      <c r="J32" s="117" t="s">
        <v>41</v>
      </c>
      <c r="L32" s="38"/>
    </row>
    <row r="33" spans="2:12" s="1" customFormat="1" ht="14.45" customHeight="1">
      <c r="B33" s="38"/>
      <c r="D33" s="119" t="s">
        <v>42</v>
      </c>
      <c r="E33" s="107" t="s">
        <v>43</v>
      </c>
      <c r="F33" s="120">
        <f>ROUND((SUM(BE84:BE106)),  2)</f>
        <v>0</v>
      </c>
      <c r="I33" s="121">
        <v>0.21</v>
      </c>
      <c r="J33" s="120">
        <f>ROUND(((SUM(BE84:BE106))*I33),  2)</f>
        <v>0</v>
      </c>
      <c r="L33" s="38"/>
    </row>
    <row r="34" spans="2:12" s="1" customFormat="1" ht="14.45" customHeight="1">
      <c r="B34" s="38"/>
      <c r="E34" s="107" t="s">
        <v>44</v>
      </c>
      <c r="F34" s="120">
        <f>ROUND((SUM(BF84:BF106)),  2)</f>
        <v>0</v>
      </c>
      <c r="I34" s="121">
        <v>0.15</v>
      </c>
      <c r="J34" s="120">
        <f>ROUND(((SUM(BF84:BF106))*I34),  2)</f>
        <v>0</v>
      </c>
      <c r="L34" s="38"/>
    </row>
    <row r="35" spans="2:12" s="1" customFormat="1" ht="14.45" hidden="1" customHeight="1">
      <c r="B35" s="38"/>
      <c r="E35" s="107" t="s">
        <v>45</v>
      </c>
      <c r="F35" s="120">
        <f>ROUND((SUM(BG84:BG106)),  2)</f>
        <v>0</v>
      </c>
      <c r="I35" s="121">
        <v>0.21</v>
      </c>
      <c r="J35" s="120">
        <f>0</f>
        <v>0</v>
      </c>
      <c r="L35" s="38"/>
    </row>
    <row r="36" spans="2:12" s="1" customFormat="1" ht="14.45" hidden="1" customHeight="1">
      <c r="B36" s="38"/>
      <c r="E36" s="107" t="s">
        <v>46</v>
      </c>
      <c r="F36" s="120">
        <f>ROUND((SUM(BH84:BH106)),  2)</f>
        <v>0</v>
      </c>
      <c r="I36" s="121">
        <v>0.15</v>
      </c>
      <c r="J36" s="120">
        <f>0</f>
        <v>0</v>
      </c>
      <c r="L36" s="38"/>
    </row>
    <row r="37" spans="2:12" s="1" customFormat="1" ht="14.45" hidden="1" customHeight="1">
      <c r="B37" s="38"/>
      <c r="E37" s="107" t="s">
        <v>47</v>
      </c>
      <c r="F37" s="120">
        <f>ROUND((SUM(BI84:BI106)),  2)</f>
        <v>0</v>
      </c>
      <c r="I37" s="121">
        <v>0</v>
      </c>
      <c r="J37" s="120">
        <f>0</f>
        <v>0</v>
      </c>
      <c r="L37" s="38"/>
    </row>
    <row r="38" spans="2:12" s="1" customFormat="1" ht="6.95" customHeight="1">
      <c r="B38" s="38"/>
      <c r="I38" s="108"/>
      <c r="L38" s="38"/>
    </row>
    <row r="39" spans="2:12" s="1" customFormat="1" ht="25.35" customHeight="1">
      <c r="B39" s="38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7"/>
      <c r="J39" s="128">
        <f>SUM(J30:J37)</f>
        <v>0</v>
      </c>
      <c r="K39" s="129"/>
      <c r="L39" s="38"/>
    </row>
    <row r="40" spans="2:12" s="1" customFormat="1" ht="14.45" customHeight="1">
      <c r="B40" s="130"/>
      <c r="C40" s="131"/>
      <c r="D40" s="131"/>
      <c r="E40" s="131"/>
      <c r="F40" s="131"/>
      <c r="G40" s="131"/>
      <c r="H40" s="131"/>
      <c r="I40" s="132"/>
      <c r="J40" s="131"/>
      <c r="K40" s="131"/>
      <c r="L40" s="38"/>
    </row>
    <row r="44" spans="2:12" s="1" customFormat="1" ht="6.95" customHeight="1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8"/>
    </row>
    <row r="45" spans="2:12" s="1" customFormat="1" ht="24.95" customHeight="1">
      <c r="B45" s="34"/>
      <c r="C45" s="23" t="s">
        <v>115</v>
      </c>
      <c r="D45" s="35"/>
      <c r="E45" s="35"/>
      <c r="F45" s="35"/>
      <c r="G45" s="35"/>
      <c r="H45" s="35"/>
      <c r="I45" s="108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8"/>
      <c r="J46" s="35"/>
      <c r="K46" s="35"/>
      <c r="L46" s="38"/>
    </row>
    <row r="47" spans="2:12" s="1" customFormat="1" ht="12" customHeight="1">
      <c r="B47" s="34"/>
      <c r="C47" s="29" t="s">
        <v>16</v>
      </c>
      <c r="D47" s="35"/>
      <c r="E47" s="35"/>
      <c r="F47" s="35"/>
      <c r="G47" s="35"/>
      <c r="H47" s="35"/>
      <c r="I47" s="108"/>
      <c r="J47" s="35"/>
      <c r="K47" s="35"/>
      <c r="L47" s="38"/>
    </row>
    <row r="48" spans="2:12" s="1" customFormat="1" ht="16.5" customHeight="1">
      <c r="B48" s="34"/>
      <c r="C48" s="35"/>
      <c r="D48" s="35"/>
      <c r="E48" s="372" t="str">
        <f>E7</f>
        <v>Sovinky, VDJ – rekonstrukce, úprava 15.7.2019</v>
      </c>
      <c r="F48" s="373"/>
      <c r="G48" s="373"/>
      <c r="H48" s="373"/>
      <c r="I48" s="108"/>
      <c r="J48" s="35"/>
      <c r="K48" s="35"/>
      <c r="L48" s="38"/>
    </row>
    <row r="49" spans="2:47" s="1" customFormat="1" ht="12" customHeight="1">
      <c r="B49" s="34"/>
      <c r="C49" s="29" t="s">
        <v>113</v>
      </c>
      <c r="D49" s="35"/>
      <c r="E49" s="35"/>
      <c r="F49" s="35"/>
      <c r="G49" s="35"/>
      <c r="H49" s="35"/>
      <c r="I49" s="108"/>
      <c r="J49" s="35"/>
      <c r="K49" s="35"/>
      <c r="L49" s="38"/>
    </row>
    <row r="50" spans="2:47" s="1" customFormat="1" ht="16.5" customHeight="1">
      <c r="B50" s="34"/>
      <c r="C50" s="35"/>
      <c r="D50" s="35"/>
      <c r="E50" s="355" t="str">
        <f>E9</f>
        <v>06 - PS 02 – Elektrotechnologická část, MaR</v>
      </c>
      <c r="F50" s="371"/>
      <c r="G50" s="371"/>
      <c r="H50" s="371"/>
      <c r="I50" s="108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8"/>
      <c r="J51" s="35"/>
      <c r="K51" s="35"/>
      <c r="L51" s="38"/>
    </row>
    <row r="52" spans="2:47" s="1" customFormat="1" ht="12" customHeight="1">
      <c r="B52" s="34"/>
      <c r="C52" s="29" t="s">
        <v>21</v>
      </c>
      <c r="D52" s="35"/>
      <c r="E52" s="35"/>
      <c r="F52" s="27" t="str">
        <f>F12</f>
        <v xml:space="preserve"> Sovinky u Mnichova Hradiště, okres Mladá Boleslav</v>
      </c>
      <c r="G52" s="35"/>
      <c r="H52" s="35"/>
      <c r="I52" s="110" t="s">
        <v>23</v>
      </c>
      <c r="J52" s="58" t="str">
        <f>IF(J12="","",J12)</f>
        <v>29. 4. 2019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8"/>
      <c r="J53" s="35"/>
      <c r="K53" s="35"/>
      <c r="L53" s="38"/>
    </row>
    <row r="54" spans="2:47" s="1" customFormat="1" ht="43.15" customHeight="1">
      <c r="B54" s="34"/>
      <c r="C54" s="29" t="s">
        <v>25</v>
      </c>
      <c r="D54" s="35"/>
      <c r="E54" s="35"/>
      <c r="F54" s="27" t="str">
        <f>E15</f>
        <v>VaK Mladá Boleslav, a.s.</v>
      </c>
      <c r="G54" s="35"/>
      <c r="H54" s="35"/>
      <c r="I54" s="110" t="s">
        <v>31</v>
      </c>
      <c r="J54" s="32" t="str">
        <f>E21</f>
        <v>Vodohospodářské inženýrské služby, a.s.</v>
      </c>
      <c r="K54" s="35"/>
      <c r="L54" s="38"/>
    </row>
    <row r="55" spans="2:47" s="1" customFormat="1" ht="15.2" customHeight="1">
      <c r="B55" s="34"/>
      <c r="C55" s="29" t="s">
        <v>29</v>
      </c>
      <c r="D55" s="35"/>
      <c r="E55" s="35"/>
      <c r="F55" s="27" t="str">
        <f>IF(E18="","",E18)</f>
        <v>Vyplň údaj</v>
      </c>
      <c r="G55" s="35"/>
      <c r="H55" s="35"/>
      <c r="I55" s="110" t="s">
        <v>34</v>
      </c>
      <c r="J55" s="32" t="str">
        <f>E24</f>
        <v>Ing.Josef Němeček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8"/>
      <c r="J56" s="35"/>
      <c r="K56" s="35"/>
      <c r="L56" s="38"/>
    </row>
    <row r="57" spans="2:47" s="1" customFormat="1" ht="29.25" customHeight="1">
      <c r="B57" s="34"/>
      <c r="C57" s="136" t="s">
        <v>116</v>
      </c>
      <c r="D57" s="137"/>
      <c r="E57" s="137"/>
      <c r="F57" s="137"/>
      <c r="G57" s="137"/>
      <c r="H57" s="137"/>
      <c r="I57" s="138"/>
      <c r="J57" s="139" t="s">
        <v>117</v>
      </c>
      <c r="K57" s="137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8"/>
      <c r="J58" s="35"/>
      <c r="K58" s="35"/>
      <c r="L58" s="38"/>
    </row>
    <row r="59" spans="2:47" s="1" customFormat="1" ht="22.9" customHeight="1">
      <c r="B59" s="34"/>
      <c r="C59" s="140" t="s">
        <v>70</v>
      </c>
      <c r="D59" s="35"/>
      <c r="E59" s="35"/>
      <c r="F59" s="35"/>
      <c r="G59" s="35"/>
      <c r="H59" s="35"/>
      <c r="I59" s="108"/>
      <c r="J59" s="76">
        <f>J84</f>
        <v>0</v>
      </c>
      <c r="K59" s="35"/>
      <c r="L59" s="38"/>
      <c r="AU59" s="17" t="s">
        <v>118</v>
      </c>
    </row>
    <row r="60" spans="2:47" s="8" customFormat="1" ht="24.95" customHeight="1">
      <c r="B60" s="141"/>
      <c r="C60" s="142"/>
      <c r="D60" s="143" t="s">
        <v>123</v>
      </c>
      <c r="E60" s="144"/>
      <c r="F60" s="144"/>
      <c r="G60" s="144"/>
      <c r="H60" s="144"/>
      <c r="I60" s="145"/>
      <c r="J60" s="146">
        <f>J85</f>
        <v>0</v>
      </c>
      <c r="K60" s="142"/>
      <c r="L60" s="147"/>
    </row>
    <row r="61" spans="2:47" s="9" customFormat="1" ht="19.899999999999999" customHeight="1">
      <c r="B61" s="148"/>
      <c r="C61" s="149"/>
      <c r="D61" s="150" t="s">
        <v>125</v>
      </c>
      <c r="E61" s="151"/>
      <c r="F61" s="151"/>
      <c r="G61" s="151"/>
      <c r="H61" s="151"/>
      <c r="I61" s="152"/>
      <c r="J61" s="153">
        <f>J86</f>
        <v>0</v>
      </c>
      <c r="K61" s="149"/>
      <c r="L61" s="154"/>
    </row>
    <row r="62" spans="2:47" s="9" customFormat="1" ht="19.899999999999999" customHeight="1">
      <c r="B62" s="148"/>
      <c r="C62" s="149"/>
      <c r="D62" s="150" t="s">
        <v>1739</v>
      </c>
      <c r="E62" s="151"/>
      <c r="F62" s="151"/>
      <c r="G62" s="151"/>
      <c r="H62" s="151"/>
      <c r="I62" s="152"/>
      <c r="J62" s="153">
        <f>J89</f>
        <v>0</v>
      </c>
      <c r="K62" s="149"/>
      <c r="L62" s="154"/>
    </row>
    <row r="63" spans="2:47" s="8" customFormat="1" ht="24.95" customHeight="1">
      <c r="B63" s="141"/>
      <c r="C63" s="142"/>
      <c r="D63" s="143" t="s">
        <v>1473</v>
      </c>
      <c r="E63" s="144"/>
      <c r="F63" s="144"/>
      <c r="G63" s="144"/>
      <c r="H63" s="144"/>
      <c r="I63" s="145"/>
      <c r="J63" s="146">
        <f>J99</f>
        <v>0</v>
      </c>
      <c r="K63" s="142"/>
      <c r="L63" s="147"/>
    </row>
    <row r="64" spans="2:47" s="9" customFormat="1" ht="19.899999999999999" customHeight="1">
      <c r="B64" s="148"/>
      <c r="C64" s="149"/>
      <c r="D64" s="150" t="s">
        <v>1740</v>
      </c>
      <c r="E64" s="151"/>
      <c r="F64" s="151"/>
      <c r="G64" s="151"/>
      <c r="H64" s="151"/>
      <c r="I64" s="152"/>
      <c r="J64" s="153">
        <f>J100</f>
        <v>0</v>
      </c>
      <c r="K64" s="149"/>
      <c r="L64" s="154"/>
    </row>
    <row r="65" spans="2:12" s="1" customFormat="1" ht="21.75" customHeight="1">
      <c r="B65" s="34"/>
      <c r="C65" s="35"/>
      <c r="D65" s="35"/>
      <c r="E65" s="35"/>
      <c r="F65" s="35"/>
      <c r="G65" s="35"/>
      <c r="H65" s="35"/>
      <c r="I65" s="108"/>
      <c r="J65" s="35"/>
      <c r="K65" s="35"/>
      <c r="L65" s="38"/>
    </row>
    <row r="66" spans="2:12" s="1" customFormat="1" ht="6.95" customHeight="1">
      <c r="B66" s="46"/>
      <c r="C66" s="47"/>
      <c r="D66" s="47"/>
      <c r="E66" s="47"/>
      <c r="F66" s="47"/>
      <c r="G66" s="47"/>
      <c r="H66" s="47"/>
      <c r="I66" s="132"/>
      <c r="J66" s="47"/>
      <c r="K66" s="47"/>
      <c r="L66" s="38"/>
    </row>
    <row r="70" spans="2:12" s="1" customFormat="1" ht="6.95" customHeight="1">
      <c r="B70" s="48"/>
      <c r="C70" s="49"/>
      <c r="D70" s="49"/>
      <c r="E70" s="49"/>
      <c r="F70" s="49"/>
      <c r="G70" s="49"/>
      <c r="H70" s="49"/>
      <c r="I70" s="135"/>
      <c r="J70" s="49"/>
      <c r="K70" s="49"/>
      <c r="L70" s="38"/>
    </row>
    <row r="71" spans="2:12" s="1" customFormat="1" ht="24.95" customHeight="1">
      <c r="B71" s="34"/>
      <c r="C71" s="23" t="s">
        <v>129</v>
      </c>
      <c r="D71" s="35"/>
      <c r="E71" s="35"/>
      <c r="F71" s="35"/>
      <c r="G71" s="35"/>
      <c r="H71" s="35"/>
      <c r="I71" s="108"/>
      <c r="J71" s="35"/>
      <c r="K71" s="35"/>
      <c r="L71" s="38"/>
    </row>
    <row r="72" spans="2:12" s="1" customFormat="1" ht="6.95" customHeight="1">
      <c r="B72" s="34"/>
      <c r="C72" s="35"/>
      <c r="D72" s="35"/>
      <c r="E72" s="35"/>
      <c r="F72" s="35"/>
      <c r="G72" s="35"/>
      <c r="H72" s="35"/>
      <c r="I72" s="108"/>
      <c r="J72" s="35"/>
      <c r="K72" s="35"/>
      <c r="L72" s="38"/>
    </row>
    <row r="73" spans="2:12" s="1" customFormat="1" ht="12" customHeight="1">
      <c r="B73" s="34"/>
      <c r="C73" s="29" t="s">
        <v>16</v>
      </c>
      <c r="D73" s="35"/>
      <c r="E73" s="35"/>
      <c r="F73" s="35"/>
      <c r="G73" s="35"/>
      <c r="H73" s="35"/>
      <c r="I73" s="108"/>
      <c r="J73" s="35"/>
      <c r="K73" s="35"/>
      <c r="L73" s="38"/>
    </row>
    <row r="74" spans="2:12" s="1" customFormat="1" ht="16.5" customHeight="1">
      <c r="B74" s="34"/>
      <c r="C74" s="35"/>
      <c r="D74" s="35"/>
      <c r="E74" s="372" t="str">
        <f>E7</f>
        <v>Sovinky, VDJ – rekonstrukce, úprava 15.7.2019</v>
      </c>
      <c r="F74" s="373"/>
      <c r="G74" s="373"/>
      <c r="H74" s="373"/>
      <c r="I74" s="108"/>
      <c r="J74" s="35"/>
      <c r="K74" s="35"/>
      <c r="L74" s="38"/>
    </row>
    <row r="75" spans="2:12" s="1" customFormat="1" ht="12" customHeight="1">
      <c r="B75" s="34"/>
      <c r="C75" s="29" t="s">
        <v>113</v>
      </c>
      <c r="D75" s="35"/>
      <c r="E75" s="35"/>
      <c r="F75" s="35"/>
      <c r="G75" s="35"/>
      <c r="H75" s="35"/>
      <c r="I75" s="108"/>
      <c r="J75" s="35"/>
      <c r="K75" s="35"/>
      <c r="L75" s="38"/>
    </row>
    <row r="76" spans="2:12" s="1" customFormat="1" ht="16.5" customHeight="1">
      <c r="B76" s="34"/>
      <c r="C76" s="35"/>
      <c r="D76" s="35"/>
      <c r="E76" s="355" t="str">
        <f>E9</f>
        <v>06 - PS 02 – Elektrotechnologická část, MaR</v>
      </c>
      <c r="F76" s="371"/>
      <c r="G76" s="371"/>
      <c r="H76" s="371"/>
      <c r="I76" s="108"/>
      <c r="J76" s="35"/>
      <c r="K76" s="35"/>
      <c r="L76" s="38"/>
    </row>
    <row r="77" spans="2:12" s="1" customFormat="1" ht="6.95" customHeight="1">
      <c r="B77" s="34"/>
      <c r="C77" s="35"/>
      <c r="D77" s="35"/>
      <c r="E77" s="35"/>
      <c r="F77" s="35"/>
      <c r="G77" s="35"/>
      <c r="H77" s="35"/>
      <c r="I77" s="108"/>
      <c r="J77" s="35"/>
      <c r="K77" s="35"/>
      <c r="L77" s="38"/>
    </row>
    <row r="78" spans="2:12" s="1" customFormat="1" ht="12" customHeight="1">
      <c r="B78" s="34"/>
      <c r="C78" s="29" t="s">
        <v>21</v>
      </c>
      <c r="D78" s="35"/>
      <c r="E78" s="35"/>
      <c r="F78" s="27" t="str">
        <f>F12</f>
        <v xml:space="preserve"> Sovinky u Mnichova Hradiště, okres Mladá Boleslav</v>
      </c>
      <c r="G78" s="35"/>
      <c r="H78" s="35"/>
      <c r="I78" s="110" t="s">
        <v>23</v>
      </c>
      <c r="J78" s="58" t="str">
        <f>IF(J12="","",J12)</f>
        <v>29. 4. 2019</v>
      </c>
      <c r="K78" s="35"/>
      <c r="L78" s="38"/>
    </row>
    <row r="79" spans="2:12" s="1" customFormat="1" ht="6.95" customHeight="1">
      <c r="B79" s="34"/>
      <c r="C79" s="35"/>
      <c r="D79" s="35"/>
      <c r="E79" s="35"/>
      <c r="F79" s="35"/>
      <c r="G79" s="35"/>
      <c r="H79" s="35"/>
      <c r="I79" s="108"/>
      <c r="J79" s="35"/>
      <c r="K79" s="35"/>
      <c r="L79" s="38"/>
    </row>
    <row r="80" spans="2:12" s="1" customFormat="1" ht="43.15" customHeight="1">
      <c r="B80" s="34"/>
      <c r="C80" s="29" t="s">
        <v>25</v>
      </c>
      <c r="D80" s="35"/>
      <c r="E80" s="35"/>
      <c r="F80" s="27" t="str">
        <f>E15</f>
        <v>VaK Mladá Boleslav, a.s.</v>
      </c>
      <c r="G80" s="35"/>
      <c r="H80" s="35"/>
      <c r="I80" s="110" t="s">
        <v>31</v>
      </c>
      <c r="J80" s="32" t="str">
        <f>E21</f>
        <v>Vodohospodářské inženýrské služby, a.s.</v>
      </c>
      <c r="K80" s="35"/>
      <c r="L80" s="38"/>
    </row>
    <row r="81" spans="2:65" s="1" customFormat="1" ht="15.2" customHeight="1">
      <c r="B81" s="34"/>
      <c r="C81" s="29" t="s">
        <v>29</v>
      </c>
      <c r="D81" s="35"/>
      <c r="E81" s="35"/>
      <c r="F81" s="27" t="str">
        <f>IF(E18="","",E18)</f>
        <v>Vyplň údaj</v>
      </c>
      <c r="G81" s="35"/>
      <c r="H81" s="35"/>
      <c r="I81" s="110" t="s">
        <v>34</v>
      </c>
      <c r="J81" s="32" t="str">
        <f>E24</f>
        <v>Ing.Josef Němeček</v>
      </c>
      <c r="K81" s="35"/>
      <c r="L81" s="38"/>
    </row>
    <row r="82" spans="2:65" s="1" customFormat="1" ht="10.35" customHeight="1">
      <c r="B82" s="34"/>
      <c r="C82" s="35"/>
      <c r="D82" s="35"/>
      <c r="E82" s="35"/>
      <c r="F82" s="35"/>
      <c r="G82" s="35"/>
      <c r="H82" s="35"/>
      <c r="I82" s="108"/>
      <c r="J82" s="35"/>
      <c r="K82" s="35"/>
      <c r="L82" s="38"/>
    </row>
    <row r="83" spans="2:65" s="10" customFormat="1" ht="29.25" customHeight="1">
      <c r="B83" s="155"/>
      <c r="C83" s="156" t="s">
        <v>130</v>
      </c>
      <c r="D83" s="157" t="s">
        <v>57</v>
      </c>
      <c r="E83" s="157" t="s">
        <v>53</v>
      </c>
      <c r="F83" s="157" t="s">
        <v>54</v>
      </c>
      <c r="G83" s="157" t="s">
        <v>131</v>
      </c>
      <c r="H83" s="157" t="s">
        <v>132</v>
      </c>
      <c r="I83" s="158" t="s">
        <v>133</v>
      </c>
      <c r="J83" s="157" t="s">
        <v>117</v>
      </c>
      <c r="K83" s="159" t="s">
        <v>134</v>
      </c>
      <c r="L83" s="160"/>
      <c r="M83" s="67" t="s">
        <v>19</v>
      </c>
      <c r="N83" s="68" t="s">
        <v>42</v>
      </c>
      <c r="O83" s="68" t="s">
        <v>135</v>
      </c>
      <c r="P83" s="68" t="s">
        <v>136</v>
      </c>
      <c r="Q83" s="68" t="s">
        <v>137</v>
      </c>
      <c r="R83" s="68" t="s">
        <v>138</v>
      </c>
      <c r="S83" s="68" t="s">
        <v>139</v>
      </c>
      <c r="T83" s="69" t="s">
        <v>140</v>
      </c>
    </row>
    <row r="84" spans="2:65" s="1" customFormat="1" ht="22.9" customHeight="1">
      <c r="B84" s="34"/>
      <c r="C84" s="74" t="s">
        <v>141</v>
      </c>
      <c r="D84" s="35"/>
      <c r="E84" s="35"/>
      <c r="F84" s="35"/>
      <c r="G84" s="35"/>
      <c r="H84" s="35"/>
      <c r="I84" s="108"/>
      <c r="J84" s="161">
        <f>BK84</f>
        <v>0</v>
      </c>
      <c r="K84" s="35"/>
      <c r="L84" s="38"/>
      <c r="M84" s="70"/>
      <c r="N84" s="71"/>
      <c r="O84" s="71"/>
      <c r="P84" s="162">
        <f>P85+P99</f>
        <v>0</v>
      </c>
      <c r="Q84" s="71"/>
      <c r="R84" s="162">
        <f>R85+R99</f>
        <v>4.4999999999999997E-3</v>
      </c>
      <c r="S84" s="71"/>
      <c r="T84" s="163">
        <f>T85+T99</f>
        <v>0</v>
      </c>
      <c r="AT84" s="17" t="s">
        <v>71</v>
      </c>
      <c r="AU84" s="17" t="s">
        <v>118</v>
      </c>
      <c r="BK84" s="164">
        <f>BK85+BK99</f>
        <v>0</v>
      </c>
    </row>
    <row r="85" spans="2:65" s="11" customFormat="1" ht="25.9" customHeight="1">
      <c r="B85" s="165"/>
      <c r="C85" s="166"/>
      <c r="D85" s="167" t="s">
        <v>71</v>
      </c>
      <c r="E85" s="168" t="s">
        <v>294</v>
      </c>
      <c r="F85" s="168" t="s">
        <v>295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P86+P89</f>
        <v>0</v>
      </c>
      <c r="Q85" s="173"/>
      <c r="R85" s="174">
        <f>R86+R89</f>
        <v>4.4999999999999997E-3</v>
      </c>
      <c r="S85" s="173"/>
      <c r="T85" s="175">
        <f>T86+T89</f>
        <v>0</v>
      </c>
      <c r="AR85" s="176" t="s">
        <v>82</v>
      </c>
      <c r="AT85" s="177" t="s">
        <v>71</v>
      </c>
      <c r="AU85" s="177" t="s">
        <v>72</v>
      </c>
      <c r="AY85" s="176" t="s">
        <v>144</v>
      </c>
      <c r="BK85" s="178">
        <f>BK86+BK89</f>
        <v>0</v>
      </c>
    </row>
    <row r="86" spans="2:65" s="11" customFormat="1" ht="22.9" customHeight="1">
      <c r="B86" s="165"/>
      <c r="C86" s="166"/>
      <c r="D86" s="167" t="s">
        <v>71</v>
      </c>
      <c r="E86" s="179" t="s">
        <v>308</v>
      </c>
      <c r="F86" s="179" t="s">
        <v>309</v>
      </c>
      <c r="G86" s="166"/>
      <c r="H86" s="166"/>
      <c r="I86" s="169"/>
      <c r="J86" s="180">
        <f>BK86</f>
        <v>0</v>
      </c>
      <c r="K86" s="166"/>
      <c r="L86" s="171"/>
      <c r="M86" s="172"/>
      <c r="N86" s="173"/>
      <c r="O86" s="173"/>
      <c r="P86" s="174">
        <f>SUM(P87:P88)</f>
        <v>0</v>
      </c>
      <c r="Q86" s="173"/>
      <c r="R86" s="174">
        <f>SUM(R87:R88)</f>
        <v>0</v>
      </c>
      <c r="S86" s="173"/>
      <c r="T86" s="175">
        <f>SUM(T87:T88)</f>
        <v>0</v>
      </c>
      <c r="AR86" s="176" t="s">
        <v>82</v>
      </c>
      <c r="AT86" s="177" t="s">
        <v>71</v>
      </c>
      <c r="AU86" s="177" t="s">
        <v>80</v>
      </c>
      <c r="AY86" s="176" t="s">
        <v>144</v>
      </c>
      <c r="BK86" s="178">
        <f>SUM(BK87:BK88)</f>
        <v>0</v>
      </c>
    </row>
    <row r="87" spans="2:65" s="1" customFormat="1" ht="16.5" customHeight="1">
      <c r="B87" s="34"/>
      <c r="C87" s="181" t="s">
        <v>80</v>
      </c>
      <c r="D87" s="181" t="s">
        <v>146</v>
      </c>
      <c r="E87" s="182" t="s">
        <v>1741</v>
      </c>
      <c r="F87" s="183" t="s">
        <v>1742</v>
      </c>
      <c r="G87" s="184" t="s">
        <v>313</v>
      </c>
      <c r="H87" s="185">
        <v>1</v>
      </c>
      <c r="I87" s="330"/>
      <c r="J87" s="187">
        <f>ROUND(I87*H87,2)</f>
        <v>0</v>
      </c>
      <c r="K87" s="183" t="s">
        <v>149</v>
      </c>
      <c r="L87" s="38"/>
      <c r="M87" s="188" t="s">
        <v>19</v>
      </c>
      <c r="N87" s="189" t="s">
        <v>43</v>
      </c>
      <c r="O87" s="63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AR87" s="192" t="s">
        <v>227</v>
      </c>
      <c r="AT87" s="192" t="s">
        <v>146</v>
      </c>
      <c r="AU87" s="192" t="s">
        <v>82</v>
      </c>
      <c r="AY87" s="17" t="s">
        <v>144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17" t="s">
        <v>80</v>
      </c>
      <c r="BK87" s="193">
        <f>ROUND(I87*H87,2)</f>
        <v>0</v>
      </c>
      <c r="BL87" s="17" t="s">
        <v>227</v>
      </c>
      <c r="BM87" s="192" t="s">
        <v>1743</v>
      </c>
    </row>
    <row r="88" spans="2:65" s="1" customFormat="1" ht="19.5">
      <c r="B88" s="34"/>
      <c r="C88" s="35"/>
      <c r="D88" s="196" t="s">
        <v>814</v>
      </c>
      <c r="E88" s="35"/>
      <c r="F88" s="243" t="s">
        <v>1744</v>
      </c>
      <c r="G88" s="35"/>
      <c r="H88" s="35"/>
      <c r="I88" s="108"/>
      <c r="J88" s="35"/>
      <c r="K88" s="35"/>
      <c r="L88" s="38"/>
      <c r="M88" s="244"/>
      <c r="N88" s="63"/>
      <c r="O88" s="63"/>
      <c r="P88" s="63"/>
      <c r="Q88" s="63"/>
      <c r="R88" s="63"/>
      <c r="S88" s="63"/>
      <c r="T88" s="64"/>
      <c r="AT88" s="17" t="s">
        <v>814</v>
      </c>
      <c r="AU88" s="17" t="s">
        <v>82</v>
      </c>
    </row>
    <row r="89" spans="2:65" s="11" customFormat="1" ht="22.9" customHeight="1">
      <c r="B89" s="165"/>
      <c r="C89" s="166"/>
      <c r="D89" s="167" t="s">
        <v>71</v>
      </c>
      <c r="E89" s="179" t="s">
        <v>1745</v>
      </c>
      <c r="F89" s="179" t="s">
        <v>1746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SUM(P90:P98)</f>
        <v>0</v>
      </c>
      <c r="Q89" s="173"/>
      <c r="R89" s="174">
        <f>SUM(R90:R98)</f>
        <v>4.4999999999999997E-3</v>
      </c>
      <c r="S89" s="173"/>
      <c r="T89" s="175">
        <f>SUM(T90:T98)</f>
        <v>0</v>
      </c>
      <c r="AR89" s="176" t="s">
        <v>82</v>
      </c>
      <c r="AT89" s="177" t="s">
        <v>71</v>
      </c>
      <c r="AU89" s="177" t="s">
        <v>80</v>
      </c>
      <c r="AY89" s="176" t="s">
        <v>144</v>
      </c>
      <c r="BK89" s="178">
        <f>SUM(BK90:BK98)</f>
        <v>0</v>
      </c>
    </row>
    <row r="90" spans="2:65" s="1" customFormat="1" ht="16.5" customHeight="1">
      <c r="B90" s="34"/>
      <c r="C90" s="181" t="s">
        <v>82</v>
      </c>
      <c r="D90" s="181" t="s">
        <v>146</v>
      </c>
      <c r="E90" s="182" t="s">
        <v>1747</v>
      </c>
      <c r="F90" s="183" t="s">
        <v>1748</v>
      </c>
      <c r="G90" s="184" t="s">
        <v>235</v>
      </c>
      <c r="H90" s="185">
        <v>6</v>
      </c>
      <c r="I90" s="330"/>
      <c r="J90" s="187">
        <f>ROUND(I90*H90,2)</f>
        <v>0</v>
      </c>
      <c r="K90" s="183" t="s">
        <v>149</v>
      </c>
      <c r="L90" s="38"/>
      <c r="M90" s="188" t="s">
        <v>19</v>
      </c>
      <c r="N90" s="189" t="s">
        <v>43</v>
      </c>
      <c r="O90" s="63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AR90" s="192" t="s">
        <v>227</v>
      </c>
      <c r="AT90" s="192" t="s">
        <v>146</v>
      </c>
      <c r="AU90" s="192" t="s">
        <v>82</v>
      </c>
      <c r="AY90" s="17" t="s">
        <v>144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17" t="s">
        <v>80</v>
      </c>
      <c r="BK90" s="193">
        <f>ROUND(I90*H90,2)</f>
        <v>0</v>
      </c>
      <c r="BL90" s="17" t="s">
        <v>227</v>
      </c>
      <c r="BM90" s="192" t="s">
        <v>1749</v>
      </c>
    </row>
    <row r="91" spans="2:65" s="1" customFormat="1" ht="16.5" customHeight="1">
      <c r="B91" s="34"/>
      <c r="C91" s="217" t="s">
        <v>159</v>
      </c>
      <c r="D91" s="217" t="s">
        <v>217</v>
      </c>
      <c r="E91" s="218" t="s">
        <v>1750</v>
      </c>
      <c r="F91" s="219" t="s">
        <v>1751</v>
      </c>
      <c r="G91" s="220" t="s">
        <v>235</v>
      </c>
      <c r="H91" s="221">
        <v>6</v>
      </c>
      <c r="I91" s="330"/>
      <c r="J91" s="223">
        <f>ROUND(I91*H91,2)</f>
        <v>0</v>
      </c>
      <c r="K91" s="219" t="s">
        <v>149</v>
      </c>
      <c r="L91" s="224"/>
      <c r="M91" s="225" t="s">
        <v>19</v>
      </c>
      <c r="N91" s="226" t="s">
        <v>43</v>
      </c>
      <c r="O91" s="63"/>
      <c r="P91" s="190">
        <f>O91*H91</f>
        <v>0</v>
      </c>
      <c r="Q91" s="190">
        <v>1.9000000000000001E-4</v>
      </c>
      <c r="R91" s="190">
        <f>Q91*H91</f>
        <v>1.14E-3</v>
      </c>
      <c r="S91" s="190">
        <v>0</v>
      </c>
      <c r="T91" s="191">
        <f>S91*H91</f>
        <v>0</v>
      </c>
      <c r="AR91" s="192" t="s">
        <v>327</v>
      </c>
      <c r="AT91" s="192" t="s">
        <v>217</v>
      </c>
      <c r="AU91" s="192" t="s">
        <v>82</v>
      </c>
      <c r="AY91" s="17" t="s">
        <v>144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7" t="s">
        <v>80</v>
      </c>
      <c r="BK91" s="193">
        <f>ROUND(I91*H91,2)</f>
        <v>0</v>
      </c>
      <c r="BL91" s="17" t="s">
        <v>227</v>
      </c>
      <c r="BM91" s="192" t="s">
        <v>1752</v>
      </c>
    </row>
    <row r="92" spans="2:65" s="1" customFormat="1" ht="16.5" customHeight="1">
      <c r="B92" s="34"/>
      <c r="C92" s="181" t="s">
        <v>150</v>
      </c>
      <c r="D92" s="181" t="s">
        <v>146</v>
      </c>
      <c r="E92" s="182" t="s">
        <v>1753</v>
      </c>
      <c r="F92" s="183" t="s">
        <v>1754</v>
      </c>
      <c r="G92" s="184" t="s">
        <v>235</v>
      </c>
      <c r="H92" s="185">
        <v>20</v>
      </c>
      <c r="I92" s="330"/>
      <c r="J92" s="187">
        <f>ROUND(I92*H92,2)</f>
        <v>0</v>
      </c>
      <c r="K92" s="183" t="s">
        <v>149</v>
      </c>
      <c r="L92" s="38"/>
      <c r="M92" s="188" t="s">
        <v>19</v>
      </c>
      <c r="N92" s="189" t="s">
        <v>43</v>
      </c>
      <c r="O92" s="63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AR92" s="192" t="s">
        <v>227</v>
      </c>
      <c r="AT92" s="192" t="s">
        <v>146</v>
      </c>
      <c r="AU92" s="192" t="s">
        <v>82</v>
      </c>
      <c r="AY92" s="17" t="s">
        <v>144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7" t="s">
        <v>80</v>
      </c>
      <c r="BK92" s="193">
        <f>ROUND(I92*H92,2)</f>
        <v>0</v>
      </c>
      <c r="BL92" s="17" t="s">
        <v>227</v>
      </c>
      <c r="BM92" s="192" t="s">
        <v>1755</v>
      </c>
    </row>
    <row r="93" spans="2:65" s="1" customFormat="1" ht="16.5" customHeight="1">
      <c r="B93" s="34"/>
      <c r="C93" s="217" t="s">
        <v>169</v>
      </c>
      <c r="D93" s="217" t="s">
        <v>217</v>
      </c>
      <c r="E93" s="218" t="s">
        <v>1756</v>
      </c>
      <c r="F93" s="219" t="s">
        <v>1757</v>
      </c>
      <c r="G93" s="220" t="s">
        <v>235</v>
      </c>
      <c r="H93" s="221">
        <v>24</v>
      </c>
      <c r="I93" s="330"/>
      <c r="J93" s="223">
        <f>ROUND(I93*H93,2)</f>
        <v>0</v>
      </c>
      <c r="K93" s="219" t="s">
        <v>149</v>
      </c>
      <c r="L93" s="224"/>
      <c r="M93" s="225" t="s">
        <v>19</v>
      </c>
      <c r="N93" s="226" t="s">
        <v>43</v>
      </c>
      <c r="O93" s="63"/>
      <c r="P93" s="190">
        <f>O93*H93</f>
        <v>0</v>
      </c>
      <c r="Q93" s="190">
        <v>1.3999999999999999E-4</v>
      </c>
      <c r="R93" s="190">
        <f>Q93*H93</f>
        <v>3.3599999999999997E-3</v>
      </c>
      <c r="S93" s="190">
        <v>0</v>
      </c>
      <c r="T93" s="191">
        <f>S93*H93</f>
        <v>0</v>
      </c>
      <c r="AR93" s="192" t="s">
        <v>327</v>
      </c>
      <c r="AT93" s="192" t="s">
        <v>217</v>
      </c>
      <c r="AU93" s="192" t="s">
        <v>82</v>
      </c>
      <c r="AY93" s="17" t="s">
        <v>144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7" t="s">
        <v>80</v>
      </c>
      <c r="BK93" s="193">
        <f>ROUND(I93*H93,2)</f>
        <v>0</v>
      </c>
      <c r="BL93" s="17" t="s">
        <v>227</v>
      </c>
      <c r="BM93" s="192" t="s">
        <v>1758</v>
      </c>
    </row>
    <row r="94" spans="2:65" s="12" customFormat="1">
      <c r="B94" s="194"/>
      <c r="C94" s="195"/>
      <c r="D94" s="196" t="s">
        <v>152</v>
      </c>
      <c r="E94" s="195"/>
      <c r="F94" s="198" t="s">
        <v>1759</v>
      </c>
      <c r="G94" s="195"/>
      <c r="H94" s="199">
        <v>24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152</v>
      </c>
      <c r="AU94" s="205" t="s">
        <v>82</v>
      </c>
      <c r="AV94" s="12" t="s">
        <v>82</v>
      </c>
      <c r="AW94" s="12" t="s">
        <v>4</v>
      </c>
      <c r="AX94" s="12" t="s">
        <v>80</v>
      </c>
      <c r="AY94" s="205" t="s">
        <v>144</v>
      </c>
    </row>
    <row r="95" spans="2:65" s="1" customFormat="1" ht="16.5" customHeight="1">
      <c r="B95" s="34"/>
      <c r="C95" s="181" t="s">
        <v>173</v>
      </c>
      <c r="D95" s="181" t="s">
        <v>146</v>
      </c>
      <c r="E95" s="182" t="s">
        <v>1760</v>
      </c>
      <c r="F95" s="183" t="s">
        <v>1761</v>
      </c>
      <c r="G95" s="184" t="s">
        <v>313</v>
      </c>
      <c r="H95" s="185">
        <v>6</v>
      </c>
      <c r="I95" s="330"/>
      <c r="J95" s="187">
        <f>ROUND(I95*H95,2)</f>
        <v>0</v>
      </c>
      <c r="K95" s="183" t="s">
        <v>149</v>
      </c>
      <c r="L95" s="38"/>
      <c r="M95" s="188" t="s">
        <v>19</v>
      </c>
      <c r="N95" s="189" t="s">
        <v>43</v>
      </c>
      <c r="O95" s="63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AR95" s="192" t="s">
        <v>227</v>
      </c>
      <c r="AT95" s="192" t="s">
        <v>146</v>
      </c>
      <c r="AU95" s="192" t="s">
        <v>82</v>
      </c>
      <c r="AY95" s="17" t="s">
        <v>144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7" t="s">
        <v>80</v>
      </c>
      <c r="BK95" s="193">
        <f>ROUND(I95*H95,2)</f>
        <v>0</v>
      </c>
      <c r="BL95" s="17" t="s">
        <v>227</v>
      </c>
      <c r="BM95" s="192" t="s">
        <v>1762</v>
      </c>
    </row>
    <row r="96" spans="2:65" s="1" customFormat="1" ht="16.5" customHeight="1">
      <c r="B96" s="34"/>
      <c r="C96" s="217" t="s">
        <v>179</v>
      </c>
      <c r="D96" s="217" t="s">
        <v>217</v>
      </c>
      <c r="E96" s="218" t="s">
        <v>1763</v>
      </c>
      <c r="F96" s="219" t="s">
        <v>1764</v>
      </c>
      <c r="G96" s="220" t="s">
        <v>1535</v>
      </c>
      <c r="H96" s="221">
        <v>6</v>
      </c>
      <c r="I96" s="330"/>
      <c r="J96" s="223">
        <f>ROUND(I96*H96,2)</f>
        <v>0</v>
      </c>
      <c r="K96" s="219" t="s">
        <v>1525</v>
      </c>
      <c r="L96" s="224"/>
      <c r="M96" s="225" t="s">
        <v>19</v>
      </c>
      <c r="N96" s="226" t="s">
        <v>43</v>
      </c>
      <c r="O96" s="63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AR96" s="192" t="s">
        <v>327</v>
      </c>
      <c r="AT96" s="192" t="s">
        <v>217</v>
      </c>
      <c r="AU96" s="192" t="s">
        <v>82</v>
      </c>
      <c r="AY96" s="17" t="s">
        <v>144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7" t="s">
        <v>80</v>
      </c>
      <c r="BK96" s="193">
        <f>ROUND(I96*H96,2)</f>
        <v>0</v>
      </c>
      <c r="BL96" s="17" t="s">
        <v>227</v>
      </c>
      <c r="BM96" s="192" t="s">
        <v>1765</v>
      </c>
    </row>
    <row r="97" spans="2:65" s="1" customFormat="1" ht="16.5" customHeight="1">
      <c r="B97" s="34"/>
      <c r="C97" s="181" t="s">
        <v>183</v>
      </c>
      <c r="D97" s="181" t="s">
        <v>146</v>
      </c>
      <c r="E97" s="182" t="s">
        <v>1766</v>
      </c>
      <c r="F97" s="183" t="s">
        <v>1767</v>
      </c>
      <c r="G97" s="184" t="s">
        <v>313</v>
      </c>
      <c r="H97" s="185">
        <v>1</v>
      </c>
      <c r="I97" s="330"/>
      <c r="J97" s="187">
        <f>ROUND(I97*H97,2)</f>
        <v>0</v>
      </c>
      <c r="K97" s="183" t="s">
        <v>149</v>
      </c>
      <c r="L97" s="38"/>
      <c r="M97" s="188" t="s">
        <v>19</v>
      </c>
      <c r="N97" s="189" t="s">
        <v>43</v>
      </c>
      <c r="O97" s="63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AR97" s="192" t="s">
        <v>227</v>
      </c>
      <c r="AT97" s="192" t="s">
        <v>146</v>
      </c>
      <c r="AU97" s="192" t="s">
        <v>82</v>
      </c>
      <c r="AY97" s="17" t="s">
        <v>144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7" t="s">
        <v>80</v>
      </c>
      <c r="BK97" s="193">
        <f>ROUND(I97*H97,2)</f>
        <v>0</v>
      </c>
      <c r="BL97" s="17" t="s">
        <v>227</v>
      </c>
      <c r="BM97" s="192" t="s">
        <v>1768</v>
      </c>
    </row>
    <row r="98" spans="2:65" s="1" customFormat="1" ht="16.5" customHeight="1">
      <c r="B98" s="34"/>
      <c r="C98" s="217" t="s">
        <v>188</v>
      </c>
      <c r="D98" s="217" t="s">
        <v>217</v>
      </c>
      <c r="E98" s="218" t="s">
        <v>1769</v>
      </c>
      <c r="F98" s="219" t="s">
        <v>1770</v>
      </c>
      <c r="G98" s="220" t="s">
        <v>1535</v>
      </c>
      <c r="H98" s="221">
        <v>1</v>
      </c>
      <c r="I98" s="330"/>
      <c r="J98" s="223">
        <f>ROUND(I98*H98,2)</f>
        <v>0</v>
      </c>
      <c r="K98" s="219" t="s">
        <v>1525</v>
      </c>
      <c r="L98" s="224"/>
      <c r="M98" s="225" t="s">
        <v>19</v>
      </c>
      <c r="N98" s="226" t="s">
        <v>43</v>
      </c>
      <c r="O98" s="63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AR98" s="192" t="s">
        <v>327</v>
      </c>
      <c r="AT98" s="192" t="s">
        <v>217</v>
      </c>
      <c r="AU98" s="192" t="s">
        <v>82</v>
      </c>
      <c r="AY98" s="17" t="s">
        <v>144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7" t="s">
        <v>80</v>
      </c>
      <c r="BK98" s="193">
        <f>ROUND(I98*H98,2)</f>
        <v>0</v>
      </c>
      <c r="BL98" s="17" t="s">
        <v>227</v>
      </c>
      <c r="BM98" s="192" t="s">
        <v>1771</v>
      </c>
    </row>
    <row r="99" spans="2:65" s="11" customFormat="1" ht="25.9" customHeight="1">
      <c r="B99" s="165"/>
      <c r="C99" s="166"/>
      <c r="D99" s="167" t="s">
        <v>71</v>
      </c>
      <c r="E99" s="168" t="s">
        <v>217</v>
      </c>
      <c r="F99" s="168" t="s">
        <v>1617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P100</f>
        <v>0</v>
      </c>
      <c r="Q99" s="173"/>
      <c r="R99" s="174">
        <f>R100</f>
        <v>0</v>
      </c>
      <c r="S99" s="173"/>
      <c r="T99" s="175">
        <f>T100</f>
        <v>0</v>
      </c>
      <c r="AR99" s="176" t="s">
        <v>159</v>
      </c>
      <c r="AT99" s="177" t="s">
        <v>71</v>
      </c>
      <c r="AU99" s="177" t="s">
        <v>72</v>
      </c>
      <c r="AY99" s="176" t="s">
        <v>144</v>
      </c>
      <c r="BK99" s="178">
        <f>BK100</f>
        <v>0</v>
      </c>
    </row>
    <row r="100" spans="2:65" s="11" customFormat="1" ht="22.9" customHeight="1">
      <c r="B100" s="165"/>
      <c r="C100" s="166"/>
      <c r="D100" s="167" t="s">
        <v>71</v>
      </c>
      <c r="E100" s="179" t="s">
        <v>1772</v>
      </c>
      <c r="F100" s="179" t="s">
        <v>1773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SUM(P101:P106)</f>
        <v>0</v>
      </c>
      <c r="Q100" s="173"/>
      <c r="R100" s="174">
        <f>SUM(R101:R106)</f>
        <v>0</v>
      </c>
      <c r="S100" s="173"/>
      <c r="T100" s="175">
        <f>SUM(T101:T106)</f>
        <v>0</v>
      </c>
      <c r="AR100" s="176" t="s">
        <v>159</v>
      </c>
      <c r="AT100" s="177" t="s">
        <v>71</v>
      </c>
      <c r="AU100" s="177" t="s">
        <v>80</v>
      </c>
      <c r="AY100" s="176" t="s">
        <v>144</v>
      </c>
      <c r="BK100" s="178">
        <f>SUM(BK101:BK106)</f>
        <v>0</v>
      </c>
    </row>
    <row r="101" spans="2:65" s="1" customFormat="1" ht="16.5" customHeight="1">
      <c r="B101" s="34"/>
      <c r="C101" s="181" t="s">
        <v>194</v>
      </c>
      <c r="D101" s="181" t="s">
        <v>146</v>
      </c>
      <c r="E101" s="182" t="s">
        <v>1774</v>
      </c>
      <c r="F101" s="183" t="s">
        <v>1775</v>
      </c>
      <c r="G101" s="184" t="s">
        <v>313</v>
      </c>
      <c r="H101" s="185">
        <v>1</v>
      </c>
      <c r="I101" s="330"/>
      <c r="J101" s="187">
        <f>ROUND(I101*H101,2)</f>
        <v>0</v>
      </c>
      <c r="K101" s="183" t="s">
        <v>149</v>
      </c>
      <c r="L101" s="38"/>
      <c r="M101" s="188" t="s">
        <v>19</v>
      </c>
      <c r="N101" s="189" t="s">
        <v>43</v>
      </c>
      <c r="O101" s="63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AR101" s="192" t="s">
        <v>661</v>
      </c>
      <c r="AT101" s="192" t="s">
        <v>146</v>
      </c>
      <c r="AU101" s="192" t="s">
        <v>82</v>
      </c>
      <c r="AY101" s="17" t="s">
        <v>144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7" t="s">
        <v>80</v>
      </c>
      <c r="BK101" s="193">
        <f>ROUND(I101*H101,2)</f>
        <v>0</v>
      </c>
      <c r="BL101" s="17" t="s">
        <v>661</v>
      </c>
      <c r="BM101" s="192" t="s">
        <v>1776</v>
      </c>
    </row>
    <row r="102" spans="2:65" s="1" customFormat="1" ht="19.5">
      <c r="B102" s="34"/>
      <c r="C102" s="35"/>
      <c r="D102" s="196" t="s">
        <v>814</v>
      </c>
      <c r="E102" s="35"/>
      <c r="F102" s="243" t="s">
        <v>1777</v>
      </c>
      <c r="G102" s="35"/>
      <c r="H102" s="35"/>
      <c r="I102" s="108"/>
      <c r="J102" s="35"/>
      <c r="K102" s="35"/>
      <c r="L102" s="38"/>
      <c r="M102" s="244"/>
      <c r="N102" s="63"/>
      <c r="O102" s="63"/>
      <c r="P102" s="63"/>
      <c r="Q102" s="63"/>
      <c r="R102" s="63"/>
      <c r="S102" s="63"/>
      <c r="T102" s="64"/>
      <c r="AT102" s="17" t="s">
        <v>814</v>
      </c>
      <c r="AU102" s="17" t="s">
        <v>82</v>
      </c>
    </row>
    <row r="103" spans="2:65" s="1" customFormat="1" ht="16.5" customHeight="1">
      <c r="B103" s="34"/>
      <c r="C103" s="181" t="s">
        <v>201</v>
      </c>
      <c r="D103" s="181" t="s">
        <v>146</v>
      </c>
      <c r="E103" s="182" t="s">
        <v>1778</v>
      </c>
      <c r="F103" s="183" t="s">
        <v>1779</v>
      </c>
      <c r="G103" s="184" t="s">
        <v>313</v>
      </c>
      <c r="H103" s="185">
        <v>5</v>
      </c>
      <c r="I103" s="330"/>
      <c r="J103" s="187">
        <f>ROUND(I103*H103,2)</f>
        <v>0</v>
      </c>
      <c r="K103" s="183" t="s">
        <v>149</v>
      </c>
      <c r="L103" s="38"/>
      <c r="M103" s="188" t="s">
        <v>19</v>
      </c>
      <c r="N103" s="189" t="s">
        <v>43</v>
      </c>
      <c r="O103" s="63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AR103" s="192" t="s">
        <v>661</v>
      </c>
      <c r="AT103" s="192" t="s">
        <v>146</v>
      </c>
      <c r="AU103" s="192" t="s">
        <v>82</v>
      </c>
      <c r="AY103" s="17" t="s">
        <v>144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7" t="s">
        <v>80</v>
      </c>
      <c r="BK103" s="193">
        <f>ROUND(I103*H103,2)</f>
        <v>0</v>
      </c>
      <c r="BL103" s="17" t="s">
        <v>661</v>
      </c>
      <c r="BM103" s="192" t="s">
        <v>1780</v>
      </c>
    </row>
    <row r="104" spans="2:65" s="1" customFormat="1" ht="29.25">
      <c r="B104" s="34"/>
      <c r="C104" s="35"/>
      <c r="D104" s="196" t="s">
        <v>814</v>
      </c>
      <c r="E104" s="35"/>
      <c r="F104" s="243" t="s">
        <v>1781</v>
      </c>
      <c r="G104" s="35"/>
      <c r="H104" s="35"/>
      <c r="I104" s="108"/>
      <c r="J104" s="35"/>
      <c r="K104" s="35"/>
      <c r="L104" s="38"/>
      <c r="M104" s="244"/>
      <c r="N104" s="63"/>
      <c r="O104" s="63"/>
      <c r="P104" s="63"/>
      <c r="Q104" s="63"/>
      <c r="R104" s="63"/>
      <c r="S104" s="63"/>
      <c r="T104" s="64"/>
      <c r="AT104" s="17" t="s">
        <v>814</v>
      </c>
      <c r="AU104" s="17" t="s">
        <v>82</v>
      </c>
    </row>
    <row r="105" spans="2:65" s="1" customFormat="1" ht="24" customHeight="1">
      <c r="B105" s="34"/>
      <c r="C105" s="217" t="s">
        <v>206</v>
      </c>
      <c r="D105" s="217" t="s">
        <v>217</v>
      </c>
      <c r="E105" s="218" t="s">
        <v>1782</v>
      </c>
      <c r="F105" s="219" t="s">
        <v>1783</v>
      </c>
      <c r="G105" s="220" t="s">
        <v>1784</v>
      </c>
      <c r="H105" s="221">
        <v>2</v>
      </c>
      <c r="I105" s="330"/>
      <c r="J105" s="223">
        <f>ROUND(I105*H105,2)</f>
        <v>0</v>
      </c>
      <c r="K105" s="219" t="s">
        <v>19</v>
      </c>
      <c r="L105" s="224"/>
      <c r="M105" s="225" t="s">
        <v>19</v>
      </c>
      <c r="N105" s="226" t="s">
        <v>43</v>
      </c>
      <c r="O105" s="63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AR105" s="192" t="s">
        <v>660</v>
      </c>
      <c r="AT105" s="192" t="s">
        <v>217</v>
      </c>
      <c r="AU105" s="192" t="s">
        <v>82</v>
      </c>
      <c r="AY105" s="17" t="s">
        <v>144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7" t="s">
        <v>80</v>
      </c>
      <c r="BK105" s="193">
        <f>ROUND(I105*H105,2)</f>
        <v>0</v>
      </c>
      <c r="BL105" s="17" t="s">
        <v>661</v>
      </c>
      <c r="BM105" s="192" t="s">
        <v>1785</v>
      </c>
    </row>
    <row r="106" spans="2:65" s="1" customFormat="1" ht="16.5" customHeight="1">
      <c r="B106" s="34"/>
      <c r="C106" s="217" t="s">
        <v>211</v>
      </c>
      <c r="D106" s="217" t="s">
        <v>217</v>
      </c>
      <c r="E106" s="218" t="s">
        <v>1786</v>
      </c>
      <c r="F106" s="219" t="s">
        <v>1787</v>
      </c>
      <c r="G106" s="220" t="s">
        <v>1535</v>
      </c>
      <c r="H106" s="221">
        <v>1</v>
      </c>
      <c r="I106" s="330"/>
      <c r="J106" s="223">
        <f>ROUND(I106*H106,2)</f>
        <v>0</v>
      </c>
      <c r="K106" s="219" t="s">
        <v>1525</v>
      </c>
      <c r="L106" s="224"/>
      <c r="M106" s="250" t="s">
        <v>19</v>
      </c>
      <c r="N106" s="251" t="s">
        <v>43</v>
      </c>
      <c r="O106" s="240"/>
      <c r="P106" s="241">
        <f>O106*H106</f>
        <v>0</v>
      </c>
      <c r="Q106" s="241">
        <v>0</v>
      </c>
      <c r="R106" s="241">
        <f>Q106*H106</f>
        <v>0</v>
      </c>
      <c r="S106" s="241">
        <v>0</v>
      </c>
      <c r="T106" s="242">
        <f>S106*H106</f>
        <v>0</v>
      </c>
      <c r="AR106" s="192" t="s">
        <v>660</v>
      </c>
      <c r="AT106" s="192" t="s">
        <v>217</v>
      </c>
      <c r="AU106" s="192" t="s">
        <v>82</v>
      </c>
      <c r="AY106" s="17" t="s">
        <v>144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7" t="s">
        <v>80</v>
      </c>
      <c r="BK106" s="193">
        <f>ROUND(I106*H106,2)</f>
        <v>0</v>
      </c>
      <c r="BL106" s="17" t="s">
        <v>661</v>
      </c>
      <c r="BM106" s="192" t="s">
        <v>1788</v>
      </c>
    </row>
    <row r="107" spans="2:65" s="1" customFormat="1" ht="6.95" customHeight="1">
      <c r="B107" s="46"/>
      <c r="C107" s="47"/>
      <c r="D107" s="47"/>
      <c r="E107" s="47"/>
      <c r="F107" s="47"/>
      <c r="G107" s="47"/>
      <c r="H107" s="47"/>
      <c r="I107" s="132"/>
      <c r="J107" s="47"/>
      <c r="K107" s="47"/>
      <c r="L107" s="38"/>
    </row>
  </sheetData>
  <sheetProtection algorithmName="SHA-512" hashValue="CbQy5EcnDEFfOynnrk1MPwWS8qwYbj5YSDP9T9GiMw97EfNOUVnQFSPaxUhsgmr7S1jlL5DIE2H7hNMPaasTqw==" saltValue="DI+1+mzUYDmGyHCClBxzEyGE2ww3a1Rxtlr0d2NIxAmxWWv2sI3NUKmxlsMdaWcop53dZEwIh4PPkBXq75DSrA==" spinCount="100000" sheet="1" objects="1" scenarios="1" formatColumns="0" formatRows="0" autoFilter="0"/>
  <autoFilter ref="C83:K106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1"/>
  <sheetViews>
    <sheetView showGridLines="0" zoomScaleNormal="100" workbookViewId="0">
      <selection activeCell="I82" sqref="I8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7" t="s">
        <v>102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</row>
    <row r="4" spans="2:46" ht="24.95" customHeight="1">
      <c r="B4" s="20"/>
      <c r="D4" s="105" t="s">
        <v>109</v>
      </c>
      <c r="L4" s="20"/>
      <c r="M4" s="10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7" t="s">
        <v>16</v>
      </c>
      <c r="L6" s="20"/>
    </row>
    <row r="7" spans="2:46" ht="16.5" customHeight="1">
      <c r="B7" s="20"/>
      <c r="E7" s="374" t="str">
        <f>'Rekapitulace stavby'!K6</f>
        <v>Sovinky, VDJ – rekonstrukce, úprava 15.7.2019</v>
      </c>
      <c r="F7" s="375"/>
      <c r="G7" s="375"/>
      <c r="H7" s="375"/>
      <c r="L7" s="20"/>
    </row>
    <row r="8" spans="2:46" s="1" customFormat="1" ht="12" customHeight="1">
      <c r="B8" s="38"/>
      <c r="D8" s="107" t="s">
        <v>113</v>
      </c>
      <c r="I8" s="108"/>
      <c r="L8" s="38"/>
    </row>
    <row r="9" spans="2:46" s="1" customFormat="1" ht="36.950000000000003" customHeight="1">
      <c r="B9" s="38"/>
      <c r="E9" s="376" t="s">
        <v>1789</v>
      </c>
      <c r="F9" s="377"/>
      <c r="G9" s="377"/>
      <c r="H9" s="377"/>
      <c r="I9" s="108"/>
      <c r="L9" s="38"/>
    </row>
    <row r="10" spans="2:46" s="1" customFormat="1">
      <c r="B10" s="38"/>
      <c r="I10" s="108"/>
      <c r="L10" s="38"/>
    </row>
    <row r="11" spans="2:46" s="1" customFormat="1" ht="12" customHeight="1">
      <c r="B11" s="38"/>
      <c r="D11" s="107" t="s">
        <v>18</v>
      </c>
      <c r="F11" s="109" t="s">
        <v>19</v>
      </c>
      <c r="I11" s="110" t="s">
        <v>20</v>
      </c>
      <c r="J11" s="109" t="s">
        <v>19</v>
      </c>
      <c r="L11" s="38"/>
    </row>
    <row r="12" spans="2:46" s="1" customFormat="1" ht="12" customHeight="1">
      <c r="B12" s="38"/>
      <c r="D12" s="107" t="s">
        <v>21</v>
      </c>
      <c r="F12" s="109" t="s">
        <v>22</v>
      </c>
      <c r="I12" s="110" t="s">
        <v>23</v>
      </c>
      <c r="J12" s="111" t="str">
        <f>'Rekapitulace stavby'!AN8</f>
        <v>29. 4. 2019</v>
      </c>
      <c r="L12" s="38"/>
    </row>
    <row r="13" spans="2:46" s="1" customFormat="1" ht="10.9" customHeight="1">
      <c r="B13" s="38"/>
      <c r="I13" s="108"/>
      <c r="L13" s="38"/>
    </row>
    <row r="14" spans="2:46" s="1" customFormat="1" ht="12" customHeight="1">
      <c r="B14" s="38"/>
      <c r="D14" s="107" t="s">
        <v>25</v>
      </c>
      <c r="I14" s="110" t="s">
        <v>26</v>
      </c>
      <c r="J14" s="109" t="s">
        <v>19</v>
      </c>
      <c r="L14" s="38"/>
    </row>
    <row r="15" spans="2:46" s="1" customFormat="1" ht="18" customHeight="1">
      <c r="B15" s="38"/>
      <c r="E15" s="109" t="s">
        <v>27</v>
      </c>
      <c r="I15" s="110" t="s">
        <v>28</v>
      </c>
      <c r="J15" s="109" t="s">
        <v>19</v>
      </c>
      <c r="L15" s="38"/>
    </row>
    <row r="16" spans="2:46" s="1" customFormat="1" ht="6.95" customHeight="1">
      <c r="B16" s="38"/>
      <c r="I16" s="108"/>
      <c r="L16" s="38"/>
    </row>
    <row r="17" spans="2:12" s="1" customFormat="1" ht="12" customHeight="1">
      <c r="B17" s="38"/>
      <c r="D17" s="107" t="s">
        <v>29</v>
      </c>
      <c r="I17" s="110" t="s">
        <v>26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78" t="str">
        <f>'Rekapitulace stavby'!E14</f>
        <v>Vyplň údaj</v>
      </c>
      <c r="F18" s="379"/>
      <c r="G18" s="379"/>
      <c r="H18" s="379"/>
      <c r="I18" s="110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08"/>
      <c r="L19" s="38"/>
    </row>
    <row r="20" spans="2:12" s="1" customFormat="1" ht="12" customHeight="1">
      <c r="B20" s="38"/>
      <c r="D20" s="107" t="s">
        <v>31</v>
      </c>
      <c r="I20" s="110" t="s">
        <v>26</v>
      </c>
      <c r="J20" s="109" t="s">
        <v>19</v>
      </c>
      <c r="L20" s="38"/>
    </row>
    <row r="21" spans="2:12" s="1" customFormat="1" ht="18" customHeight="1">
      <c r="B21" s="38"/>
      <c r="E21" s="109" t="s">
        <v>32</v>
      </c>
      <c r="I21" s="110" t="s">
        <v>28</v>
      </c>
      <c r="J21" s="109" t="s">
        <v>19</v>
      </c>
      <c r="L21" s="38"/>
    </row>
    <row r="22" spans="2:12" s="1" customFormat="1" ht="6.95" customHeight="1">
      <c r="B22" s="38"/>
      <c r="I22" s="108"/>
      <c r="L22" s="38"/>
    </row>
    <row r="23" spans="2:12" s="1" customFormat="1" ht="12" customHeight="1">
      <c r="B23" s="38"/>
      <c r="D23" s="107" t="s">
        <v>34</v>
      </c>
      <c r="I23" s="110" t="s">
        <v>26</v>
      </c>
      <c r="J23" s="109" t="s">
        <v>19</v>
      </c>
      <c r="L23" s="38"/>
    </row>
    <row r="24" spans="2:12" s="1" customFormat="1" ht="18" customHeight="1">
      <c r="B24" s="38"/>
      <c r="E24" s="109" t="s">
        <v>35</v>
      </c>
      <c r="I24" s="110" t="s">
        <v>28</v>
      </c>
      <c r="J24" s="109" t="s">
        <v>19</v>
      </c>
      <c r="L24" s="38"/>
    </row>
    <row r="25" spans="2:12" s="1" customFormat="1" ht="6.95" customHeight="1">
      <c r="B25" s="38"/>
      <c r="I25" s="108"/>
      <c r="L25" s="38"/>
    </row>
    <row r="26" spans="2:12" s="1" customFormat="1" ht="12" customHeight="1">
      <c r="B26" s="38"/>
      <c r="D26" s="107" t="s">
        <v>36</v>
      </c>
      <c r="I26" s="108"/>
      <c r="L26" s="38"/>
    </row>
    <row r="27" spans="2:12" s="7" customFormat="1" ht="16.5" customHeight="1">
      <c r="B27" s="112"/>
      <c r="E27" s="380" t="s">
        <v>19</v>
      </c>
      <c r="F27" s="380"/>
      <c r="G27" s="380"/>
      <c r="H27" s="380"/>
      <c r="I27" s="113"/>
      <c r="L27" s="112"/>
    </row>
    <row r="28" spans="2:12" s="1" customFormat="1" ht="6.95" customHeight="1">
      <c r="B28" s="38"/>
      <c r="I28" s="108"/>
      <c r="L28" s="38"/>
    </row>
    <row r="29" spans="2:12" s="1" customFormat="1" ht="6.95" customHeight="1">
      <c r="B29" s="38"/>
      <c r="D29" s="59"/>
      <c r="E29" s="59"/>
      <c r="F29" s="59"/>
      <c r="G29" s="59"/>
      <c r="H29" s="59"/>
      <c r="I29" s="114"/>
      <c r="J29" s="59"/>
      <c r="K29" s="59"/>
      <c r="L29" s="38"/>
    </row>
    <row r="30" spans="2:12" s="1" customFormat="1" ht="25.35" customHeight="1">
      <c r="B30" s="38"/>
      <c r="D30" s="115" t="s">
        <v>38</v>
      </c>
      <c r="I30" s="108"/>
      <c r="J30" s="116">
        <f>ROUND(J80, 2)</f>
        <v>0</v>
      </c>
      <c r="L30" s="38"/>
    </row>
    <row r="31" spans="2:12" s="1" customFormat="1" ht="6.95" customHeight="1">
      <c r="B31" s="38"/>
      <c r="D31" s="59"/>
      <c r="E31" s="59"/>
      <c r="F31" s="59"/>
      <c r="G31" s="59"/>
      <c r="H31" s="59"/>
      <c r="I31" s="114"/>
      <c r="J31" s="59"/>
      <c r="K31" s="59"/>
      <c r="L31" s="38"/>
    </row>
    <row r="32" spans="2:12" s="1" customFormat="1" ht="14.45" customHeight="1">
      <c r="B32" s="38"/>
      <c r="F32" s="117" t="s">
        <v>40</v>
      </c>
      <c r="I32" s="118" t="s">
        <v>39</v>
      </c>
      <c r="J32" s="117" t="s">
        <v>41</v>
      </c>
      <c r="L32" s="38"/>
    </row>
    <row r="33" spans="2:12" s="1" customFormat="1" ht="14.45" customHeight="1">
      <c r="B33" s="38"/>
      <c r="D33" s="119" t="s">
        <v>42</v>
      </c>
      <c r="E33" s="107" t="s">
        <v>43</v>
      </c>
      <c r="F33" s="120">
        <f>ROUND((SUM(BE80:BE100)),  2)</f>
        <v>0</v>
      </c>
      <c r="I33" s="121">
        <v>0.21</v>
      </c>
      <c r="J33" s="120">
        <f>ROUND(((SUM(BE80:BE100))*I33),  2)</f>
        <v>0</v>
      </c>
      <c r="L33" s="38"/>
    </row>
    <row r="34" spans="2:12" s="1" customFormat="1" ht="14.45" customHeight="1">
      <c r="B34" s="38"/>
      <c r="E34" s="107" t="s">
        <v>44</v>
      </c>
      <c r="F34" s="120">
        <f>ROUND((SUM(BF80:BF100)),  2)</f>
        <v>0</v>
      </c>
      <c r="I34" s="121">
        <v>0.15</v>
      </c>
      <c r="J34" s="120">
        <f>ROUND(((SUM(BF80:BF100))*I34),  2)</f>
        <v>0</v>
      </c>
      <c r="L34" s="38"/>
    </row>
    <row r="35" spans="2:12" s="1" customFormat="1" ht="14.45" hidden="1" customHeight="1">
      <c r="B35" s="38"/>
      <c r="E35" s="107" t="s">
        <v>45</v>
      </c>
      <c r="F35" s="120">
        <f>ROUND((SUM(BG80:BG100)),  2)</f>
        <v>0</v>
      </c>
      <c r="I35" s="121">
        <v>0.21</v>
      </c>
      <c r="J35" s="120">
        <f>0</f>
        <v>0</v>
      </c>
      <c r="L35" s="38"/>
    </row>
    <row r="36" spans="2:12" s="1" customFormat="1" ht="14.45" hidden="1" customHeight="1">
      <c r="B36" s="38"/>
      <c r="E36" s="107" t="s">
        <v>46</v>
      </c>
      <c r="F36" s="120">
        <f>ROUND((SUM(BH80:BH100)),  2)</f>
        <v>0</v>
      </c>
      <c r="I36" s="121">
        <v>0.15</v>
      </c>
      <c r="J36" s="120">
        <f>0</f>
        <v>0</v>
      </c>
      <c r="L36" s="38"/>
    </row>
    <row r="37" spans="2:12" s="1" customFormat="1" ht="14.45" hidden="1" customHeight="1">
      <c r="B37" s="38"/>
      <c r="E37" s="107" t="s">
        <v>47</v>
      </c>
      <c r="F37" s="120">
        <f>ROUND((SUM(BI80:BI100)),  2)</f>
        <v>0</v>
      </c>
      <c r="I37" s="121">
        <v>0</v>
      </c>
      <c r="J37" s="120">
        <f>0</f>
        <v>0</v>
      </c>
      <c r="L37" s="38"/>
    </row>
    <row r="38" spans="2:12" s="1" customFormat="1" ht="6.95" customHeight="1">
      <c r="B38" s="38"/>
      <c r="I38" s="108"/>
      <c r="L38" s="38"/>
    </row>
    <row r="39" spans="2:12" s="1" customFormat="1" ht="25.35" customHeight="1">
      <c r="B39" s="38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7"/>
      <c r="J39" s="128">
        <f>SUM(J30:J37)</f>
        <v>0</v>
      </c>
      <c r="K39" s="129"/>
      <c r="L39" s="38"/>
    </row>
    <row r="40" spans="2:12" s="1" customFormat="1" ht="14.45" customHeight="1">
      <c r="B40" s="130"/>
      <c r="C40" s="131"/>
      <c r="D40" s="131"/>
      <c r="E40" s="131"/>
      <c r="F40" s="131"/>
      <c r="G40" s="131"/>
      <c r="H40" s="131"/>
      <c r="I40" s="132"/>
      <c r="J40" s="131"/>
      <c r="K40" s="131"/>
      <c r="L40" s="38"/>
    </row>
    <row r="44" spans="2:12" s="1" customFormat="1" ht="6.95" customHeight="1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8"/>
    </row>
    <row r="45" spans="2:12" s="1" customFormat="1" ht="24.95" customHeight="1">
      <c r="B45" s="34"/>
      <c r="C45" s="23" t="s">
        <v>115</v>
      </c>
      <c r="D45" s="35"/>
      <c r="E45" s="35"/>
      <c r="F45" s="35"/>
      <c r="G45" s="35"/>
      <c r="H45" s="35"/>
      <c r="I45" s="108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8"/>
      <c r="J46" s="35"/>
      <c r="K46" s="35"/>
      <c r="L46" s="38"/>
    </row>
    <row r="47" spans="2:12" s="1" customFormat="1" ht="12" customHeight="1">
      <c r="B47" s="34"/>
      <c r="C47" s="29" t="s">
        <v>16</v>
      </c>
      <c r="D47" s="35"/>
      <c r="E47" s="35"/>
      <c r="F47" s="35"/>
      <c r="G47" s="35"/>
      <c r="H47" s="35"/>
      <c r="I47" s="108"/>
      <c r="J47" s="35"/>
      <c r="K47" s="35"/>
      <c r="L47" s="38"/>
    </row>
    <row r="48" spans="2:12" s="1" customFormat="1" ht="16.5" customHeight="1">
      <c r="B48" s="34"/>
      <c r="C48" s="35"/>
      <c r="D48" s="35"/>
      <c r="E48" s="372" t="str">
        <f>E7</f>
        <v>Sovinky, VDJ – rekonstrukce, úprava 15.7.2019</v>
      </c>
      <c r="F48" s="373"/>
      <c r="G48" s="373"/>
      <c r="H48" s="373"/>
      <c r="I48" s="108"/>
      <c r="J48" s="35"/>
      <c r="K48" s="35"/>
      <c r="L48" s="38"/>
    </row>
    <row r="49" spans="2:47" s="1" customFormat="1" ht="12" customHeight="1">
      <c r="B49" s="34"/>
      <c r="C49" s="29" t="s">
        <v>113</v>
      </c>
      <c r="D49" s="35"/>
      <c r="E49" s="35"/>
      <c r="F49" s="35"/>
      <c r="G49" s="35"/>
      <c r="H49" s="35"/>
      <c r="I49" s="108"/>
      <c r="J49" s="35"/>
      <c r="K49" s="35"/>
      <c r="L49" s="38"/>
    </row>
    <row r="50" spans="2:47" s="1" customFormat="1" ht="16.5" customHeight="1">
      <c r="B50" s="34"/>
      <c r="C50" s="35"/>
      <c r="D50" s="35"/>
      <c r="E50" s="355" t="str">
        <f>E9</f>
        <v>07 - VRN</v>
      </c>
      <c r="F50" s="371"/>
      <c r="G50" s="371"/>
      <c r="H50" s="371"/>
      <c r="I50" s="108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8"/>
      <c r="J51" s="35"/>
      <c r="K51" s="35"/>
      <c r="L51" s="38"/>
    </row>
    <row r="52" spans="2:47" s="1" customFormat="1" ht="12" customHeight="1">
      <c r="B52" s="34"/>
      <c r="C52" s="29" t="s">
        <v>21</v>
      </c>
      <c r="D52" s="35"/>
      <c r="E52" s="35"/>
      <c r="F52" s="27" t="str">
        <f>F12</f>
        <v xml:space="preserve"> Sovinky u Mnichova Hradiště, okres Mladá Boleslav</v>
      </c>
      <c r="G52" s="35"/>
      <c r="H52" s="35"/>
      <c r="I52" s="110" t="s">
        <v>23</v>
      </c>
      <c r="J52" s="58" t="str">
        <f>IF(J12="","",J12)</f>
        <v>29. 4. 2019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8"/>
      <c r="J53" s="35"/>
      <c r="K53" s="35"/>
      <c r="L53" s="38"/>
    </row>
    <row r="54" spans="2:47" s="1" customFormat="1" ht="43.15" customHeight="1">
      <c r="B54" s="34"/>
      <c r="C54" s="29" t="s">
        <v>25</v>
      </c>
      <c r="D54" s="35"/>
      <c r="E54" s="35"/>
      <c r="F54" s="27" t="str">
        <f>E15</f>
        <v>VaK Mladá Boleslav, a.s.</v>
      </c>
      <c r="G54" s="35"/>
      <c r="H54" s="35"/>
      <c r="I54" s="110" t="s">
        <v>31</v>
      </c>
      <c r="J54" s="32" t="str">
        <f>E21</f>
        <v>Vodohospodářské inženýrské služby, a.s.</v>
      </c>
      <c r="K54" s="35"/>
      <c r="L54" s="38"/>
    </row>
    <row r="55" spans="2:47" s="1" customFormat="1" ht="15.2" customHeight="1">
      <c r="B55" s="34"/>
      <c r="C55" s="29" t="s">
        <v>29</v>
      </c>
      <c r="D55" s="35"/>
      <c r="E55" s="35"/>
      <c r="F55" s="27" t="str">
        <f>IF(E18="","",E18)</f>
        <v>Vyplň údaj</v>
      </c>
      <c r="G55" s="35"/>
      <c r="H55" s="35"/>
      <c r="I55" s="110" t="s">
        <v>34</v>
      </c>
      <c r="J55" s="32" t="str">
        <f>E24</f>
        <v>Ing.Josef Němeček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8"/>
      <c r="J56" s="35"/>
      <c r="K56" s="35"/>
      <c r="L56" s="38"/>
    </row>
    <row r="57" spans="2:47" s="1" customFormat="1" ht="29.25" customHeight="1">
      <c r="B57" s="34"/>
      <c r="C57" s="136" t="s">
        <v>116</v>
      </c>
      <c r="D57" s="137"/>
      <c r="E57" s="137"/>
      <c r="F57" s="137"/>
      <c r="G57" s="137"/>
      <c r="H57" s="137"/>
      <c r="I57" s="138"/>
      <c r="J57" s="139" t="s">
        <v>117</v>
      </c>
      <c r="K57" s="137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8"/>
      <c r="J58" s="35"/>
      <c r="K58" s="35"/>
      <c r="L58" s="38"/>
    </row>
    <row r="59" spans="2:47" s="1" customFormat="1" ht="22.9" customHeight="1">
      <c r="B59" s="34"/>
      <c r="C59" s="140" t="s">
        <v>70</v>
      </c>
      <c r="D59" s="35"/>
      <c r="E59" s="35"/>
      <c r="F59" s="35"/>
      <c r="G59" s="35"/>
      <c r="H59" s="35"/>
      <c r="I59" s="108"/>
      <c r="J59" s="76">
        <f>J80</f>
        <v>0</v>
      </c>
      <c r="K59" s="35"/>
      <c r="L59" s="38"/>
      <c r="AU59" s="17" t="s">
        <v>118</v>
      </c>
    </row>
    <row r="60" spans="2:47" s="8" customFormat="1" ht="24.95" customHeight="1">
      <c r="B60" s="141"/>
      <c r="C60" s="142"/>
      <c r="D60" s="143" t="s">
        <v>1790</v>
      </c>
      <c r="E60" s="144"/>
      <c r="F60" s="144"/>
      <c r="G60" s="144"/>
      <c r="H60" s="144"/>
      <c r="I60" s="145"/>
      <c r="J60" s="146">
        <f>J81</f>
        <v>0</v>
      </c>
      <c r="K60" s="142"/>
      <c r="L60" s="147"/>
    </row>
    <row r="61" spans="2:47" s="1" customFormat="1" ht="21.75" customHeight="1">
      <c r="B61" s="34"/>
      <c r="C61" s="35"/>
      <c r="D61" s="35"/>
      <c r="E61" s="35"/>
      <c r="F61" s="35"/>
      <c r="G61" s="35"/>
      <c r="H61" s="35"/>
      <c r="I61" s="108"/>
      <c r="J61" s="35"/>
      <c r="K61" s="35"/>
      <c r="L61" s="38"/>
    </row>
    <row r="62" spans="2:47" s="1" customFormat="1" ht="6.95" customHeight="1">
      <c r="B62" s="46"/>
      <c r="C62" s="47"/>
      <c r="D62" s="47"/>
      <c r="E62" s="47"/>
      <c r="F62" s="47"/>
      <c r="G62" s="47"/>
      <c r="H62" s="47"/>
      <c r="I62" s="132"/>
      <c r="J62" s="47"/>
      <c r="K62" s="47"/>
      <c r="L62" s="38"/>
    </row>
    <row r="66" spans="2:63" s="1" customFormat="1" ht="6.95" customHeight="1">
      <c r="B66" s="48"/>
      <c r="C66" s="49"/>
      <c r="D66" s="49"/>
      <c r="E66" s="49"/>
      <c r="F66" s="49"/>
      <c r="G66" s="49"/>
      <c r="H66" s="49"/>
      <c r="I66" s="135"/>
      <c r="J66" s="49"/>
      <c r="K66" s="49"/>
      <c r="L66" s="38"/>
    </row>
    <row r="67" spans="2:63" s="1" customFormat="1" ht="24.95" customHeight="1">
      <c r="B67" s="34"/>
      <c r="C67" s="23" t="s">
        <v>129</v>
      </c>
      <c r="D67" s="35"/>
      <c r="E67" s="35"/>
      <c r="F67" s="35"/>
      <c r="G67" s="35"/>
      <c r="H67" s="35"/>
      <c r="I67" s="108"/>
      <c r="J67" s="35"/>
      <c r="K67" s="35"/>
      <c r="L67" s="38"/>
    </row>
    <row r="68" spans="2:63" s="1" customFormat="1" ht="6.95" customHeight="1">
      <c r="B68" s="34"/>
      <c r="C68" s="35"/>
      <c r="D68" s="35"/>
      <c r="E68" s="35"/>
      <c r="F68" s="35"/>
      <c r="G68" s="35"/>
      <c r="H68" s="35"/>
      <c r="I68" s="108"/>
      <c r="J68" s="35"/>
      <c r="K68" s="35"/>
      <c r="L68" s="38"/>
    </row>
    <row r="69" spans="2:63" s="1" customFormat="1" ht="12" customHeight="1">
      <c r="B69" s="34"/>
      <c r="C69" s="29" t="s">
        <v>16</v>
      </c>
      <c r="D69" s="35"/>
      <c r="E69" s="35"/>
      <c r="F69" s="35"/>
      <c r="G69" s="35"/>
      <c r="H69" s="35"/>
      <c r="I69" s="108"/>
      <c r="J69" s="35"/>
      <c r="K69" s="35"/>
      <c r="L69" s="38"/>
    </row>
    <row r="70" spans="2:63" s="1" customFormat="1" ht="16.5" customHeight="1">
      <c r="B70" s="34"/>
      <c r="C70" s="35"/>
      <c r="D70" s="35"/>
      <c r="E70" s="372" t="str">
        <f>E7</f>
        <v>Sovinky, VDJ – rekonstrukce, úprava 15.7.2019</v>
      </c>
      <c r="F70" s="373"/>
      <c r="G70" s="373"/>
      <c r="H70" s="373"/>
      <c r="I70" s="108"/>
      <c r="J70" s="35"/>
      <c r="K70" s="35"/>
      <c r="L70" s="38"/>
    </row>
    <row r="71" spans="2:63" s="1" customFormat="1" ht="12" customHeight="1">
      <c r="B71" s="34"/>
      <c r="C71" s="29" t="s">
        <v>113</v>
      </c>
      <c r="D71" s="35"/>
      <c r="E71" s="35"/>
      <c r="F71" s="35"/>
      <c r="G71" s="35"/>
      <c r="H71" s="35"/>
      <c r="I71" s="108"/>
      <c r="J71" s="35"/>
      <c r="K71" s="35"/>
      <c r="L71" s="38"/>
    </row>
    <row r="72" spans="2:63" s="1" customFormat="1" ht="16.5" customHeight="1">
      <c r="B72" s="34"/>
      <c r="C72" s="35"/>
      <c r="D72" s="35"/>
      <c r="E72" s="355" t="str">
        <f>E9</f>
        <v>07 - VRN</v>
      </c>
      <c r="F72" s="371"/>
      <c r="G72" s="371"/>
      <c r="H72" s="371"/>
      <c r="I72" s="108"/>
      <c r="J72" s="35"/>
      <c r="K72" s="35"/>
      <c r="L72" s="38"/>
    </row>
    <row r="73" spans="2:63" s="1" customFormat="1" ht="6.95" customHeight="1">
      <c r="B73" s="34"/>
      <c r="C73" s="35"/>
      <c r="D73" s="35"/>
      <c r="E73" s="35"/>
      <c r="F73" s="35"/>
      <c r="G73" s="35"/>
      <c r="H73" s="35"/>
      <c r="I73" s="108"/>
      <c r="J73" s="35"/>
      <c r="K73" s="35"/>
      <c r="L73" s="38"/>
    </row>
    <row r="74" spans="2:63" s="1" customFormat="1" ht="12" customHeight="1">
      <c r="B74" s="34"/>
      <c r="C74" s="29" t="s">
        <v>21</v>
      </c>
      <c r="D74" s="35"/>
      <c r="E74" s="35"/>
      <c r="F74" s="27" t="str">
        <f>F12</f>
        <v xml:space="preserve"> Sovinky u Mnichova Hradiště, okres Mladá Boleslav</v>
      </c>
      <c r="G74" s="35"/>
      <c r="H74" s="35"/>
      <c r="I74" s="110" t="s">
        <v>23</v>
      </c>
      <c r="J74" s="58" t="str">
        <f>IF(J12="","",J12)</f>
        <v>29. 4. 2019</v>
      </c>
      <c r="K74" s="35"/>
      <c r="L74" s="38"/>
    </row>
    <row r="75" spans="2:63" s="1" customFormat="1" ht="6.95" customHeight="1">
      <c r="B75" s="34"/>
      <c r="C75" s="35"/>
      <c r="D75" s="35"/>
      <c r="E75" s="35"/>
      <c r="F75" s="35"/>
      <c r="G75" s="35"/>
      <c r="H75" s="35"/>
      <c r="I75" s="108"/>
      <c r="J75" s="35"/>
      <c r="K75" s="35"/>
      <c r="L75" s="38"/>
    </row>
    <row r="76" spans="2:63" s="1" customFormat="1" ht="43.15" customHeight="1">
      <c r="B76" s="34"/>
      <c r="C76" s="29" t="s">
        <v>25</v>
      </c>
      <c r="D76" s="35"/>
      <c r="E76" s="35"/>
      <c r="F76" s="27" t="str">
        <f>E15</f>
        <v>VaK Mladá Boleslav, a.s.</v>
      </c>
      <c r="G76" s="35"/>
      <c r="H76" s="35"/>
      <c r="I76" s="110" t="s">
        <v>31</v>
      </c>
      <c r="J76" s="32" t="str">
        <f>E21</f>
        <v>Vodohospodářské inženýrské služby, a.s.</v>
      </c>
      <c r="K76" s="35"/>
      <c r="L76" s="38"/>
    </row>
    <row r="77" spans="2:63" s="1" customFormat="1" ht="15.2" customHeight="1">
      <c r="B77" s="34"/>
      <c r="C77" s="29" t="s">
        <v>29</v>
      </c>
      <c r="D77" s="35"/>
      <c r="E77" s="35"/>
      <c r="F77" s="27" t="str">
        <f>IF(E18="","",E18)</f>
        <v>Vyplň údaj</v>
      </c>
      <c r="G77" s="35"/>
      <c r="H77" s="35"/>
      <c r="I77" s="110" t="s">
        <v>34</v>
      </c>
      <c r="J77" s="32" t="str">
        <f>E24</f>
        <v>Ing.Josef Němeček</v>
      </c>
      <c r="K77" s="35"/>
      <c r="L77" s="38"/>
    </row>
    <row r="78" spans="2:63" s="1" customFormat="1" ht="10.35" customHeight="1">
      <c r="B78" s="34"/>
      <c r="C78" s="35"/>
      <c r="D78" s="35"/>
      <c r="E78" s="35"/>
      <c r="F78" s="35"/>
      <c r="G78" s="35"/>
      <c r="H78" s="35"/>
      <c r="I78" s="108"/>
      <c r="J78" s="35"/>
      <c r="K78" s="35"/>
      <c r="L78" s="38"/>
    </row>
    <row r="79" spans="2:63" s="10" customFormat="1" ht="29.25" customHeight="1">
      <c r="B79" s="155"/>
      <c r="C79" s="156" t="s">
        <v>130</v>
      </c>
      <c r="D79" s="157" t="s">
        <v>57</v>
      </c>
      <c r="E79" s="157" t="s">
        <v>53</v>
      </c>
      <c r="F79" s="157" t="s">
        <v>54</v>
      </c>
      <c r="G79" s="157" t="s">
        <v>131</v>
      </c>
      <c r="H79" s="157" t="s">
        <v>132</v>
      </c>
      <c r="I79" s="158" t="s">
        <v>133</v>
      </c>
      <c r="J79" s="157" t="s">
        <v>117</v>
      </c>
      <c r="K79" s="159" t="s">
        <v>134</v>
      </c>
      <c r="L79" s="160"/>
      <c r="M79" s="67" t="s">
        <v>19</v>
      </c>
      <c r="N79" s="68" t="s">
        <v>42</v>
      </c>
      <c r="O79" s="68" t="s">
        <v>135</v>
      </c>
      <c r="P79" s="68" t="s">
        <v>136</v>
      </c>
      <c r="Q79" s="68" t="s">
        <v>137</v>
      </c>
      <c r="R79" s="68" t="s">
        <v>138</v>
      </c>
      <c r="S79" s="68" t="s">
        <v>139</v>
      </c>
      <c r="T79" s="69" t="s">
        <v>140</v>
      </c>
    </row>
    <row r="80" spans="2:63" s="1" customFormat="1" ht="22.9" customHeight="1">
      <c r="B80" s="34"/>
      <c r="C80" s="74" t="s">
        <v>141</v>
      </c>
      <c r="D80" s="35"/>
      <c r="E80" s="35"/>
      <c r="F80" s="35"/>
      <c r="G80" s="35"/>
      <c r="H80" s="35"/>
      <c r="I80" s="108"/>
      <c r="J80" s="161">
        <f>BK80</f>
        <v>0</v>
      </c>
      <c r="K80" s="35"/>
      <c r="L80" s="38"/>
      <c r="M80" s="70"/>
      <c r="N80" s="71"/>
      <c r="O80" s="71"/>
      <c r="P80" s="162">
        <f>P81</f>
        <v>0</v>
      </c>
      <c r="Q80" s="71"/>
      <c r="R80" s="162">
        <f>R81</f>
        <v>0</v>
      </c>
      <c r="S80" s="71"/>
      <c r="T80" s="163">
        <f>T81</f>
        <v>0</v>
      </c>
      <c r="AT80" s="17" t="s">
        <v>71</v>
      </c>
      <c r="AU80" s="17" t="s">
        <v>118</v>
      </c>
      <c r="BK80" s="164">
        <f>BK81</f>
        <v>0</v>
      </c>
    </row>
    <row r="81" spans="2:65" s="11" customFormat="1" ht="25.9" customHeight="1">
      <c r="B81" s="165"/>
      <c r="C81" s="166"/>
      <c r="D81" s="167" t="s">
        <v>71</v>
      </c>
      <c r="E81" s="168" t="s">
        <v>1791</v>
      </c>
      <c r="F81" s="168" t="s">
        <v>1792</v>
      </c>
      <c r="G81" s="166"/>
      <c r="H81" s="166"/>
      <c r="I81" s="169"/>
      <c r="J81" s="170">
        <f>BK81</f>
        <v>0</v>
      </c>
      <c r="K81" s="166"/>
      <c r="L81" s="171"/>
      <c r="M81" s="172"/>
      <c r="N81" s="173"/>
      <c r="O81" s="173"/>
      <c r="P81" s="174">
        <f>SUM(P82:P100)</f>
        <v>0</v>
      </c>
      <c r="Q81" s="173"/>
      <c r="R81" s="174">
        <f>SUM(R82:R100)</f>
        <v>0</v>
      </c>
      <c r="S81" s="173"/>
      <c r="T81" s="175">
        <f>SUM(T82:T100)</f>
        <v>0</v>
      </c>
      <c r="AR81" s="176" t="s">
        <v>169</v>
      </c>
      <c r="AT81" s="177" t="s">
        <v>71</v>
      </c>
      <c r="AU81" s="177" t="s">
        <v>72</v>
      </c>
      <c r="AY81" s="176" t="s">
        <v>144</v>
      </c>
      <c r="BK81" s="178">
        <f>SUM(BK82:BK100)</f>
        <v>0</v>
      </c>
    </row>
    <row r="82" spans="2:65" s="1" customFormat="1" ht="16.5" customHeight="1">
      <c r="B82" s="34"/>
      <c r="C82" s="181" t="s">
        <v>80</v>
      </c>
      <c r="D82" s="181" t="s">
        <v>146</v>
      </c>
      <c r="E82" s="182" t="s">
        <v>1793</v>
      </c>
      <c r="F82" s="183" t="s">
        <v>1794</v>
      </c>
      <c r="G82" s="184" t="s">
        <v>1795</v>
      </c>
      <c r="H82" s="185">
        <v>1</v>
      </c>
      <c r="I82" s="186"/>
      <c r="J82" s="187">
        <f t="shared" ref="J82:J100" si="0">ROUND(I82*H82,2)</f>
        <v>0</v>
      </c>
      <c r="K82" s="183" t="s">
        <v>19</v>
      </c>
      <c r="L82" s="38"/>
      <c r="M82" s="188" t="s">
        <v>19</v>
      </c>
      <c r="N82" s="189" t="s">
        <v>43</v>
      </c>
      <c r="O82" s="63"/>
      <c r="P82" s="190">
        <f t="shared" ref="P82:P100" si="1">O82*H82</f>
        <v>0</v>
      </c>
      <c r="Q82" s="190">
        <v>0</v>
      </c>
      <c r="R82" s="190">
        <f t="shared" ref="R82:R100" si="2">Q82*H82</f>
        <v>0</v>
      </c>
      <c r="S82" s="190">
        <v>0</v>
      </c>
      <c r="T82" s="191">
        <f t="shared" ref="T82:T100" si="3">S82*H82</f>
        <v>0</v>
      </c>
      <c r="AR82" s="192" t="s">
        <v>150</v>
      </c>
      <c r="AT82" s="192" t="s">
        <v>146</v>
      </c>
      <c r="AU82" s="192" t="s">
        <v>80</v>
      </c>
      <c r="AY82" s="17" t="s">
        <v>144</v>
      </c>
      <c r="BE82" s="193">
        <f t="shared" ref="BE82:BE100" si="4">IF(N82="základní",J82,0)</f>
        <v>0</v>
      </c>
      <c r="BF82" s="193">
        <f t="shared" ref="BF82:BF100" si="5">IF(N82="snížená",J82,0)</f>
        <v>0</v>
      </c>
      <c r="BG82" s="193">
        <f t="shared" ref="BG82:BG100" si="6">IF(N82="zákl. přenesená",J82,0)</f>
        <v>0</v>
      </c>
      <c r="BH82" s="193">
        <f t="shared" ref="BH82:BH100" si="7">IF(N82="sníž. přenesená",J82,0)</f>
        <v>0</v>
      </c>
      <c r="BI82" s="193">
        <f t="shared" ref="BI82:BI100" si="8">IF(N82="nulová",J82,0)</f>
        <v>0</v>
      </c>
      <c r="BJ82" s="17" t="s">
        <v>80</v>
      </c>
      <c r="BK82" s="193">
        <f t="shared" ref="BK82:BK100" si="9">ROUND(I82*H82,2)</f>
        <v>0</v>
      </c>
      <c r="BL82" s="17" t="s">
        <v>150</v>
      </c>
      <c r="BM82" s="192" t="s">
        <v>1796</v>
      </c>
    </row>
    <row r="83" spans="2:65" s="1" customFormat="1" ht="16.5" customHeight="1">
      <c r="B83" s="34"/>
      <c r="C83" s="181" t="s">
        <v>82</v>
      </c>
      <c r="D83" s="181" t="s">
        <v>146</v>
      </c>
      <c r="E83" s="182" t="s">
        <v>1797</v>
      </c>
      <c r="F83" s="183" t="s">
        <v>1798</v>
      </c>
      <c r="G83" s="184" t="s">
        <v>1795</v>
      </c>
      <c r="H83" s="185">
        <v>1</v>
      </c>
      <c r="I83" s="186"/>
      <c r="J83" s="187">
        <f t="shared" si="0"/>
        <v>0</v>
      </c>
      <c r="K83" s="183" t="s">
        <v>19</v>
      </c>
      <c r="L83" s="38"/>
      <c r="M83" s="188" t="s">
        <v>19</v>
      </c>
      <c r="N83" s="189" t="s">
        <v>43</v>
      </c>
      <c r="O83" s="63"/>
      <c r="P83" s="190">
        <f t="shared" si="1"/>
        <v>0</v>
      </c>
      <c r="Q83" s="190">
        <v>0</v>
      </c>
      <c r="R83" s="190">
        <f t="shared" si="2"/>
        <v>0</v>
      </c>
      <c r="S83" s="190">
        <v>0</v>
      </c>
      <c r="T83" s="191">
        <f t="shared" si="3"/>
        <v>0</v>
      </c>
      <c r="AR83" s="192" t="s">
        <v>150</v>
      </c>
      <c r="AT83" s="192" t="s">
        <v>146</v>
      </c>
      <c r="AU83" s="192" t="s">
        <v>80</v>
      </c>
      <c r="AY83" s="17" t="s">
        <v>144</v>
      </c>
      <c r="BE83" s="193">
        <f t="shared" si="4"/>
        <v>0</v>
      </c>
      <c r="BF83" s="193">
        <f t="shared" si="5"/>
        <v>0</v>
      </c>
      <c r="BG83" s="193">
        <f t="shared" si="6"/>
        <v>0</v>
      </c>
      <c r="BH83" s="193">
        <f t="shared" si="7"/>
        <v>0</v>
      </c>
      <c r="BI83" s="193">
        <f t="shared" si="8"/>
        <v>0</v>
      </c>
      <c r="BJ83" s="17" t="s">
        <v>80</v>
      </c>
      <c r="BK83" s="193">
        <f t="shared" si="9"/>
        <v>0</v>
      </c>
      <c r="BL83" s="17" t="s">
        <v>150</v>
      </c>
      <c r="BM83" s="192" t="s">
        <v>1799</v>
      </c>
    </row>
    <row r="84" spans="2:65" s="1" customFormat="1" ht="16.5" customHeight="1">
      <c r="B84" s="34"/>
      <c r="C84" s="181" t="s">
        <v>159</v>
      </c>
      <c r="D84" s="181" t="s">
        <v>146</v>
      </c>
      <c r="E84" s="182" t="s">
        <v>1800</v>
      </c>
      <c r="F84" s="183" t="s">
        <v>1801</v>
      </c>
      <c r="G84" s="184" t="s">
        <v>1795</v>
      </c>
      <c r="H84" s="185">
        <v>1</v>
      </c>
      <c r="I84" s="186"/>
      <c r="J84" s="187">
        <f t="shared" si="0"/>
        <v>0</v>
      </c>
      <c r="K84" s="183" t="s">
        <v>19</v>
      </c>
      <c r="L84" s="38"/>
      <c r="M84" s="188" t="s">
        <v>19</v>
      </c>
      <c r="N84" s="189" t="s">
        <v>43</v>
      </c>
      <c r="O84" s="63"/>
      <c r="P84" s="190">
        <f t="shared" si="1"/>
        <v>0</v>
      </c>
      <c r="Q84" s="190">
        <v>0</v>
      </c>
      <c r="R84" s="190">
        <f t="shared" si="2"/>
        <v>0</v>
      </c>
      <c r="S84" s="190">
        <v>0</v>
      </c>
      <c r="T84" s="191">
        <f t="shared" si="3"/>
        <v>0</v>
      </c>
      <c r="AR84" s="192" t="s">
        <v>150</v>
      </c>
      <c r="AT84" s="192" t="s">
        <v>146</v>
      </c>
      <c r="AU84" s="192" t="s">
        <v>80</v>
      </c>
      <c r="AY84" s="17" t="s">
        <v>144</v>
      </c>
      <c r="BE84" s="193">
        <f t="shared" si="4"/>
        <v>0</v>
      </c>
      <c r="BF84" s="193">
        <f t="shared" si="5"/>
        <v>0</v>
      </c>
      <c r="BG84" s="193">
        <f t="shared" si="6"/>
        <v>0</v>
      </c>
      <c r="BH84" s="193">
        <f t="shared" si="7"/>
        <v>0</v>
      </c>
      <c r="BI84" s="193">
        <f t="shared" si="8"/>
        <v>0</v>
      </c>
      <c r="BJ84" s="17" t="s">
        <v>80</v>
      </c>
      <c r="BK84" s="193">
        <f t="shared" si="9"/>
        <v>0</v>
      </c>
      <c r="BL84" s="17" t="s">
        <v>150</v>
      </c>
      <c r="BM84" s="192" t="s">
        <v>1802</v>
      </c>
    </row>
    <row r="85" spans="2:65" s="1" customFormat="1" ht="16.5" customHeight="1">
      <c r="B85" s="34"/>
      <c r="C85" s="181" t="s">
        <v>150</v>
      </c>
      <c r="D85" s="181" t="s">
        <v>146</v>
      </c>
      <c r="E85" s="182" t="s">
        <v>1803</v>
      </c>
      <c r="F85" s="183" t="s">
        <v>1804</v>
      </c>
      <c r="G85" s="184" t="s">
        <v>1795</v>
      </c>
      <c r="H85" s="185">
        <v>1</v>
      </c>
      <c r="I85" s="186"/>
      <c r="J85" s="187">
        <f t="shared" si="0"/>
        <v>0</v>
      </c>
      <c r="K85" s="183" t="s">
        <v>19</v>
      </c>
      <c r="L85" s="38"/>
      <c r="M85" s="188" t="s">
        <v>19</v>
      </c>
      <c r="N85" s="189" t="s">
        <v>43</v>
      </c>
      <c r="O85" s="63"/>
      <c r="P85" s="190">
        <f t="shared" si="1"/>
        <v>0</v>
      </c>
      <c r="Q85" s="190">
        <v>0</v>
      </c>
      <c r="R85" s="190">
        <f t="shared" si="2"/>
        <v>0</v>
      </c>
      <c r="S85" s="190">
        <v>0</v>
      </c>
      <c r="T85" s="191">
        <f t="shared" si="3"/>
        <v>0</v>
      </c>
      <c r="AR85" s="192" t="s">
        <v>150</v>
      </c>
      <c r="AT85" s="192" t="s">
        <v>146</v>
      </c>
      <c r="AU85" s="192" t="s">
        <v>80</v>
      </c>
      <c r="AY85" s="17" t="s">
        <v>144</v>
      </c>
      <c r="BE85" s="193">
        <f t="shared" si="4"/>
        <v>0</v>
      </c>
      <c r="BF85" s="193">
        <f t="shared" si="5"/>
        <v>0</v>
      </c>
      <c r="BG85" s="193">
        <f t="shared" si="6"/>
        <v>0</v>
      </c>
      <c r="BH85" s="193">
        <f t="shared" si="7"/>
        <v>0</v>
      </c>
      <c r="BI85" s="193">
        <f t="shared" si="8"/>
        <v>0</v>
      </c>
      <c r="BJ85" s="17" t="s">
        <v>80</v>
      </c>
      <c r="BK85" s="193">
        <f t="shared" si="9"/>
        <v>0</v>
      </c>
      <c r="BL85" s="17" t="s">
        <v>150</v>
      </c>
      <c r="BM85" s="192" t="s">
        <v>1805</v>
      </c>
    </row>
    <row r="86" spans="2:65" s="1" customFormat="1" ht="24" customHeight="1">
      <c r="B86" s="34"/>
      <c r="C86" s="181" t="s">
        <v>169</v>
      </c>
      <c r="D86" s="181" t="s">
        <v>146</v>
      </c>
      <c r="E86" s="182" t="s">
        <v>1806</v>
      </c>
      <c r="F86" s="183" t="s">
        <v>1807</v>
      </c>
      <c r="G86" s="184" t="s">
        <v>1795</v>
      </c>
      <c r="H86" s="185">
        <v>1</v>
      </c>
      <c r="I86" s="186"/>
      <c r="J86" s="187">
        <f t="shared" si="0"/>
        <v>0</v>
      </c>
      <c r="K86" s="183" t="s">
        <v>19</v>
      </c>
      <c r="L86" s="38"/>
      <c r="M86" s="188" t="s">
        <v>19</v>
      </c>
      <c r="N86" s="189" t="s">
        <v>43</v>
      </c>
      <c r="O86" s="63"/>
      <c r="P86" s="190">
        <f t="shared" si="1"/>
        <v>0</v>
      </c>
      <c r="Q86" s="190">
        <v>0</v>
      </c>
      <c r="R86" s="190">
        <f t="shared" si="2"/>
        <v>0</v>
      </c>
      <c r="S86" s="190">
        <v>0</v>
      </c>
      <c r="T86" s="191">
        <f t="shared" si="3"/>
        <v>0</v>
      </c>
      <c r="AR86" s="192" t="s">
        <v>150</v>
      </c>
      <c r="AT86" s="192" t="s">
        <v>146</v>
      </c>
      <c r="AU86" s="192" t="s">
        <v>80</v>
      </c>
      <c r="AY86" s="17" t="s">
        <v>144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17" t="s">
        <v>80</v>
      </c>
      <c r="BK86" s="193">
        <f t="shared" si="9"/>
        <v>0</v>
      </c>
      <c r="BL86" s="17" t="s">
        <v>150</v>
      </c>
      <c r="BM86" s="192" t="s">
        <v>1808</v>
      </c>
    </row>
    <row r="87" spans="2:65" s="1" customFormat="1" ht="16.5" customHeight="1">
      <c r="B87" s="34"/>
      <c r="C87" s="181" t="s">
        <v>173</v>
      </c>
      <c r="D87" s="181" t="s">
        <v>146</v>
      </c>
      <c r="E87" s="182" t="s">
        <v>1809</v>
      </c>
      <c r="F87" s="183" t="s">
        <v>1810</v>
      </c>
      <c r="G87" s="184" t="s">
        <v>1795</v>
      </c>
      <c r="H87" s="185">
        <v>1</v>
      </c>
      <c r="I87" s="186"/>
      <c r="J87" s="187">
        <f t="shared" si="0"/>
        <v>0</v>
      </c>
      <c r="K87" s="183" t="s">
        <v>19</v>
      </c>
      <c r="L87" s="38"/>
      <c r="M87" s="188" t="s">
        <v>19</v>
      </c>
      <c r="N87" s="189" t="s">
        <v>43</v>
      </c>
      <c r="O87" s="63"/>
      <c r="P87" s="190">
        <f t="shared" si="1"/>
        <v>0</v>
      </c>
      <c r="Q87" s="190">
        <v>0</v>
      </c>
      <c r="R87" s="190">
        <f t="shared" si="2"/>
        <v>0</v>
      </c>
      <c r="S87" s="190">
        <v>0</v>
      </c>
      <c r="T87" s="191">
        <f t="shared" si="3"/>
        <v>0</v>
      </c>
      <c r="AR87" s="192" t="s">
        <v>150</v>
      </c>
      <c r="AT87" s="192" t="s">
        <v>146</v>
      </c>
      <c r="AU87" s="192" t="s">
        <v>80</v>
      </c>
      <c r="AY87" s="17" t="s">
        <v>144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7" t="s">
        <v>80</v>
      </c>
      <c r="BK87" s="193">
        <f t="shared" si="9"/>
        <v>0</v>
      </c>
      <c r="BL87" s="17" t="s">
        <v>150</v>
      </c>
      <c r="BM87" s="192" t="s">
        <v>1811</v>
      </c>
    </row>
    <row r="88" spans="2:65" s="1" customFormat="1" ht="16.5" customHeight="1">
      <c r="B88" s="34"/>
      <c r="C88" s="181" t="s">
        <v>179</v>
      </c>
      <c r="D88" s="181" t="s">
        <v>146</v>
      </c>
      <c r="E88" s="182" t="s">
        <v>1812</v>
      </c>
      <c r="F88" s="183" t="s">
        <v>1813</v>
      </c>
      <c r="G88" s="184" t="s">
        <v>1795</v>
      </c>
      <c r="H88" s="185">
        <v>1</v>
      </c>
      <c r="I88" s="186"/>
      <c r="J88" s="187">
        <f t="shared" si="0"/>
        <v>0</v>
      </c>
      <c r="K88" s="183" t="s">
        <v>19</v>
      </c>
      <c r="L88" s="38"/>
      <c r="M88" s="188" t="s">
        <v>19</v>
      </c>
      <c r="N88" s="189" t="s">
        <v>43</v>
      </c>
      <c r="O88" s="63"/>
      <c r="P88" s="190">
        <f t="shared" si="1"/>
        <v>0</v>
      </c>
      <c r="Q88" s="190">
        <v>0</v>
      </c>
      <c r="R88" s="190">
        <f t="shared" si="2"/>
        <v>0</v>
      </c>
      <c r="S88" s="190">
        <v>0</v>
      </c>
      <c r="T88" s="191">
        <f t="shared" si="3"/>
        <v>0</v>
      </c>
      <c r="AR88" s="192" t="s">
        <v>150</v>
      </c>
      <c r="AT88" s="192" t="s">
        <v>146</v>
      </c>
      <c r="AU88" s="192" t="s">
        <v>80</v>
      </c>
      <c r="AY88" s="17" t="s">
        <v>144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7" t="s">
        <v>80</v>
      </c>
      <c r="BK88" s="193">
        <f t="shared" si="9"/>
        <v>0</v>
      </c>
      <c r="BL88" s="17" t="s">
        <v>150</v>
      </c>
      <c r="BM88" s="192" t="s">
        <v>1814</v>
      </c>
    </row>
    <row r="89" spans="2:65" s="1" customFormat="1" ht="16.5" customHeight="1">
      <c r="B89" s="34"/>
      <c r="C89" s="181" t="s">
        <v>183</v>
      </c>
      <c r="D89" s="181" t="s">
        <v>146</v>
      </c>
      <c r="E89" s="182" t="s">
        <v>1815</v>
      </c>
      <c r="F89" s="183" t="s">
        <v>1816</v>
      </c>
      <c r="G89" s="184" t="s">
        <v>1795</v>
      </c>
      <c r="H89" s="185">
        <v>1</v>
      </c>
      <c r="I89" s="186"/>
      <c r="J89" s="187">
        <f t="shared" si="0"/>
        <v>0</v>
      </c>
      <c r="K89" s="183" t="s">
        <v>19</v>
      </c>
      <c r="L89" s="38"/>
      <c r="M89" s="188" t="s">
        <v>19</v>
      </c>
      <c r="N89" s="189" t="s">
        <v>43</v>
      </c>
      <c r="O89" s="63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AR89" s="192" t="s">
        <v>150</v>
      </c>
      <c r="AT89" s="192" t="s">
        <v>146</v>
      </c>
      <c r="AU89" s="192" t="s">
        <v>80</v>
      </c>
      <c r="AY89" s="17" t="s">
        <v>144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7" t="s">
        <v>80</v>
      </c>
      <c r="BK89" s="193">
        <f t="shared" si="9"/>
        <v>0</v>
      </c>
      <c r="BL89" s="17" t="s">
        <v>150</v>
      </c>
      <c r="BM89" s="192" t="s">
        <v>1817</v>
      </c>
    </row>
    <row r="90" spans="2:65" s="1" customFormat="1" ht="16.5" customHeight="1">
      <c r="B90" s="34"/>
      <c r="C90" s="181" t="s">
        <v>188</v>
      </c>
      <c r="D90" s="181" t="s">
        <v>146</v>
      </c>
      <c r="E90" s="182" t="s">
        <v>1818</v>
      </c>
      <c r="F90" s="183" t="s">
        <v>1819</v>
      </c>
      <c r="G90" s="184" t="s">
        <v>1795</v>
      </c>
      <c r="H90" s="185">
        <v>1</v>
      </c>
      <c r="I90" s="186"/>
      <c r="J90" s="187">
        <f t="shared" si="0"/>
        <v>0</v>
      </c>
      <c r="K90" s="183" t="s">
        <v>19</v>
      </c>
      <c r="L90" s="38"/>
      <c r="M90" s="188" t="s">
        <v>19</v>
      </c>
      <c r="N90" s="189" t="s">
        <v>43</v>
      </c>
      <c r="O90" s="63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AR90" s="192" t="s">
        <v>150</v>
      </c>
      <c r="AT90" s="192" t="s">
        <v>146</v>
      </c>
      <c r="AU90" s="192" t="s">
        <v>80</v>
      </c>
      <c r="AY90" s="17" t="s">
        <v>144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7" t="s">
        <v>80</v>
      </c>
      <c r="BK90" s="193">
        <f t="shared" si="9"/>
        <v>0</v>
      </c>
      <c r="BL90" s="17" t="s">
        <v>150</v>
      </c>
      <c r="BM90" s="192" t="s">
        <v>1820</v>
      </c>
    </row>
    <row r="91" spans="2:65" s="1" customFormat="1" ht="16.5" customHeight="1">
      <c r="B91" s="34"/>
      <c r="C91" s="181" t="s">
        <v>194</v>
      </c>
      <c r="D91" s="181" t="s">
        <v>146</v>
      </c>
      <c r="E91" s="182" t="s">
        <v>1821</v>
      </c>
      <c r="F91" s="183" t="s">
        <v>1822</v>
      </c>
      <c r="G91" s="184" t="s">
        <v>1795</v>
      </c>
      <c r="H91" s="185">
        <v>1</v>
      </c>
      <c r="I91" s="186"/>
      <c r="J91" s="187">
        <f t="shared" si="0"/>
        <v>0</v>
      </c>
      <c r="K91" s="183" t="s">
        <v>19</v>
      </c>
      <c r="L91" s="38"/>
      <c r="M91" s="188" t="s">
        <v>19</v>
      </c>
      <c r="N91" s="189" t="s">
        <v>43</v>
      </c>
      <c r="O91" s="63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AR91" s="192" t="s">
        <v>150</v>
      </c>
      <c r="AT91" s="192" t="s">
        <v>146</v>
      </c>
      <c r="AU91" s="192" t="s">
        <v>80</v>
      </c>
      <c r="AY91" s="17" t="s">
        <v>144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7" t="s">
        <v>80</v>
      </c>
      <c r="BK91" s="193">
        <f t="shared" si="9"/>
        <v>0</v>
      </c>
      <c r="BL91" s="17" t="s">
        <v>150</v>
      </c>
      <c r="BM91" s="192" t="s">
        <v>1823</v>
      </c>
    </row>
    <row r="92" spans="2:65" s="1" customFormat="1" ht="16.5" customHeight="1">
      <c r="B92" s="34"/>
      <c r="C92" s="181" t="s">
        <v>201</v>
      </c>
      <c r="D92" s="181" t="s">
        <v>146</v>
      </c>
      <c r="E92" s="182" t="s">
        <v>1824</v>
      </c>
      <c r="F92" s="183" t="s">
        <v>1825</v>
      </c>
      <c r="G92" s="184" t="s">
        <v>1795</v>
      </c>
      <c r="H92" s="185">
        <v>1</v>
      </c>
      <c r="I92" s="186"/>
      <c r="J92" s="187">
        <f t="shared" si="0"/>
        <v>0</v>
      </c>
      <c r="K92" s="183" t="s">
        <v>19</v>
      </c>
      <c r="L92" s="38"/>
      <c r="M92" s="188" t="s">
        <v>19</v>
      </c>
      <c r="N92" s="189" t="s">
        <v>43</v>
      </c>
      <c r="O92" s="63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AR92" s="192" t="s">
        <v>150</v>
      </c>
      <c r="AT92" s="192" t="s">
        <v>146</v>
      </c>
      <c r="AU92" s="192" t="s">
        <v>80</v>
      </c>
      <c r="AY92" s="17" t="s">
        <v>144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7" t="s">
        <v>80</v>
      </c>
      <c r="BK92" s="193">
        <f t="shared" si="9"/>
        <v>0</v>
      </c>
      <c r="BL92" s="17" t="s">
        <v>150</v>
      </c>
      <c r="BM92" s="192" t="s">
        <v>1826</v>
      </c>
    </row>
    <row r="93" spans="2:65" s="1" customFormat="1" ht="16.5" customHeight="1">
      <c r="B93" s="34"/>
      <c r="C93" s="181" t="s">
        <v>206</v>
      </c>
      <c r="D93" s="181" t="s">
        <v>146</v>
      </c>
      <c r="E93" s="182" t="s">
        <v>1827</v>
      </c>
      <c r="F93" s="183" t="s">
        <v>1828</v>
      </c>
      <c r="G93" s="184" t="s">
        <v>1795</v>
      </c>
      <c r="H93" s="185">
        <v>1</v>
      </c>
      <c r="I93" s="186"/>
      <c r="J93" s="187">
        <f t="shared" si="0"/>
        <v>0</v>
      </c>
      <c r="K93" s="183" t="s">
        <v>19</v>
      </c>
      <c r="L93" s="38"/>
      <c r="M93" s="188" t="s">
        <v>19</v>
      </c>
      <c r="N93" s="189" t="s">
        <v>43</v>
      </c>
      <c r="O93" s="63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AR93" s="192" t="s">
        <v>150</v>
      </c>
      <c r="AT93" s="192" t="s">
        <v>146</v>
      </c>
      <c r="AU93" s="192" t="s">
        <v>80</v>
      </c>
      <c r="AY93" s="17" t="s">
        <v>144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7" t="s">
        <v>80</v>
      </c>
      <c r="BK93" s="193">
        <f t="shared" si="9"/>
        <v>0</v>
      </c>
      <c r="BL93" s="17" t="s">
        <v>150</v>
      </c>
      <c r="BM93" s="192" t="s">
        <v>1829</v>
      </c>
    </row>
    <row r="94" spans="2:65" s="1" customFormat="1" ht="16.5" customHeight="1">
      <c r="B94" s="34"/>
      <c r="C94" s="181" t="s">
        <v>211</v>
      </c>
      <c r="D94" s="181" t="s">
        <v>146</v>
      </c>
      <c r="E94" s="182" t="s">
        <v>1830</v>
      </c>
      <c r="F94" s="183" t="s">
        <v>1831</v>
      </c>
      <c r="G94" s="184" t="s">
        <v>1795</v>
      </c>
      <c r="H94" s="185">
        <v>1</v>
      </c>
      <c r="I94" s="186"/>
      <c r="J94" s="187">
        <f t="shared" si="0"/>
        <v>0</v>
      </c>
      <c r="K94" s="183" t="s">
        <v>19</v>
      </c>
      <c r="L94" s="38"/>
      <c r="M94" s="188" t="s">
        <v>19</v>
      </c>
      <c r="N94" s="189" t="s">
        <v>43</v>
      </c>
      <c r="O94" s="63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AR94" s="192" t="s">
        <v>150</v>
      </c>
      <c r="AT94" s="192" t="s">
        <v>146</v>
      </c>
      <c r="AU94" s="192" t="s">
        <v>80</v>
      </c>
      <c r="AY94" s="17" t="s">
        <v>144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7" t="s">
        <v>80</v>
      </c>
      <c r="BK94" s="193">
        <f t="shared" si="9"/>
        <v>0</v>
      </c>
      <c r="BL94" s="17" t="s">
        <v>150</v>
      </c>
      <c r="BM94" s="192" t="s">
        <v>1832</v>
      </c>
    </row>
    <row r="95" spans="2:65" s="1" customFormat="1" ht="16.5" customHeight="1">
      <c r="B95" s="34"/>
      <c r="C95" s="181" t="s">
        <v>216</v>
      </c>
      <c r="D95" s="181" t="s">
        <v>146</v>
      </c>
      <c r="E95" s="182" t="s">
        <v>1833</v>
      </c>
      <c r="F95" s="183" t="s">
        <v>1834</v>
      </c>
      <c r="G95" s="184" t="s">
        <v>1795</v>
      </c>
      <c r="H95" s="185">
        <v>1</v>
      </c>
      <c r="I95" s="186"/>
      <c r="J95" s="187">
        <f t="shared" si="0"/>
        <v>0</v>
      </c>
      <c r="K95" s="183" t="s">
        <v>19</v>
      </c>
      <c r="L95" s="38"/>
      <c r="M95" s="188" t="s">
        <v>19</v>
      </c>
      <c r="N95" s="189" t="s">
        <v>43</v>
      </c>
      <c r="O95" s="63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AR95" s="192" t="s">
        <v>150</v>
      </c>
      <c r="AT95" s="192" t="s">
        <v>146</v>
      </c>
      <c r="AU95" s="192" t="s">
        <v>80</v>
      </c>
      <c r="AY95" s="17" t="s">
        <v>144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7" t="s">
        <v>80</v>
      </c>
      <c r="BK95" s="193">
        <f t="shared" si="9"/>
        <v>0</v>
      </c>
      <c r="BL95" s="17" t="s">
        <v>150</v>
      </c>
      <c r="BM95" s="192" t="s">
        <v>1835</v>
      </c>
    </row>
    <row r="96" spans="2:65" s="1" customFormat="1" ht="16.5" customHeight="1">
      <c r="B96" s="34"/>
      <c r="C96" s="181" t="s">
        <v>8</v>
      </c>
      <c r="D96" s="181" t="s">
        <v>146</v>
      </c>
      <c r="E96" s="182" t="s">
        <v>1836</v>
      </c>
      <c r="F96" s="183" t="s">
        <v>1837</v>
      </c>
      <c r="G96" s="184" t="s">
        <v>1795</v>
      </c>
      <c r="H96" s="185">
        <v>1</v>
      </c>
      <c r="I96" s="186"/>
      <c r="J96" s="187">
        <f t="shared" si="0"/>
        <v>0</v>
      </c>
      <c r="K96" s="183" t="s">
        <v>19</v>
      </c>
      <c r="L96" s="38"/>
      <c r="M96" s="188" t="s">
        <v>19</v>
      </c>
      <c r="N96" s="189" t="s">
        <v>43</v>
      </c>
      <c r="O96" s="63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AR96" s="192" t="s">
        <v>150</v>
      </c>
      <c r="AT96" s="192" t="s">
        <v>146</v>
      </c>
      <c r="AU96" s="192" t="s">
        <v>80</v>
      </c>
      <c r="AY96" s="17" t="s">
        <v>144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7" t="s">
        <v>80</v>
      </c>
      <c r="BK96" s="193">
        <f t="shared" si="9"/>
        <v>0</v>
      </c>
      <c r="BL96" s="17" t="s">
        <v>150</v>
      </c>
      <c r="BM96" s="192" t="s">
        <v>1838</v>
      </c>
    </row>
    <row r="97" spans="2:65" s="1" customFormat="1" ht="16.5" customHeight="1">
      <c r="B97" s="34"/>
      <c r="C97" s="181" t="s">
        <v>227</v>
      </c>
      <c r="D97" s="181" t="s">
        <v>146</v>
      </c>
      <c r="E97" s="182" t="s">
        <v>1839</v>
      </c>
      <c r="F97" s="183" t="s">
        <v>1840</v>
      </c>
      <c r="G97" s="184" t="s">
        <v>1795</v>
      </c>
      <c r="H97" s="185">
        <v>1</v>
      </c>
      <c r="I97" s="186"/>
      <c r="J97" s="187">
        <f t="shared" si="0"/>
        <v>0</v>
      </c>
      <c r="K97" s="183" t="s">
        <v>19</v>
      </c>
      <c r="L97" s="38"/>
      <c r="M97" s="188" t="s">
        <v>19</v>
      </c>
      <c r="N97" s="189" t="s">
        <v>43</v>
      </c>
      <c r="O97" s="63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AR97" s="192" t="s">
        <v>150</v>
      </c>
      <c r="AT97" s="192" t="s">
        <v>146</v>
      </c>
      <c r="AU97" s="192" t="s">
        <v>80</v>
      </c>
      <c r="AY97" s="17" t="s">
        <v>144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7" t="s">
        <v>80</v>
      </c>
      <c r="BK97" s="193">
        <f t="shared" si="9"/>
        <v>0</v>
      </c>
      <c r="BL97" s="17" t="s">
        <v>150</v>
      </c>
      <c r="BM97" s="192" t="s">
        <v>1841</v>
      </c>
    </row>
    <row r="98" spans="2:65" s="1" customFormat="1" ht="16.5" customHeight="1">
      <c r="B98" s="34"/>
      <c r="C98" s="181" t="s">
        <v>232</v>
      </c>
      <c r="D98" s="181" t="s">
        <v>146</v>
      </c>
      <c r="E98" s="182" t="s">
        <v>1842</v>
      </c>
      <c r="F98" s="183" t="s">
        <v>1843</v>
      </c>
      <c r="G98" s="184" t="s">
        <v>1795</v>
      </c>
      <c r="H98" s="185">
        <v>1</v>
      </c>
      <c r="I98" s="186"/>
      <c r="J98" s="187">
        <f t="shared" si="0"/>
        <v>0</v>
      </c>
      <c r="K98" s="183" t="s">
        <v>19</v>
      </c>
      <c r="L98" s="38"/>
      <c r="M98" s="188" t="s">
        <v>19</v>
      </c>
      <c r="N98" s="189" t="s">
        <v>43</v>
      </c>
      <c r="O98" s="63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AR98" s="192" t="s">
        <v>150</v>
      </c>
      <c r="AT98" s="192" t="s">
        <v>146</v>
      </c>
      <c r="AU98" s="192" t="s">
        <v>80</v>
      </c>
      <c r="AY98" s="17" t="s">
        <v>144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7" t="s">
        <v>80</v>
      </c>
      <c r="BK98" s="193">
        <f t="shared" si="9"/>
        <v>0</v>
      </c>
      <c r="BL98" s="17" t="s">
        <v>150</v>
      </c>
      <c r="BM98" s="192" t="s">
        <v>1844</v>
      </c>
    </row>
    <row r="99" spans="2:65" s="1" customFormat="1" ht="16.5" customHeight="1">
      <c r="B99" s="34"/>
      <c r="C99" s="181" t="s">
        <v>241</v>
      </c>
      <c r="D99" s="181" t="s">
        <v>146</v>
      </c>
      <c r="E99" s="182" t="s">
        <v>1845</v>
      </c>
      <c r="F99" s="183" t="s">
        <v>1846</v>
      </c>
      <c r="G99" s="184" t="s">
        <v>1795</v>
      </c>
      <c r="H99" s="185">
        <v>1</v>
      </c>
      <c r="I99" s="186"/>
      <c r="J99" s="187">
        <f t="shared" si="0"/>
        <v>0</v>
      </c>
      <c r="K99" s="183" t="s">
        <v>19</v>
      </c>
      <c r="L99" s="38"/>
      <c r="M99" s="188" t="s">
        <v>19</v>
      </c>
      <c r="N99" s="189" t="s">
        <v>43</v>
      </c>
      <c r="O99" s="63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AR99" s="192" t="s">
        <v>1847</v>
      </c>
      <c r="AT99" s="192" t="s">
        <v>146</v>
      </c>
      <c r="AU99" s="192" t="s">
        <v>80</v>
      </c>
      <c r="AY99" s="17" t="s">
        <v>144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7" t="s">
        <v>80</v>
      </c>
      <c r="BK99" s="193">
        <f t="shared" si="9"/>
        <v>0</v>
      </c>
      <c r="BL99" s="17" t="s">
        <v>1847</v>
      </c>
      <c r="BM99" s="192" t="s">
        <v>1848</v>
      </c>
    </row>
    <row r="100" spans="2:65" s="1" customFormat="1" ht="16.5" customHeight="1">
      <c r="B100" s="34"/>
      <c r="C100" s="181" t="s">
        <v>247</v>
      </c>
      <c r="D100" s="181" t="s">
        <v>146</v>
      </c>
      <c r="E100" s="182" t="s">
        <v>1849</v>
      </c>
      <c r="F100" s="183" t="s">
        <v>1850</v>
      </c>
      <c r="G100" s="184" t="s">
        <v>1795</v>
      </c>
      <c r="H100" s="185">
        <v>1</v>
      </c>
      <c r="I100" s="186"/>
      <c r="J100" s="187">
        <f t="shared" si="0"/>
        <v>0</v>
      </c>
      <c r="K100" s="183" t="s">
        <v>19</v>
      </c>
      <c r="L100" s="38"/>
      <c r="M100" s="238" t="s">
        <v>19</v>
      </c>
      <c r="N100" s="239" t="s">
        <v>43</v>
      </c>
      <c r="O100" s="240"/>
      <c r="P100" s="241">
        <f t="shared" si="1"/>
        <v>0</v>
      </c>
      <c r="Q100" s="241">
        <v>0</v>
      </c>
      <c r="R100" s="241">
        <f t="shared" si="2"/>
        <v>0</v>
      </c>
      <c r="S100" s="241">
        <v>0</v>
      </c>
      <c r="T100" s="242">
        <f t="shared" si="3"/>
        <v>0</v>
      </c>
      <c r="AR100" s="192" t="s">
        <v>1847</v>
      </c>
      <c r="AT100" s="192" t="s">
        <v>146</v>
      </c>
      <c r="AU100" s="192" t="s">
        <v>80</v>
      </c>
      <c r="AY100" s="17" t="s">
        <v>144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7" t="s">
        <v>80</v>
      </c>
      <c r="BK100" s="193">
        <f t="shared" si="9"/>
        <v>0</v>
      </c>
      <c r="BL100" s="17" t="s">
        <v>1847</v>
      </c>
      <c r="BM100" s="192" t="s">
        <v>1851</v>
      </c>
    </row>
    <row r="101" spans="2:65" s="1" customFormat="1" ht="6.95" customHeight="1">
      <c r="B101" s="46"/>
      <c r="C101" s="47"/>
      <c r="D101" s="47"/>
      <c r="E101" s="47"/>
      <c r="F101" s="47"/>
      <c r="G101" s="47"/>
      <c r="H101" s="47"/>
      <c r="I101" s="132"/>
      <c r="J101" s="47"/>
      <c r="K101" s="47"/>
      <c r="L101" s="38"/>
    </row>
  </sheetData>
  <sheetProtection algorithmName="SHA-512" hashValue="s9lJNgBw5isgYSoGmKIcOgLprmC4OYmHfjeZWSPu2Hvx8ikcTi0zYXXFGVNEPdJSKTw5LTDyWZBakkJ9JFM/eA==" saltValue="zkOhqAF3uW7dJszai37zhRMF02me0N/nhSVydhDdolfExagKmgtNOjxov02du1ZFwKHU7SHqvFu7tNLBVs5R7w==" spinCount="100000" sheet="1" objects="1" scenarios="1" formatColumns="0" formatRows="0" autoFilter="0"/>
  <autoFilter ref="C79:K100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ht="37.5" customHeight="1"/>
    <row r="2" spans="2:1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5" customFormat="1" ht="45" customHeight="1">
      <c r="B3" s="256"/>
      <c r="C3" s="384" t="s">
        <v>1852</v>
      </c>
      <c r="D3" s="384"/>
      <c r="E3" s="384"/>
      <c r="F3" s="384"/>
      <c r="G3" s="384"/>
      <c r="H3" s="384"/>
      <c r="I3" s="384"/>
      <c r="J3" s="384"/>
      <c r="K3" s="257"/>
    </row>
    <row r="4" spans="2:11" ht="25.5" customHeight="1">
      <c r="B4" s="258"/>
      <c r="C4" s="388" t="s">
        <v>1853</v>
      </c>
      <c r="D4" s="388"/>
      <c r="E4" s="388"/>
      <c r="F4" s="388"/>
      <c r="G4" s="388"/>
      <c r="H4" s="388"/>
      <c r="I4" s="388"/>
      <c r="J4" s="388"/>
      <c r="K4" s="259"/>
    </row>
    <row r="5" spans="2:1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ht="15" customHeight="1">
      <c r="B6" s="258"/>
      <c r="C6" s="386" t="s">
        <v>1854</v>
      </c>
      <c r="D6" s="386"/>
      <c r="E6" s="386"/>
      <c r="F6" s="386"/>
      <c r="G6" s="386"/>
      <c r="H6" s="386"/>
      <c r="I6" s="386"/>
      <c r="J6" s="386"/>
      <c r="K6" s="259"/>
    </row>
    <row r="7" spans="2:11" ht="15" customHeight="1">
      <c r="B7" s="262"/>
      <c r="C7" s="386" t="s">
        <v>1855</v>
      </c>
      <c r="D7" s="386"/>
      <c r="E7" s="386"/>
      <c r="F7" s="386"/>
      <c r="G7" s="386"/>
      <c r="H7" s="386"/>
      <c r="I7" s="386"/>
      <c r="J7" s="386"/>
      <c r="K7" s="259"/>
    </row>
    <row r="8" spans="2:1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ht="15" customHeight="1">
      <c r="B9" s="262"/>
      <c r="C9" s="386" t="s">
        <v>1856</v>
      </c>
      <c r="D9" s="386"/>
      <c r="E9" s="386"/>
      <c r="F9" s="386"/>
      <c r="G9" s="386"/>
      <c r="H9" s="386"/>
      <c r="I9" s="386"/>
      <c r="J9" s="386"/>
      <c r="K9" s="259"/>
    </row>
    <row r="10" spans="2:11" ht="15" customHeight="1">
      <c r="B10" s="262"/>
      <c r="C10" s="261"/>
      <c r="D10" s="386" t="s">
        <v>1857</v>
      </c>
      <c r="E10" s="386"/>
      <c r="F10" s="386"/>
      <c r="G10" s="386"/>
      <c r="H10" s="386"/>
      <c r="I10" s="386"/>
      <c r="J10" s="386"/>
      <c r="K10" s="259"/>
    </row>
    <row r="11" spans="2:11" ht="15" customHeight="1">
      <c r="B11" s="262"/>
      <c r="C11" s="263"/>
      <c r="D11" s="386" t="s">
        <v>1858</v>
      </c>
      <c r="E11" s="386"/>
      <c r="F11" s="386"/>
      <c r="G11" s="386"/>
      <c r="H11" s="386"/>
      <c r="I11" s="386"/>
      <c r="J11" s="386"/>
      <c r="K11" s="259"/>
    </row>
    <row r="12" spans="2:1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pans="2:11" ht="15" customHeight="1">
      <c r="B13" s="262"/>
      <c r="C13" s="263"/>
      <c r="D13" s="264" t="s">
        <v>1859</v>
      </c>
      <c r="E13" s="261"/>
      <c r="F13" s="261"/>
      <c r="G13" s="261"/>
      <c r="H13" s="261"/>
      <c r="I13" s="261"/>
      <c r="J13" s="261"/>
      <c r="K13" s="259"/>
    </row>
    <row r="14" spans="2:1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pans="2:11" ht="15" customHeight="1">
      <c r="B15" s="262"/>
      <c r="C15" s="263"/>
      <c r="D15" s="386" t="s">
        <v>1860</v>
      </c>
      <c r="E15" s="386"/>
      <c r="F15" s="386"/>
      <c r="G15" s="386"/>
      <c r="H15" s="386"/>
      <c r="I15" s="386"/>
      <c r="J15" s="386"/>
      <c r="K15" s="259"/>
    </row>
    <row r="16" spans="2:11" ht="15" customHeight="1">
      <c r="B16" s="262"/>
      <c r="C16" s="263"/>
      <c r="D16" s="386" t="s">
        <v>1861</v>
      </c>
      <c r="E16" s="386"/>
      <c r="F16" s="386"/>
      <c r="G16" s="386"/>
      <c r="H16" s="386"/>
      <c r="I16" s="386"/>
      <c r="J16" s="386"/>
      <c r="K16" s="259"/>
    </row>
    <row r="17" spans="2:11" ht="15" customHeight="1">
      <c r="B17" s="262"/>
      <c r="C17" s="263"/>
      <c r="D17" s="386" t="s">
        <v>1862</v>
      </c>
      <c r="E17" s="386"/>
      <c r="F17" s="386"/>
      <c r="G17" s="386"/>
      <c r="H17" s="386"/>
      <c r="I17" s="386"/>
      <c r="J17" s="386"/>
      <c r="K17" s="259"/>
    </row>
    <row r="18" spans="2:11" ht="15" customHeight="1">
      <c r="B18" s="262"/>
      <c r="C18" s="263"/>
      <c r="D18" s="263"/>
      <c r="E18" s="265" t="s">
        <v>79</v>
      </c>
      <c r="F18" s="386" t="s">
        <v>1863</v>
      </c>
      <c r="G18" s="386"/>
      <c r="H18" s="386"/>
      <c r="I18" s="386"/>
      <c r="J18" s="386"/>
      <c r="K18" s="259"/>
    </row>
    <row r="19" spans="2:11" ht="15" customHeight="1">
      <c r="B19" s="262"/>
      <c r="C19" s="263"/>
      <c r="D19" s="263"/>
      <c r="E19" s="265" t="s">
        <v>1864</v>
      </c>
      <c r="F19" s="386" t="s">
        <v>1865</v>
      </c>
      <c r="G19" s="386"/>
      <c r="H19" s="386"/>
      <c r="I19" s="386"/>
      <c r="J19" s="386"/>
      <c r="K19" s="259"/>
    </row>
    <row r="20" spans="2:11" ht="15" customHeight="1">
      <c r="B20" s="262"/>
      <c r="C20" s="263"/>
      <c r="D20" s="263"/>
      <c r="E20" s="265" t="s">
        <v>94</v>
      </c>
      <c r="F20" s="386" t="s">
        <v>1866</v>
      </c>
      <c r="G20" s="386"/>
      <c r="H20" s="386"/>
      <c r="I20" s="386"/>
      <c r="J20" s="386"/>
      <c r="K20" s="259"/>
    </row>
    <row r="21" spans="2:11" ht="15" customHeight="1">
      <c r="B21" s="262"/>
      <c r="C21" s="263"/>
      <c r="D21" s="263"/>
      <c r="E21" s="265" t="s">
        <v>101</v>
      </c>
      <c r="F21" s="386" t="s">
        <v>1867</v>
      </c>
      <c r="G21" s="386"/>
      <c r="H21" s="386"/>
      <c r="I21" s="386"/>
      <c r="J21" s="386"/>
      <c r="K21" s="259"/>
    </row>
    <row r="22" spans="2:11" ht="15" customHeight="1">
      <c r="B22" s="262"/>
      <c r="C22" s="263"/>
      <c r="D22" s="263"/>
      <c r="E22" s="265" t="s">
        <v>1733</v>
      </c>
      <c r="F22" s="386" t="s">
        <v>1734</v>
      </c>
      <c r="G22" s="386"/>
      <c r="H22" s="386"/>
      <c r="I22" s="386"/>
      <c r="J22" s="386"/>
      <c r="K22" s="259"/>
    </row>
    <row r="23" spans="2:11" ht="15" customHeight="1">
      <c r="B23" s="262"/>
      <c r="C23" s="263"/>
      <c r="D23" s="263"/>
      <c r="E23" s="265" t="s">
        <v>1868</v>
      </c>
      <c r="F23" s="386" t="s">
        <v>1869</v>
      </c>
      <c r="G23" s="386"/>
      <c r="H23" s="386"/>
      <c r="I23" s="386"/>
      <c r="J23" s="386"/>
      <c r="K23" s="259"/>
    </row>
    <row r="24" spans="2:1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pans="2:11" ht="15" customHeight="1">
      <c r="B25" s="262"/>
      <c r="C25" s="386" t="s">
        <v>1870</v>
      </c>
      <c r="D25" s="386"/>
      <c r="E25" s="386"/>
      <c r="F25" s="386"/>
      <c r="G25" s="386"/>
      <c r="H25" s="386"/>
      <c r="I25" s="386"/>
      <c r="J25" s="386"/>
      <c r="K25" s="259"/>
    </row>
    <row r="26" spans="2:11" ht="15" customHeight="1">
      <c r="B26" s="262"/>
      <c r="C26" s="386" t="s">
        <v>1871</v>
      </c>
      <c r="D26" s="386"/>
      <c r="E26" s="386"/>
      <c r="F26" s="386"/>
      <c r="G26" s="386"/>
      <c r="H26" s="386"/>
      <c r="I26" s="386"/>
      <c r="J26" s="386"/>
      <c r="K26" s="259"/>
    </row>
    <row r="27" spans="2:11" ht="15" customHeight="1">
      <c r="B27" s="262"/>
      <c r="C27" s="261"/>
      <c r="D27" s="386" t="s">
        <v>1872</v>
      </c>
      <c r="E27" s="386"/>
      <c r="F27" s="386"/>
      <c r="G27" s="386"/>
      <c r="H27" s="386"/>
      <c r="I27" s="386"/>
      <c r="J27" s="386"/>
      <c r="K27" s="259"/>
    </row>
    <row r="28" spans="2:11" ht="15" customHeight="1">
      <c r="B28" s="262"/>
      <c r="C28" s="263"/>
      <c r="D28" s="386" t="s">
        <v>1873</v>
      </c>
      <c r="E28" s="386"/>
      <c r="F28" s="386"/>
      <c r="G28" s="386"/>
      <c r="H28" s="386"/>
      <c r="I28" s="386"/>
      <c r="J28" s="386"/>
      <c r="K28" s="259"/>
    </row>
    <row r="29" spans="2:1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pans="2:11" ht="15" customHeight="1">
      <c r="B30" s="262"/>
      <c r="C30" s="263"/>
      <c r="D30" s="386" t="s">
        <v>1874</v>
      </c>
      <c r="E30" s="386"/>
      <c r="F30" s="386"/>
      <c r="G30" s="386"/>
      <c r="H30" s="386"/>
      <c r="I30" s="386"/>
      <c r="J30" s="386"/>
      <c r="K30" s="259"/>
    </row>
    <row r="31" spans="2:11" ht="15" customHeight="1">
      <c r="B31" s="262"/>
      <c r="C31" s="263"/>
      <c r="D31" s="386" t="s">
        <v>1875</v>
      </c>
      <c r="E31" s="386"/>
      <c r="F31" s="386"/>
      <c r="G31" s="386"/>
      <c r="H31" s="386"/>
      <c r="I31" s="386"/>
      <c r="J31" s="386"/>
      <c r="K31" s="259"/>
    </row>
    <row r="32" spans="2:1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pans="2:11" ht="15" customHeight="1">
      <c r="B33" s="262"/>
      <c r="C33" s="263"/>
      <c r="D33" s="386" t="s">
        <v>1876</v>
      </c>
      <c r="E33" s="386"/>
      <c r="F33" s="386"/>
      <c r="G33" s="386"/>
      <c r="H33" s="386"/>
      <c r="I33" s="386"/>
      <c r="J33" s="386"/>
      <c r="K33" s="259"/>
    </row>
    <row r="34" spans="2:11" ht="15" customHeight="1">
      <c r="B34" s="262"/>
      <c r="C34" s="263"/>
      <c r="D34" s="386" t="s">
        <v>1877</v>
      </c>
      <c r="E34" s="386"/>
      <c r="F34" s="386"/>
      <c r="G34" s="386"/>
      <c r="H34" s="386"/>
      <c r="I34" s="386"/>
      <c r="J34" s="386"/>
      <c r="K34" s="259"/>
    </row>
    <row r="35" spans="2:11" ht="15" customHeight="1">
      <c r="B35" s="262"/>
      <c r="C35" s="263"/>
      <c r="D35" s="386" t="s">
        <v>1878</v>
      </c>
      <c r="E35" s="386"/>
      <c r="F35" s="386"/>
      <c r="G35" s="386"/>
      <c r="H35" s="386"/>
      <c r="I35" s="386"/>
      <c r="J35" s="386"/>
      <c r="K35" s="259"/>
    </row>
    <row r="36" spans="2:11" ht="15" customHeight="1">
      <c r="B36" s="262"/>
      <c r="C36" s="263"/>
      <c r="D36" s="261"/>
      <c r="E36" s="264" t="s">
        <v>130</v>
      </c>
      <c r="F36" s="261"/>
      <c r="G36" s="386" t="s">
        <v>1879</v>
      </c>
      <c r="H36" s="386"/>
      <c r="I36" s="386"/>
      <c r="J36" s="386"/>
      <c r="K36" s="259"/>
    </row>
    <row r="37" spans="2:11" ht="30.75" customHeight="1">
      <c r="B37" s="262"/>
      <c r="C37" s="263"/>
      <c r="D37" s="261"/>
      <c r="E37" s="264" t="s">
        <v>1880</v>
      </c>
      <c r="F37" s="261"/>
      <c r="G37" s="386" t="s">
        <v>1881</v>
      </c>
      <c r="H37" s="386"/>
      <c r="I37" s="386"/>
      <c r="J37" s="386"/>
      <c r="K37" s="259"/>
    </row>
    <row r="38" spans="2:11" ht="15" customHeight="1">
      <c r="B38" s="262"/>
      <c r="C38" s="263"/>
      <c r="D38" s="261"/>
      <c r="E38" s="264" t="s">
        <v>53</v>
      </c>
      <c r="F38" s="261"/>
      <c r="G38" s="386" t="s">
        <v>1882</v>
      </c>
      <c r="H38" s="386"/>
      <c r="I38" s="386"/>
      <c r="J38" s="386"/>
      <c r="K38" s="259"/>
    </row>
    <row r="39" spans="2:11" ht="15" customHeight="1">
      <c r="B39" s="262"/>
      <c r="C39" s="263"/>
      <c r="D39" s="261"/>
      <c r="E39" s="264" t="s">
        <v>54</v>
      </c>
      <c r="F39" s="261"/>
      <c r="G39" s="386" t="s">
        <v>1883</v>
      </c>
      <c r="H39" s="386"/>
      <c r="I39" s="386"/>
      <c r="J39" s="386"/>
      <c r="K39" s="259"/>
    </row>
    <row r="40" spans="2:11" ht="15" customHeight="1">
      <c r="B40" s="262"/>
      <c r="C40" s="263"/>
      <c r="D40" s="261"/>
      <c r="E40" s="264" t="s">
        <v>131</v>
      </c>
      <c r="F40" s="261"/>
      <c r="G40" s="386" t="s">
        <v>1884</v>
      </c>
      <c r="H40" s="386"/>
      <c r="I40" s="386"/>
      <c r="J40" s="386"/>
      <c r="K40" s="259"/>
    </row>
    <row r="41" spans="2:11" ht="15" customHeight="1">
      <c r="B41" s="262"/>
      <c r="C41" s="263"/>
      <c r="D41" s="261"/>
      <c r="E41" s="264" t="s">
        <v>132</v>
      </c>
      <c r="F41" s="261"/>
      <c r="G41" s="386" t="s">
        <v>1885</v>
      </c>
      <c r="H41" s="386"/>
      <c r="I41" s="386"/>
      <c r="J41" s="386"/>
      <c r="K41" s="259"/>
    </row>
    <row r="42" spans="2:11" ht="15" customHeight="1">
      <c r="B42" s="262"/>
      <c r="C42" s="263"/>
      <c r="D42" s="261"/>
      <c r="E42" s="264" t="s">
        <v>1886</v>
      </c>
      <c r="F42" s="261"/>
      <c r="G42" s="386" t="s">
        <v>1887</v>
      </c>
      <c r="H42" s="386"/>
      <c r="I42" s="386"/>
      <c r="J42" s="386"/>
      <c r="K42" s="259"/>
    </row>
    <row r="43" spans="2:11" ht="15" customHeight="1">
      <c r="B43" s="262"/>
      <c r="C43" s="263"/>
      <c r="D43" s="261"/>
      <c r="E43" s="264"/>
      <c r="F43" s="261"/>
      <c r="G43" s="386" t="s">
        <v>1888</v>
      </c>
      <c r="H43" s="386"/>
      <c r="I43" s="386"/>
      <c r="J43" s="386"/>
      <c r="K43" s="259"/>
    </row>
    <row r="44" spans="2:11" ht="15" customHeight="1">
      <c r="B44" s="262"/>
      <c r="C44" s="263"/>
      <c r="D44" s="261"/>
      <c r="E44" s="264" t="s">
        <v>1889</v>
      </c>
      <c r="F44" s="261"/>
      <c r="G44" s="386" t="s">
        <v>1890</v>
      </c>
      <c r="H44" s="386"/>
      <c r="I44" s="386"/>
      <c r="J44" s="386"/>
      <c r="K44" s="259"/>
    </row>
    <row r="45" spans="2:11" ht="15" customHeight="1">
      <c r="B45" s="262"/>
      <c r="C45" s="263"/>
      <c r="D45" s="261"/>
      <c r="E45" s="264" t="s">
        <v>134</v>
      </c>
      <c r="F45" s="261"/>
      <c r="G45" s="386" t="s">
        <v>1891</v>
      </c>
      <c r="H45" s="386"/>
      <c r="I45" s="386"/>
      <c r="J45" s="386"/>
      <c r="K45" s="259"/>
    </row>
    <row r="46" spans="2:1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pans="2:11" ht="15" customHeight="1">
      <c r="B47" s="262"/>
      <c r="C47" s="263"/>
      <c r="D47" s="386" t="s">
        <v>1892</v>
      </c>
      <c r="E47" s="386"/>
      <c r="F47" s="386"/>
      <c r="G47" s="386"/>
      <c r="H47" s="386"/>
      <c r="I47" s="386"/>
      <c r="J47" s="386"/>
      <c r="K47" s="259"/>
    </row>
    <row r="48" spans="2:11" ht="15" customHeight="1">
      <c r="B48" s="262"/>
      <c r="C48" s="263"/>
      <c r="D48" s="263"/>
      <c r="E48" s="386" t="s">
        <v>1893</v>
      </c>
      <c r="F48" s="386"/>
      <c r="G48" s="386"/>
      <c r="H48" s="386"/>
      <c r="I48" s="386"/>
      <c r="J48" s="386"/>
      <c r="K48" s="259"/>
    </row>
    <row r="49" spans="2:11" ht="15" customHeight="1">
      <c r="B49" s="262"/>
      <c r="C49" s="263"/>
      <c r="D49" s="263"/>
      <c r="E49" s="386" t="s">
        <v>1894</v>
      </c>
      <c r="F49" s="386"/>
      <c r="G49" s="386"/>
      <c r="H49" s="386"/>
      <c r="I49" s="386"/>
      <c r="J49" s="386"/>
      <c r="K49" s="259"/>
    </row>
    <row r="50" spans="2:11" ht="15" customHeight="1">
      <c r="B50" s="262"/>
      <c r="C50" s="263"/>
      <c r="D50" s="263"/>
      <c r="E50" s="386" t="s">
        <v>1895</v>
      </c>
      <c r="F50" s="386"/>
      <c r="G50" s="386"/>
      <c r="H50" s="386"/>
      <c r="I50" s="386"/>
      <c r="J50" s="386"/>
      <c r="K50" s="259"/>
    </row>
    <row r="51" spans="2:11" ht="15" customHeight="1">
      <c r="B51" s="262"/>
      <c r="C51" s="263"/>
      <c r="D51" s="386" t="s">
        <v>1896</v>
      </c>
      <c r="E51" s="386"/>
      <c r="F51" s="386"/>
      <c r="G51" s="386"/>
      <c r="H51" s="386"/>
      <c r="I51" s="386"/>
      <c r="J51" s="386"/>
      <c r="K51" s="259"/>
    </row>
    <row r="52" spans="2:11" ht="25.5" customHeight="1">
      <c r="B52" s="258"/>
      <c r="C52" s="388" t="s">
        <v>1897</v>
      </c>
      <c r="D52" s="388"/>
      <c r="E52" s="388"/>
      <c r="F52" s="388"/>
      <c r="G52" s="388"/>
      <c r="H52" s="388"/>
      <c r="I52" s="388"/>
      <c r="J52" s="388"/>
      <c r="K52" s="259"/>
    </row>
    <row r="53" spans="2:11" ht="5.25" customHeight="1">
      <c r="B53" s="258"/>
      <c r="C53" s="260"/>
      <c r="D53" s="260"/>
      <c r="E53" s="260"/>
      <c r="F53" s="260"/>
      <c r="G53" s="260"/>
      <c r="H53" s="260"/>
      <c r="I53" s="260"/>
      <c r="J53" s="260"/>
      <c r="K53" s="259"/>
    </row>
    <row r="54" spans="2:11" ht="15" customHeight="1">
      <c r="B54" s="258"/>
      <c r="C54" s="386" t="s">
        <v>1898</v>
      </c>
      <c r="D54" s="386"/>
      <c r="E54" s="386"/>
      <c r="F54" s="386"/>
      <c r="G54" s="386"/>
      <c r="H54" s="386"/>
      <c r="I54" s="386"/>
      <c r="J54" s="386"/>
      <c r="K54" s="259"/>
    </row>
    <row r="55" spans="2:11" ht="15" customHeight="1">
      <c r="B55" s="258"/>
      <c r="C55" s="386" t="s">
        <v>1899</v>
      </c>
      <c r="D55" s="386"/>
      <c r="E55" s="386"/>
      <c r="F55" s="386"/>
      <c r="G55" s="386"/>
      <c r="H55" s="386"/>
      <c r="I55" s="386"/>
      <c r="J55" s="386"/>
      <c r="K55" s="259"/>
    </row>
    <row r="56" spans="2:11" ht="12.75" customHeight="1">
      <c r="B56" s="258"/>
      <c r="C56" s="261"/>
      <c r="D56" s="261"/>
      <c r="E56" s="261"/>
      <c r="F56" s="261"/>
      <c r="G56" s="261"/>
      <c r="H56" s="261"/>
      <c r="I56" s="261"/>
      <c r="J56" s="261"/>
      <c r="K56" s="259"/>
    </row>
    <row r="57" spans="2:11" ht="15" customHeight="1">
      <c r="B57" s="258"/>
      <c r="C57" s="386" t="s">
        <v>1900</v>
      </c>
      <c r="D57" s="386"/>
      <c r="E57" s="386"/>
      <c r="F57" s="386"/>
      <c r="G57" s="386"/>
      <c r="H57" s="386"/>
      <c r="I57" s="386"/>
      <c r="J57" s="386"/>
      <c r="K57" s="259"/>
    </row>
    <row r="58" spans="2:11" ht="15" customHeight="1">
      <c r="B58" s="258"/>
      <c r="C58" s="263"/>
      <c r="D58" s="386" t="s">
        <v>1901</v>
      </c>
      <c r="E58" s="386"/>
      <c r="F58" s="386"/>
      <c r="G58" s="386"/>
      <c r="H58" s="386"/>
      <c r="I58" s="386"/>
      <c r="J58" s="386"/>
      <c r="K58" s="259"/>
    </row>
    <row r="59" spans="2:11" ht="15" customHeight="1">
      <c r="B59" s="258"/>
      <c r="C59" s="263"/>
      <c r="D59" s="386" t="s">
        <v>1902</v>
      </c>
      <c r="E59" s="386"/>
      <c r="F59" s="386"/>
      <c r="G59" s="386"/>
      <c r="H59" s="386"/>
      <c r="I59" s="386"/>
      <c r="J59" s="386"/>
      <c r="K59" s="259"/>
    </row>
    <row r="60" spans="2:11" ht="15" customHeight="1">
      <c r="B60" s="258"/>
      <c r="C60" s="263"/>
      <c r="D60" s="386" t="s">
        <v>1903</v>
      </c>
      <c r="E60" s="386"/>
      <c r="F60" s="386"/>
      <c r="G60" s="386"/>
      <c r="H60" s="386"/>
      <c r="I60" s="386"/>
      <c r="J60" s="386"/>
      <c r="K60" s="259"/>
    </row>
    <row r="61" spans="2:11" ht="15" customHeight="1">
      <c r="B61" s="258"/>
      <c r="C61" s="263"/>
      <c r="D61" s="386" t="s">
        <v>1904</v>
      </c>
      <c r="E61" s="386"/>
      <c r="F61" s="386"/>
      <c r="G61" s="386"/>
      <c r="H61" s="386"/>
      <c r="I61" s="386"/>
      <c r="J61" s="386"/>
      <c r="K61" s="259"/>
    </row>
    <row r="62" spans="2:11" ht="15" customHeight="1">
      <c r="B62" s="258"/>
      <c r="C62" s="263"/>
      <c r="D62" s="387" t="s">
        <v>1905</v>
      </c>
      <c r="E62" s="387"/>
      <c r="F62" s="387"/>
      <c r="G62" s="387"/>
      <c r="H62" s="387"/>
      <c r="I62" s="387"/>
      <c r="J62" s="387"/>
      <c r="K62" s="259"/>
    </row>
    <row r="63" spans="2:11" ht="15" customHeight="1">
      <c r="B63" s="258"/>
      <c r="C63" s="263"/>
      <c r="D63" s="386" t="s">
        <v>1906</v>
      </c>
      <c r="E63" s="386"/>
      <c r="F63" s="386"/>
      <c r="G63" s="386"/>
      <c r="H63" s="386"/>
      <c r="I63" s="386"/>
      <c r="J63" s="386"/>
      <c r="K63" s="259"/>
    </row>
    <row r="64" spans="2:11" ht="12.75" customHeight="1">
      <c r="B64" s="258"/>
      <c r="C64" s="263"/>
      <c r="D64" s="263"/>
      <c r="E64" s="266"/>
      <c r="F64" s="263"/>
      <c r="G64" s="263"/>
      <c r="H64" s="263"/>
      <c r="I64" s="263"/>
      <c r="J64" s="263"/>
      <c r="K64" s="259"/>
    </row>
    <row r="65" spans="2:11" ht="15" customHeight="1">
      <c r="B65" s="258"/>
      <c r="C65" s="263"/>
      <c r="D65" s="386" t="s">
        <v>1907</v>
      </c>
      <c r="E65" s="386"/>
      <c r="F65" s="386"/>
      <c r="G65" s="386"/>
      <c r="H65" s="386"/>
      <c r="I65" s="386"/>
      <c r="J65" s="386"/>
      <c r="K65" s="259"/>
    </row>
    <row r="66" spans="2:11" ht="15" customHeight="1">
      <c r="B66" s="258"/>
      <c r="C66" s="263"/>
      <c r="D66" s="387" t="s">
        <v>1908</v>
      </c>
      <c r="E66" s="387"/>
      <c r="F66" s="387"/>
      <c r="G66" s="387"/>
      <c r="H66" s="387"/>
      <c r="I66" s="387"/>
      <c r="J66" s="387"/>
      <c r="K66" s="259"/>
    </row>
    <row r="67" spans="2:11" ht="15" customHeight="1">
      <c r="B67" s="258"/>
      <c r="C67" s="263"/>
      <c r="D67" s="386" t="s">
        <v>1909</v>
      </c>
      <c r="E67" s="386"/>
      <c r="F67" s="386"/>
      <c r="G67" s="386"/>
      <c r="H67" s="386"/>
      <c r="I67" s="386"/>
      <c r="J67" s="386"/>
      <c r="K67" s="259"/>
    </row>
    <row r="68" spans="2:11" ht="15" customHeight="1">
      <c r="B68" s="258"/>
      <c r="C68" s="263"/>
      <c r="D68" s="386" t="s">
        <v>1910</v>
      </c>
      <c r="E68" s="386"/>
      <c r="F68" s="386"/>
      <c r="G68" s="386"/>
      <c r="H68" s="386"/>
      <c r="I68" s="386"/>
      <c r="J68" s="386"/>
      <c r="K68" s="259"/>
    </row>
    <row r="69" spans="2:11" ht="15" customHeight="1">
      <c r="B69" s="258"/>
      <c r="C69" s="263"/>
      <c r="D69" s="386" t="s">
        <v>1911</v>
      </c>
      <c r="E69" s="386"/>
      <c r="F69" s="386"/>
      <c r="G69" s="386"/>
      <c r="H69" s="386"/>
      <c r="I69" s="386"/>
      <c r="J69" s="386"/>
      <c r="K69" s="259"/>
    </row>
    <row r="70" spans="2:11" ht="15" customHeight="1">
      <c r="B70" s="258"/>
      <c r="C70" s="263"/>
      <c r="D70" s="386" t="s">
        <v>1912</v>
      </c>
      <c r="E70" s="386"/>
      <c r="F70" s="386"/>
      <c r="G70" s="386"/>
      <c r="H70" s="386"/>
      <c r="I70" s="386"/>
      <c r="J70" s="386"/>
      <c r="K70" s="259"/>
    </row>
    <row r="71" spans="2:1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pans="2:1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pans="2:1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pans="2:11" ht="45" customHeight="1">
      <c r="B75" s="275"/>
      <c r="C75" s="385" t="s">
        <v>1913</v>
      </c>
      <c r="D75" s="385"/>
      <c r="E75" s="385"/>
      <c r="F75" s="385"/>
      <c r="G75" s="385"/>
      <c r="H75" s="385"/>
      <c r="I75" s="385"/>
      <c r="J75" s="385"/>
      <c r="K75" s="276"/>
    </row>
    <row r="76" spans="2:11" ht="17.25" customHeight="1">
      <c r="B76" s="275"/>
      <c r="C76" s="277" t="s">
        <v>1914</v>
      </c>
      <c r="D76" s="277"/>
      <c r="E76" s="277"/>
      <c r="F76" s="277" t="s">
        <v>1915</v>
      </c>
      <c r="G76" s="278"/>
      <c r="H76" s="277" t="s">
        <v>54</v>
      </c>
      <c r="I76" s="277" t="s">
        <v>57</v>
      </c>
      <c r="J76" s="277" t="s">
        <v>1916</v>
      </c>
      <c r="K76" s="276"/>
    </row>
    <row r="77" spans="2:11" ht="17.25" customHeight="1">
      <c r="B77" s="275"/>
      <c r="C77" s="279" t="s">
        <v>1917</v>
      </c>
      <c r="D77" s="279"/>
      <c r="E77" s="279"/>
      <c r="F77" s="280" t="s">
        <v>1918</v>
      </c>
      <c r="G77" s="281"/>
      <c r="H77" s="279"/>
      <c r="I77" s="279"/>
      <c r="J77" s="279" t="s">
        <v>1919</v>
      </c>
      <c r="K77" s="276"/>
    </row>
    <row r="78" spans="2:11" ht="5.25" customHeight="1">
      <c r="B78" s="275"/>
      <c r="C78" s="282"/>
      <c r="D78" s="282"/>
      <c r="E78" s="282"/>
      <c r="F78" s="282"/>
      <c r="G78" s="283"/>
      <c r="H78" s="282"/>
      <c r="I78" s="282"/>
      <c r="J78" s="282"/>
      <c r="K78" s="276"/>
    </row>
    <row r="79" spans="2:11" ht="15" customHeight="1">
      <c r="B79" s="275"/>
      <c r="C79" s="264" t="s">
        <v>53</v>
      </c>
      <c r="D79" s="282"/>
      <c r="E79" s="282"/>
      <c r="F79" s="284" t="s">
        <v>1920</v>
      </c>
      <c r="G79" s="283"/>
      <c r="H79" s="264" t="s">
        <v>1921</v>
      </c>
      <c r="I79" s="264" t="s">
        <v>1922</v>
      </c>
      <c r="J79" s="264">
        <v>20</v>
      </c>
      <c r="K79" s="276"/>
    </row>
    <row r="80" spans="2:11" ht="15" customHeight="1">
      <c r="B80" s="275"/>
      <c r="C80" s="264" t="s">
        <v>1923</v>
      </c>
      <c r="D80" s="264"/>
      <c r="E80" s="264"/>
      <c r="F80" s="284" t="s">
        <v>1920</v>
      </c>
      <c r="G80" s="283"/>
      <c r="H80" s="264" t="s">
        <v>1924</v>
      </c>
      <c r="I80" s="264" t="s">
        <v>1922</v>
      </c>
      <c r="J80" s="264">
        <v>120</v>
      </c>
      <c r="K80" s="276"/>
    </row>
    <row r="81" spans="2:11" ht="15" customHeight="1">
      <c r="B81" s="285"/>
      <c r="C81" s="264" t="s">
        <v>1925</v>
      </c>
      <c r="D81" s="264"/>
      <c r="E81" s="264"/>
      <c r="F81" s="284" t="s">
        <v>1926</v>
      </c>
      <c r="G81" s="283"/>
      <c r="H81" s="264" t="s">
        <v>1927</v>
      </c>
      <c r="I81" s="264" t="s">
        <v>1922</v>
      </c>
      <c r="J81" s="264">
        <v>50</v>
      </c>
      <c r="K81" s="276"/>
    </row>
    <row r="82" spans="2:11" ht="15" customHeight="1">
      <c r="B82" s="285"/>
      <c r="C82" s="264" t="s">
        <v>1928</v>
      </c>
      <c r="D82" s="264"/>
      <c r="E82" s="264"/>
      <c r="F82" s="284" t="s">
        <v>1920</v>
      </c>
      <c r="G82" s="283"/>
      <c r="H82" s="264" t="s">
        <v>1929</v>
      </c>
      <c r="I82" s="264" t="s">
        <v>1930</v>
      </c>
      <c r="J82" s="264"/>
      <c r="K82" s="276"/>
    </row>
    <row r="83" spans="2:11" ht="15" customHeight="1">
      <c r="B83" s="285"/>
      <c r="C83" s="286" t="s">
        <v>1931</v>
      </c>
      <c r="D83" s="286"/>
      <c r="E83" s="286"/>
      <c r="F83" s="287" t="s">
        <v>1926</v>
      </c>
      <c r="G83" s="286"/>
      <c r="H83" s="286" t="s">
        <v>1932</v>
      </c>
      <c r="I83" s="286" t="s">
        <v>1922</v>
      </c>
      <c r="J83" s="286">
        <v>15</v>
      </c>
      <c r="K83" s="276"/>
    </row>
    <row r="84" spans="2:11" ht="15" customHeight="1">
      <c r="B84" s="285"/>
      <c r="C84" s="286" t="s">
        <v>1933</v>
      </c>
      <c r="D84" s="286"/>
      <c r="E84" s="286"/>
      <c r="F84" s="287" t="s">
        <v>1926</v>
      </c>
      <c r="G84" s="286"/>
      <c r="H84" s="286" t="s">
        <v>1934</v>
      </c>
      <c r="I84" s="286" t="s">
        <v>1922</v>
      </c>
      <c r="J84" s="286">
        <v>15</v>
      </c>
      <c r="K84" s="276"/>
    </row>
    <row r="85" spans="2:11" ht="15" customHeight="1">
      <c r="B85" s="285"/>
      <c r="C85" s="286" t="s">
        <v>1935</v>
      </c>
      <c r="D85" s="286"/>
      <c r="E85" s="286"/>
      <c r="F85" s="287" t="s">
        <v>1926</v>
      </c>
      <c r="G85" s="286"/>
      <c r="H85" s="286" t="s">
        <v>1936</v>
      </c>
      <c r="I85" s="286" t="s">
        <v>1922</v>
      </c>
      <c r="J85" s="286">
        <v>20</v>
      </c>
      <c r="K85" s="276"/>
    </row>
    <row r="86" spans="2:11" ht="15" customHeight="1">
      <c r="B86" s="285"/>
      <c r="C86" s="286" t="s">
        <v>1937</v>
      </c>
      <c r="D86" s="286"/>
      <c r="E86" s="286"/>
      <c r="F86" s="287" t="s">
        <v>1926</v>
      </c>
      <c r="G86" s="286"/>
      <c r="H86" s="286" t="s">
        <v>1938</v>
      </c>
      <c r="I86" s="286" t="s">
        <v>1922</v>
      </c>
      <c r="J86" s="286">
        <v>20</v>
      </c>
      <c r="K86" s="276"/>
    </row>
    <row r="87" spans="2:11" ht="15" customHeight="1">
      <c r="B87" s="285"/>
      <c r="C87" s="264" t="s">
        <v>1939</v>
      </c>
      <c r="D87" s="264"/>
      <c r="E87" s="264"/>
      <c r="F87" s="284" t="s">
        <v>1926</v>
      </c>
      <c r="G87" s="283"/>
      <c r="H87" s="264" t="s">
        <v>1940</v>
      </c>
      <c r="I87" s="264" t="s">
        <v>1922</v>
      </c>
      <c r="J87" s="264">
        <v>50</v>
      </c>
      <c r="K87" s="276"/>
    </row>
    <row r="88" spans="2:11" ht="15" customHeight="1">
      <c r="B88" s="285"/>
      <c r="C88" s="264" t="s">
        <v>1941</v>
      </c>
      <c r="D88" s="264"/>
      <c r="E88" s="264"/>
      <c r="F88" s="284" t="s">
        <v>1926</v>
      </c>
      <c r="G88" s="283"/>
      <c r="H88" s="264" t="s">
        <v>1942</v>
      </c>
      <c r="I88" s="264" t="s">
        <v>1922</v>
      </c>
      <c r="J88" s="264">
        <v>20</v>
      </c>
      <c r="K88" s="276"/>
    </row>
    <row r="89" spans="2:11" ht="15" customHeight="1">
      <c r="B89" s="285"/>
      <c r="C89" s="264" t="s">
        <v>1943</v>
      </c>
      <c r="D89" s="264"/>
      <c r="E89" s="264"/>
      <c r="F89" s="284" t="s">
        <v>1926</v>
      </c>
      <c r="G89" s="283"/>
      <c r="H89" s="264" t="s">
        <v>1944</v>
      </c>
      <c r="I89" s="264" t="s">
        <v>1922</v>
      </c>
      <c r="J89" s="264">
        <v>20</v>
      </c>
      <c r="K89" s="276"/>
    </row>
    <row r="90" spans="2:11" ht="15" customHeight="1">
      <c r="B90" s="285"/>
      <c r="C90" s="264" t="s">
        <v>1945</v>
      </c>
      <c r="D90" s="264"/>
      <c r="E90" s="264"/>
      <c r="F90" s="284" t="s">
        <v>1926</v>
      </c>
      <c r="G90" s="283"/>
      <c r="H90" s="264" t="s">
        <v>1946</v>
      </c>
      <c r="I90" s="264" t="s">
        <v>1922</v>
      </c>
      <c r="J90" s="264">
        <v>50</v>
      </c>
      <c r="K90" s="276"/>
    </row>
    <row r="91" spans="2:11" ht="15" customHeight="1">
      <c r="B91" s="285"/>
      <c r="C91" s="264" t="s">
        <v>1947</v>
      </c>
      <c r="D91" s="264"/>
      <c r="E91" s="264"/>
      <c r="F91" s="284" t="s">
        <v>1926</v>
      </c>
      <c r="G91" s="283"/>
      <c r="H91" s="264" t="s">
        <v>1947</v>
      </c>
      <c r="I91" s="264" t="s">
        <v>1922</v>
      </c>
      <c r="J91" s="264">
        <v>50</v>
      </c>
      <c r="K91" s="276"/>
    </row>
    <row r="92" spans="2:11" ht="15" customHeight="1">
      <c r="B92" s="285"/>
      <c r="C92" s="264" t="s">
        <v>1948</v>
      </c>
      <c r="D92" s="264"/>
      <c r="E92" s="264"/>
      <c r="F92" s="284" t="s">
        <v>1926</v>
      </c>
      <c r="G92" s="283"/>
      <c r="H92" s="264" t="s">
        <v>1949</v>
      </c>
      <c r="I92" s="264" t="s">
        <v>1922</v>
      </c>
      <c r="J92" s="264">
        <v>255</v>
      </c>
      <c r="K92" s="276"/>
    </row>
    <row r="93" spans="2:11" ht="15" customHeight="1">
      <c r="B93" s="285"/>
      <c r="C93" s="264" t="s">
        <v>1950</v>
      </c>
      <c r="D93" s="264"/>
      <c r="E93" s="264"/>
      <c r="F93" s="284" t="s">
        <v>1920</v>
      </c>
      <c r="G93" s="283"/>
      <c r="H93" s="264" t="s">
        <v>1951</v>
      </c>
      <c r="I93" s="264" t="s">
        <v>1952</v>
      </c>
      <c r="J93" s="264"/>
      <c r="K93" s="276"/>
    </row>
    <row r="94" spans="2:11" ht="15" customHeight="1">
      <c r="B94" s="285"/>
      <c r="C94" s="264" t="s">
        <v>1953</v>
      </c>
      <c r="D94" s="264"/>
      <c r="E94" s="264"/>
      <c r="F94" s="284" t="s">
        <v>1920</v>
      </c>
      <c r="G94" s="283"/>
      <c r="H94" s="264" t="s">
        <v>1954</v>
      </c>
      <c r="I94" s="264" t="s">
        <v>1955</v>
      </c>
      <c r="J94" s="264"/>
      <c r="K94" s="276"/>
    </row>
    <row r="95" spans="2:11" ht="15" customHeight="1">
      <c r="B95" s="285"/>
      <c r="C95" s="264" t="s">
        <v>1956</v>
      </c>
      <c r="D95" s="264"/>
      <c r="E95" s="264"/>
      <c r="F95" s="284" t="s">
        <v>1920</v>
      </c>
      <c r="G95" s="283"/>
      <c r="H95" s="264" t="s">
        <v>1956</v>
      </c>
      <c r="I95" s="264" t="s">
        <v>1955</v>
      </c>
      <c r="J95" s="264"/>
      <c r="K95" s="276"/>
    </row>
    <row r="96" spans="2:11" ht="15" customHeight="1">
      <c r="B96" s="285"/>
      <c r="C96" s="264" t="s">
        <v>38</v>
      </c>
      <c r="D96" s="264"/>
      <c r="E96" s="264"/>
      <c r="F96" s="284" t="s">
        <v>1920</v>
      </c>
      <c r="G96" s="283"/>
      <c r="H96" s="264" t="s">
        <v>1957</v>
      </c>
      <c r="I96" s="264" t="s">
        <v>1955</v>
      </c>
      <c r="J96" s="264"/>
      <c r="K96" s="276"/>
    </row>
    <row r="97" spans="2:11" ht="15" customHeight="1">
      <c r="B97" s="285"/>
      <c r="C97" s="264" t="s">
        <v>48</v>
      </c>
      <c r="D97" s="264"/>
      <c r="E97" s="264"/>
      <c r="F97" s="284" t="s">
        <v>1920</v>
      </c>
      <c r="G97" s="283"/>
      <c r="H97" s="264" t="s">
        <v>1958</v>
      </c>
      <c r="I97" s="264" t="s">
        <v>1955</v>
      </c>
      <c r="J97" s="264"/>
      <c r="K97" s="276"/>
    </row>
    <row r="98" spans="2:1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pans="2:1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pans="2:1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pans="2:1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pans="2:11" ht="45" customHeight="1">
      <c r="B102" s="275"/>
      <c r="C102" s="385" t="s">
        <v>1959</v>
      </c>
      <c r="D102" s="385"/>
      <c r="E102" s="385"/>
      <c r="F102" s="385"/>
      <c r="G102" s="385"/>
      <c r="H102" s="385"/>
      <c r="I102" s="385"/>
      <c r="J102" s="385"/>
      <c r="K102" s="276"/>
    </row>
    <row r="103" spans="2:11" ht="17.25" customHeight="1">
      <c r="B103" s="275"/>
      <c r="C103" s="277" t="s">
        <v>1914</v>
      </c>
      <c r="D103" s="277"/>
      <c r="E103" s="277"/>
      <c r="F103" s="277" t="s">
        <v>1915</v>
      </c>
      <c r="G103" s="278"/>
      <c r="H103" s="277" t="s">
        <v>54</v>
      </c>
      <c r="I103" s="277" t="s">
        <v>57</v>
      </c>
      <c r="J103" s="277" t="s">
        <v>1916</v>
      </c>
      <c r="K103" s="276"/>
    </row>
    <row r="104" spans="2:11" ht="17.25" customHeight="1">
      <c r="B104" s="275"/>
      <c r="C104" s="279" t="s">
        <v>1917</v>
      </c>
      <c r="D104" s="279"/>
      <c r="E104" s="279"/>
      <c r="F104" s="280" t="s">
        <v>1918</v>
      </c>
      <c r="G104" s="281"/>
      <c r="H104" s="279"/>
      <c r="I104" s="279"/>
      <c r="J104" s="279" t="s">
        <v>1919</v>
      </c>
      <c r="K104" s="276"/>
    </row>
    <row r="105" spans="2:11" ht="5.25" customHeight="1">
      <c r="B105" s="275"/>
      <c r="C105" s="277"/>
      <c r="D105" s="277"/>
      <c r="E105" s="277"/>
      <c r="F105" s="277"/>
      <c r="G105" s="293"/>
      <c r="H105" s="277"/>
      <c r="I105" s="277"/>
      <c r="J105" s="277"/>
      <c r="K105" s="276"/>
    </row>
    <row r="106" spans="2:11" ht="15" customHeight="1">
      <c r="B106" s="275"/>
      <c r="C106" s="264" t="s">
        <v>53</v>
      </c>
      <c r="D106" s="282"/>
      <c r="E106" s="282"/>
      <c r="F106" s="284" t="s">
        <v>1920</v>
      </c>
      <c r="G106" s="293"/>
      <c r="H106" s="264" t="s">
        <v>1960</v>
      </c>
      <c r="I106" s="264" t="s">
        <v>1922</v>
      </c>
      <c r="J106" s="264">
        <v>20</v>
      </c>
      <c r="K106" s="276"/>
    </row>
    <row r="107" spans="2:11" ht="15" customHeight="1">
      <c r="B107" s="275"/>
      <c r="C107" s="264" t="s">
        <v>1923</v>
      </c>
      <c r="D107" s="264"/>
      <c r="E107" s="264"/>
      <c r="F107" s="284" t="s">
        <v>1920</v>
      </c>
      <c r="G107" s="264"/>
      <c r="H107" s="264" t="s">
        <v>1960</v>
      </c>
      <c r="I107" s="264" t="s">
        <v>1922</v>
      </c>
      <c r="J107" s="264">
        <v>120</v>
      </c>
      <c r="K107" s="276"/>
    </row>
    <row r="108" spans="2:11" ht="15" customHeight="1">
      <c r="B108" s="285"/>
      <c r="C108" s="264" t="s">
        <v>1925</v>
      </c>
      <c r="D108" s="264"/>
      <c r="E108" s="264"/>
      <c r="F108" s="284" t="s">
        <v>1926</v>
      </c>
      <c r="G108" s="264"/>
      <c r="H108" s="264" t="s">
        <v>1960</v>
      </c>
      <c r="I108" s="264" t="s">
        <v>1922</v>
      </c>
      <c r="J108" s="264">
        <v>50</v>
      </c>
      <c r="K108" s="276"/>
    </row>
    <row r="109" spans="2:11" ht="15" customHeight="1">
      <c r="B109" s="285"/>
      <c r="C109" s="264" t="s">
        <v>1928</v>
      </c>
      <c r="D109" s="264"/>
      <c r="E109" s="264"/>
      <c r="F109" s="284" t="s">
        <v>1920</v>
      </c>
      <c r="G109" s="264"/>
      <c r="H109" s="264" t="s">
        <v>1960</v>
      </c>
      <c r="I109" s="264" t="s">
        <v>1930</v>
      </c>
      <c r="J109" s="264"/>
      <c r="K109" s="276"/>
    </row>
    <row r="110" spans="2:11" ht="15" customHeight="1">
      <c r="B110" s="285"/>
      <c r="C110" s="264" t="s">
        <v>1939</v>
      </c>
      <c r="D110" s="264"/>
      <c r="E110" s="264"/>
      <c r="F110" s="284" t="s">
        <v>1926</v>
      </c>
      <c r="G110" s="264"/>
      <c r="H110" s="264" t="s">
        <v>1960</v>
      </c>
      <c r="I110" s="264" t="s">
        <v>1922</v>
      </c>
      <c r="J110" s="264">
        <v>50</v>
      </c>
      <c r="K110" s="276"/>
    </row>
    <row r="111" spans="2:11" ht="15" customHeight="1">
      <c r="B111" s="285"/>
      <c r="C111" s="264" t="s">
        <v>1947</v>
      </c>
      <c r="D111" s="264"/>
      <c r="E111" s="264"/>
      <c r="F111" s="284" t="s">
        <v>1926</v>
      </c>
      <c r="G111" s="264"/>
      <c r="H111" s="264" t="s">
        <v>1960</v>
      </c>
      <c r="I111" s="264" t="s">
        <v>1922</v>
      </c>
      <c r="J111" s="264">
        <v>50</v>
      </c>
      <c r="K111" s="276"/>
    </row>
    <row r="112" spans="2:11" ht="15" customHeight="1">
      <c r="B112" s="285"/>
      <c r="C112" s="264" t="s">
        <v>1945</v>
      </c>
      <c r="D112" s="264"/>
      <c r="E112" s="264"/>
      <c r="F112" s="284" t="s">
        <v>1926</v>
      </c>
      <c r="G112" s="264"/>
      <c r="H112" s="264" t="s">
        <v>1960</v>
      </c>
      <c r="I112" s="264" t="s">
        <v>1922</v>
      </c>
      <c r="J112" s="264">
        <v>50</v>
      </c>
      <c r="K112" s="276"/>
    </row>
    <row r="113" spans="2:11" ht="15" customHeight="1">
      <c r="B113" s="285"/>
      <c r="C113" s="264" t="s">
        <v>53</v>
      </c>
      <c r="D113" s="264"/>
      <c r="E113" s="264"/>
      <c r="F113" s="284" t="s">
        <v>1920</v>
      </c>
      <c r="G113" s="264"/>
      <c r="H113" s="264" t="s">
        <v>1961</v>
      </c>
      <c r="I113" s="264" t="s">
        <v>1922</v>
      </c>
      <c r="J113" s="264">
        <v>20</v>
      </c>
      <c r="K113" s="276"/>
    </row>
    <row r="114" spans="2:11" ht="15" customHeight="1">
      <c r="B114" s="285"/>
      <c r="C114" s="264" t="s">
        <v>1962</v>
      </c>
      <c r="D114" s="264"/>
      <c r="E114" s="264"/>
      <c r="F114" s="284" t="s">
        <v>1920</v>
      </c>
      <c r="G114" s="264"/>
      <c r="H114" s="264" t="s">
        <v>1963</v>
      </c>
      <c r="I114" s="264" t="s">
        <v>1922</v>
      </c>
      <c r="J114" s="264">
        <v>120</v>
      </c>
      <c r="K114" s="276"/>
    </row>
    <row r="115" spans="2:11" ht="15" customHeight="1">
      <c r="B115" s="285"/>
      <c r="C115" s="264" t="s">
        <v>38</v>
      </c>
      <c r="D115" s="264"/>
      <c r="E115" s="264"/>
      <c r="F115" s="284" t="s">
        <v>1920</v>
      </c>
      <c r="G115" s="264"/>
      <c r="H115" s="264" t="s">
        <v>1964</v>
      </c>
      <c r="I115" s="264" t="s">
        <v>1955</v>
      </c>
      <c r="J115" s="264"/>
      <c r="K115" s="276"/>
    </row>
    <row r="116" spans="2:11" ht="15" customHeight="1">
      <c r="B116" s="285"/>
      <c r="C116" s="264" t="s">
        <v>48</v>
      </c>
      <c r="D116" s="264"/>
      <c r="E116" s="264"/>
      <c r="F116" s="284" t="s">
        <v>1920</v>
      </c>
      <c r="G116" s="264"/>
      <c r="H116" s="264" t="s">
        <v>1965</v>
      </c>
      <c r="I116" s="264" t="s">
        <v>1955</v>
      </c>
      <c r="J116" s="264"/>
      <c r="K116" s="276"/>
    </row>
    <row r="117" spans="2:11" ht="15" customHeight="1">
      <c r="B117" s="285"/>
      <c r="C117" s="264" t="s">
        <v>57</v>
      </c>
      <c r="D117" s="264"/>
      <c r="E117" s="264"/>
      <c r="F117" s="284" t="s">
        <v>1920</v>
      </c>
      <c r="G117" s="264"/>
      <c r="H117" s="264" t="s">
        <v>1966</v>
      </c>
      <c r="I117" s="264" t="s">
        <v>1967</v>
      </c>
      <c r="J117" s="264"/>
      <c r="K117" s="276"/>
    </row>
    <row r="118" spans="2:1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pans="2:11" ht="18.75" customHeight="1">
      <c r="B119" s="295"/>
      <c r="C119" s="261"/>
      <c r="D119" s="261"/>
      <c r="E119" s="261"/>
      <c r="F119" s="296"/>
      <c r="G119" s="261"/>
      <c r="H119" s="261"/>
      <c r="I119" s="261"/>
      <c r="J119" s="261"/>
      <c r="K119" s="295"/>
    </row>
    <row r="120" spans="2:1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pans="2:1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pans="2:11" ht="45" customHeight="1">
      <c r="B122" s="300"/>
      <c r="C122" s="384" t="s">
        <v>1968</v>
      </c>
      <c r="D122" s="384"/>
      <c r="E122" s="384"/>
      <c r="F122" s="384"/>
      <c r="G122" s="384"/>
      <c r="H122" s="384"/>
      <c r="I122" s="384"/>
      <c r="J122" s="384"/>
      <c r="K122" s="301"/>
    </row>
    <row r="123" spans="2:11" ht="17.25" customHeight="1">
      <c r="B123" s="302"/>
      <c r="C123" s="277" t="s">
        <v>1914</v>
      </c>
      <c r="D123" s="277"/>
      <c r="E123" s="277"/>
      <c r="F123" s="277" t="s">
        <v>1915</v>
      </c>
      <c r="G123" s="278"/>
      <c r="H123" s="277" t="s">
        <v>54</v>
      </c>
      <c r="I123" s="277" t="s">
        <v>57</v>
      </c>
      <c r="J123" s="277" t="s">
        <v>1916</v>
      </c>
      <c r="K123" s="303"/>
    </row>
    <row r="124" spans="2:11" ht="17.25" customHeight="1">
      <c r="B124" s="302"/>
      <c r="C124" s="279" t="s">
        <v>1917</v>
      </c>
      <c r="D124" s="279"/>
      <c r="E124" s="279"/>
      <c r="F124" s="280" t="s">
        <v>1918</v>
      </c>
      <c r="G124" s="281"/>
      <c r="H124" s="279"/>
      <c r="I124" s="279"/>
      <c r="J124" s="279" t="s">
        <v>1919</v>
      </c>
      <c r="K124" s="303"/>
    </row>
    <row r="125" spans="2:11" ht="5.25" customHeight="1">
      <c r="B125" s="304"/>
      <c r="C125" s="282"/>
      <c r="D125" s="282"/>
      <c r="E125" s="282"/>
      <c r="F125" s="282"/>
      <c r="G125" s="264"/>
      <c r="H125" s="282"/>
      <c r="I125" s="282"/>
      <c r="J125" s="282"/>
      <c r="K125" s="305"/>
    </row>
    <row r="126" spans="2:11" ht="15" customHeight="1">
      <c r="B126" s="304"/>
      <c r="C126" s="264" t="s">
        <v>1923</v>
      </c>
      <c r="D126" s="282"/>
      <c r="E126" s="282"/>
      <c r="F126" s="284" t="s">
        <v>1920</v>
      </c>
      <c r="G126" s="264"/>
      <c r="H126" s="264" t="s">
        <v>1960</v>
      </c>
      <c r="I126" s="264" t="s">
        <v>1922</v>
      </c>
      <c r="J126" s="264">
        <v>120</v>
      </c>
      <c r="K126" s="306"/>
    </row>
    <row r="127" spans="2:11" ht="15" customHeight="1">
      <c r="B127" s="304"/>
      <c r="C127" s="264" t="s">
        <v>1969</v>
      </c>
      <c r="D127" s="264"/>
      <c r="E127" s="264"/>
      <c r="F127" s="284" t="s">
        <v>1920</v>
      </c>
      <c r="G127" s="264"/>
      <c r="H127" s="264" t="s">
        <v>1970</v>
      </c>
      <c r="I127" s="264" t="s">
        <v>1922</v>
      </c>
      <c r="J127" s="264" t="s">
        <v>1971</v>
      </c>
      <c r="K127" s="306"/>
    </row>
    <row r="128" spans="2:11" ht="15" customHeight="1">
      <c r="B128" s="304"/>
      <c r="C128" s="264" t="s">
        <v>1868</v>
      </c>
      <c r="D128" s="264"/>
      <c r="E128" s="264"/>
      <c r="F128" s="284" t="s">
        <v>1920</v>
      </c>
      <c r="G128" s="264"/>
      <c r="H128" s="264" t="s">
        <v>1972</v>
      </c>
      <c r="I128" s="264" t="s">
        <v>1922</v>
      </c>
      <c r="J128" s="264" t="s">
        <v>1971</v>
      </c>
      <c r="K128" s="306"/>
    </row>
    <row r="129" spans="2:11" ht="15" customHeight="1">
      <c r="B129" s="304"/>
      <c r="C129" s="264" t="s">
        <v>1931</v>
      </c>
      <c r="D129" s="264"/>
      <c r="E129" s="264"/>
      <c r="F129" s="284" t="s">
        <v>1926</v>
      </c>
      <c r="G129" s="264"/>
      <c r="H129" s="264" t="s">
        <v>1932</v>
      </c>
      <c r="I129" s="264" t="s">
        <v>1922</v>
      </c>
      <c r="J129" s="264">
        <v>15</v>
      </c>
      <c r="K129" s="306"/>
    </row>
    <row r="130" spans="2:11" ht="15" customHeight="1">
      <c r="B130" s="304"/>
      <c r="C130" s="286" t="s">
        <v>1933</v>
      </c>
      <c r="D130" s="286"/>
      <c r="E130" s="286"/>
      <c r="F130" s="287" t="s">
        <v>1926</v>
      </c>
      <c r="G130" s="286"/>
      <c r="H130" s="286" t="s">
        <v>1934</v>
      </c>
      <c r="I130" s="286" t="s">
        <v>1922</v>
      </c>
      <c r="J130" s="286">
        <v>15</v>
      </c>
      <c r="K130" s="306"/>
    </row>
    <row r="131" spans="2:11" ht="15" customHeight="1">
      <c r="B131" s="304"/>
      <c r="C131" s="286" t="s">
        <v>1935</v>
      </c>
      <c r="D131" s="286"/>
      <c r="E131" s="286"/>
      <c r="F131" s="287" t="s">
        <v>1926</v>
      </c>
      <c r="G131" s="286"/>
      <c r="H131" s="286" t="s">
        <v>1936</v>
      </c>
      <c r="I131" s="286" t="s">
        <v>1922</v>
      </c>
      <c r="J131" s="286">
        <v>20</v>
      </c>
      <c r="K131" s="306"/>
    </row>
    <row r="132" spans="2:11" ht="15" customHeight="1">
      <c r="B132" s="304"/>
      <c r="C132" s="286" t="s">
        <v>1937</v>
      </c>
      <c r="D132" s="286"/>
      <c r="E132" s="286"/>
      <c r="F132" s="287" t="s">
        <v>1926</v>
      </c>
      <c r="G132" s="286"/>
      <c r="H132" s="286" t="s">
        <v>1938</v>
      </c>
      <c r="I132" s="286" t="s">
        <v>1922</v>
      </c>
      <c r="J132" s="286">
        <v>20</v>
      </c>
      <c r="K132" s="306"/>
    </row>
    <row r="133" spans="2:11" ht="15" customHeight="1">
      <c r="B133" s="304"/>
      <c r="C133" s="264" t="s">
        <v>1925</v>
      </c>
      <c r="D133" s="264"/>
      <c r="E133" s="264"/>
      <c r="F133" s="284" t="s">
        <v>1926</v>
      </c>
      <c r="G133" s="264"/>
      <c r="H133" s="264" t="s">
        <v>1960</v>
      </c>
      <c r="I133" s="264" t="s">
        <v>1922</v>
      </c>
      <c r="J133" s="264">
        <v>50</v>
      </c>
      <c r="K133" s="306"/>
    </row>
    <row r="134" spans="2:11" ht="15" customHeight="1">
      <c r="B134" s="304"/>
      <c r="C134" s="264" t="s">
        <v>1939</v>
      </c>
      <c r="D134" s="264"/>
      <c r="E134" s="264"/>
      <c r="F134" s="284" t="s">
        <v>1926</v>
      </c>
      <c r="G134" s="264"/>
      <c r="H134" s="264" t="s">
        <v>1960</v>
      </c>
      <c r="I134" s="264" t="s">
        <v>1922</v>
      </c>
      <c r="J134" s="264">
        <v>50</v>
      </c>
      <c r="K134" s="306"/>
    </row>
    <row r="135" spans="2:11" ht="15" customHeight="1">
      <c r="B135" s="304"/>
      <c r="C135" s="264" t="s">
        <v>1945</v>
      </c>
      <c r="D135" s="264"/>
      <c r="E135" s="264"/>
      <c r="F135" s="284" t="s">
        <v>1926</v>
      </c>
      <c r="G135" s="264"/>
      <c r="H135" s="264" t="s">
        <v>1960</v>
      </c>
      <c r="I135" s="264" t="s">
        <v>1922</v>
      </c>
      <c r="J135" s="264">
        <v>50</v>
      </c>
      <c r="K135" s="306"/>
    </row>
    <row r="136" spans="2:11" ht="15" customHeight="1">
      <c r="B136" s="304"/>
      <c r="C136" s="264" t="s">
        <v>1947</v>
      </c>
      <c r="D136" s="264"/>
      <c r="E136" s="264"/>
      <c r="F136" s="284" t="s">
        <v>1926</v>
      </c>
      <c r="G136" s="264"/>
      <c r="H136" s="264" t="s">
        <v>1960</v>
      </c>
      <c r="I136" s="264" t="s">
        <v>1922</v>
      </c>
      <c r="J136" s="264">
        <v>50</v>
      </c>
      <c r="K136" s="306"/>
    </row>
    <row r="137" spans="2:11" ht="15" customHeight="1">
      <c r="B137" s="304"/>
      <c r="C137" s="264" t="s">
        <v>1948</v>
      </c>
      <c r="D137" s="264"/>
      <c r="E137" s="264"/>
      <c r="F137" s="284" t="s">
        <v>1926</v>
      </c>
      <c r="G137" s="264"/>
      <c r="H137" s="264" t="s">
        <v>1973</v>
      </c>
      <c r="I137" s="264" t="s">
        <v>1922</v>
      </c>
      <c r="J137" s="264">
        <v>255</v>
      </c>
      <c r="K137" s="306"/>
    </row>
    <row r="138" spans="2:11" ht="15" customHeight="1">
      <c r="B138" s="304"/>
      <c r="C138" s="264" t="s">
        <v>1950</v>
      </c>
      <c r="D138" s="264"/>
      <c r="E138" s="264"/>
      <c r="F138" s="284" t="s">
        <v>1920</v>
      </c>
      <c r="G138" s="264"/>
      <c r="H138" s="264" t="s">
        <v>1974</v>
      </c>
      <c r="I138" s="264" t="s">
        <v>1952</v>
      </c>
      <c r="J138" s="264"/>
      <c r="K138" s="306"/>
    </row>
    <row r="139" spans="2:11" ht="15" customHeight="1">
      <c r="B139" s="304"/>
      <c r="C139" s="264" t="s">
        <v>1953</v>
      </c>
      <c r="D139" s="264"/>
      <c r="E139" s="264"/>
      <c r="F139" s="284" t="s">
        <v>1920</v>
      </c>
      <c r="G139" s="264"/>
      <c r="H139" s="264" t="s">
        <v>1975</v>
      </c>
      <c r="I139" s="264" t="s">
        <v>1955</v>
      </c>
      <c r="J139" s="264"/>
      <c r="K139" s="306"/>
    </row>
    <row r="140" spans="2:11" ht="15" customHeight="1">
      <c r="B140" s="304"/>
      <c r="C140" s="264" t="s">
        <v>1956</v>
      </c>
      <c r="D140" s="264"/>
      <c r="E140" s="264"/>
      <c r="F140" s="284" t="s">
        <v>1920</v>
      </c>
      <c r="G140" s="264"/>
      <c r="H140" s="264" t="s">
        <v>1956</v>
      </c>
      <c r="I140" s="264" t="s">
        <v>1955</v>
      </c>
      <c r="J140" s="264"/>
      <c r="K140" s="306"/>
    </row>
    <row r="141" spans="2:11" ht="15" customHeight="1">
      <c r="B141" s="304"/>
      <c r="C141" s="264" t="s">
        <v>38</v>
      </c>
      <c r="D141" s="264"/>
      <c r="E141" s="264"/>
      <c r="F141" s="284" t="s">
        <v>1920</v>
      </c>
      <c r="G141" s="264"/>
      <c r="H141" s="264" t="s">
        <v>1976</v>
      </c>
      <c r="I141" s="264" t="s">
        <v>1955</v>
      </c>
      <c r="J141" s="264"/>
      <c r="K141" s="306"/>
    </row>
    <row r="142" spans="2:11" ht="15" customHeight="1">
      <c r="B142" s="304"/>
      <c r="C142" s="264" t="s">
        <v>1977</v>
      </c>
      <c r="D142" s="264"/>
      <c r="E142" s="264"/>
      <c r="F142" s="284" t="s">
        <v>1920</v>
      </c>
      <c r="G142" s="264"/>
      <c r="H142" s="264" t="s">
        <v>1978</v>
      </c>
      <c r="I142" s="264" t="s">
        <v>1955</v>
      </c>
      <c r="J142" s="264"/>
      <c r="K142" s="306"/>
    </row>
    <row r="143" spans="2:11" ht="15" customHeight="1">
      <c r="B143" s="307"/>
      <c r="C143" s="308"/>
      <c r="D143" s="308"/>
      <c r="E143" s="308"/>
      <c r="F143" s="308"/>
      <c r="G143" s="308"/>
      <c r="H143" s="308"/>
      <c r="I143" s="308"/>
      <c r="J143" s="308"/>
      <c r="K143" s="309"/>
    </row>
    <row r="144" spans="2:11" ht="18.75" customHeight="1">
      <c r="B144" s="261"/>
      <c r="C144" s="261"/>
      <c r="D144" s="261"/>
      <c r="E144" s="261"/>
      <c r="F144" s="296"/>
      <c r="G144" s="261"/>
      <c r="H144" s="261"/>
      <c r="I144" s="261"/>
      <c r="J144" s="261"/>
      <c r="K144" s="261"/>
    </row>
    <row r="145" spans="2:1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pans="2:1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pans="2:11" ht="45" customHeight="1">
      <c r="B147" s="275"/>
      <c r="C147" s="385" t="s">
        <v>1979</v>
      </c>
      <c r="D147" s="385"/>
      <c r="E147" s="385"/>
      <c r="F147" s="385"/>
      <c r="G147" s="385"/>
      <c r="H147" s="385"/>
      <c r="I147" s="385"/>
      <c r="J147" s="385"/>
      <c r="K147" s="276"/>
    </row>
    <row r="148" spans="2:11" ht="17.25" customHeight="1">
      <c r="B148" s="275"/>
      <c r="C148" s="277" t="s">
        <v>1914</v>
      </c>
      <c r="D148" s="277"/>
      <c r="E148" s="277"/>
      <c r="F148" s="277" t="s">
        <v>1915</v>
      </c>
      <c r="G148" s="278"/>
      <c r="H148" s="277" t="s">
        <v>54</v>
      </c>
      <c r="I148" s="277" t="s">
        <v>57</v>
      </c>
      <c r="J148" s="277" t="s">
        <v>1916</v>
      </c>
      <c r="K148" s="276"/>
    </row>
    <row r="149" spans="2:11" ht="17.25" customHeight="1">
      <c r="B149" s="275"/>
      <c r="C149" s="279" t="s">
        <v>1917</v>
      </c>
      <c r="D149" s="279"/>
      <c r="E149" s="279"/>
      <c r="F149" s="280" t="s">
        <v>1918</v>
      </c>
      <c r="G149" s="281"/>
      <c r="H149" s="279"/>
      <c r="I149" s="279"/>
      <c r="J149" s="279" t="s">
        <v>1919</v>
      </c>
      <c r="K149" s="276"/>
    </row>
    <row r="150" spans="2:11" ht="5.25" customHeight="1">
      <c r="B150" s="285"/>
      <c r="C150" s="282"/>
      <c r="D150" s="282"/>
      <c r="E150" s="282"/>
      <c r="F150" s="282"/>
      <c r="G150" s="283"/>
      <c r="H150" s="282"/>
      <c r="I150" s="282"/>
      <c r="J150" s="282"/>
      <c r="K150" s="306"/>
    </row>
    <row r="151" spans="2:11" ht="15" customHeight="1">
      <c r="B151" s="285"/>
      <c r="C151" s="310" t="s">
        <v>1923</v>
      </c>
      <c r="D151" s="264"/>
      <c r="E151" s="264"/>
      <c r="F151" s="311" t="s">
        <v>1920</v>
      </c>
      <c r="G151" s="264"/>
      <c r="H151" s="310" t="s">
        <v>1960</v>
      </c>
      <c r="I151" s="310" t="s">
        <v>1922</v>
      </c>
      <c r="J151" s="310">
        <v>120</v>
      </c>
      <c r="K151" s="306"/>
    </row>
    <row r="152" spans="2:11" ht="15" customHeight="1">
      <c r="B152" s="285"/>
      <c r="C152" s="310" t="s">
        <v>1969</v>
      </c>
      <c r="D152" s="264"/>
      <c r="E152" s="264"/>
      <c r="F152" s="311" t="s">
        <v>1920</v>
      </c>
      <c r="G152" s="264"/>
      <c r="H152" s="310" t="s">
        <v>1980</v>
      </c>
      <c r="I152" s="310" t="s">
        <v>1922</v>
      </c>
      <c r="J152" s="310" t="s">
        <v>1971</v>
      </c>
      <c r="K152" s="306"/>
    </row>
    <row r="153" spans="2:11" ht="15" customHeight="1">
      <c r="B153" s="285"/>
      <c r="C153" s="310" t="s">
        <v>1868</v>
      </c>
      <c r="D153" s="264"/>
      <c r="E153" s="264"/>
      <c r="F153" s="311" t="s">
        <v>1920</v>
      </c>
      <c r="G153" s="264"/>
      <c r="H153" s="310" t="s">
        <v>1981</v>
      </c>
      <c r="I153" s="310" t="s">
        <v>1922</v>
      </c>
      <c r="J153" s="310" t="s">
        <v>1971</v>
      </c>
      <c r="K153" s="306"/>
    </row>
    <row r="154" spans="2:11" ht="15" customHeight="1">
      <c r="B154" s="285"/>
      <c r="C154" s="310" t="s">
        <v>1925</v>
      </c>
      <c r="D154" s="264"/>
      <c r="E154" s="264"/>
      <c r="F154" s="311" t="s">
        <v>1926</v>
      </c>
      <c r="G154" s="264"/>
      <c r="H154" s="310" t="s">
        <v>1960</v>
      </c>
      <c r="I154" s="310" t="s">
        <v>1922</v>
      </c>
      <c r="J154" s="310">
        <v>50</v>
      </c>
      <c r="K154" s="306"/>
    </row>
    <row r="155" spans="2:11" ht="15" customHeight="1">
      <c r="B155" s="285"/>
      <c r="C155" s="310" t="s">
        <v>1928</v>
      </c>
      <c r="D155" s="264"/>
      <c r="E155" s="264"/>
      <c r="F155" s="311" t="s">
        <v>1920</v>
      </c>
      <c r="G155" s="264"/>
      <c r="H155" s="310" t="s">
        <v>1960</v>
      </c>
      <c r="I155" s="310" t="s">
        <v>1930</v>
      </c>
      <c r="J155" s="310"/>
      <c r="K155" s="306"/>
    </row>
    <row r="156" spans="2:11" ht="15" customHeight="1">
      <c r="B156" s="285"/>
      <c r="C156" s="310" t="s">
        <v>1939</v>
      </c>
      <c r="D156" s="264"/>
      <c r="E156" s="264"/>
      <c r="F156" s="311" t="s">
        <v>1926</v>
      </c>
      <c r="G156" s="264"/>
      <c r="H156" s="310" t="s">
        <v>1960</v>
      </c>
      <c r="I156" s="310" t="s">
        <v>1922</v>
      </c>
      <c r="J156" s="310">
        <v>50</v>
      </c>
      <c r="K156" s="306"/>
    </row>
    <row r="157" spans="2:11" ht="15" customHeight="1">
      <c r="B157" s="285"/>
      <c r="C157" s="310" t="s">
        <v>1947</v>
      </c>
      <c r="D157" s="264"/>
      <c r="E157" s="264"/>
      <c r="F157" s="311" t="s">
        <v>1926</v>
      </c>
      <c r="G157" s="264"/>
      <c r="H157" s="310" t="s">
        <v>1960</v>
      </c>
      <c r="I157" s="310" t="s">
        <v>1922</v>
      </c>
      <c r="J157" s="310">
        <v>50</v>
      </c>
      <c r="K157" s="306"/>
    </row>
    <row r="158" spans="2:11" ht="15" customHeight="1">
      <c r="B158" s="285"/>
      <c r="C158" s="310" t="s">
        <v>1945</v>
      </c>
      <c r="D158" s="264"/>
      <c r="E158" s="264"/>
      <c r="F158" s="311" t="s">
        <v>1926</v>
      </c>
      <c r="G158" s="264"/>
      <c r="H158" s="310" t="s">
        <v>1960</v>
      </c>
      <c r="I158" s="310" t="s">
        <v>1922</v>
      </c>
      <c r="J158" s="310">
        <v>50</v>
      </c>
      <c r="K158" s="306"/>
    </row>
    <row r="159" spans="2:11" ht="15" customHeight="1">
      <c r="B159" s="285"/>
      <c r="C159" s="310" t="s">
        <v>116</v>
      </c>
      <c r="D159" s="264"/>
      <c r="E159" s="264"/>
      <c r="F159" s="311" t="s">
        <v>1920</v>
      </c>
      <c r="G159" s="264"/>
      <c r="H159" s="310" t="s">
        <v>1982</v>
      </c>
      <c r="I159" s="310" t="s">
        <v>1922</v>
      </c>
      <c r="J159" s="310" t="s">
        <v>1983</v>
      </c>
      <c r="K159" s="306"/>
    </row>
    <row r="160" spans="2:11" ht="15" customHeight="1">
      <c r="B160" s="285"/>
      <c r="C160" s="310" t="s">
        <v>1984</v>
      </c>
      <c r="D160" s="264"/>
      <c r="E160" s="264"/>
      <c r="F160" s="311" t="s">
        <v>1920</v>
      </c>
      <c r="G160" s="264"/>
      <c r="H160" s="310" t="s">
        <v>1985</v>
      </c>
      <c r="I160" s="310" t="s">
        <v>1955</v>
      </c>
      <c r="J160" s="310"/>
      <c r="K160" s="306"/>
    </row>
    <row r="161" spans="2:11" ht="15" customHeight="1">
      <c r="B161" s="312"/>
      <c r="C161" s="294"/>
      <c r="D161" s="294"/>
      <c r="E161" s="294"/>
      <c r="F161" s="294"/>
      <c r="G161" s="294"/>
      <c r="H161" s="294"/>
      <c r="I161" s="294"/>
      <c r="J161" s="294"/>
      <c r="K161" s="313"/>
    </row>
    <row r="162" spans="2:11" ht="18.75" customHeight="1">
      <c r="B162" s="261"/>
      <c r="C162" s="264"/>
      <c r="D162" s="264"/>
      <c r="E162" s="264"/>
      <c r="F162" s="284"/>
      <c r="G162" s="264"/>
      <c r="H162" s="264"/>
      <c r="I162" s="264"/>
      <c r="J162" s="264"/>
      <c r="K162" s="261"/>
    </row>
    <row r="163" spans="2:1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pans="2:1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pans="2:11" ht="45" customHeight="1">
      <c r="B165" s="256"/>
      <c r="C165" s="384" t="s">
        <v>1986</v>
      </c>
      <c r="D165" s="384"/>
      <c r="E165" s="384"/>
      <c r="F165" s="384"/>
      <c r="G165" s="384"/>
      <c r="H165" s="384"/>
      <c r="I165" s="384"/>
      <c r="J165" s="384"/>
      <c r="K165" s="257"/>
    </row>
    <row r="166" spans="2:11" ht="17.25" customHeight="1">
      <c r="B166" s="256"/>
      <c r="C166" s="277" t="s">
        <v>1914</v>
      </c>
      <c r="D166" s="277"/>
      <c r="E166" s="277"/>
      <c r="F166" s="277" t="s">
        <v>1915</v>
      </c>
      <c r="G166" s="314"/>
      <c r="H166" s="315" t="s">
        <v>54</v>
      </c>
      <c r="I166" s="315" t="s">
        <v>57</v>
      </c>
      <c r="J166" s="277" t="s">
        <v>1916</v>
      </c>
      <c r="K166" s="257"/>
    </row>
    <row r="167" spans="2:11" ht="17.25" customHeight="1">
      <c r="B167" s="258"/>
      <c r="C167" s="279" t="s">
        <v>1917</v>
      </c>
      <c r="D167" s="279"/>
      <c r="E167" s="279"/>
      <c r="F167" s="280" t="s">
        <v>1918</v>
      </c>
      <c r="G167" s="316"/>
      <c r="H167" s="317"/>
      <c r="I167" s="317"/>
      <c r="J167" s="279" t="s">
        <v>1919</v>
      </c>
      <c r="K167" s="259"/>
    </row>
    <row r="168" spans="2:11" ht="5.25" customHeight="1">
      <c r="B168" s="285"/>
      <c r="C168" s="282"/>
      <c r="D168" s="282"/>
      <c r="E168" s="282"/>
      <c r="F168" s="282"/>
      <c r="G168" s="283"/>
      <c r="H168" s="282"/>
      <c r="I168" s="282"/>
      <c r="J168" s="282"/>
      <c r="K168" s="306"/>
    </row>
    <row r="169" spans="2:11" ht="15" customHeight="1">
      <c r="B169" s="285"/>
      <c r="C169" s="264" t="s">
        <v>1923</v>
      </c>
      <c r="D169" s="264"/>
      <c r="E169" s="264"/>
      <c r="F169" s="284" t="s">
        <v>1920</v>
      </c>
      <c r="G169" s="264"/>
      <c r="H169" s="264" t="s">
        <v>1960</v>
      </c>
      <c r="I169" s="264" t="s">
        <v>1922</v>
      </c>
      <c r="J169" s="264">
        <v>120</v>
      </c>
      <c r="K169" s="306"/>
    </row>
    <row r="170" spans="2:11" ht="15" customHeight="1">
      <c r="B170" s="285"/>
      <c r="C170" s="264" t="s">
        <v>1969</v>
      </c>
      <c r="D170" s="264"/>
      <c r="E170" s="264"/>
      <c r="F170" s="284" t="s">
        <v>1920</v>
      </c>
      <c r="G170" s="264"/>
      <c r="H170" s="264" t="s">
        <v>1970</v>
      </c>
      <c r="I170" s="264" t="s">
        <v>1922</v>
      </c>
      <c r="J170" s="264" t="s">
        <v>1971</v>
      </c>
      <c r="K170" s="306"/>
    </row>
    <row r="171" spans="2:11" ht="15" customHeight="1">
      <c r="B171" s="285"/>
      <c r="C171" s="264" t="s">
        <v>1868</v>
      </c>
      <c r="D171" s="264"/>
      <c r="E171" s="264"/>
      <c r="F171" s="284" t="s">
        <v>1920</v>
      </c>
      <c r="G171" s="264"/>
      <c r="H171" s="264" t="s">
        <v>1987</v>
      </c>
      <c r="I171" s="264" t="s">
        <v>1922</v>
      </c>
      <c r="J171" s="264" t="s">
        <v>1971</v>
      </c>
      <c r="K171" s="306"/>
    </row>
    <row r="172" spans="2:11" ht="15" customHeight="1">
      <c r="B172" s="285"/>
      <c r="C172" s="264" t="s">
        <v>1925</v>
      </c>
      <c r="D172" s="264"/>
      <c r="E172" s="264"/>
      <c r="F172" s="284" t="s">
        <v>1926</v>
      </c>
      <c r="G172" s="264"/>
      <c r="H172" s="264" t="s">
        <v>1987</v>
      </c>
      <c r="I172" s="264" t="s">
        <v>1922</v>
      </c>
      <c r="J172" s="264">
        <v>50</v>
      </c>
      <c r="K172" s="306"/>
    </row>
    <row r="173" spans="2:11" ht="15" customHeight="1">
      <c r="B173" s="285"/>
      <c r="C173" s="264" t="s">
        <v>1928</v>
      </c>
      <c r="D173" s="264"/>
      <c r="E173" s="264"/>
      <c r="F173" s="284" t="s">
        <v>1920</v>
      </c>
      <c r="G173" s="264"/>
      <c r="H173" s="264" t="s">
        <v>1987</v>
      </c>
      <c r="I173" s="264" t="s">
        <v>1930</v>
      </c>
      <c r="J173" s="264"/>
      <c r="K173" s="306"/>
    </row>
    <row r="174" spans="2:11" ht="15" customHeight="1">
      <c r="B174" s="285"/>
      <c r="C174" s="264" t="s">
        <v>1939</v>
      </c>
      <c r="D174" s="264"/>
      <c r="E174" s="264"/>
      <c r="F174" s="284" t="s">
        <v>1926</v>
      </c>
      <c r="G174" s="264"/>
      <c r="H174" s="264" t="s">
        <v>1987</v>
      </c>
      <c r="I174" s="264" t="s">
        <v>1922</v>
      </c>
      <c r="J174" s="264">
        <v>50</v>
      </c>
      <c r="K174" s="306"/>
    </row>
    <row r="175" spans="2:11" ht="15" customHeight="1">
      <c r="B175" s="285"/>
      <c r="C175" s="264" t="s">
        <v>1947</v>
      </c>
      <c r="D175" s="264"/>
      <c r="E175" s="264"/>
      <c r="F175" s="284" t="s">
        <v>1926</v>
      </c>
      <c r="G175" s="264"/>
      <c r="H175" s="264" t="s">
        <v>1987</v>
      </c>
      <c r="I175" s="264" t="s">
        <v>1922</v>
      </c>
      <c r="J175" s="264">
        <v>50</v>
      </c>
      <c r="K175" s="306"/>
    </row>
    <row r="176" spans="2:11" ht="15" customHeight="1">
      <c r="B176" s="285"/>
      <c r="C176" s="264" t="s">
        <v>1945</v>
      </c>
      <c r="D176" s="264"/>
      <c r="E176" s="264"/>
      <c r="F176" s="284" t="s">
        <v>1926</v>
      </c>
      <c r="G176" s="264"/>
      <c r="H176" s="264" t="s">
        <v>1987</v>
      </c>
      <c r="I176" s="264" t="s">
        <v>1922</v>
      </c>
      <c r="J176" s="264">
        <v>50</v>
      </c>
      <c r="K176" s="306"/>
    </row>
    <row r="177" spans="2:11" ht="15" customHeight="1">
      <c r="B177" s="285"/>
      <c r="C177" s="264" t="s">
        <v>130</v>
      </c>
      <c r="D177" s="264"/>
      <c r="E177" s="264"/>
      <c r="F177" s="284" t="s">
        <v>1920</v>
      </c>
      <c r="G177" s="264"/>
      <c r="H177" s="264" t="s">
        <v>1988</v>
      </c>
      <c r="I177" s="264" t="s">
        <v>1989</v>
      </c>
      <c r="J177" s="264"/>
      <c r="K177" s="306"/>
    </row>
    <row r="178" spans="2:11" ht="15" customHeight="1">
      <c r="B178" s="285"/>
      <c r="C178" s="264" t="s">
        <v>57</v>
      </c>
      <c r="D178" s="264"/>
      <c r="E178" s="264"/>
      <c r="F178" s="284" t="s">
        <v>1920</v>
      </c>
      <c r="G178" s="264"/>
      <c r="H178" s="264" t="s">
        <v>1990</v>
      </c>
      <c r="I178" s="264" t="s">
        <v>1991</v>
      </c>
      <c r="J178" s="264">
        <v>1</v>
      </c>
      <c r="K178" s="306"/>
    </row>
    <row r="179" spans="2:11" ht="15" customHeight="1">
      <c r="B179" s="285"/>
      <c r="C179" s="264" t="s">
        <v>53</v>
      </c>
      <c r="D179" s="264"/>
      <c r="E179" s="264"/>
      <c r="F179" s="284" t="s">
        <v>1920</v>
      </c>
      <c r="G179" s="264"/>
      <c r="H179" s="264" t="s">
        <v>1992</v>
      </c>
      <c r="I179" s="264" t="s">
        <v>1922</v>
      </c>
      <c r="J179" s="264">
        <v>20</v>
      </c>
      <c r="K179" s="306"/>
    </row>
    <row r="180" spans="2:11" ht="15" customHeight="1">
      <c r="B180" s="285"/>
      <c r="C180" s="264" t="s">
        <v>54</v>
      </c>
      <c r="D180" s="264"/>
      <c r="E180" s="264"/>
      <c r="F180" s="284" t="s">
        <v>1920</v>
      </c>
      <c r="G180" s="264"/>
      <c r="H180" s="264" t="s">
        <v>1993</v>
      </c>
      <c r="I180" s="264" t="s">
        <v>1922</v>
      </c>
      <c r="J180" s="264">
        <v>255</v>
      </c>
      <c r="K180" s="306"/>
    </row>
    <row r="181" spans="2:11" ht="15" customHeight="1">
      <c r="B181" s="285"/>
      <c r="C181" s="264" t="s">
        <v>131</v>
      </c>
      <c r="D181" s="264"/>
      <c r="E181" s="264"/>
      <c r="F181" s="284" t="s">
        <v>1920</v>
      </c>
      <c r="G181" s="264"/>
      <c r="H181" s="264" t="s">
        <v>1884</v>
      </c>
      <c r="I181" s="264" t="s">
        <v>1922</v>
      </c>
      <c r="J181" s="264">
        <v>10</v>
      </c>
      <c r="K181" s="306"/>
    </row>
    <row r="182" spans="2:11" ht="15" customHeight="1">
      <c r="B182" s="285"/>
      <c r="C182" s="264" t="s">
        <v>132</v>
      </c>
      <c r="D182" s="264"/>
      <c r="E182" s="264"/>
      <c r="F182" s="284" t="s">
        <v>1920</v>
      </c>
      <c r="G182" s="264"/>
      <c r="H182" s="264" t="s">
        <v>1994</v>
      </c>
      <c r="I182" s="264" t="s">
        <v>1955</v>
      </c>
      <c r="J182" s="264"/>
      <c r="K182" s="306"/>
    </row>
    <row r="183" spans="2:11" ht="15" customHeight="1">
      <c r="B183" s="285"/>
      <c r="C183" s="264" t="s">
        <v>1995</v>
      </c>
      <c r="D183" s="264"/>
      <c r="E183" s="264"/>
      <c r="F183" s="284" t="s">
        <v>1920</v>
      </c>
      <c r="G183" s="264"/>
      <c r="H183" s="264" t="s">
        <v>1996</v>
      </c>
      <c r="I183" s="264" t="s">
        <v>1955</v>
      </c>
      <c r="J183" s="264"/>
      <c r="K183" s="306"/>
    </row>
    <row r="184" spans="2:11" ht="15" customHeight="1">
      <c r="B184" s="285"/>
      <c r="C184" s="264" t="s">
        <v>1984</v>
      </c>
      <c r="D184" s="264"/>
      <c r="E184" s="264"/>
      <c r="F184" s="284" t="s">
        <v>1920</v>
      </c>
      <c r="G184" s="264"/>
      <c r="H184" s="264" t="s">
        <v>1997</v>
      </c>
      <c r="I184" s="264" t="s">
        <v>1955</v>
      </c>
      <c r="J184" s="264"/>
      <c r="K184" s="306"/>
    </row>
    <row r="185" spans="2:11" ht="15" customHeight="1">
      <c r="B185" s="285"/>
      <c r="C185" s="264" t="s">
        <v>134</v>
      </c>
      <c r="D185" s="264"/>
      <c r="E185" s="264"/>
      <c r="F185" s="284" t="s">
        <v>1926</v>
      </c>
      <c r="G185" s="264"/>
      <c r="H185" s="264" t="s">
        <v>1998</v>
      </c>
      <c r="I185" s="264" t="s">
        <v>1922</v>
      </c>
      <c r="J185" s="264">
        <v>50</v>
      </c>
      <c r="K185" s="306"/>
    </row>
    <row r="186" spans="2:11" ht="15" customHeight="1">
      <c r="B186" s="285"/>
      <c r="C186" s="264" t="s">
        <v>1999</v>
      </c>
      <c r="D186" s="264"/>
      <c r="E186" s="264"/>
      <c r="F186" s="284" t="s">
        <v>1926</v>
      </c>
      <c r="G186" s="264"/>
      <c r="H186" s="264" t="s">
        <v>2000</v>
      </c>
      <c r="I186" s="264" t="s">
        <v>2001</v>
      </c>
      <c r="J186" s="264"/>
      <c r="K186" s="306"/>
    </row>
    <row r="187" spans="2:11" ht="15" customHeight="1">
      <c r="B187" s="285"/>
      <c r="C187" s="264" t="s">
        <v>2002</v>
      </c>
      <c r="D187" s="264"/>
      <c r="E187" s="264"/>
      <c r="F187" s="284" t="s">
        <v>1926</v>
      </c>
      <c r="G187" s="264"/>
      <c r="H187" s="264" t="s">
        <v>2003</v>
      </c>
      <c r="I187" s="264" t="s">
        <v>2001</v>
      </c>
      <c r="J187" s="264"/>
      <c r="K187" s="306"/>
    </row>
    <row r="188" spans="2:11" ht="15" customHeight="1">
      <c r="B188" s="285"/>
      <c r="C188" s="264" t="s">
        <v>2004</v>
      </c>
      <c r="D188" s="264"/>
      <c r="E188" s="264"/>
      <c r="F188" s="284" t="s">
        <v>1926</v>
      </c>
      <c r="G188" s="264"/>
      <c r="H188" s="264" t="s">
        <v>2005</v>
      </c>
      <c r="I188" s="264" t="s">
        <v>2001</v>
      </c>
      <c r="J188" s="264"/>
      <c r="K188" s="306"/>
    </row>
    <row r="189" spans="2:11" ht="15" customHeight="1">
      <c r="B189" s="285"/>
      <c r="C189" s="318" t="s">
        <v>2006</v>
      </c>
      <c r="D189" s="264"/>
      <c r="E189" s="264"/>
      <c r="F189" s="284" t="s">
        <v>1926</v>
      </c>
      <c r="G189" s="264"/>
      <c r="H189" s="264" t="s">
        <v>2007</v>
      </c>
      <c r="I189" s="264" t="s">
        <v>2008</v>
      </c>
      <c r="J189" s="319" t="s">
        <v>2009</v>
      </c>
      <c r="K189" s="306"/>
    </row>
    <row r="190" spans="2:11" ht="15" customHeight="1">
      <c r="B190" s="285"/>
      <c r="C190" s="270" t="s">
        <v>42</v>
      </c>
      <c r="D190" s="264"/>
      <c r="E190" s="264"/>
      <c r="F190" s="284" t="s">
        <v>1920</v>
      </c>
      <c r="G190" s="264"/>
      <c r="H190" s="261" t="s">
        <v>2010</v>
      </c>
      <c r="I190" s="264" t="s">
        <v>2011</v>
      </c>
      <c r="J190" s="264"/>
      <c r="K190" s="306"/>
    </row>
    <row r="191" spans="2:11" ht="15" customHeight="1">
      <c r="B191" s="285"/>
      <c r="C191" s="270" t="s">
        <v>2012</v>
      </c>
      <c r="D191" s="264"/>
      <c r="E191" s="264"/>
      <c r="F191" s="284" t="s">
        <v>1920</v>
      </c>
      <c r="G191" s="264"/>
      <c r="H191" s="264" t="s">
        <v>2013</v>
      </c>
      <c r="I191" s="264" t="s">
        <v>1955</v>
      </c>
      <c r="J191" s="264"/>
      <c r="K191" s="306"/>
    </row>
    <row r="192" spans="2:11" ht="15" customHeight="1">
      <c r="B192" s="285"/>
      <c r="C192" s="270" t="s">
        <v>2014</v>
      </c>
      <c r="D192" s="264"/>
      <c r="E192" s="264"/>
      <c r="F192" s="284" t="s">
        <v>1920</v>
      </c>
      <c r="G192" s="264"/>
      <c r="H192" s="264" t="s">
        <v>2015</v>
      </c>
      <c r="I192" s="264" t="s">
        <v>1955</v>
      </c>
      <c r="J192" s="264"/>
      <c r="K192" s="306"/>
    </row>
    <row r="193" spans="2:11" ht="15" customHeight="1">
      <c r="B193" s="285"/>
      <c r="C193" s="270" t="s">
        <v>2016</v>
      </c>
      <c r="D193" s="264"/>
      <c r="E193" s="264"/>
      <c r="F193" s="284" t="s">
        <v>1926</v>
      </c>
      <c r="G193" s="264"/>
      <c r="H193" s="264" t="s">
        <v>2017</v>
      </c>
      <c r="I193" s="264" t="s">
        <v>1955</v>
      </c>
      <c r="J193" s="264"/>
      <c r="K193" s="306"/>
    </row>
    <row r="194" spans="2:11" ht="15" customHeight="1">
      <c r="B194" s="312"/>
      <c r="C194" s="320"/>
      <c r="D194" s="294"/>
      <c r="E194" s="294"/>
      <c r="F194" s="294"/>
      <c r="G194" s="294"/>
      <c r="H194" s="294"/>
      <c r="I194" s="294"/>
      <c r="J194" s="294"/>
      <c r="K194" s="313"/>
    </row>
    <row r="195" spans="2:11" ht="18.75" customHeight="1">
      <c r="B195" s="261"/>
      <c r="C195" s="264"/>
      <c r="D195" s="264"/>
      <c r="E195" s="264"/>
      <c r="F195" s="284"/>
      <c r="G195" s="264"/>
      <c r="H195" s="264"/>
      <c r="I195" s="264"/>
      <c r="J195" s="264"/>
      <c r="K195" s="261"/>
    </row>
    <row r="196" spans="2:11" ht="18.75" customHeight="1">
      <c r="B196" s="261"/>
      <c r="C196" s="264"/>
      <c r="D196" s="264"/>
      <c r="E196" s="264"/>
      <c r="F196" s="284"/>
      <c r="G196" s="264"/>
      <c r="H196" s="264"/>
      <c r="I196" s="264"/>
      <c r="J196" s="264"/>
      <c r="K196" s="261"/>
    </row>
    <row r="197" spans="2:11" ht="18.75" customHeight="1">
      <c r="B197" s="271"/>
      <c r="C197" s="271"/>
      <c r="D197" s="271"/>
      <c r="E197" s="271"/>
      <c r="F197" s="271"/>
      <c r="G197" s="271"/>
      <c r="H197" s="271"/>
      <c r="I197" s="271"/>
      <c r="J197" s="271"/>
      <c r="K197" s="271"/>
    </row>
    <row r="198" spans="2:11" ht="13.5">
      <c r="B198" s="253"/>
      <c r="C198" s="254"/>
      <c r="D198" s="254"/>
      <c r="E198" s="254"/>
      <c r="F198" s="254"/>
      <c r="G198" s="254"/>
      <c r="H198" s="254"/>
      <c r="I198" s="254"/>
      <c r="J198" s="254"/>
      <c r="K198" s="255"/>
    </row>
    <row r="199" spans="2:11" ht="21">
      <c r="B199" s="256"/>
      <c r="C199" s="384" t="s">
        <v>2018</v>
      </c>
      <c r="D199" s="384"/>
      <c r="E199" s="384"/>
      <c r="F199" s="384"/>
      <c r="G199" s="384"/>
      <c r="H199" s="384"/>
      <c r="I199" s="384"/>
      <c r="J199" s="384"/>
      <c r="K199" s="257"/>
    </row>
    <row r="200" spans="2:11" ht="25.5" customHeight="1">
      <c r="B200" s="256"/>
      <c r="C200" s="321" t="s">
        <v>2019</v>
      </c>
      <c r="D200" s="321"/>
      <c r="E200" s="321"/>
      <c r="F200" s="321" t="s">
        <v>2020</v>
      </c>
      <c r="G200" s="322"/>
      <c r="H200" s="383" t="s">
        <v>2021</v>
      </c>
      <c r="I200" s="383"/>
      <c r="J200" s="383"/>
      <c r="K200" s="257"/>
    </row>
    <row r="201" spans="2:11" ht="5.25" customHeight="1">
      <c r="B201" s="285"/>
      <c r="C201" s="282"/>
      <c r="D201" s="282"/>
      <c r="E201" s="282"/>
      <c r="F201" s="282"/>
      <c r="G201" s="264"/>
      <c r="H201" s="282"/>
      <c r="I201" s="282"/>
      <c r="J201" s="282"/>
      <c r="K201" s="306"/>
    </row>
    <row r="202" spans="2:11" ht="15" customHeight="1">
      <c r="B202" s="285"/>
      <c r="C202" s="264" t="s">
        <v>2011</v>
      </c>
      <c r="D202" s="264"/>
      <c r="E202" s="264"/>
      <c r="F202" s="284" t="s">
        <v>43</v>
      </c>
      <c r="G202" s="264"/>
      <c r="H202" s="382" t="s">
        <v>2022</v>
      </c>
      <c r="I202" s="382"/>
      <c r="J202" s="382"/>
      <c r="K202" s="306"/>
    </row>
    <row r="203" spans="2:11" ht="15" customHeight="1">
      <c r="B203" s="285"/>
      <c r="C203" s="291"/>
      <c r="D203" s="264"/>
      <c r="E203" s="264"/>
      <c r="F203" s="284" t="s">
        <v>44</v>
      </c>
      <c r="G203" s="264"/>
      <c r="H203" s="382" t="s">
        <v>2023</v>
      </c>
      <c r="I203" s="382"/>
      <c r="J203" s="382"/>
      <c r="K203" s="306"/>
    </row>
    <row r="204" spans="2:11" ht="15" customHeight="1">
      <c r="B204" s="285"/>
      <c r="C204" s="291"/>
      <c r="D204" s="264"/>
      <c r="E204" s="264"/>
      <c r="F204" s="284" t="s">
        <v>47</v>
      </c>
      <c r="G204" s="264"/>
      <c r="H204" s="382" t="s">
        <v>2024</v>
      </c>
      <c r="I204" s="382"/>
      <c r="J204" s="382"/>
      <c r="K204" s="306"/>
    </row>
    <row r="205" spans="2:11" ht="15" customHeight="1">
      <c r="B205" s="285"/>
      <c r="C205" s="264"/>
      <c r="D205" s="264"/>
      <c r="E205" s="264"/>
      <c r="F205" s="284" t="s">
        <v>45</v>
      </c>
      <c r="G205" s="264"/>
      <c r="H205" s="382" t="s">
        <v>2025</v>
      </c>
      <c r="I205" s="382"/>
      <c r="J205" s="382"/>
      <c r="K205" s="306"/>
    </row>
    <row r="206" spans="2:11" ht="15" customHeight="1">
      <c r="B206" s="285"/>
      <c r="C206" s="264"/>
      <c r="D206" s="264"/>
      <c r="E206" s="264"/>
      <c r="F206" s="284" t="s">
        <v>46</v>
      </c>
      <c r="G206" s="264"/>
      <c r="H206" s="382" t="s">
        <v>2026</v>
      </c>
      <c r="I206" s="382"/>
      <c r="J206" s="382"/>
      <c r="K206" s="306"/>
    </row>
    <row r="207" spans="2:11" ht="15" customHeight="1">
      <c r="B207" s="285"/>
      <c r="C207" s="264"/>
      <c r="D207" s="264"/>
      <c r="E207" s="264"/>
      <c r="F207" s="284"/>
      <c r="G207" s="264"/>
      <c r="H207" s="264"/>
      <c r="I207" s="264"/>
      <c r="J207" s="264"/>
      <c r="K207" s="306"/>
    </row>
    <row r="208" spans="2:11" ht="15" customHeight="1">
      <c r="B208" s="285"/>
      <c r="C208" s="264" t="s">
        <v>1967</v>
      </c>
      <c r="D208" s="264"/>
      <c r="E208" s="264"/>
      <c r="F208" s="284" t="s">
        <v>79</v>
      </c>
      <c r="G208" s="264"/>
      <c r="H208" s="382" t="s">
        <v>2027</v>
      </c>
      <c r="I208" s="382"/>
      <c r="J208" s="382"/>
      <c r="K208" s="306"/>
    </row>
    <row r="209" spans="2:11" ht="15" customHeight="1">
      <c r="B209" s="285"/>
      <c r="C209" s="291"/>
      <c r="D209" s="264"/>
      <c r="E209" s="264"/>
      <c r="F209" s="284" t="s">
        <v>94</v>
      </c>
      <c r="G209" s="264"/>
      <c r="H209" s="382" t="s">
        <v>1866</v>
      </c>
      <c r="I209" s="382"/>
      <c r="J209" s="382"/>
      <c r="K209" s="306"/>
    </row>
    <row r="210" spans="2:11" ht="15" customHeight="1">
      <c r="B210" s="285"/>
      <c r="C210" s="264"/>
      <c r="D210" s="264"/>
      <c r="E210" s="264"/>
      <c r="F210" s="284" t="s">
        <v>1864</v>
      </c>
      <c r="G210" s="264"/>
      <c r="H210" s="382" t="s">
        <v>2028</v>
      </c>
      <c r="I210" s="382"/>
      <c r="J210" s="382"/>
      <c r="K210" s="306"/>
    </row>
    <row r="211" spans="2:11" ht="15" customHeight="1">
      <c r="B211" s="323"/>
      <c r="C211" s="291"/>
      <c r="D211" s="291"/>
      <c r="E211" s="291"/>
      <c r="F211" s="284" t="s">
        <v>101</v>
      </c>
      <c r="G211" s="270"/>
      <c r="H211" s="381" t="s">
        <v>1867</v>
      </c>
      <c r="I211" s="381"/>
      <c r="J211" s="381"/>
      <c r="K211" s="324"/>
    </row>
    <row r="212" spans="2:11" ht="15" customHeight="1">
      <c r="B212" s="323"/>
      <c r="C212" s="291"/>
      <c r="D212" s="291"/>
      <c r="E212" s="291"/>
      <c r="F212" s="284" t="s">
        <v>1733</v>
      </c>
      <c r="G212" s="270"/>
      <c r="H212" s="381" t="s">
        <v>2029</v>
      </c>
      <c r="I212" s="381"/>
      <c r="J212" s="381"/>
      <c r="K212" s="324"/>
    </row>
    <row r="213" spans="2:11" ht="15" customHeight="1">
      <c r="B213" s="323"/>
      <c r="C213" s="291"/>
      <c r="D213" s="291"/>
      <c r="E213" s="291"/>
      <c r="F213" s="325"/>
      <c r="G213" s="270"/>
      <c r="H213" s="326"/>
      <c r="I213" s="326"/>
      <c r="J213" s="326"/>
      <c r="K213" s="324"/>
    </row>
    <row r="214" spans="2:11" ht="15" customHeight="1">
      <c r="B214" s="323"/>
      <c r="C214" s="264" t="s">
        <v>1991</v>
      </c>
      <c r="D214" s="291"/>
      <c r="E214" s="291"/>
      <c r="F214" s="284">
        <v>1</v>
      </c>
      <c r="G214" s="270"/>
      <c r="H214" s="381" t="s">
        <v>2030</v>
      </c>
      <c r="I214" s="381"/>
      <c r="J214" s="381"/>
      <c r="K214" s="324"/>
    </row>
    <row r="215" spans="2:11" ht="15" customHeight="1">
      <c r="B215" s="323"/>
      <c r="C215" s="291"/>
      <c r="D215" s="291"/>
      <c r="E215" s="291"/>
      <c r="F215" s="284">
        <v>2</v>
      </c>
      <c r="G215" s="270"/>
      <c r="H215" s="381" t="s">
        <v>2031</v>
      </c>
      <c r="I215" s="381"/>
      <c r="J215" s="381"/>
      <c r="K215" s="324"/>
    </row>
    <row r="216" spans="2:11" ht="15" customHeight="1">
      <c r="B216" s="323"/>
      <c r="C216" s="291"/>
      <c r="D216" s="291"/>
      <c r="E216" s="291"/>
      <c r="F216" s="284">
        <v>3</v>
      </c>
      <c r="G216" s="270"/>
      <c r="H216" s="381" t="s">
        <v>2032</v>
      </c>
      <c r="I216" s="381"/>
      <c r="J216" s="381"/>
      <c r="K216" s="324"/>
    </row>
    <row r="217" spans="2:11" ht="15" customHeight="1">
      <c r="B217" s="323"/>
      <c r="C217" s="291"/>
      <c r="D217" s="291"/>
      <c r="E217" s="291"/>
      <c r="F217" s="284">
        <v>4</v>
      </c>
      <c r="G217" s="270"/>
      <c r="H217" s="381" t="s">
        <v>2033</v>
      </c>
      <c r="I217" s="381"/>
      <c r="J217" s="381"/>
      <c r="K217" s="324"/>
    </row>
    <row r="218" spans="2:11" ht="12.75" customHeight="1">
      <c r="B218" s="327"/>
      <c r="C218" s="328"/>
      <c r="D218" s="328"/>
      <c r="E218" s="328"/>
      <c r="F218" s="328"/>
      <c r="G218" s="328"/>
      <c r="H218" s="328"/>
      <c r="I218" s="328"/>
      <c r="J218" s="328"/>
      <c r="K218" s="329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01 - SO 01 – Bourací a de...</vt:lpstr>
      <vt:lpstr>02 - SO 02 – Stavební čás...</vt:lpstr>
      <vt:lpstr>03 - SO 03 – Oplocení a o...</vt:lpstr>
      <vt:lpstr>04 - SO 04 – Elektrostave...</vt:lpstr>
      <vt:lpstr>05 - PS 01 – Strojně tech...</vt:lpstr>
      <vt:lpstr>06 - PS 02 – Elektrotechn...</vt:lpstr>
      <vt:lpstr>07 - VRN</vt:lpstr>
      <vt:lpstr>Pokyny pro vyplnění</vt:lpstr>
      <vt:lpstr>'01 - SO 01 – Bourací a de...'!Názvy_tisku</vt:lpstr>
      <vt:lpstr>'02 - SO 02 – Stavební čás...'!Názvy_tisku</vt:lpstr>
      <vt:lpstr>'03 - SO 03 – Oplocení a o...'!Názvy_tisku</vt:lpstr>
      <vt:lpstr>'04 - SO 04 – Elektrostave...'!Názvy_tisku</vt:lpstr>
      <vt:lpstr>'05 - PS 01 – Strojně tech...'!Názvy_tisku</vt:lpstr>
      <vt:lpstr>'06 - PS 02 – Elektrotechn...'!Názvy_tisku</vt:lpstr>
      <vt:lpstr>'07 - VRN'!Názvy_tisku</vt:lpstr>
      <vt:lpstr>'Rekapitulace stavby'!Názvy_tisku</vt:lpstr>
      <vt:lpstr>'01 - SO 01 – Bourací a de...'!Oblast_tisku</vt:lpstr>
      <vt:lpstr>'02 - SO 02 – Stavební čás...'!Oblast_tisku</vt:lpstr>
      <vt:lpstr>'03 - SO 03 – Oplocení a o...'!Oblast_tisku</vt:lpstr>
      <vt:lpstr>'04 - SO 04 – Elektrostave...'!Oblast_tisku</vt:lpstr>
      <vt:lpstr>'05 - PS 01 – Strojně tech...'!Oblast_tisku</vt:lpstr>
      <vt:lpstr>'06 - PS 02 – Elektrotechn...'!Oblast_tisku</vt:lpstr>
      <vt:lpstr>'07 -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Josífek</dc:creator>
  <cp:lastModifiedBy>Ales Vocel</cp:lastModifiedBy>
  <dcterms:created xsi:type="dcterms:W3CDTF">2019-07-17T08:18:55Z</dcterms:created>
  <dcterms:modified xsi:type="dcterms:W3CDTF">2019-11-29T13:37:46Z</dcterms:modified>
</cp:coreProperties>
</file>