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Skupiny\VRI\P2\OPR\MB Sahara, obnova vodovodu\PŘÍPRAVA\13 ZAKÁZKY\REALIZACE\DODAVATELÉ\01 Zadávací dokumentace\"/>
    </mc:Choice>
  </mc:AlternateContent>
  <xr:revisionPtr revIDLastSave="0" documentId="13_ncr:1_{4F9B4754-D970-48D3-A0D1-944DF1341BC1}" xr6:coauthVersionLast="36" xr6:coauthVersionMax="36" xr10:uidLastSave="{00000000-0000-0000-0000-000000000000}"/>
  <bookViews>
    <workbookView xWindow="0" yWindow="0" windowWidth="25200" windowHeight="11640" xr2:uid="{00000000-000D-0000-FFFF-FFFF00000000}"/>
  </bookViews>
  <sheets>
    <sheet name="Rekapitulace stavby" sheetId="1" r:id="rId1"/>
    <sheet name="21117-01 - SO.01 PROPOJEN..." sheetId="2" r:id="rId2"/>
    <sheet name="21117-VON - VEDLEJŠÍ A OS..." sheetId="6" r:id="rId3"/>
  </sheets>
  <definedNames>
    <definedName name="_xlnm._FilterDatabase" localSheetId="1" hidden="1">'21117-01 - SO.01 PROPOJEN...'!$C$92:$K$309</definedName>
    <definedName name="_xlnm._FilterDatabase" localSheetId="2" hidden="1">'21117-VON - VEDLEJŠÍ A OS...'!$C$84:$K$114</definedName>
    <definedName name="_xlnm.Print_Titles" localSheetId="1">'21117-01 - SO.01 PROPOJEN...'!$92:$92</definedName>
    <definedName name="_xlnm.Print_Titles" localSheetId="2">'21117-VON - VEDLEJŠÍ A OS...'!$84:$84</definedName>
    <definedName name="_xlnm.Print_Titles" localSheetId="0">'Rekapitulace stavby'!$52:$52</definedName>
    <definedName name="_xlnm.Print_Area" localSheetId="1">'21117-01 - SO.01 PROPOJEN...'!$C$4:$J$39,'21117-01 - SO.01 PROPOJEN...'!$C$45:$J$74,'21117-01 - SO.01 PROPOJEN...'!$C$80:$K$309</definedName>
    <definedName name="_xlnm.Print_Area" localSheetId="2">'21117-VON - VEDLEJŠÍ A OS...'!$C$4:$J$39,'21117-VON - VEDLEJŠÍ A OS...'!$C$45:$J$66,'21117-VON - VEDLEJŠÍ A OS...'!$C$72:$K$114</definedName>
    <definedName name="_xlnm.Print_Area" localSheetId="0">'Rekapitulace stavby'!$D$4:$AO$36,'Rekapitulace stavby'!$C$42:$AQ$62</definedName>
  </definedNames>
  <calcPr calcId="191029"/>
</workbook>
</file>

<file path=xl/calcChain.xml><?xml version="1.0" encoding="utf-8"?>
<calcChain xmlns="http://schemas.openxmlformats.org/spreadsheetml/2006/main">
  <c r="AY61" i="1" l="1"/>
  <c r="AX61" i="1"/>
  <c r="AY60" i="1"/>
  <c r="AX60" i="1"/>
  <c r="J37" i="6"/>
  <c r="J36" i="6"/>
  <c r="AY59" i="1" s="1"/>
  <c r="J35" i="6"/>
  <c r="AX59" i="1"/>
  <c r="BI114" i="6"/>
  <c r="BH114" i="6"/>
  <c r="BG114" i="6"/>
  <c r="BF114" i="6"/>
  <c r="T114" i="6"/>
  <c r="T113" i="6" s="1"/>
  <c r="R114" i="6"/>
  <c r="R113" i="6"/>
  <c r="P114" i="6"/>
  <c r="P113" i="6"/>
  <c r="BI111" i="6"/>
  <c r="BH111" i="6"/>
  <c r="BG111" i="6"/>
  <c r="BF111" i="6"/>
  <c r="T111" i="6"/>
  <c r="T110" i="6"/>
  <c r="R111" i="6"/>
  <c r="R110" i="6"/>
  <c r="P111" i="6"/>
  <c r="P110" i="6" s="1"/>
  <c r="BI109" i="6"/>
  <c r="BH109" i="6"/>
  <c r="BG109" i="6"/>
  <c r="BF109" i="6"/>
  <c r="T109" i="6"/>
  <c r="R109" i="6"/>
  <c r="P109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F35" i="6" s="1"/>
  <c r="BF89" i="6"/>
  <c r="T89" i="6"/>
  <c r="R89" i="6"/>
  <c r="P89" i="6"/>
  <c r="BI88" i="6"/>
  <c r="BH88" i="6"/>
  <c r="BG88" i="6"/>
  <c r="BF88" i="6"/>
  <c r="J34" i="6" s="1"/>
  <c r="T88" i="6"/>
  <c r="R88" i="6"/>
  <c r="P88" i="6"/>
  <c r="J82" i="6"/>
  <c r="J81" i="6"/>
  <c r="F81" i="6"/>
  <c r="F79" i="6"/>
  <c r="E77" i="6"/>
  <c r="J55" i="6"/>
  <c r="J54" i="6"/>
  <c r="F54" i="6"/>
  <c r="F52" i="6"/>
  <c r="E50" i="6"/>
  <c r="J18" i="6"/>
  <c r="E18" i="6"/>
  <c r="F55" i="6"/>
  <c r="J17" i="6"/>
  <c r="J12" i="6"/>
  <c r="J79" i="6" s="1"/>
  <c r="E7" i="6"/>
  <c r="E75" i="6"/>
  <c r="AY58" i="1"/>
  <c r="AX58" i="1"/>
  <c r="AY57" i="1"/>
  <c r="AX57" i="1"/>
  <c r="AY56" i="1"/>
  <c r="AX56" i="1"/>
  <c r="J37" i="2"/>
  <c r="J36" i="2"/>
  <c r="AY55" i="1"/>
  <c r="J35" i="2"/>
  <c r="AX55" i="1" s="1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T282" i="2"/>
  <c r="R283" i="2"/>
  <c r="R282" i="2" s="1"/>
  <c r="P283" i="2"/>
  <c r="P282" i="2" s="1"/>
  <c r="BI280" i="2"/>
  <c r="BH280" i="2"/>
  <c r="BG280" i="2"/>
  <c r="BF280" i="2"/>
  <c r="T280" i="2"/>
  <c r="T279" i="2" s="1"/>
  <c r="R280" i="2"/>
  <c r="R279" i="2" s="1"/>
  <c r="P280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J90" i="2"/>
  <c r="J89" i="2"/>
  <c r="F89" i="2"/>
  <c r="F87" i="2"/>
  <c r="E85" i="2"/>
  <c r="J55" i="2"/>
  <c r="J54" i="2"/>
  <c r="F54" i="2"/>
  <c r="F52" i="2"/>
  <c r="E50" i="2"/>
  <c r="J18" i="2"/>
  <c r="E18" i="2"/>
  <c r="F90" i="2"/>
  <c r="J17" i="2"/>
  <c r="J12" i="2"/>
  <c r="J87" i="2"/>
  <c r="E7" i="2"/>
  <c r="E48" i="2"/>
  <c r="L50" i="1"/>
  <c r="AM50" i="1"/>
  <c r="AM49" i="1"/>
  <c r="L49" i="1"/>
  <c r="AM47" i="1"/>
  <c r="L47" i="1"/>
  <c r="L45" i="1"/>
  <c r="L44" i="1"/>
  <c r="BK99" i="2"/>
  <c r="BK210" i="2"/>
  <c r="BK278" i="2"/>
  <c r="BK106" i="6"/>
  <c r="BK96" i="2"/>
  <c r="BK181" i="2"/>
  <c r="BK242" i="2"/>
  <c r="BK88" i="6"/>
  <c r="J145" i="2"/>
  <c r="J202" i="2"/>
  <c r="J234" i="2"/>
  <c r="BK96" i="6"/>
  <c r="BK206" i="2"/>
  <c r="BK258" i="2"/>
  <c r="BK98" i="6"/>
  <c r="BK255" i="2"/>
  <c r="J210" i="2"/>
  <c r="J224" i="2"/>
  <c r="J196" i="2"/>
  <c r="J173" i="2"/>
  <c r="J270" i="2"/>
  <c r="BK263" i="2"/>
  <c r="BK102" i="2"/>
  <c r="BK304" i="2"/>
  <c r="J198" i="2"/>
  <c r="J247" i="2"/>
  <c r="BK111" i="2"/>
  <c r="BK97" i="6"/>
  <c r="BK277" i="2"/>
  <c r="BK272" i="2"/>
  <c r="BK154" i="2"/>
  <c r="BK204" i="2"/>
  <c r="BK104" i="6"/>
  <c r="BK308" i="2"/>
  <c r="J168" i="2"/>
  <c r="BK227" i="2"/>
  <c r="AS54" i="1"/>
  <c r="BK89" i="6"/>
  <c r="BK306" i="2"/>
  <c r="J108" i="2"/>
  <c r="J203" i="2"/>
  <c r="J105" i="2"/>
  <c r="J217" i="2"/>
  <c r="J240" i="2"/>
  <c r="BK283" i="2"/>
  <c r="J99" i="2"/>
  <c r="J90" i="6"/>
  <c r="J258" i="2"/>
  <c r="BK192" i="2"/>
  <c r="BK238" i="2"/>
  <c r="BK214" i="2"/>
  <c r="BK105" i="6"/>
  <c r="J249" i="2"/>
  <c r="BK216" i="2"/>
  <c r="J164" i="2"/>
  <c r="BK252" i="2"/>
  <c r="J105" i="6"/>
  <c r="BK198" i="2"/>
  <c r="J219" i="2"/>
  <c r="J238" i="2"/>
  <c r="J96" i="6"/>
  <c r="J301" i="2"/>
  <c r="J268" i="2"/>
  <c r="J242" i="2"/>
  <c r="J230" i="2"/>
  <c r="J93" i="6"/>
  <c r="BK290" i="2"/>
  <c r="BK145" i="2"/>
  <c r="J207" i="2"/>
  <c r="BK296" i="2"/>
  <c r="J283" i="2"/>
  <c r="BK236" i="2"/>
  <c r="BK149" i="2"/>
  <c r="BK212" i="2"/>
  <c r="BK275" i="2"/>
  <c r="J181" i="2"/>
  <c r="J228" i="2"/>
  <c r="J137" i="2"/>
  <c r="J97" i="6"/>
  <c r="BK274" i="2"/>
  <c r="J276" i="2"/>
  <c r="J96" i="2"/>
  <c r="J275" i="2"/>
  <c r="J106" i="6"/>
  <c r="J304" i="2"/>
  <c r="J130" i="2"/>
  <c r="BK200" i="2"/>
  <c r="BK298" i="2"/>
  <c r="BK270" i="2"/>
  <c r="J253" i="2"/>
  <c r="J271" i="2"/>
  <c r="BK91" i="6"/>
  <c r="J200" i="2"/>
  <c r="BK209" i="2"/>
  <c r="J149" i="2"/>
  <c r="BK173" i="2"/>
  <c r="J104" i="6"/>
  <c r="BK261" i="2"/>
  <c r="J256" i="2"/>
  <c r="BK244" i="2"/>
  <c r="BK240" i="2"/>
  <c r="J225" i="2"/>
  <c r="J89" i="6"/>
  <c r="BK130" i="2"/>
  <c r="BK108" i="2"/>
  <c r="BK230" i="2"/>
  <c r="J218" i="2"/>
  <c r="J91" i="6"/>
  <c r="BK178" i="2"/>
  <c r="J233" i="2"/>
  <c r="J244" i="2"/>
  <c r="J255" i="2"/>
  <c r="J114" i="6"/>
  <c r="J280" i="2"/>
  <c r="BK213" i="2"/>
  <c r="BK280" i="2"/>
  <c r="BK94" i="6"/>
  <c r="J237" i="2"/>
  <c r="BK202" i="2"/>
  <c r="BK249" i="2"/>
  <c r="BK126" i="2"/>
  <c r="J99" i="6"/>
  <c r="BK267" i="2"/>
  <c r="BK234" i="2"/>
  <c r="J216" i="2"/>
  <c r="BK99" i="6"/>
  <c r="J222" i="2"/>
  <c r="J114" i="2"/>
  <c r="J209" i="2"/>
  <c r="BK109" i="6"/>
  <c r="BK287" i="2"/>
  <c r="J154" i="2"/>
  <c r="BK203" i="2"/>
  <c r="J88" i="6"/>
  <c r="J287" i="2"/>
  <c r="J213" i="2"/>
  <c r="J236" i="2"/>
  <c r="J269" i="2"/>
  <c r="J94" i="6"/>
  <c r="BK247" i="2"/>
  <c r="J107" i="6"/>
  <c r="J307" i="2"/>
  <c r="J206" i="2"/>
  <c r="J171" i="2"/>
  <c r="J169" i="2"/>
  <c r="J95" i="6"/>
  <c r="J178" i="2"/>
  <c r="J265" i="2"/>
  <c r="BK217" i="2"/>
  <c r="BK237" i="2"/>
  <c r="J102" i="2"/>
  <c r="BK233" i="2"/>
  <c r="BK222" i="2"/>
  <c r="J194" i="2"/>
  <c r="J267" i="2"/>
  <c r="J261" i="2"/>
  <c r="J250" i="2"/>
  <c r="J263" i="2"/>
  <c r="J111" i="6"/>
  <c r="J306" i="2"/>
  <c r="BK271" i="2"/>
  <c r="BK188" i="2"/>
  <c r="BK162" i="2"/>
  <c r="BK187" i="2"/>
  <c r="J231" i="2"/>
  <c r="J274" i="2"/>
  <c r="J212" i="2"/>
  <c r="J227" i="2"/>
  <c r="J111" i="2"/>
  <c r="BK93" i="6"/>
  <c r="BK268" i="2"/>
  <c r="J120" i="2"/>
  <c r="BK219" i="2"/>
  <c r="J98" i="6"/>
  <c r="BK293" i="2"/>
  <c r="BK171" i="2"/>
  <c r="J191" i="2"/>
  <c r="J162" i="2"/>
  <c r="BK168" i="2"/>
  <c r="BK307" i="2"/>
  <c r="BK191" i="2"/>
  <c r="BK114" i="6"/>
  <c r="BK256" i="2"/>
  <c r="J221" i="2"/>
  <c r="J188" i="2"/>
  <c r="BK196" i="2"/>
  <c r="J126" i="2"/>
  <c r="J298" i="2"/>
  <c r="BK164" i="2"/>
  <c r="BK269" i="2"/>
  <c r="J296" i="2"/>
  <c r="BK166" i="2"/>
  <c r="BK207" i="2"/>
  <c r="J308" i="2"/>
  <c r="J214" i="2"/>
  <c r="BK95" i="6"/>
  <c r="J293" i="2"/>
  <c r="BK250" i="2"/>
  <c r="J204" i="2"/>
  <c r="BK218" i="2"/>
  <c r="BK276" i="2"/>
  <c r="BK225" i="2"/>
  <c r="J246" i="2"/>
  <c r="BK194" i="2"/>
  <c r="J166" i="2"/>
  <c r="BK111" i="6"/>
  <c r="BK253" i="2"/>
  <c r="J259" i="2"/>
  <c r="J211" i="2"/>
  <c r="BK107" i="6"/>
  <c r="BK265" i="2"/>
  <c r="J277" i="2"/>
  <c r="BK169" i="2"/>
  <c r="BK137" i="2"/>
  <c r="J290" i="2"/>
  <c r="BK221" i="2"/>
  <c r="BK228" i="2"/>
  <c r="J272" i="2"/>
  <c r="BK114" i="2"/>
  <c r="J100" i="6"/>
  <c r="J252" i="2"/>
  <c r="J187" i="2"/>
  <c r="BK120" i="2"/>
  <c r="BK246" i="2"/>
  <c r="BK105" i="2"/>
  <c r="BK100" i="6"/>
  <c r="BK301" i="2"/>
  <c r="BK211" i="2"/>
  <c r="BK231" i="2"/>
  <c r="J109" i="6"/>
  <c r="J278" i="2"/>
  <c r="BK224" i="2"/>
  <c r="BK259" i="2"/>
  <c r="J192" i="2"/>
  <c r="BK90" i="6"/>
  <c r="BK161" i="2" l="1"/>
  <c r="J161" i="2"/>
  <c r="J62" i="2" s="1"/>
  <c r="R165" i="2"/>
  <c r="P273" i="2"/>
  <c r="P190" i="2" s="1"/>
  <c r="BK286" i="2"/>
  <c r="J286" i="2"/>
  <c r="J70" i="2" s="1"/>
  <c r="T297" i="2"/>
  <c r="R87" i="6"/>
  <c r="P103" i="6"/>
  <c r="R161" i="2"/>
  <c r="P165" i="2"/>
  <c r="BK303" i="2"/>
  <c r="BK302" i="2"/>
  <c r="J302" i="2"/>
  <c r="J72" i="2" s="1"/>
  <c r="R92" i="6"/>
  <c r="P95" i="2"/>
  <c r="P172" i="2"/>
  <c r="R297" i="2"/>
  <c r="T87" i="6"/>
  <c r="R103" i="6"/>
  <c r="R95" i="2"/>
  <c r="R172" i="2"/>
  <c r="P297" i="2"/>
  <c r="BK87" i="6"/>
  <c r="J87" i="6" s="1"/>
  <c r="J61" i="6" s="1"/>
  <c r="T92" i="6"/>
  <c r="BK95" i="2"/>
  <c r="J95" i="2" s="1"/>
  <c r="J61" i="2" s="1"/>
  <c r="BK172" i="2"/>
  <c r="J172" i="2" s="1"/>
  <c r="J64" i="2" s="1"/>
  <c r="R273" i="2"/>
  <c r="R190" i="2"/>
  <c r="P286" i="2"/>
  <c r="P285" i="2" s="1"/>
  <c r="T303" i="2"/>
  <c r="T302" i="2"/>
  <c r="BK92" i="6"/>
  <c r="J92" i="6" s="1"/>
  <c r="J62" i="6" s="1"/>
  <c r="T103" i="6"/>
  <c r="AU60" i="1"/>
  <c r="P161" i="2"/>
  <c r="BK165" i="2"/>
  <c r="J165" i="2"/>
  <c r="J63" i="2" s="1"/>
  <c r="BK273" i="2"/>
  <c r="J273" i="2"/>
  <c r="J66" i="2" s="1"/>
  <c r="R286" i="2"/>
  <c r="R285" i="2" s="1"/>
  <c r="R303" i="2"/>
  <c r="R302" i="2"/>
  <c r="P87" i="6"/>
  <c r="BK103" i="6"/>
  <c r="J103" i="6"/>
  <c r="J63" i="6" s="1"/>
  <c r="AU61" i="1"/>
  <c r="T161" i="2"/>
  <c r="T165" i="2"/>
  <c r="T273" i="2"/>
  <c r="T190" i="2"/>
  <c r="BK297" i="2"/>
  <c r="J297" i="2" s="1"/>
  <c r="J71" i="2" s="1"/>
  <c r="P92" i="6"/>
  <c r="T95" i="2"/>
  <c r="T172" i="2"/>
  <c r="T286" i="2"/>
  <c r="T285" i="2" s="1"/>
  <c r="P303" i="2"/>
  <c r="P302" i="2" s="1"/>
  <c r="AU57" i="1"/>
  <c r="BK190" i="2"/>
  <c r="J190" i="2" s="1"/>
  <c r="J65" i="2" s="1"/>
  <c r="BK110" i="6"/>
  <c r="J110" i="6"/>
  <c r="J64" i="6" s="1"/>
  <c r="BK113" i="6"/>
  <c r="J113" i="6"/>
  <c r="J65" i="6" s="1"/>
  <c r="BK282" i="2"/>
  <c r="J282" i="2" s="1"/>
  <c r="J68" i="2" s="1"/>
  <c r="BK279" i="2"/>
  <c r="J279" i="2" s="1"/>
  <c r="J67" i="2" s="1"/>
  <c r="J52" i="6"/>
  <c r="BE91" i="6"/>
  <c r="BE109" i="6"/>
  <c r="BE111" i="6"/>
  <c r="E48" i="6"/>
  <c r="BE93" i="6"/>
  <c r="BE105" i="6"/>
  <c r="BE88" i="6"/>
  <c r="BE89" i="6"/>
  <c r="BE94" i="6"/>
  <c r="BE96" i="6"/>
  <c r="BE106" i="6"/>
  <c r="F82" i="6"/>
  <c r="BE97" i="6"/>
  <c r="BE98" i="6"/>
  <c r="BE100" i="6"/>
  <c r="BE104" i="6"/>
  <c r="BE114" i="6"/>
  <c r="BE90" i="6"/>
  <c r="BE95" i="6"/>
  <c r="BE99" i="6"/>
  <c r="BE107" i="6"/>
  <c r="AW59" i="1"/>
  <c r="BB59" i="1"/>
  <c r="BK285" i="2"/>
  <c r="J285" i="2" s="1"/>
  <c r="J69" i="2" s="1"/>
  <c r="J303" i="2"/>
  <c r="J73" i="2" s="1"/>
  <c r="BE108" i="2"/>
  <c r="BE114" i="2"/>
  <c r="BE130" i="2"/>
  <c r="BE210" i="2"/>
  <c r="BE211" i="2"/>
  <c r="BE219" i="2"/>
  <c r="BE221" i="2"/>
  <c r="BE222" i="2"/>
  <c r="BE247" i="2"/>
  <c r="BE249" i="2"/>
  <c r="BE250" i="2"/>
  <c r="BE259" i="2"/>
  <c r="BE120" i="2"/>
  <c r="BE126" i="2"/>
  <c r="BE154" i="2"/>
  <c r="BE162" i="2"/>
  <c r="BE168" i="2"/>
  <c r="BE173" i="2"/>
  <c r="BE213" i="2"/>
  <c r="BE224" i="2"/>
  <c r="BE230" i="2"/>
  <c r="BE242" i="2"/>
  <c r="BE244" i="2"/>
  <c r="BE256" i="2"/>
  <c r="BE258" i="2"/>
  <c r="BE274" i="2"/>
  <c r="BE198" i="2"/>
  <c r="BE202" i="2"/>
  <c r="BE203" i="2"/>
  <c r="BE218" i="2"/>
  <c r="BE227" i="2"/>
  <c r="BE234" i="2"/>
  <c r="BE236" i="2"/>
  <c r="BE240" i="2"/>
  <c r="BE263" i="2"/>
  <c r="BE268" i="2"/>
  <c r="BE269" i="2"/>
  <c r="BE270" i="2"/>
  <c r="BE276" i="2"/>
  <c r="BE280" i="2"/>
  <c r="J52" i="2"/>
  <c r="BE102" i="2"/>
  <c r="BE169" i="2"/>
  <c r="BE178" i="2"/>
  <c r="BE209" i="2"/>
  <c r="BE212" i="2"/>
  <c r="BE216" i="2"/>
  <c r="BE217" i="2"/>
  <c r="BE228" i="2"/>
  <c r="BE231" i="2"/>
  <c r="BE233" i="2"/>
  <c r="BE246" i="2"/>
  <c r="BE252" i="2"/>
  <c r="F55" i="2"/>
  <c r="E83" i="2"/>
  <c r="BE96" i="2"/>
  <c r="BE111" i="2"/>
  <c r="BE137" i="2"/>
  <c r="BE164" i="2"/>
  <c r="BE191" i="2"/>
  <c r="BE196" i="2"/>
  <c r="BE200" i="2"/>
  <c r="BE204" i="2"/>
  <c r="BE206" i="2"/>
  <c r="BE207" i="2"/>
  <c r="BE214" i="2"/>
  <c r="BE225" i="2"/>
  <c r="BE237" i="2"/>
  <c r="BE238" i="2"/>
  <c r="BE255" i="2"/>
  <c r="BE265" i="2"/>
  <c r="BE267" i="2"/>
  <c r="BE99" i="2"/>
  <c r="BE145" i="2"/>
  <c r="BE149" i="2"/>
  <c r="BE194" i="2"/>
  <c r="BE283" i="2"/>
  <c r="BE287" i="2"/>
  <c r="BE293" i="2"/>
  <c r="BE296" i="2"/>
  <c r="BE306" i="2"/>
  <c r="BE166" i="2"/>
  <c r="BE188" i="2"/>
  <c r="BE192" i="2"/>
  <c r="BE253" i="2"/>
  <c r="BE278" i="2"/>
  <c r="BE290" i="2"/>
  <c r="BE298" i="2"/>
  <c r="BE301" i="2"/>
  <c r="BE304" i="2"/>
  <c r="BE307" i="2"/>
  <c r="BE308" i="2"/>
  <c r="BE105" i="2"/>
  <c r="BE171" i="2"/>
  <c r="BE181" i="2"/>
  <c r="BE187" i="2"/>
  <c r="BE261" i="2"/>
  <c r="BE271" i="2"/>
  <c r="BE272" i="2"/>
  <c r="BE275" i="2"/>
  <c r="BE277" i="2"/>
  <c r="AW61" i="1"/>
  <c r="F35" i="2"/>
  <c r="BB55" i="1"/>
  <c r="F37" i="2"/>
  <c r="BD55" i="1"/>
  <c r="BD56" i="1"/>
  <c r="BA56" i="1"/>
  <c r="BD57" i="1"/>
  <c r="J34" i="2"/>
  <c r="AW55" i="1"/>
  <c r="AW60" i="1"/>
  <c r="BC56" i="1"/>
  <c r="F34" i="2"/>
  <c r="BA55" i="1"/>
  <c r="BB58" i="1"/>
  <c r="F37" i="6"/>
  <c r="BD59" i="1" s="1"/>
  <c r="BA60" i="1"/>
  <c r="BD60" i="1"/>
  <c r="BD58" i="1"/>
  <c r="BC58" i="1"/>
  <c r="F36" i="2"/>
  <c r="BC55" i="1" s="1"/>
  <c r="F34" i="6"/>
  <c r="BA59" i="1"/>
  <c r="F36" i="6"/>
  <c r="BC59" i="1"/>
  <c r="BA61" i="1"/>
  <c r="BA57" i="1"/>
  <c r="BB60" i="1"/>
  <c r="AW57" i="1"/>
  <c r="AW58" i="1"/>
  <c r="BD61" i="1"/>
  <c r="BB57" i="1"/>
  <c r="BB61" i="1"/>
  <c r="AW56" i="1"/>
  <c r="BC57" i="1"/>
  <c r="BA58" i="1"/>
  <c r="BC60" i="1"/>
  <c r="BB56" i="1"/>
  <c r="BC61" i="1"/>
  <c r="BK94" i="2" l="1"/>
  <c r="BK93" i="2" s="1"/>
  <c r="J93" i="2" s="1"/>
  <c r="J59" i="2" s="1"/>
  <c r="BK86" i="6"/>
  <c r="BK85" i="6" s="1"/>
  <c r="J85" i="6" s="1"/>
  <c r="J59" i="6" s="1"/>
  <c r="R94" i="2"/>
  <c r="R93" i="2" s="1"/>
  <c r="R86" i="6"/>
  <c r="R85" i="6" s="1"/>
  <c r="P94" i="2"/>
  <c r="P93" i="2" s="1"/>
  <c r="AU55" i="1" s="1"/>
  <c r="AU56" i="1"/>
  <c r="T94" i="2"/>
  <c r="T93" i="2"/>
  <c r="P86" i="6"/>
  <c r="P85" i="6" s="1"/>
  <c r="AU59" i="1" s="1"/>
  <c r="AU58" i="1"/>
  <c r="T86" i="6"/>
  <c r="T85" i="6"/>
  <c r="AG56" i="1"/>
  <c r="J94" i="2"/>
  <c r="J60" i="2" s="1"/>
  <c r="BD54" i="1"/>
  <c r="W33" i="1"/>
  <c r="J33" i="2"/>
  <c r="AV55" i="1" s="1"/>
  <c r="AT55" i="1" s="1"/>
  <c r="BB54" i="1"/>
  <c r="AX54" i="1" s="1"/>
  <c r="BC54" i="1"/>
  <c r="AY54" i="1" s="1"/>
  <c r="AZ56" i="1"/>
  <c r="AV60" i="1"/>
  <c r="AT60" i="1"/>
  <c r="J30" i="2"/>
  <c r="AG55" i="1" s="1"/>
  <c r="AV61" i="1"/>
  <c r="AT61" i="1" s="1"/>
  <c r="BA54" i="1"/>
  <c r="W30" i="1" s="1"/>
  <c r="AZ58" i="1"/>
  <c r="J33" i="6"/>
  <c r="AV59" i="1" s="1"/>
  <c r="AT59" i="1" s="1"/>
  <c r="F33" i="2"/>
  <c r="AZ55" i="1"/>
  <c r="AV57" i="1"/>
  <c r="AT57" i="1" s="1"/>
  <c r="AV56" i="1"/>
  <c r="AT56" i="1" s="1"/>
  <c r="J30" i="6"/>
  <c r="AG59" i="1"/>
  <c r="AZ57" i="1"/>
  <c r="AV58" i="1"/>
  <c r="AT58" i="1" s="1"/>
  <c r="F33" i="6"/>
  <c r="AZ59" i="1"/>
  <c r="AZ61" i="1"/>
  <c r="AZ60" i="1"/>
  <c r="AG57" i="1" l="1"/>
  <c r="AN57" i="1" s="1"/>
  <c r="J86" i="6"/>
  <c r="J60" i="6" s="1"/>
  <c r="AG60" i="1"/>
  <c r="AN60" i="1" s="1"/>
  <c r="AN59" i="1"/>
  <c r="J39" i="6"/>
  <c r="AN56" i="1"/>
  <c r="AN55" i="1"/>
  <c r="J39" i="2"/>
  <c r="AU54" i="1"/>
  <c r="AW54" i="1"/>
  <c r="AK30" i="1" s="1"/>
  <c r="AZ54" i="1"/>
  <c r="AV54" i="1" s="1"/>
  <c r="AK29" i="1" s="1"/>
  <c r="W32" i="1"/>
  <c r="AG58" i="1"/>
  <c r="W31" i="1"/>
  <c r="AN58" i="1" l="1"/>
  <c r="AG61" i="1"/>
  <c r="AG54" i="1" s="1"/>
  <c r="AK26" i="1" s="1"/>
  <c r="AK35" i="1" s="1"/>
  <c r="W29" i="1"/>
  <c r="AT54" i="1"/>
  <c r="AN54" i="1" l="1"/>
  <c r="AN61" i="1"/>
</calcChain>
</file>

<file path=xl/sharedStrings.xml><?xml version="1.0" encoding="utf-8"?>
<sst xmlns="http://schemas.openxmlformats.org/spreadsheetml/2006/main" count="3039" uniqueCount="716">
  <si>
    <t>Export Komplet</t>
  </si>
  <si>
    <t>VZ</t>
  </si>
  <si>
    <t>2.0</t>
  </si>
  <si>
    <t>ZAMOK</t>
  </si>
  <si>
    <t>False</t>
  </si>
  <si>
    <t>{2d3964bb-e5c1-43e6-8c39-1b8e06a6355b}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</si>
  <si>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</si>
  <si>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</si>
  <si>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</si>
  <si>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</si>
  <si>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</si>
  <si>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</si>
  <si>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</si>
  <si>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</si>
  <si>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21117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</si>
  <si>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</si>
  <si>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</si>
  <si>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Kobylnice-rozšíření vodovodu a úpravy na síti</t>
  </si>
  <si>
    <t>KSO:</t>
  </si>
  <si>
    <t/>
  </si>
  <si>
    <t>CC-CZ:</t>
  </si>
  <si>
    <t>Místo:</t>
  </si>
  <si>
    <t xml:space="preserve"> </t>
  </si>
  <si>
    <t>Datum:</t>
  </si>
  <si>
    <t>20. 4. 2023</t>
  </si>
  <si>
    <t>Zadavatel:</t>
  </si>
  <si>
    <t>IČ:</t>
  </si>
  <si>
    <t>Obec Kobylnice</t>
  </si>
  <si>
    <t>DIČ:</t>
  </si>
  <si>
    <t>Uchazeč:</t>
  </si>
  <si>
    <t>Vyplň údaj</t>
  </si>
  <si>
    <t>Projektant:</t>
  </si>
  <si>
    <t>VEDU VODU s.r.o.</t>
  </si>
  <si>
    <t>True</t>
  </si>
  <si>
    <t>Zpracovatel:</t>
  </si>
  <si>
    <t>ing.Evžen Kozák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</si>
  <si>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</si>
  <si>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</si>
  <si>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</si>
  <si>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</si>
  <si>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</si>
  <si>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</si>
  <si>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</si>
  <si>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</si>
  <si>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</si>
  <si>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</si>
  <si>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</si>
  <si>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</si>
  <si>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</si>
  <si>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</si>
  <si>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</si>
  <si>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</si>
  <si>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</si>
  <si>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</si>
  <si>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</si>
  <si>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</si>
  <si>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</si>
  <si>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</si>
  <si>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</si>
  <si>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</si>
  <si>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</si>
  <si>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</si>
  <si>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</si>
  <si>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</si>
  <si>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</si>
  <si>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</si>
  <si>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</si>
  <si>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</si>
  <si>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</si>
  <si>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</si>
  <si>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</si>
  <si>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</si>
  <si>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</si>
  <si>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</si>
  <si>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</si>
  <si>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</si>
  <si>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</si>
  <si>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21117-01</t>
  </si>
  <si>
    <t>SO.01 PROPOJENÍ VODOVODU LEDCE - KOBYLNICE</t>
  </si>
  <si>
    <t>STA</t>
  </si>
  <si>
    <t>1</t>
  </si>
  <si>
    <t>{64bc0e01-c9b2-442c-84f8-a2a8f65dc9d0}</t>
  </si>
  <si>
    <t>2</t>
  </si>
  <si>
    <t>21117-02</t>
  </si>
  <si>
    <t>SO.02 AT-STANICE</t>
  </si>
  <si>
    <t>{2c028746-1f74-4a69-8af8-ce8f670dda13}</t>
  </si>
  <si>
    <t>21117-03</t>
  </si>
  <si>
    <t>SO.03 VODOVOD SMĚR NOVÁ TELIB</t>
  </si>
  <si>
    <t>{e9e4667d-e8f3-461a-bc55-b1ce787a85f0}</t>
  </si>
  <si>
    <t>21117-04</t>
  </si>
  <si>
    <t>SO.04 VODOVOD SMĚR KARLOVEC</t>
  </si>
  <si>
    <t>{e00dddd2-b6f6-41fb-b343-6199a7b8a6c2}</t>
  </si>
  <si>
    <t>21117-VON</t>
  </si>
  <si>
    <t>VEDLEJŠÍ A OSTATNÍ NÁKLADY</t>
  </si>
  <si>
    <t>{b9fa170a-1cc9-41c2-adea-6573ef47a408}</t>
  </si>
  <si>
    <t>21117-KSUS</t>
  </si>
  <si>
    <t>HOMOGENIZACE KRAJSKÉ SILNICE</t>
  </si>
  <si>
    <t>{ed258d46-2301-49e0-91df-72f7583916d8}</t>
  </si>
  <si>
    <t>21117-VP</t>
  </si>
  <si>
    <t>VEŘ.ČÁSTI VOD.PŘÍPOJEK</t>
  </si>
  <si>
    <t>{5459dbc3-8230-471f-bdb0-eecfdd0a467f}</t>
  </si>
  <si>
    <t>KRYCÍ LIST SOUPISU PRACÍ</t>
  </si>
  <si>
    <t>Objekt:</t>
  </si>
  <si>
    <t>21117-01 - SO.01 PROPOJENÍ VODOVODU LEDCE - KOBYLNICE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</si>
  <si>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</si>
  <si>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</si>
  <si>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</si>
  <si>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</si>
  <si>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</si>
  <si>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</si>
  <si>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</si>
  <si>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</si>
  <si>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</si>
  <si>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</si>
  <si>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  M23 - Montáže potrubí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</si>
  <si>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</si>
  <si>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</si>
  <si>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</si>
  <si>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</si>
  <si>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</si>
  <si>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</si>
  <si>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</si>
  <si>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</si>
  <si>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</si>
  <si>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</si>
  <si>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</si>
  <si>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</si>
  <si>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</si>
  <si>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</si>
  <si>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</si>
  <si>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</si>
  <si>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</si>
  <si>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</si>
  <si>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</si>
  <si>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</si>
  <si>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</si>
  <si>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</si>
  <si>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</si>
  <si>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</si>
  <si>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</si>
  <si>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131151203</t>
  </si>
  <si>
    <t>Hloubení zapažených jam a zářezů strojně s urovnáním dna do předepsaného profilu a spádu v hornině třídy těžitelnosti I skupiny 1 a 2 přes 50 do 100 m3</t>
  </si>
  <si>
    <t>m3</t>
  </si>
  <si>
    <t>CS ÚRS 2023 01</t>
  </si>
  <si>
    <t>4</t>
  </si>
  <si>
    <t>45759163</t>
  </si>
  <si>
    <t>Online PSC</t>
  </si>
  <si>
    <t>https://podminky.urs.cz/item/CS_URS_2023_01/131151203</t>
  </si>
  <si>
    <t>VV</t>
  </si>
  <si>
    <t>3,3*3,6*2,3+(0,77*2,3)/2*(3,3*2+3,6*2) "distriktní šachta"</t>
  </si>
  <si>
    <t>132254203</t>
  </si>
  <si>
    <t>Hloubení zapažených rýh šířky přes 800 do 2 000 mm strojně s urovnáním dna do předepsaného profilu a spádu v hornině třídy těžitelnosti I skupiny 3 přes 50 do 100 m3</t>
  </si>
  <si>
    <t>-1885669922</t>
  </si>
  <si>
    <t>https://podminky.urs.cz/item/CS_URS_2023_01/132254203</t>
  </si>
  <si>
    <t>68,4 "množství získáno SW z podél.profilu"</t>
  </si>
  <si>
    <t>3</t>
  </si>
  <si>
    <t>151101101</t>
  </si>
  <si>
    <t>Zřízení pažení a rozepření stěn rýh pro podzemní vedení příložné pro jakoukoliv mezerovitost, hloubky do 2 m</t>
  </si>
  <si>
    <t>m2</t>
  </si>
  <si>
    <t>CS ÚRS 2021 01</t>
  </si>
  <si>
    <t>-1183961248</t>
  </si>
  <si>
    <t>https://podminky.urs.cz/item/CS_URS_2021_01/151101101</t>
  </si>
  <si>
    <t>89,6 "množství získáno SW z podél.profilu"</t>
  </si>
  <si>
    <t>151101102</t>
  </si>
  <si>
    <t>Zřízení pažení a rozepření stěn rýh pro podzemní vedení příložné pro jakoukoliv mezerovitost, hloubky přes 2 do 4 m</t>
  </si>
  <si>
    <t>-1071793508</t>
  </si>
  <si>
    <t>https://podminky.urs.cz/item/CS_URS_2023_01/151101102</t>
  </si>
  <si>
    <t>23,3 "množství získáno SW z podél.profilu"</t>
  </si>
  <si>
    <t>5</t>
  </si>
  <si>
    <t>151101111</t>
  </si>
  <si>
    <t>Odstranění pažení a rozepření stěn rýh pro podzemní vedení s uložením materiálu na vzdálenost do 3 m od kraje výkopu příložné, hloubky do 2 m</t>
  </si>
  <si>
    <t>912981086</t>
  </si>
  <si>
    <t>https://podminky.urs.cz/item/CS_URS_2021_01/151101111</t>
  </si>
  <si>
    <t>6</t>
  </si>
  <si>
    <t>151101112</t>
  </si>
  <si>
    <t>Odstranění pažení a rozepření stěn rýh pro podzemní vedení s uložením materiálu na vzdálenost do 3 m od kraje výkopu příložné, hloubky přes 2 do 4 m</t>
  </si>
  <si>
    <t>-1985041157</t>
  </si>
  <si>
    <t>https://podminky.urs.cz/item/CS_URS_2023_01/151101112</t>
  </si>
  <si>
    <t>7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</si>
  <si>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</si>
  <si>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</si>
  <si>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891808189</t>
  </si>
  <si>
    <t>https://podminky.urs.cz/item/CS_URS_2023_01/162351104</t>
  </si>
  <si>
    <t>Součet</t>
  </si>
  <si>
    <t>107,944*0,2 "20 % výkopku odvoz na mezideponii"</t>
  </si>
  <si>
    <t>8</t>
  </si>
  <si>
    <t>167151111</t>
  </si>
  <si>
    <t>Nakládání, skládání a překládání neulehlého výkopku nebo sypaniny strojně nakládání, množství přes 100 m3, z hornin třídy těžitelnosti I, skupiny 1 až 3</t>
  </si>
  <si>
    <t>-1217276184</t>
  </si>
  <si>
    <t>https://podminky.urs.cz/item/CS_URS_2023_01/167151111</t>
  </si>
  <si>
    <t>9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</si>
  <si>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</si>
  <si>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m-odvoz nehutnitelného materiálu</t>
  </si>
  <si>
    <t>CS ÚRS 2016 01</t>
  </si>
  <si>
    <t>24707944</t>
  </si>
  <si>
    <t>10</t>
  </si>
  <si>
    <t>162701106</t>
  </si>
  <si>
    <t>Vodorovné přemístění výkopku nebo sypaniny po suchu na obvyklém dopravním prostředku, bez naložení výkopku, avšak se složením bez rozhrnutí z horniny tř. 1 až 4 na vzdálenost přes 9 000 do 10 000 m-dovoz hutnitelného materiálu</t>
  </si>
  <si>
    <t>1940938924</t>
  </si>
  <si>
    <t>-31,8*1,2*0,15 "kubatura lože"</t>
  </si>
  <si>
    <t>-31,8*1,2*0,45 "kubatura obsypu"</t>
  </si>
  <si>
    <t>-(2,1*2,5*2,2+2,7*3,1*0,2) "distriktní šachta"</t>
  </si>
  <si>
    <t>11</t>
  </si>
  <si>
    <t>M</t>
  </si>
  <si>
    <t>583441970</t>
  </si>
  <si>
    <t>Kamenivo přírodní drcené hutné pro stavební účely PDK (drobné, hrubé a štěrkodrť) štěrkodrtě ČSN EN 13043 frakce   0-63   MN  Luleč</t>
  </si>
  <si>
    <t>t</t>
  </si>
  <si>
    <t>-1249972018</t>
  </si>
  <si>
    <t>71,824*2,658 "objemová hmotnost štěrkodrti"</t>
  </si>
  <si>
    <t>12</t>
  </si>
  <si>
    <t>171201202</t>
  </si>
  <si>
    <t>Uložení sypaniny na skládky</t>
  </si>
  <si>
    <t>1785925139</t>
  </si>
  <si>
    <t>13</t>
  </si>
  <si>
    <t>171201211</t>
  </si>
  <si>
    <t>Poplatek za uložení odpadu ze sypaniny na skládce (skládkovné)-výkopek nepoužitelný na zpětný zásyp rýh</t>
  </si>
  <si>
    <t>CS ÚRS 2013 01</t>
  </si>
  <si>
    <t>-2105309223</t>
  </si>
  <si>
    <t>107,944*2,2 "přepočet na tuny"</t>
  </si>
  <si>
    <t>14</t>
  </si>
  <si>
    <t>174101101</t>
  </si>
  <si>
    <t>Zásyp zhutněný jam šachet rýh nebo kolem objektů+nákup vhodného zásypového materiálu</t>
  </si>
  <si>
    <t>-2104353921</t>
  </si>
  <si>
    <t>-(2,1*2,5*2,2+2,7*3,1*0,1) "distriktní šachta"</t>
  </si>
  <si>
    <t>Zakládání</t>
  </si>
  <si>
    <t>242111113</t>
  </si>
  <si>
    <t>Osazení betonové skruže vnitřní průměr 1,00 m</t>
  </si>
  <si>
    <t>m</t>
  </si>
  <si>
    <t>1653322638</t>
  </si>
  <si>
    <t>https://podminky.urs.cz/item/CS_URS_2023_01/242111113</t>
  </si>
  <si>
    <t>16</t>
  </si>
  <si>
    <t>59224161</t>
  </si>
  <si>
    <t>skruž kanalizační s ocelovými stupadly 100x50x12cm</t>
  </si>
  <si>
    <t>kus</t>
  </si>
  <si>
    <t>1742889291</t>
  </si>
  <si>
    <t>Svislé a kompletní konstrukce</t>
  </si>
  <si>
    <t>17</t>
  </si>
  <si>
    <t>338121123</t>
  </si>
  <si>
    <t>Osazování sloupků a vzpěr plotových železobetonových se zabetonováním patky, o objemu do 0,15 m3</t>
  </si>
  <si>
    <t>2100072036</t>
  </si>
  <si>
    <t>https://podminky.urs.cz/item/CS_URS_2023_01/338121123</t>
  </si>
  <si>
    <t>18</t>
  </si>
  <si>
    <t>59231161</t>
  </si>
  <si>
    <t>sloupek vyztužený beton 150x150x2800mm</t>
  </si>
  <si>
    <t>-50648068</t>
  </si>
  <si>
    <t>19</t>
  </si>
  <si>
    <t>338171123</t>
  </si>
  <si>
    <t>Montáž sloupků a vzpěr plotových ocelových trubkových nebo profilovaných výšky přes 2 do 2,6 m se zabetonováním do 0,08 m3 do připravených jamek</t>
  </si>
  <si>
    <t>-375781700</t>
  </si>
  <si>
    <t>https://podminky.urs.cz/item/CS_URS_2023_01/338171123</t>
  </si>
  <si>
    <t>20</t>
  </si>
  <si>
    <t>40445164</t>
  </si>
  <si>
    <t>sloupek pro anténu-dle Tech.podmínek VaK MB</t>
  </si>
  <si>
    <t>944356318</t>
  </si>
  <si>
    <t>Vodorovné konstrukce</t>
  </si>
  <si>
    <t>451572111</t>
  </si>
  <si>
    <t>Lože pod potrubí otevřený výkop z kameniva drobného těženého</t>
  </si>
  <si>
    <t>-875498440</t>
  </si>
  <si>
    <t>31,8*1,2*0,15 "kubatura lože"</t>
  </si>
  <si>
    <t>31,8*1,2*0,45 "kubatura obsypu"</t>
  </si>
  <si>
    <t>-3,14*0,07*0,07*31,8 "objem potrubí DN 100"</t>
  </si>
  <si>
    <t>22</t>
  </si>
  <si>
    <t>451573111</t>
  </si>
  <si>
    <t>Lože pod potrubí, stoky a drobné objekty v otevřeném výkopu z písku a štěrkopísku do 63 mm</t>
  </si>
  <si>
    <t>1321832839</t>
  </si>
  <si>
    <t>https://podminky.urs.cz/item/CS_URS_2021_01/451573111</t>
  </si>
  <si>
    <t>2,7*3,1*0,1 "distriktní šachta"</t>
  </si>
  <si>
    <t>23</t>
  </si>
  <si>
    <t>452311161</t>
  </si>
  <si>
    <t>Podkladní a zajišťovací konstrukce z betonu prostého v otevřeném výkopu bez zvýšených nároků na prostředí desky pod potrubí, stoky a drobné objekty z betonu tř. C 25/30</t>
  </si>
  <si>
    <t>-1167034704</t>
  </si>
  <si>
    <t>https://podminky.urs.cz/item/CS_URS_2023_01/452311161</t>
  </si>
  <si>
    <t>1,8*2,2*0,06 "spád.beton distriktní šachta"</t>
  </si>
  <si>
    <t>2,26*2,66*0,07 "ochranná deska-distriktní šachta"</t>
  </si>
  <si>
    <t>0,2*(2*0,7+2*0,9)*0,45 "vstup.komínek-distriktní šachta"</t>
  </si>
  <si>
    <t>24</t>
  </si>
  <si>
    <t>34571352</t>
  </si>
  <si>
    <t>trubka elektroinstalační ohebná dvouplášťová korugovaná (chránička) D 52/63mm, HDPE+LDPE</t>
  </si>
  <si>
    <t>-1156378871</t>
  </si>
  <si>
    <t>25</t>
  </si>
  <si>
    <t>452368211</t>
  </si>
  <si>
    <t>Výztuž podkladních desek, bloků nebo pražců v otevřeném výkopu ze svařovaných sítí typu Kari</t>
  </si>
  <si>
    <t>-1803937276</t>
  </si>
  <si>
    <t>https://podminky.urs.cz/item/CS_URS_2023_01/452368211</t>
  </si>
  <si>
    <t>Trubní vedení</t>
  </si>
  <si>
    <t>26</t>
  </si>
  <si>
    <t>460490001</t>
  </si>
  <si>
    <t xml:space="preserve">Krytí bílou výstražnou fólií s nápisem VODOVOD z PVC šířky do 20 cm včetně pokládky </t>
  </si>
  <si>
    <t>-51780509</t>
  </si>
  <si>
    <t>27</t>
  </si>
  <si>
    <t>341110120</t>
  </si>
  <si>
    <t>kabel silový NYY-J2x4 mm2-identifikační vodič včetně pokládky</t>
  </si>
  <si>
    <t>1080900275</t>
  </si>
  <si>
    <t>31,8*2 "identifikační kabel"</t>
  </si>
  <si>
    <t>28</t>
  </si>
  <si>
    <t>850265121</t>
  </si>
  <si>
    <t>Výřez nebo výsek na potrubí z trub litinových tlakových nebo plastických hmot DN 100</t>
  </si>
  <si>
    <t>-444650086</t>
  </si>
  <si>
    <t>https://podminky.urs.cz/item/CS_URS_2023_01/850265121</t>
  </si>
  <si>
    <t>29</t>
  </si>
  <si>
    <t>850315121</t>
  </si>
  <si>
    <t>Výřez nebo výsek na potrubí z trub litinových tlakových nebo plastických hmot DN 125</t>
  </si>
  <si>
    <t>-604474150</t>
  </si>
  <si>
    <t>https://podminky.urs.cz/item/CS_URS_2023_01/850315121</t>
  </si>
  <si>
    <t>30</t>
  </si>
  <si>
    <t>851261131</t>
  </si>
  <si>
    <t>Montáž potrubí z trub litinových tlakových hrdlových v otevřeném výkopu s integrovaným těsněním DN 100</t>
  </si>
  <si>
    <t>1750513333</t>
  </si>
  <si>
    <t>https://podminky.urs.cz/item/CS_URS_2021_01/851261131</t>
  </si>
  <si>
    <t>31</t>
  </si>
  <si>
    <t>55253001</t>
  </si>
  <si>
    <t>trouba vodovodní litinová hrdlová Pz dl 6m DN 100</t>
  </si>
  <si>
    <t>-2133241281</t>
  </si>
  <si>
    <t>31,4851485148515*1,01 'Přepočtené koeficientem množství</t>
  </si>
  <si>
    <t>32</t>
  </si>
  <si>
    <t>857242121</t>
  </si>
  <si>
    <t>Montáž litinových tvarovek jednoosých přírubových otevřený výkop DN 80</t>
  </si>
  <si>
    <t>CS ÚRS 2014 01</t>
  </si>
  <si>
    <t>-650031589</t>
  </si>
  <si>
    <t>33</t>
  </si>
  <si>
    <t>552540470</t>
  </si>
  <si>
    <t>koleno přírubové z tvárné litiny,práškový epoxid, tl.250µm s patkou N-kus DN 80 mm</t>
  </si>
  <si>
    <t>CS ÚRS 2013 02</t>
  </si>
  <si>
    <t>-420889344</t>
  </si>
  <si>
    <t>34</t>
  </si>
  <si>
    <t>857261131</t>
  </si>
  <si>
    <t>Montáž litinových tvarovek na potrubí litinovém tlakovém jednoosých na potrubí z trub hrdlových v otevřeném výkopu, kanálu nebo v šachtě s integrovaným těsněním DN 100</t>
  </si>
  <si>
    <t>1572681701</t>
  </si>
  <si>
    <t>https://podminky.urs.cz/item/CS_URS_2023_01/857261131</t>
  </si>
  <si>
    <t>35</t>
  </si>
  <si>
    <t>55253893</t>
  </si>
  <si>
    <t>tvarovka přírubová s hrdlem z tvárné litiny,práškový epoxid tl 250µm EU-kus dl 130mm DN 100</t>
  </si>
  <si>
    <t>1594011290</t>
  </si>
  <si>
    <t>36</t>
  </si>
  <si>
    <t>857262122</t>
  </si>
  <si>
    <t>Montáž litinových tvarovek na potrubí litinovém tlakovém jednoosých na potrubí z trub přírubových v otevřeném výkopu, kanálu nebo v šachtě DN 100</t>
  </si>
  <si>
    <t>17226103</t>
  </si>
  <si>
    <t>https://podminky.urs.cz/item/CS_URS_2021_01/857262122</t>
  </si>
  <si>
    <t>37</t>
  </si>
  <si>
    <t>31951004</t>
  </si>
  <si>
    <t>potrubní spojka DN 100</t>
  </si>
  <si>
    <t>-680780740</t>
  </si>
  <si>
    <t>38</t>
  </si>
  <si>
    <t>55255839</t>
  </si>
  <si>
    <t>příruba redukční litinová vodovodní PN10/16 XR DN 100/50</t>
  </si>
  <si>
    <t>1222167068</t>
  </si>
  <si>
    <t>39</t>
  </si>
  <si>
    <t>55254027</t>
  </si>
  <si>
    <t>koleno přírubové z tvárné litiny,práškový epoxid tl 250µm Q-kus DN 100-90°</t>
  </si>
  <si>
    <t>1694429320</t>
  </si>
  <si>
    <t>40</t>
  </si>
  <si>
    <t>55253258</t>
  </si>
  <si>
    <t>tvarovka přírubová litinová vodovodní PN10/16 DN 100 dl 600mm</t>
  </si>
  <si>
    <t>-158104868</t>
  </si>
  <si>
    <t>41</t>
  </si>
  <si>
    <t>55253257</t>
  </si>
  <si>
    <t>tvarovka přírubová litinová vodovodní PN10/16 DN 100 dl 500mm</t>
  </si>
  <si>
    <t>74224539</t>
  </si>
  <si>
    <t>42</t>
  </si>
  <si>
    <t>857264122</t>
  </si>
  <si>
    <t>Montáž litinových tvarovek na potrubí litinovém tlakovém odbočných na potrubí z trub přírubových v otevřeném výkopu, kanálu nebo v šachtě DN 100</t>
  </si>
  <si>
    <t>25843738</t>
  </si>
  <si>
    <t>https://podminky.urs.cz/item/CS_URS_2021_01/857264122</t>
  </si>
  <si>
    <t>43</t>
  </si>
  <si>
    <t>55250714</t>
  </si>
  <si>
    <t>tvarovka přírubová s přírubovou odbočkou T-DN 100x100 PN10-16 natural</t>
  </si>
  <si>
    <t>-111259965</t>
  </si>
  <si>
    <t>44</t>
  </si>
  <si>
    <t>55250716</t>
  </si>
  <si>
    <t>tvarovka přírubová s přírubovou odbočkou T-DN 100x50 PN10-16 natural</t>
  </si>
  <si>
    <t>-579569985</t>
  </si>
  <si>
    <t>45</t>
  </si>
  <si>
    <t>55250718</t>
  </si>
  <si>
    <t>tvarovka přírubová s přírubovou odbočkou T-DN 100x80 PN10-16 natural</t>
  </si>
  <si>
    <t>441443282</t>
  </si>
  <si>
    <t>46</t>
  </si>
  <si>
    <t>857311131</t>
  </si>
  <si>
    <t>Montáž litinových tvarovek na potrubí litinovém tlakovém jednoosých na potrubí z trub hrdlových v otevřeném výkopu, kanálu nebo v šachtě s integrovaným těsněním DN 125</t>
  </si>
  <si>
    <t>444926048</t>
  </si>
  <si>
    <t>https://podminky.urs.cz/item/CS_URS_2023_01/857311131</t>
  </si>
  <si>
    <t>47</t>
  </si>
  <si>
    <t>31951006</t>
  </si>
  <si>
    <t>potrubní spojka DN 125</t>
  </si>
  <si>
    <t>-1864352979</t>
  </si>
  <si>
    <t>48</t>
  </si>
  <si>
    <t>857314122</t>
  </si>
  <si>
    <t>Montáž litinových tvarovek na potrubí litinovém tlakovém odbočných na potrubí z trub přírubových v otevřeném výkopu, kanálu nebo v šachtě DN 125</t>
  </si>
  <si>
    <t>-421761612</t>
  </si>
  <si>
    <t>https://podminky.urs.cz/item/CS_URS_2023_01/857314122</t>
  </si>
  <si>
    <t>49</t>
  </si>
  <si>
    <t>55253523</t>
  </si>
  <si>
    <t>tvarovka přírubová litinová vodovodní s přírubovou odbočkou PN10/16 T-kus DN 125/100</t>
  </si>
  <si>
    <t>378081895</t>
  </si>
  <si>
    <t>50</t>
  </si>
  <si>
    <t>891212312</t>
  </si>
  <si>
    <t>Montáž vodovodních armatur na potrubí vodoměrů v šachtě přírubových DN 50</t>
  </si>
  <si>
    <t>-1212715404</t>
  </si>
  <si>
    <t>https://podminky.urs.cz/item/CS_URS_2023_01/891212312</t>
  </si>
  <si>
    <t>51</t>
  </si>
  <si>
    <t>38821715</t>
  </si>
  <si>
    <t>vodoměr šroubový přírubový na studenou vodu PN16 DN 50</t>
  </si>
  <si>
    <t>-1851646403</t>
  </si>
  <si>
    <t>52</t>
  </si>
  <si>
    <t>891211112</t>
  </si>
  <si>
    <t>Montáž vodovodních armatur na potrubí šoupátek nebo klapek uzavíracích v otevřeném výkopu nebo v šachtách s osazením zemní soupravy (bez poklopů) DN 50</t>
  </si>
  <si>
    <t>636472804</t>
  </si>
  <si>
    <t>https://podminky.urs.cz/item/CS_URS_2023_01/891211112</t>
  </si>
  <si>
    <t>53</t>
  </si>
  <si>
    <t>42221301</t>
  </si>
  <si>
    <t>šoupátko pitná voda litina GGG 50 krátká stavební dl PN10/16 DN 50x150mm</t>
  </si>
  <si>
    <t>1190110841</t>
  </si>
  <si>
    <t>54</t>
  </si>
  <si>
    <t>891241222</t>
  </si>
  <si>
    <t>Montáž vodovodních armatur na potrubí šoupátek nebo klapek uzavíracích v šachtách s ručním kolečkem DN 80</t>
  </si>
  <si>
    <t>-1774296202</t>
  </si>
  <si>
    <t>https://podminky.urs.cz/item/CS_URS_2023_01/891241222</t>
  </si>
  <si>
    <t>55</t>
  </si>
  <si>
    <t>422212120</t>
  </si>
  <si>
    <t>šoupě přírubové vodovodní  DN 80  PN10-16</t>
  </si>
  <si>
    <t>-40084532</t>
  </si>
  <si>
    <t>56</t>
  </si>
  <si>
    <t>42207800.01</t>
  </si>
  <si>
    <t>Ruční kolo pro šoupátko DN 65-80</t>
  </si>
  <si>
    <t>-1946578662</t>
  </si>
  <si>
    <t>P</t>
  </si>
  <si>
    <t>Poznámka k položce:_x000D_
Ruční kolo uzavírací pro šoupátka z šsdé litiny GG 250 s epoxidovou ochrannou vrstvou.; Pro Š DN65-80</t>
  </si>
  <si>
    <t>57</t>
  </si>
  <si>
    <t>891247111</t>
  </si>
  <si>
    <t>Montáž hydrantů podzemních DN 80</t>
  </si>
  <si>
    <t>305103026</t>
  </si>
  <si>
    <t>58</t>
  </si>
  <si>
    <t>42273591</t>
  </si>
  <si>
    <t>hydrant podzemní DN 80 PN 16 jednoduchý uzávěr krycí v 1500mm</t>
  </si>
  <si>
    <t>CS ÚRS 2020 02</t>
  </si>
  <si>
    <t>359099652</t>
  </si>
  <si>
    <t>59</t>
  </si>
  <si>
    <t>891261112</t>
  </si>
  <si>
    <t>Montáž vodovodních armatur na potrubí šoupátek nebo klapek uzavíracích v otevřeném výkopu nebo v šachtách s osazením zemní soupravy (bez poklopů) DN 100</t>
  </si>
  <si>
    <t>1387724371</t>
  </si>
  <si>
    <t>https://podminky.urs.cz/item/CS_URS_2021_01/891261112</t>
  </si>
  <si>
    <t>60</t>
  </si>
  <si>
    <t>891261222</t>
  </si>
  <si>
    <t>Montáž vodovodních armatur na potrubí šoupátek nebo klapek uzavíracích v šachtách s ručním kolečkem DN 100</t>
  </si>
  <si>
    <t>834260119</t>
  </si>
  <si>
    <t>https://podminky.urs.cz/item/CS_URS_2023_01/891261222</t>
  </si>
  <si>
    <t>61</t>
  </si>
  <si>
    <t>42221213</t>
  </si>
  <si>
    <t>šoupě přírubové vodovodní krátká stavební dl DN 100 PN10-16</t>
  </si>
  <si>
    <t>1608294957</t>
  </si>
  <si>
    <t>4,95049504950495*1,01 'Přepočtené koeficientem množství</t>
  </si>
  <si>
    <t>62</t>
  </si>
  <si>
    <t>42207800.02</t>
  </si>
  <si>
    <t>Ruční kolo pro šoupátko DN 100</t>
  </si>
  <si>
    <t>761828976</t>
  </si>
  <si>
    <t>Poznámka k položce:_x000D_
Ruční kolo uzavírací pro šoupátka z šsdé litiny GG 250 s epoxidovou ochrannou vrstvou.; Pro Š DN100</t>
  </si>
  <si>
    <t>63</t>
  </si>
  <si>
    <t>42291074</t>
  </si>
  <si>
    <t>souprava zemní pro šoupátka DN 100-150mm Rd 1,5m</t>
  </si>
  <si>
    <t>1736446543</t>
  </si>
  <si>
    <t>64</t>
  </si>
  <si>
    <t>891271112</t>
  </si>
  <si>
    <t>Montáž vodovodních armatur na potrubí šoupátek nebo klapek uzavíracích v otevřeném výkopu nebo v šachtách s osazením zemní soupravy (bez poklopů) DN 125</t>
  </si>
  <si>
    <t>-1355859498</t>
  </si>
  <si>
    <t>https://podminky.urs.cz/item/CS_URS_2023_01/891271112</t>
  </si>
  <si>
    <t>65</t>
  </si>
  <si>
    <t>42221305</t>
  </si>
  <si>
    <t>šoupátko pitná voda litina GGG 50 krátká stavební dl PN10/16 DN 125x200mm</t>
  </si>
  <si>
    <t>414222950</t>
  </si>
  <si>
    <t>66</t>
  </si>
  <si>
    <t>892271111</t>
  </si>
  <si>
    <t>Tlakové zkoušky vodou na potrubí DN 100 nebo 125</t>
  </si>
  <si>
    <t>1016493737</t>
  </si>
  <si>
    <t>https://podminky.urs.cz/item/CS_URS_2021_01/892271111</t>
  </si>
  <si>
    <t>67</t>
  </si>
  <si>
    <t>892273122</t>
  </si>
  <si>
    <t>Proplach a dezinfekce vodovodního potrubí DN od 80 do 125</t>
  </si>
  <si>
    <t>-557813632</t>
  </si>
  <si>
    <t>68</t>
  </si>
  <si>
    <t>894412411</t>
  </si>
  <si>
    <t xml:space="preserve">Osazení betonových nebo železobetonových dílců pro šachty-stropních </t>
  </si>
  <si>
    <t>-391004339</t>
  </si>
  <si>
    <t>https://podminky.urs.cz/item/CS_URS_2021_01/894412411</t>
  </si>
  <si>
    <t>69</t>
  </si>
  <si>
    <t>59224130R</t>
  </si>
  <si>
    <t>Stropní deska 2,1*2,5*0,2 m-dle TZ</t>
  </si>
  <si>
    <t>-189356956</t>
  </si>
  <si>
    <t>70</t>
  </si>
  <si>
    <t>894414111</t>
  </si>
  <si>
    <t>Osazení betonových nebo železobetonových dílců pro šachty základních</t>
  </si>
  <si>
    <t>675591400</t>
  </si>
  <si>
    <t>https://podminky.urs.cz/item/CS_URS_2021_01/894414111</t>
  </si>
  <si>
    <t>71</t>
  </si>
  <si>
    <t>59224339R</t>
  </si>
  <si>
    <t>Prefabrikát-2,1*2,5*1,79 m-dle TZ</t>
  </si>
  <si>
    <t>-1558746364</t>
  </si>
  <si>
    <t>72</t>
  </si>
  <si>
    <t>899103112</t>
  </si>
  <si>
    <t>Dodávka a osazení poklopů ocelových-600*600 mm, vodotěsný</t>
  </si>
  <si>
    <t>-1105804710</t>
  </si>
  <si>
    <t>https://podminky.urs.cz/item/CS_URS_2021_01/899103112</t>
  </si>
  <si>
    <t>73</t>
  </si>
  <si>
    <t>AZF.BS308020</t>
  </si>
  <si>
    <t>FOAMGLAS® (FLOOR) board S3 tloušťka 8cm</t>
  </si>
  <si>
    <t>-1838337447</t>
  </si>
  <si>
    <t>2,1*2,5</t>
  </si>
  <si>
    <t>74</t>
  </si>
  <si>
    <t>69311317</t>
  </si>
  <si>
    <t>textilie netkaná HPPE 300g/m2</t>
  </si>
  <si>
    <t>1704052487</t>
  </si>
  <si>
    <t>(2*2,1+2*2,5)*1,0</t>
  </si>
  <si>
    <t>75</t>
  </si>
  <si>
    <t>BCL.0001356.URS</t>
  </si>
  <si>
    <t>deska z extrudovaného polystyrénu XPS 300 G 80mm</t>
  </si>
  <si>
    <t>-267863017</t>
  </si>
  <si>
    <t>76</t>
  </si>
  <si>
    <t>55243822</t>
  </si>
  <si>
    <t>stupadlo ocelové kapsové s PE povlakem 160/180-dlouhé</t>
  </si>
  <si>
    <t>519019676</t>
  </si>
  <si>
    <t>77</t>
  </si>
  <si>
    <t>55243808</t>
  </si>
  <si>
    <t>stupadlo ocelové s PE povlakem forma A - MSS P162mm</t>
  </si>
  <si>
    <t>-1724161110</t>
  </si>
  <si>
    <t>78</t>
  </si>
  <si>
    <t>899401112</t>
  </si>
  <si>
    <t>Osazení poklopů litinových šoupátkových</t>
  </si>
  <si>
    <t>1583164377</t>
  </si>
  <si>
    <t>79</t>
  </si>
  <si>
    <t>42291352</t>
  </si>
  <si>
    <t>poklop litinový šoupátkový pro zemní soupravy osazení do terénu a do vozovky</t>
  </si>
  <si>
    <t>-1677887184</t>
  </si>
  <si>
    <t>80</t>
  </si>
  <si>
    <t>899401113</t>
  </si>
  <si>
    <t>Osazení poklopů litinových hydrantových</t>
  </si>
  <si>
    <t>1890708011</t>
  </si>
  <si>
    <t>81</t>
  </si>
  <si>
    <t>422914520</t>
  </si>
  <si>
    <t>poklop litinový-hydrantový   DN 80</t>
  </si>
  <si>
    <t>2107776247</t>
  </si>
  <si>
    <t>M23</t>
  </si>
  <si>
    <t>Montáže potrubí</t>
  </si>
  <si>
    <t>82</t>
  </si>
  <si>
    <t>230140037R00</t>
  </si>
  <si>
    <t>Montáž trubek z nerez.oceli tř.17, DN50</t>
  </si>
  <si>
    <t>823008872</t>
  </si>
  <si>
    <t>83</t>
  </si>
  <si>
    <t>12730251</t>
  </si>
  <si>
    <t>Trubka nerez bezešvá DN50 dle PD</t>
  </si>
  <si>
    <t>-1459469368</t>
  </si>
  <si>
    <t>84</t>
  </si>
  <si>
    <t>230140166R00</t>
  </si>
  <si>
    <t>Montáž trubních dílů přivařovacích tř. 17, DN50</t>
  </si>
  <si>
    <t>1149595520</t>
  </si>
  <si>
    <t>85</t>
  </si>
  <si>
    <t>31650694.1</t>
  </si>
  <si>
    <t>Příruba přivařovací plochá DN50 PN16 Nerez - materiál dle PD a TZ</t>
  </si>
  <si>
    <t>1942359599</t>
  </si>
  <si>
    <t>86</t>
  </si>
  <si>
    <t>42391030</t>
  </si>
  <si>
    <t>Spojovací nerez.materiál, těsnění vše dle PD (šrouby, podložky,......)</t>
  </si>
  <si>
    <t>soubor</t>
  </si>
  <si>
    <t>861545629</t>
  </si>
  <si>
    <t>Ostatní konstrukce a práce, bourání</t>
  </si>
  <si>
    <t>87</t>
  </si>
  <si>
    <t>977151125</t>
  </si>
  <si>
    <t>Jádrové vrty diamantovými korunkami do stavebních materiálů (železobetonu, betonu, cihel, obkladů, dlažeb, kamene) průměru přes 180 do 200 mm</t>
  </si>
  <si>
    <t>1010565393</t>
  </si>
  <si>
    <t>https://podminky.urs.cz/item/CS_URS_2023_01/977151125</t>
  </si>
  <si>
    <t>998</t>
  </si>
  <si>
    <t>Přesun hmot</t>
  </si>
  <si>
    <t>88</t>
  </si>
  <si>
    <t>998273102</t>
  </si>
  <si>
    <t>Přesun hmot pro trubní vedení hloubené z trub litinových pro vodovody nebo kanalizace v otevřeném výkopu dopravní vzdálenost do 15 m</t>
  </si>
  <si>
    <t>-1679600341</t>
  </si>
  <si>
    <t>https://podminky.urs.cz/item/CS_URS_2021_01/998273102</t>
  </si>
  <si>
    <t>PSV</t>
  </si>
  <si>
    <t>Práce a dodávky PSV</t>
  </si>
  <si>
    <t>711</t>
  </si>
  <si>
    <t>Izolace proti vodě, vlhkosti a plynům</t>
  </si>
  <si>
    <t>89</t>
  </si>
  <si>
    <t>711142559</t>
  </si>
  <si>
    <t>Provedení izolace proti zemní vlhkosti pásy přitavením NAIP na ploše svislé S</t>
  </si>
  <si>
    <t>-1057179347</t>
  </si>
  <si>
    <t>https://podminky.urs.cz/item/CS_URS_2021_01/711142559</t>
  </si>
  <si>
    <t>(2*2,1+2*2,5)*2,0</t>
  </si>
  <si>
    <t>90</t>
  </si>
  <si>
    <t>62832001</t>
  </si>
  <si>
    <t>pás asfaltový natavitelný oxidovaný tl 3,5mm typu V60 S35 s vložkou ze skleněné rohože, s jemnozrnným minerálním posypem</t>
  </si>
  <si>
    <t>2097833398</t>
  </si>
  <si>
    <t>18,4*1,221 'Přepočtené koeficientem množství</t>
  </si>
  <si>
    <t>91</t>
  </si>
  <si>
    <t>711511111</t>
  </si>
  <si>
    <t>Provedení izolace potrubí, nádrží, stok a kanalizačních šachet natěradly a tmely za studena nátěrem suspensí asfaltovou</t>
  </si>
  <si>
    <t>1178793953</t>
  </si>
  <si>
    <t>https://podminky.urs.cz/item/CS_URS_2023_01/711511111</t>
  </si>
  <si>
    <t>92</t>
  </si>
  <si>
    <t>11163346</t>
  </si>
  <si>
    <t>suspenze hydroizolační asfaltová</t>
  </si>
  <si>
    <t>1691379218</t>
  </si>
  <si>
    <t>767</t>
  </si>
  <si>
    <t>Konstrukce zámečnické</t>
  </si>
  <si>
    <t>93</t>
  </si>
  <si>
    <t>767591001</t>
  </si>
  <si>
    <t>Montáž výrobků z kompozitů podlah nebo podest z pochůzných litých roštů hmotnosti do 15 kg/m2</t>
  </si>
  <si>
    <t>-92185432</t>
  </si>
  <si>
    <t>https://podminky.urs.cz/item/CS_URS_2023_01/767591001</t>
  </si>
  <si>
    <t>0,5*0,5</t>
  </si>
  <si>
    <t>94</t>
  </si>
  <si>
    <t>63126001</t>
  </si>
  <si>
    <t>rošt kompozitní pochůzný litý 44x44/13mm A15</t>
  </si>
  <si>
    <t>ks</t>
  </si>
  <si>
    <t>-1658597390</t>
  </si>
  <si>
    <t>Práce a dodávky M</t>
  </si>
  <si>
    <t>46-M</t>
  </si>
  <si>
    <t>Zemní práce při extr.mont.pracích</t>
  </si>
  <si>
    <t>95</t>
  </si>
  <si>
    <t>460631216</t>
  </si>
  <si>
    <t>Zemní protlaky řízené horizontální vrtání v hornině třídy těžitelnosti I a II skupiny 1 až 4 včetně protlačení trub v hloubce do 6 m vnějšího průměru vrtu přes 225 do 250 mm</t>
  </si>
  <si>
    <t>806493864</t>
  </si>
  <si>
    <t>https://podminky.urs.cz/item/CS_URS_2023_01/460631216</t>
  </si>
  <si>
    <t>96</t>
  </si>
  <si>
    <t>28613182</t>
  </si>
  <si>
    <t>trubka vodovodní PE100 PN 16 SDR11 250x22,7mm</t>
  </si>
  <si>
    <t>256</t>
  </si>
  <si>
    <t>-1997416768</t>
  </si>
  <si>
    <t>97</t>
  </si>
  <si>
    <t>28655120</t>
  </si>
  <si>
    <t>manžeta chráničky vč. upínací pásky DN 100x250</t>
  </si>
  <si>
    <t>22743460</t>
  </si>
  <si>
    <t>98</t>
  </si>
  <si>
    <t>899911215</t>
  </si>
  <si>
    <t>Kluzné objímky (pojízdná sedla) pro zasunutí potrubí do chráničky výšky 19 mm vnějšího průměru potrubí přes 95 do 101 mm</t>
  </si>
  <si>
    <t>-1778250179</t>
  </si>
  <si>
    <t>https://podminky.urs.cz/item/CS_URS_2023_01/899911215</t>
  </si>
  <si>
    <t>kpl</t>
  </si>
  <si>
    <t>21117-VON - VEDLEJŠÍ A OSTATNÍ NÁKLADY</t>
  </si>
  <si>
    <t>VRN - Vedlejší a ostatní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</si>
  <si>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</si>
  <si>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</si>
  <si>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</si>
  <si>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</si>
  <si>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</si>
  <si>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</si>
  <si>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a ostatní rozpočtové náklady</t>
  </si>
  <si>
    <t>VRN1</t>
  </si>
  <si>
    <t>Průzkumné, geodetické a projektové práce</t>
  </si>
  <si>
    <t>012103000</t>
  </si>
  <si>
    <t>Geodetické práce před výstavbou-vytýčení stavby</t>
  </si>
  <si>
    <t>1024</t>
  </si>
  <si>
    <t>693077591</t>
  </si>
  <si>
    <t>012203000</t>
  </si>
  <si>
    <t>Geodetické práce při provádění stavby-zaměření skutečného provedení</t>
  </si>
  <si>
    <t>-515324479</t>
  </si>
  <si>
    <t>012303000</t>
  </si>
  <si>
    <t>Geodetické práce po výstavbě-zpracování skutečného provedení</t>
  </si>
  <si>
    <t>1148589662</t>
  </si>
  <si>
    <t>013254000</t>
  </si>
  <si>
    <t>Dokumentace skutečného provedení stavby</t>
  </si>
  <si>
    <t>-2143984485</t>
  </si>
  <si>
    <t>VRN3</t>
  </si>
  <si>
    <t>Zařízení staveniště</t>
  </si>
  <si>
    <t>031002000</t>
  </si>
  <si>
    <t>Související práce pro zařízení staveniště-vytýčení inž.sítí</t>
  </si>
  <si>
    <t>…</t>
  </si>
  <si>
    <t>695415182</t>
  </si>
  <si>
    <t>032603000</t>
  </si>
  <si>
    <t>Zařízení staveniště vybavení staveniště ostatní náklady</t>
  </si>
  <si>
    <t>107553702</t>
  </si>
  <si>
    <t>032903000</t>
  </si>
  <si>
    <t>Zařízení staveniště vybavení staveniště náklady na provoz a údržbu vybavení staveniště</t>
  </si>
  <si>
    <t>-1312762676</t>
  </si>
  <si>
    <t>034203000</t>
  </si>
  <si>
    <t>Oplocení staveniště neprůhlednými dílci v.2,0 m do patek v obci</t>
  </si>
  <si>
    <t>788863105</t>
  </si>
  <si>
    <t>034403000</t>
  </si>
  <si>
    <t>Zařízení staveniště zabezpečení staveniště dopravní značení na staveništi</t>
  </si>
  <si>
    <t>1852137531</t>
  </si>
  <si>
    <t>034703000</t>
  </si>
  <si>
    <t>Osvětlení staveniště</t>
  </si>
  <si>
    <t>-1955021752</t>
  </si>
  <si>
    <t>039103000</t>
  </si>
  <si>
    <t>Zařízení staveniště zrušení zařízení staveniště rozebrání, bourání a odvoz</t>
  </si>
  <si>
    <t>-1779995828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</si>
  <si>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</si>
  <si>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</si>
  <si>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-556940548</t>
  </si>
  <si>
    <t>https://podminky.urs.cz/item/CS_URS_2023_01/938909311</t>
  </si>
  <si>
    <t>300*5*6 "odhad 300 m, šíře 5,0 m, 6 týdnů*1 čištění týdně"</t>
  </si>
  <si>
    <t>VRN4</t>
  </si>
  <si>
    <t>Inženýrská činnost</t>
  </si>
  <si>
    <t>042903000</t>
  </si>
  <si>
    <t>Ostatní posudky-krácený rozbor vody</t>
  </si>
  <si>
    <t>-1284071957</t>
  </si>
  <si>
    <t>043194000</t>
  </si>
  <si>
    <t>Ostatní zkoušky-hutnící zkoušky statické po 50m</t>
  </si>
  <si>
    <t>-2375775</t>
  </si>
  <si>
    <t>043203000</t>
  </si>
  <si>
    <t>Měření monitoring bez rozlišení-fotodokumentace</t>
  </si>
  <si>
    <t>-1356184090</t>
  </si>
  <si>
    <t>043203003</t>
  </si>
  <si>
    <t>Rozbory zeminy před uložením na skládku</t>
  </si>
  <si>
    <t>-1509551397</t>
  </si>
  <si>
    <t>https://podminky.urs.cz/item/CS_URS_2023_01/043203003</t>
  </si>
  <si>
    <t>045203000</t>
  </si>
  <si>
    <t>Inženýrská činnost kompletační a koordinační činnost kompletační činnost</t>
  </si>
  <si>
    <t>-1187498342</t>
  </si>
  <si>
    <t>VRN7</t>
  </si>
  <si>
    <t>Provozní vlivy</t>
  </si>
  <si>
    <t>072103011</t>
  </si>
  <si>
    <t>Zajištění DIO komunikace II. a III. třídy</t>
  </si>
  <si>
    <t>-64204596</t>
  </si>
  <si>
    <t>https://podminky.urs.cz/item/CS_URS_2023_01/072103011</t>
  </si>
  <si>
    <t>VRN9</t>
  </si>
  <si>
    <t>Ostatní náklady</t>
  </si>
  <si>
    <t>091003000</t>
  </si>
  <si>
    <t>Ostatní požadavky-zvláštní požadavky na zhotovení, jinde neuvedené náklady (uchazeč podrobně rozepíše obsah položky pod oceněným výkazem výměr)</t>
  </si>
  <si>
    <t>1136336443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</si>
</sst>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0" xfId="0"/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 applyProtection="1">
      <alignment horizontal="center"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167151111" TargetMode="External"/><Relationship Id="rId13" Type="http://schemas.openxmlformats.org/officeDocument/2006/relationships/hyperlink" Target="https://podminky.urs.cz/item/CS_URS_2023_01/452311161" TargetMode="External"/><Relationship Id="rId18" Type="http://schemas.openxmlformats.org/officeDocument/2006/relationships/hyperlink" Target="https://podminky.urs.cz/item/CS_URS_2023_01/857261131" TargetMode="External"/><Relationship Id="rId26" Type="http://schemas.openxmlformats.org/officeDocument/2006/relationships/hyperlink" Target="https://podminky.urs.cz/item/CS_URS_2021_01/891261112" TargetMode="External"/><Relationship Id="rId39" Type="http://schemas.openxmlformats.org/officeDocument/2006/relationships/hyperlink" Target="https://podminky.urs.cz/item/CS_URS_2023_01/899911215" TargetMode="External"/><Relationship Id="rId3" Type="http://schemas.openxmlformats.org/officeDocument/2006/relationships/hyperlink" Target="https://podminky.urs.cz/item/CS_URS_2021_01/151101101" TargetMode="External"/><Relationship Id="rId21" Type="http://schemas.openxmlformats.org/officeDocument/2006/relationships/hyperlink" Target="https://podminky.urs.cz/item/CS_URS_2023_01/857311131" TargetMode="External"/><Relationship Id="rId34" Type="http://schemas.openxmlformats.org/officeDocument/2006/relationships/hyperlink" Target="https://podminky.urs.cz/item/CS_URS_2021_01/998273102" TargetMode="External"/><Relationship Id="rId7" Type="http://schemas.openxmlformats.org/officeDocument/2006/relationships/hyperlink" Target="https://podminky.urs.cz/item/CS_URS_2023_01/162351104" TargetMode="External"/><Relationship Id="rId12" Type="http://schemas.openxmlformats.org/officeDocument/2006/relationships/hyperlink" Target="https://podminky.urs.cz/item/CS_URS_2021_01/451573111" TargetMode="External"/><Relationship Id="rId17" Type="http://schemas.openxmlformats.org/officeDocument/2006/relationships/hyperlink" Target="https://podminky.urs.cz/item/CS_URS_2021_01/851261131" TargetMode="External"/><Relationship Id="rId25" Type="http://schemas.openxmlformats.org/officeDocument/2006/relationships/hyperlink" Target="https://podminky.urs.cz/item/CS_URS_2023_01/891241222" TargetMode="External"/><Relationship Id="rId33" Type="http://schemas.openxmlformats.org/officeDocument/2006/relationships/hyperlink" Target="https://podminky.urs.cz/item/CS_URS_2023_01/977151125" TargetMode="External"/><Relationship Id="rId38" Type="http://schemas.openxmlformats.org/officeDocument/2006/relationships/hyperlink" Target="https://podminky.urs.cz/item/CS_URS_2023_01/460631216" TargetMode="External"/><Relationship Id="rId2" Type="http://schemas.openxmlformats.org/officeDocument/2006/relationships/hyperlink" Target="https://podminky.urs.cz/item/CS_URS_2023_01/132254203" TargetMode="External"/><Relationship Id="rId16" Type="http://schemas.openxmlformats.org/officeDocument/2006/relationships/hyperlink" Target="https://podminky.urs.cz/item/CS_URS_2023_01/850315121" TargetMode="External"/><Relationship Id="rId20" Type="http://schemas.openxmlformats.org/officeDocument/2006/relationships/hyperlink" Target="https://podminky.urs.cz/item/CS_URS_2021_01/857264122" TargetMode="External"/><Relationship Id="rId29" Type="http://schemas.openxmlformats.org/officeDocument/2006/relationships/hyperlink" Target="https://podminky.urs.cz/item/CS_URS_2021_01/892271111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podminky.urs.cz/item/CS_URS_2023_01/131151203" TargetMode="External"/><Relationship Id="rId6" Type="http://schemas.openxmlformats.org/officeDocument/2006/relationships/hyperlink" Target="https://podminky.urs.cz/item/CS_URS_2023_01/151101112" TargetMode="External"/><Relationship Id="rId11" Type="http://schemas.openxmlformats.org/officeDocument/2006/relationships/hyperlink" Target="https://podminky.urs.cz/item/CS_URS_2023_01/338171123" TargetMode="External"/><Relationship Id="rId24" Type="http://schemas.openxmlformats.org/officeDocument/2006/relationships/hyperlink" Target="https://podminky.urs.cz/item/CS_URS_2023_01/891211112" TargetMode="External"/><Relationship Id="rId32" Type="http://schemas.openxmlformats.org/officeDocument/2006/relationships/hyperlink" Target="https://podminky.urs.cz/item/CS_URS_2021_01/899103112" TargetMode="External"/><Relationship Id="rId37" Type="http://schemas.openxmlformats.org/officeDocument/2006/relationships/hyperlink" Target="https://podminky.urs.cz/item/CS_URS_2023_01/767591001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podminky.urs.cz/item/CS_URS_2021_01/151101111" TargetMode="External"/><Relationship Id="rId15" Type="http://schemas.openxmlformats.org/officeDocument/2006/relationships/hyperlink" Target="https://podminky.urs.cz/item/CS_URS_2023_01/850265121" TargetMode="External"/><Relationship Id="rId23" Type="http://schemas.openxmlformats.org/officeDocument/2006/relationships/hyperlink" Target="https://podminky.urs.cz/item/CS_URS_2023_01/891212312" TargetMode="External"/><Relationship Id="rId28" Type="http://schemas.openxmlformats.org/officeDocument/2006/relationships/hyperlink" Target="https://podminky.urs.cz/item/CS_URS_2023_01/891271112" TargetMode="External"/><Relationship Id="rId36" Type="http://schemas.openxmlformats.org/officeDocument/2006/relationships/hyperlink" Target="https://podminky.urs.cz/item/CS_URS_2023_01/711511111" TargetMode="External"/><Relationship Id="rId10" Type="http://schemas.openxmlformats.org/officeDocument/2006/relationships/hyperlink" Target="https://podminky.urs.cz/item/CS_URS_2023_01/338121123" TargetMode="External"/><Relationship Id="rId19" Type="http://schemas.openxmlformats.org/officeDocument/2006/relationships/hyperlink" Target="https://podminky.urs.cz/item/CS_URS_2021_01/857262122" TargetMode="External"/><Relationship Id="rId31" Type="http://schemas.openxmlformats.org/officeDocument/2006/relationships/hyperlink" Target="https://podminky.urs.cz/item/CS_URS_2021_01/894414111" TargetMode="External"/><Relationship Id="rId4" Type="http://schemas.openxmlformats.org/officeDocument/2006/relationships/hyperlink" Target="https://podminky.urs.cz/item/CS_URS_2023_01/151101102" TargetMode="External"/><Relationship Id="rId9" Type="http://schemas.openxmlformats.org/officeDocument/2006/relationships/hyperlink" Target="https://podminky.urs.cz/item/CS_URS_2023_01/242111113" TargetMode="External"/><Relationship Id="rId14" Type="http://schemas.openxmlformats.org/officeDocument/2006/relationships/hyperlink" Target="https://podminky.urs.cz/item/CS_URS_2023_01/452368211" TargetMode="External"/><Relationship Id="rId22" Type="http://schemas.openxmlformats.org/officeDocument/2006/relationships/hyperlink" Target="https://podminky.urs.cz/item/CS_URS_2023_01/857314122" TargetMode="External"/><Relationship Id="rId27" Type="http://schemas.openxmlformats.org/officeDocument/2006/relationships/hyperlink" Target="https://podminky.urs.cz/item/CS_URS_2023_01/891261222" TargetMode="External"/><Relationship Id="rId30" Type="http://schemas.openxmlformats.org/officeDocument/2006/relationships/hyperlink" Target="https://podminky.urs.cz/item/CS_URS_2021_01/894412411" TargetMode="External"/><Relationship Id="rId35" Type="http://schemas.openxmlformats.org/officeDocument/2006/relationships/hyperlink" Target="https://podminky.urs.cz/item/CS_URS_2021_01/71114255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72103011" TargetMode="External"/><Relationship Id="rId2" Type="http://schemas.openxmlformats.org/officeDocument/2006/relationships/hyperlink" Target="https://podminky.urs.cz/item/CS_URS_2023_01/043203003" TargetMode="External"/><Relationship Id="rId1" Type="http://schemas.openxmlformats.org/officeDocument/2006/relationships/hyperlink" Target="https://podminky.urs.cz/item/CS_URS_2023_01/938909311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1"/>
      <c r="AQ5" s="21"/>
      <c r="AR5" s="19"/>
      <c r="BE5" s="240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1"/>
      <c r="AQ6" s="21"/>
      <c r="AR6" s="19"/>
      <c r="BE6" s="241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1"/>
      <c r="AR7" s="19"/>
      <c r="BE7" s="241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1"/>
      <c r="AR8" s="19"/>
      <c r="BE8" s="241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1"/>
      <c r="BS9" s="16" t="s">
        <v>6</v>
      </c>
    </row>
    <row r="10" spans="1:74" s="1" customFormat="1" ht="12" customHeight="1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241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241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1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1"/>
      <c r="AR13" s="19"/>
      <c r="BE13" s="241"/>
      <c r="BS13" s="16" t="s">
        <v>6</v>
      </c>
    </row>
    <row r="14" spans="1:74" ht="12.75">
      <c r="B14" s="20"/>
      <c r="C14" s="21"/>
      <c r="D14" s="21"/>
      <c r="E14" s="246" t="s">
        <v>30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8" t="s">
        <v>28</v>
      </c>
      <c r="AL14" s="21"/>
      <c r="AM14" s="21"/>
      <c r="AN14" s="30" t="s">
        <v>30</v>
      </c>
      <c r="AO14" s="21"/>
      <c r="AP14" s="21"/>
      <c r="AQ14" s="21"/>
      <c r="AR14" s="19"/>
      <c r="BE14" s="241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1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241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241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1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241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241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1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1"/>
    </row>
    <row r="23" spans="1:71" s="1" customFormat="1" ht="47.25" customHeight="1">
      <c r="B23" s="20"/>
      <c r="C23" s="21"/>
      <c r="D23" s="21"/>
      <c r="E23" s="248" t="s">
        <v>37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1"/>
      <c r="AP23" s="21"/>
      <c r="AQ23" s="21"/>
      <c r="AR23" s="19"/>
      <c r="BE23" s="241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1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1"/>
    </row>
    <row r="26" spans="1:71" s="2" customFormat="1" ht="25.9" customHeight="1">
      <c r="A26" s="33"/>
      <c r="B26" s="34"/>
      <c r="C26" s="35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9" t="e">
        <f>ROUND(AG54,2)</f>
        <v>#REF!</v>
      </c>
      <c r="AL26" s="250"/>
      <c r="AM26" s="250"/>
      <c r="AN26" s="250"/>
      <c r="AO26" s="250"/>
      <c r="AP26" s="35"/>
      <c r="AQ26" s="35"/>
      <c r="AR26" s="38"/>
      <c r="BE26" s="241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1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1" t="s">
        <v>39</v>
      </c>
      <c r="M28" s="251"/>
      <c r="N28" s="251"/>
      <c r="O28" s="251"/>
      <c r="P28" s="251"/>
      <c r="Q28" s="35"/>
      <c r="R28" s="35"/>
      <c r="S28" s="35"/>
      <c r="T28" s="35"/>
      <c r="U28" s="35"/>
      <c r="V28" s="35"/>
      <c r="W28" s="251" t="s">
        <v>40</v>
      </c>
      <c r="X28" s="251"/>
      <c r="Y28" s="251"/>
      <c r="Z28" s="251"/>
      <c r="AA28" s="251"/>
      <c r="AB28" s="251"/>
      <c r="AC28" s="251"/>
      <c r="AD28" s="251"/>
      <c r="AE28" s="251"/>
      <c r="AF28" s="35"/>
      <c r="AG28" s="35"/>
      <c r="AH28" s="35"/>
      <c r="AI28" s="35"/>
      <c r="AJ28" s="35"/>
      <c r="AK28" s="251" t="s">
        <v>41</v>
      </c>
      <c r="AL28" s="251"/>
      <c r="AM28" s="251"/>
      <c r="AN28" s="251"/>
      <c r="AO28" s="251"/>
      <c r="AP28" s="35"/>
      <c r="AQ28" s="35"/>
      <c r="AR28" s="38"/>
      <c r="BE28" s="241"/>
    </row>
    <row r="29" spans="1:71" s="3" customFormat="1" ht="14.45" customHeight="1"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235">
        <v>0.21</v>
      </c>
      <c r="M29" s="234"/>
      <c r="N29" s="234"/>
      <c r="O29" s="234"/>
      <c r="P29" s="234"/>
      <c r="Q29" s="40"/>
      <c r="R29" s="40"/>
      <c r="S29" s="40"/>
      <c r="T29" s="40"/>
      <c r="U29" s="40"/>
      <c r="V29" s="40"/>
      <c r="W29" s="233" t="e">
        <f>ROUND(AZ54, 2)</f>
        <v>#REF!</v>
      </c>
      <c r="X29" s="234"/>
      <c r="Y29" s="234"/>
      <c r="Z29" s="234"/>
      <c r="AA29" s="234"/>
      <c r="AB29" s="234"/>
      <c r="AC29" s="234"/>
      <c r="AD29" s="234"/>
      <c r="AE29" s="234"/>
      <c r="AF29" s="40"/>
      <c r="AG29" s="40"/>
      <c r="AH29" s="40"/>
      <c r="AI29" s="40"/>
      <c r="AJ29" s="40"/>
      <c r="AK29" s="233" t="e">
        <f>ROUND(AV54, 2)</f>
        <v>#REF!</v>
      </c>
      <c r="AL29" s="234"/>
      <c r="AM29" s="234"/>
      <c r="AN29" s="234"/>
      <c r="AO29" s="234"/>
      <c r="AP29" s="40"/>
      <c r="AQ29" s="40"/>
      <c r="AR29" s="41"/>
      <c r="BE29" s="242"/>
    </row>
    <row r="30" spans="1:71" s="3" customFormat="1" ht="14.45" customHeight="1"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235">
        <v>0.15</v>
      </c>
      <c r="M30" s="234"/>
      <c r="N30" s="234"/>
      <c r="O30" s="234"/>
      <c r="P30" s="234"/>
      <c r="Q30" s="40"/>
      <c r="R30" s="40"/>
      <c r="S30" s="40"/>
      <c r="T30" s="40"/>
      <c r="U30" s="40"/>
      <c r="V30" s="40"/>
      <c r="W30" s="233" t="e">
        <f>ROUND(BA54, 2)</f>
        <v>#REF!</v>
      </c>
      <c r="X30" s="234"/>
      <c r="Y30" s="234"/>
      <c r="Z30" s="234"/>
      <c r="AA30" s="234"/>
      <c r="AB30" s="234"/>
      <c r="AC30" s="234"/>
      <c r="AD30" s="234"/>
      <c r="AE30" s="234"/>
      <c r="AF30" s="40"/>
      <c r="AG30" s="40"/>
      <c r="AH30" s="40"/>
      <c r="AI30" s="40"/>
      <c r="AJ30" s="40"/>
      <c r="AK30" s="233" t="e">
        <f>ROUND(AW54, 2)</f>
        <v>#REF!</v>
      </c>
      <c r="AL30" s="234"/>
      <c r="AM30" s="234"/>
      <c r="AN30" s="234"/>
      <c r="AO30" s="234"/>
      <c r="AP30" s="40"/>
      <c r="AQ30" s="40"/>
      <c r="AR30" s="41"/>
      <c r="BE30" s="242"/>
    </row>
    <row r="31" spans="1:71" s="3" customFormat="1" ht="14.45" hidden="1" customHeight="1"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235">
        <v>0.21</v>
      </c>
      <c r="M31" s="234"/>
      <c r="N31" s="234"/>
      <c r="O31" s="234"/>
      <c r="P31" s="234"/>
      <c r="Q31" s="40"/>
      <c r="R31" s="40"/>
      <c r="S31" s="40"/>
      <c r="T31" s="40"/>
      <c r="U31" s="40"/>
      <c r="V31" s="40"/>
      <c r="W31" s="233" t="e">
        <f>ROUND(BB54, 2)</f>
        <v>#REF!</v>
      </c>
      <c r="X31" s="234"/>
      <c r="Y31" s="234"/>
      <c r="Z31" s="234"/>
      <c r="AA31" s="234"/>
      <c r="AB31" s="234"/>
      <c r="AC31" s="234"/>
      <c r="AD31" s="234"/>
      <c r="AE31" s="234"/>
      <c r="AF31" s="40"/>
      <c r="AG31" s="40"/>
      <c r="AH31" s="40"/>
      <c r="AI31" s="40"/>
      <c r="AJ31" s="40"/>
      <c r="AK31" s="233">
        <v>0</v>
      </c>
      <c r="AL31" s="234"/>
      <c r="AM31" s="234"/>
      <c r="AN31" s="234"/>
      <c r="AO31" s="234"/>
      <c r="AP31" s="40"/>
      <c r="AQ31" s="40"/>
      <c r="AR31" s="41"/>
      <c r="BE31" s="242"/>
    </row>
    <row r="32" spans="1:71" s="3" customFormat="1" ht="14.45" hidden="1" customHeight="1"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235">
        <v>0.15</v>
      </c>
      <c r="M32" s="234"/>
      <c r="N32" s="234"/>
      <c r="O32" s="234"/>
      <c r="P32" s="234"/>
      <c r="Q32" s="40"/>
      <c r="R32" s="40"/>
      <c r="S32" s="40"/>
      <c r="T32" s="40"/>
      <c r="U32" s="40"/>
      <c r="V32" s="40"/>
      <c r="W32" s="233" t="e">
        <f>ROUND(BC54, 2)</f>
        <v>#REF!</v>
      </c>
      <c r="X32" s="234"/>
      <c r="Y32" s="234"/>
      <c r="Z32" s="234"/>
      <c r="AA32" s="234"/>
      <c r="AB32" s="234"/>
      <c r="AC32" s="234"/>
      <c r="AD32" s="234"/>
      <c r="AE32" s="234"/>
      <c r="AF32" s="40"/>
      <c r="AG32" s="40"/>
      <c r="AH32" s="40"/>
      <c r="AI32" s="40"/>
      <c r="AJ32" s="40"/>
      <c r="AK32" s="233">
        <v>0</v>
      </c>
      <c r="AL32" s="234"/>
      <c r="AM32" s="234"/>
      <c r="AN32" s="234"/>
      <c r="AO32" s="234"/>
      <c r="AP32" s="40"/>
      <c r="AQ32" s="40"/>
      <c r="AR32" s="41"/>
      <c r="BE32" s="242"/>
    </row>
    <row r="33" spans="1:57" s="3" customFormat="1" ht="14.45" hidden="1" customHeight="1"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235">
        <v>0</v>
      </c>
      <c r="M33" s="234"/>
      <c r="N33" s="234"/>
      <c r="O33" s="234"/>
      <c r="P33" s="234"/>
      <c r="Q33" s="40"/>
      <c r="R33" s="40"/>
      <c r="S33" s="40"/>
      <c r="T33" s="40"/>
      <c r="U33" s="40"/>
      <c r="V33" s="40"/>
      <c r="W33" s="233" t="e">
        <f>ROUND(BD54, 2)</f>
        <v>#REF!</v>
      </c>
      <c r="X33" s="234"/>
      <c r="Y33" s="234"/>
      <c r="Z33" s="234"/>
      <c r="AA33" s="234"/>
      <c r="AB33" s="234"/>
      <c r="AC33" s="234"/>
      <c r="AD33" s="234"/>
      <c r="AE33" s="234"/>
      <c r="AF33" s="40"/>
      <c r="AG33" s="40"/>
      <c r="AH33" s="40"/>
      <c r="AI33" s="40"/>
      <c r="AJ33" s="40"/>
      <c r="AK33" s="233">
        <v>0</v>
      </c>
      <c r="AL33" s="234"/>
      <c r="AM33" s="234"/>
      <c r="AN33" s="234"/>
      <c r="AO33" s="234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48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49</v>
      </c>
      <c r="U35" s="44"/>
      <c r="V35" s="44"/>
      <c r="W35" s="44"/>
      <c r="X35" s="239" t="s">
        <v>50</v>
      </c>
      <c r="Y35" s="237"/>
      <c r="Z35" s="237"/>
      <c r="AA35" s="237"/>
      <c r="AB35" s="237"/>
      <c r="AC35" s="44"/>
      <c r="AD35" s="44"/>
      <c r="AE35" s="44"/>
      <c r="AF35" s="44"/>
      <c r="AG35" s="44"/>
      <c r="AH35" s="44"/>
      <c r="AI35" s="44"/>
      <c r="AJ35" s="44"/>
      <c r="AK35" s="236" t="e">
        <f>SUM(AK26:AK33)</f>
        <v>#REF!</v>
      </c>
      <c r="AL35" s="237"/>
      <c r="AM35" s="237"/>
      <c r="AN35" s="237"/>
      <c r="AO35" s="238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21117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261" t="str">
        <f>K6</f>
        <v>Kobylnice-rozšíření vodovodu a úpravy na síti</v>
      </c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263" t="str">
        <f>IF(AN8= "","",AN8)</f>
        <v>20. 4. 2023</v>
      </c>
      <c r="AN47" s="263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25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Obec Kobylnice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31</v>
      </c>
      <c r="AJ49" s="35"/>
      <c r="AK49" s="35"/>
      <c r="AL49" s="35"/>
      <c r="AM49" s="264" t="str">
        <f>IF(E17="","",E17)</f>
        <v>VEDU VODU s.r.o.</v>
      </c>
      <c r="AN49" s="265"/>
      <c r="AO49" s="265"/>
      <c r="AP49" s="265"/>
      <c r="AQ49" s="35"/>
      <c r="AR49" s="38"/>
      <c r="AS49" s="266" t="s">
        <v>52</v>
      </c>
      <c r="AT49" s="267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29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34</v>
      </c>
      <c r="AJ50" s="35"/>
      <c r="AK50" s="35"/>
      <c r="AL50" s="35"/>
      <c r="AM50" s="264" t="str">
        <f>IF(E20="","",E20)</f>
        <v>ing.Evžen Kozák</v>
      </c>
      <c r="AN50" s="265"/>
      <c r="AO50" s="265"/>
      <c r="AP50" s="265"/>
      <c r="AQ50" s="35"/>
      <c r="AR50" s="38"/>
      <c r="AS50" s="268"/>
      <c r="AT50" s="269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270"/>
      <c r="AT51" s="271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255" t="s">
        <v>53</v>
      </c>
      <c r="D52" s="256"/>
      <c r="E52" s="256"/>
      <c r="F52" s="256"/>
      <c r="G52" s="256"/>
      <c r="H52" s="65"/>
      <c r="I52" s="258" t="s">
        <v>54</v>
      </c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7" t="s">
        <v>55</v>
      </c>
      <c r="AH52" s="256"/>
      <c r="AI52" s="256"/>
      <c r="AJ52" s="256"/>
      <c r="AK52" s="256"/>
      <c r="AL52" s="256"/>
      <c r="AM52" s="256"/>
      <c r="AN52" s="258" t="s">
        <v>56</v>
      </c>
      <c r="AO52" s="256"/>
      <c r="AP52" s="256"/>
      <c r="AQ52" s="66" t="s">
        <v>57</v>
      </c>
      <c r="AR52" s="38"/>
      <c r="AS52" s="67" t="s">
        <v>58</v>
      </c>
      <c r="AT52" s="68" t="s">
        <v>59</v>
      </c>
      <c r="AU52" s="68" t="s">
        <v>60</v>
      </c>
      <c r="AV52" s="68" t="s">
        <v>61</v>
      </c>
      <c r="AW52" s="68" t="s">
        <v>62</v>
      </c>
      <c r="AX52" s="68" t="s">
        <v>63</v>
      </c>
      <c r="AY52" s="68" t="s">
        <v>64</v>
      </c>
      <c r="AZ52" s="68" t="s">
        <v>65</v>
      </c>
      <c r="BA52" s="68" t="s">
        <v>66</v>
      </c>
      <c r="BB52" s="68" t="s">
        <v>67</v>
      </c>
      <c r="BC52" s="68" t="s">
        <v>68</v>
      </c>
      <c r="BD52" s="69" t="s">
        <v>69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70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259" t="e">
        <f>ROUND(SUM(AG55:AG61),2)</f>
        <v>#REF!</v>
      </c>
      <c r="AH54" s="259"/>
      <c r="AI54" s="259"/>
      <c r="AJ54" s="259"/>
      <c r="AK54" s="259"/>
      <c r="AL54" s="259"/>
      <c r="AM54" s="259"/>
      <c r="AN54" s="260" t="e">
        <f t="shared" ref="AN54:AN61" si="0">SUM(AG54,AT54)</f>
        <v>#REF!</v>
      </c>
      <c r="AO54" s="260"/>
      <c r="AP54" s="260"/>
      <c r="AQ54" s="77" t="s">
        <v>19</v>
      </c>
      <c r="AR54" s="78"/>
      <c r="AS54" s="79">
        <f>ROUND(SUM(AS55:AS61),2)</f>
        <v>0</v>
      </c>
      <c r="AT54" s="80" t="e">
        <f t="shared" ref="AT54:AT61" si="1">ROUND(SUM(AV54:AW54),2)</f>
        <v>#REF!</v>
      </c>
      <c r="AU54" s="81" t="e">
        <f>ROUND(SUM(AU55:AU61),5)</f>
        <v>#REF!</v>
      </c>
      <c r="AV54" s="80" t="e">
        <f>ROUND(AZ54*L29,2)</f>
        <v>#REF!</v>
      </c>
      <c r="AW54" s="80" t="e">
        <f>ROUND(BA54*L30,2)</f>
        <v>#REF!</v>
      </c>
      <c r="AX54" s="80" t="e">
        <f>ROUND(BB54*L29,2)</f>
        <v>#REF!</v>
      </c>
      <c r="AY54" s="80" t="e">
        <f>ROUND(BC54*L30,2)</f>
        <v>#REF!</v>
      </c>
      <c r="AZ54" s="80" t="e">
        <f>ROUND(SUM(AZ55:AZ61),2)</f>
        <v>#REF!</v>
      </c>
      <c r="BA54" s="80" t="e">
        <f>ROUND(SUM(BA55:BA61),2)</f>
        <v>#REF!</v>
      </c>
      <c r="BB54" s="80" t="e">
        <f>ROUND(SUM(BB55:BB61),2)</f>
        <v>#REF!</v>
      </c>
      <c r="BC54" s="80" t="e">
        <f>ROUND(SUM(BC55:BC61),2)</f>
        <v>#REF!</v>
      </c>
      <c r="BD54" s="82" t="e">
        <f>ROUND(SUM(BD55:BD61),2)</f>
        <v>#REF!</v>
      </c>
      <c r="BS54" s="83" t="s">
        <v>71</v>
      </c>
      <c r="BT54" s="83" t="s">
        <v>72</v>
      </c>
      <c r="BU54" s="84" t="s">
        <v>73</v>
      </c>
      <c r="BV54" s="83" t="s">
        <v>74</v>
      </c>
      <c r="BW54" s="83" t="s">
        <v>5</v>
      </c>
      <c r="BX54" s="83" t="s">
        <v>75</v>
      </c>
      <c r="CL54" s="83" t="s">
        <v>19</v>
      </c>
    </row>
    <row r="55" spans="1:91" s="7" customFormat="1" ht="24.75" customHeight="1">
      <c r="A55" s="85" t="s">
        <v>76</v>
      </c>
      <c r="B55" s="86"/>
      <c r="C55" s="87"/>
      <c r="D55" s="254" t="s">
        <v>77</v>
      </c>
      <c r="E55" s="254"/>
      <c r="F55" s="254"/>
      <c r="G55" s="254"/>
      <c r="H55" s="254"/>
      <c r="I55" s="88"/>
      <c r="J55" s="254" t="s">
        <v>78</v>
      </c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2">
        <f>'21117-01 - SO.01 PROPOJEN...'!J30</f>
        <v>0</v>
      </c>
      <c r="AH55" s="253"/>
      <c r="AI55" s="253"/>
      <c r="AJ55" s="253"/>
      <c r="AK55" s="253"/>
      <c r="AL55" s="253"/>
      <c r="AM55" s="253"/>
      <c r="AN55" s="252">
        <f t="shared" si="0"/>
        <v>0</v>
      </c>
      <c r="AO55" s="253"/>
      <c r="AP55" s="253"/>
      <c r="AQ55" s="89" t="s">
        <v>79</v>
      </c>
      <c r="AR55" s="90"/>
      <c r="AS55" s="91">
        <v>0</v>
      </c>
      <c r="AT55" s="92">
        <f t="shared" si="1"/>
        <v>0</v>
      </c>
      <c r="AU55" s="93">
        <f>'21117-01 - SO.01 PROPOJEN...'!P93</f>
        <v>0</v>
      </c>
      <c r="AV55" s="92">
        <f>'21117-01 - SO.01 PROPOJEN...'!J33</f>
        <v>0</v>
      </c>
      <c r="AW55" s="92">
        <f>'21117-01 - SO.01 PROPOJEN...'!J34</f>
        <v>0</v>
      </c>
      <c r="AX55" s="92">
        <f>'21117-01 - SO.01 PROPOJEN...'!J35</f>
        <v>0</v>
      </c>
      <c r="AY55" s="92">
        <f>'21117-01 - SO.01 PROPOJEN...'!J36</f>
        <v>0</v>
      </c>
      <c r="AZ55" s="92">
        <f>'21117-01 - SO.01 PROPOJEN...'!F33</f>
        <v>0</v>
      </c>
      <c r="BA55" s="92">
        <f>'21117-01 - SO.01 PROPOJEN...'!F34</f>
        <v>0</v>
      </c>
      <c r="BB55" s="92">
        <f>'21117-01 - SO.01 PROPOJEN...'!F35</f>
        <v>0</v>
      </c>
      <c r="BC55" s="92">
        <f>'21117-01 - SO.01 PROPOJEN...'!F36</f>
        <v>0</v>
      </c>
      <c r="BD55" s="94">
        <f>'21117-01 - SO.01 PROPOJEN...'!F37</f>
        <v>0</v>
      </c>
      <c r="BT55" s="95" t="s">
        <v>80</v>
      </c>
      <c r="BV55" s="95" t="s">
        <v>74</v>
      </c>
      <c r="BW55" s="95" t="s">
        <v>81</v>
      </c>
      <c r="BX55" s="95" t="s">
        <v>5</v>
      </c>
      <c r="CL55" s="95" t="s">
        <v>19</v>
      </c>
      <c r="CM55" s="95" t="s">
        <v>82</v>
      </c>
    </row>
    <row r="56" spans="1:91" s="7" customFormat="1" ht="24.75" customHeight="1">
      <c r="A56" s="85" t="s">
        <v>76</v>
      </c>
      <c r="B56" s="86"/>
      <c r="C56" s="87"/>
      <c r="D56" s="254" t="s">
        <v>83</v>
      </c>
      <c r="E56" s="254"/>
      <c r="F56" s="254"/>
      <c r="G56" s="254"/>
      <c r="H56" s="254"/>
      <c r="I56" s="88"/>
      <c r="J56" s="254" t="s">
        <v>84</v>
      </c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2" t="e">
        <f>#REF!</f>
        <v>#REF!</v>
      </c>
      <c r="AH56" s="253"/>
      <c r="AI56" s="253"/>
      <c r="AJ56" s="253"/>
      <c r="AK56" s="253"/>
      <c r="AL56" s="253"/>
      <c r="AM56" s="253"/>
      <c r="AN56" s="252" t="e">
        <f t="shared" si="0"/>
        <v>#REF!</v>
      </c>
      <c r="AO56" s="253"/>
      <c r="AP56" s="253"/>
      <c r="AQ56" s="89" t="s">
        <v>79</v>
      </c>
      <c r="AR56" s="90"/>
      <c r="AS56" s="91">
        <v>0</v>
      </c>
      <c r="AT56" s="92" t="e">
        <f t="shared" si="1"/>
        <v>#REF!</v>
      </c>
      <c r="AU56" s="93" t="e">
        <f>#REF!</f>
        <v>#REF!</v>
      </c>
      <c r="AV56" s="92" t="e">
        <f>#REF!</f>
        <v>#REF!</v>
      </c>
      <c r="AW56" s="92" t="e">
        <f>#REF!</f>
        <v>#REF!</v>
      </c>
      <c r="AX56" s="92" t="e">
        <f>#REF!</f>
        <v>#REF!</v>
      </c>
      <c r="AY56" s="92" t="e">
        <f>#REF!</f>
        <v>#REF!</v>
      </c>
      <c r="AZ56" s="92" t="e">
        <f>#REF!</f>
        <v>#REF!</v>
      </c>
      <c r="BA56" s="92" t="e">
        <f>#REF!</f>
        <v>#REF!</v>
      </c>
      <c r="BB56" s="92" t="e">
        <f>#REF!</f>
        <v>#REF!</v>
      </c>
      <c r="BC56" s="92" t="e">
        <f>#REF!</f>
        <v>#REF!</v>
      </c>
      <c r="BD56" s="94" t="e">
        <f>#REF!</f>
        <v>#REF!</v>
      </c>
      <c r="BT56" s="95" t="s">
        <v>80</v>
      </c>
      <c r="BV56" s="95" t="s">
        <v>74</v>
      </c>
      <c r="BW56" s="95" t="s">
        <v>85</v>
      </c>
      <c r="BX56" s="95" t="s">
        <v>5</v>
      </c>
      <c r="CL56" s="95" t="s">
        <v>19</v>
      </c>
      <c r="CM56" s="95" t="s">
        <v>82</v>
      </c>
    </row>
    <row r="57" spans="1:91" s="7" customFormat="1" ht="24.75" customHeight="1">
      <c r="A57" s="85" t="s">
        <v>76</v>
      </c>
      <c r="B57" s="86"/>
      <c r="C57" s="87"/>
      <c r="D57" s="254" t="s">
        <v>86</v>
      </c>
      <c r="E57" s="254"/>
      <c r="F57" s="254"/>
      <c r="G57" s="254"/>
      <c r="H57" s="254"/>
      <c r="I57" s="88"/>
      <c r="J57" s="254" t="s">
        <v>87</v>
      </c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2" t="e">
        <f>#REF!</f>
        <v>#REF!</v>
      </c>
      <c r="AH57" s="253"/>
      <c r="AI57" s="253"/>
      <c r="AJ57" s="253"/>
      <c r="AK57" s="253"/>
      <c r="AL57" s="253"/>
      <c r="AM57" s="253"/>
      <c r="AN57" s="252" t="e">
        <f t="shared" si="0"/>
        <v>#REF!</v>
      </c>
      <c r="AO57" s="253"/>
      <c r="AP57" s="253"/>
      <c r="AQ57" s="89" t="s">
        <v>79</v>
      </c>
      <c r="AR57" s="90"/>
      <c r="AS57" s="91">
        <v>0</v>
      </c>
      <c r="AT57" s="92" t="e">
        <f t="shared" si="1"/>
        <v>#REF!</v>
      </c>
      <c r="AU57" s="93" t="e">
        <f>#REF!</f>
        <v>#REF!</v>
      </c>
      <c r="AV57" s="92" t="e">
        <f>#REF!</f>
        <v>#REF!</v>
      </c>
      <c r="AW57" s="92" t="e">
        <f>#REF!</f>
        <v>#REF!</v>
      </c>
      <c r="AX57" s="92" t="e">
        <f>#REF!</f>
        <v>#REF!</v>
      </c>
      <c r="AY57" s="92" t="e">
        <f>#REF!</f>
        <v>#REF!</v>
      </c>
      <c r="AZ57" s="92" t="e">
        <f>#REF!</f>
        <v>#REF!</v>
      </c>
      <c r="BA57" s="92" t="e">
        <f>#REF!</f>
        <v>#REF!</v>
      </c>
      <c r="BB57" s="92" t="e">
        <f>#REF!</f>
        <v>#REF!</v>
      </c>
      <c r="BC57" s="92" t="e">
        <f>#REF!</f>
        <v>#REF!</v>
      </c>
      <c r="BD57" s="94" t="e">
        <f>#REF!</f>
        <v>#REF!</v>
      </c>
      <c r="BT57" s="95" t="s">
        <v>80</v>
      </c>
      <c r="BV57" s="95" t="s">
        <v>74</v>
      </c>
      <c r="BW57" s="95" t="s">
        <v>88</v>
      </c>
      <c r="BX57" s="95" t="s">
        <v>5</v>
      </c>
      <c r="CL57" s="95" t="s">
        <v>19</v>
      </c>
      <c r="CM57" s="95" t="s">
        <v>82</v>
      </c>
    </row>
    <row r="58" spans="1:91" s="7" customFormat="1" ht="24.75" customHeight="1">
      <c r="A58" s="85" t="s">
        <v>76</v>
      </c>
      <c r="B58" s="86"/>
      <c r="C58" s="87"/>
      <c r="D58" s="254" t="s">
        <v>89</v>
      </c>
      <c r="E58" s="254"/>
      <c r="F58" s="254"/>
      <c r="G58" s="254"/>
      <c r="H58" s="254"/>
      <c r="I58" s="88"/>
      <c r="J58" s="254" t="s">
        <v>90</v>
      </c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2" t="e">
        <f>#REF!</f>
        <v>#REF!</v>
      </c>
      <c r="AH58" s="253"/>
      <c r="AI58" s="253"/>
      <c r="AJ58" s="253"/>
      <c r="AK58" s="253"/>
      <c r="AL58" s="253"/>
      <c r="AM58" s="253"/>
      <c r="AN58" s="252" t="e">
        <f t="shared" si="0"/>
        <v>#REF!</v>
      </c>
      <c r="AO58" s="253"/>
      <c r="AP58" s="253"/>
      <c r="AQ58" s="89" t="s">
        <v>79</v>
      </c>
      <c r="AR58" s="90"/>
      <c r="AS58" s="91">
        <v>0</v>
      </c>
      <c r="AT58" s="92" t="e">
        <f t="shared" si="1"/>
        <v>#REF!</v>
      </c>
      <c r="AU58" s="93" t="e">
        <f>#REF!</f>
        <v>#REF!</v>
      </c>
      <c r="AV58" s="92" t="e">
        <f>#REF!</f>
        <v>#REF!</v>
      </c>
      <c r="AW58" s="92" t="e">
        <f>#REF!</f>
        <v>#REF!</v>
      </c>
      <c r="AX58" s="92" t="e">
        <f>#REF!</f>
        <v>#REF!</v>
      </c>
      <c r="AY58" s="92" t="e">
        <f>#REF!</f>
        <v>#REF!</v>
      </c>
      <c r="AZ58" s="92" t="e">
        <f>#REF!</f>
        <v>#REF!</v>
      </c>
      <c r="BA58" s="92" t="e">
        <f>#REF!</f>
        <v>#REF!</v>
      </c>
      <c r="BB58" s="92" t="e">
        <f>#REF!</f>
        <v>#REF!</v>
      </c>
      <c r="BC58" s="92" t="e">
        <f>#REF!</f>
        <v>#REF!</v>
      </c>
      <c r="BD58" s="94" t="e">
        <f>#REF!</f>
        <v>#REF!</v>
      </c>
      <c r="BT58" s="95" t="s">
        <v>80</v>
      </c>
      <c r="BV58" s="95" t="s">
        <v>74</v>
      </c>
      <c r="BW58" s="95" t="s">
        <v>91</v>
      </c>
      <c r="BX58" s="95" t="s">
        <v>5</v>
      </c>
      <c r="CL58" s="95" t="s">
        <v>19</v>
      </c>
      <c r="CM58" s="95" t="s">
        <v>82</v>
      </c>
    </row>
    <row r="59" spans="1:91" s="7" customFormat="1" ht="24.75" customHeight="1">
      <c r="A59" s="85" t="s">
        <v>76</v>
      </c>
      <c r="B59" s="86"/>
      <c r="C59" s="87"/>
      <c r="D59" s="254" t="s">
        <v>92</v>
      </c>
      <c r="E59" s="254"/>
      <c r="F59" s="254"/>
      <c r="G59" s="254"/>
      <c r="H59" s="254"/>
      <c r="I59" s="88"/>
      <c r="J59" s="254" t="s">
        <v>93</v>
      </c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2">
        <f>'21117-VON - VEDLEJŠÍ A OS...'!J30</f>
        <v>0</v>
      </c>
      <c r="AH59" s="253"/>
      <c r="AI59" s="253"/>
      <c r="AJ59" s="253"/>
      <c r="AK59" s="253"/>
      <c r="AL59" s="253"/>
      <c r="AM59" s="253"/>
      <c r="AN59" s="252">
        <f t="shared" si="0"/>
        <v>0</v>
      </c>
      <c r="AO59" s="253"/>
      <c r="AP59" s="253"/>
      <c r="AQ59" s="89" t="s">
        <v>79</v>
      </c>
      <c r="AR59" s="90"/>
      <c r="AS59" s="91">
        <v>0</v>
      </c>
      <c r="AT59" s="92">
        <f t="shared" si="1"/>
        <v>0</v>
      </c>
      <c r="AU59" s="93">
        <f>'21117-VON - VEDLEJŠÍ A OS...'!P85</f>
        <v>0</v>
      </c>
      <c r="AV59" s="92">
        <f>'21117-VON - VEDLEJŠÍ A OS...'!J33</f>
        <v>0</v>
      </c>
      <c r="AW59" s="92">
        <f>'21117-VON - VEDLEJŠÍ A OS...'!J34</f>
        <v>0</v>
      </c>
      <c r="AX59" s="92">
        <f>'21117-VON - VEDLEJŠÍ A OS...'!J35</f>
        <v>0</v>
      </c>
      <c r="AY59" s="92">
        <f>'21117-VON - VEDLEJŠÍ A OS...'!J36</f>
        <v>0</v>
      </c>
      <c r="AZ59" s="92">
        <f>'21117-VON - VEDLEJŠÍ A OS...'!F33</f>
        <v>0</v>
      </c>
      <c r="BA59" s="92">
        <f>'21117-VON - VEDLEJŠÍ A OS...'!F34</f>
        <v>0</v>
      </c>
      <c r="BB59" s="92">
        <f>'21117-VON - VEDLEJŠÍ A OS...'!F35</f>
        <v>0</v>
      </c>
      <c r="BC59" s="92">
        <f>'21117-VON - VEDLEJŠÍ A OS...'!F36</f>
        <v>0</v>
      </c>
      <c r="BD59" s="94">
        <f>'21117-VON - VEDLEJŠÍ A OS...'!F37</f>
        <v>0</v>
      </c>
      <c r="BT59" s="95" t="s">
        <v>80</v>
      </c>
      <c r="BV59" s="95" t="s">
        <v>74</v>
      </c>
      <c r="BW59" s="95" t="s">
        <v>94</v>
      </c>
      <c r="BX59" s="95" t="s">
        <v>5</v>
      </c>
      <c r="CL59" s="95" t="s">
        <v>19</v>
      </c>
      <c r="CM59" s="95" t="s">
        <v>82</v>
      </c>
    </row>
    <row r="60" spans="1:91" s="7" customFormat="1" ht="24.75" customHeight="1">
      <c r="A60" s="85" t="s">
        <v>76</v>
      </c>
      <c r="B60" s="86"/>
      <c r="C60" s="87"/>
      <c r="D60" s="254" t="s">
        <v>95</v>
      </c>
      <c r="E60" s="254"/>
      <c r="F60" s="254"/>
      <c r="G60" s="254"/>
      <c r="H60" s="254"/>
      <c r="I60" s="88"/>
      <c r="J60" s="254" t="s">
        <v>96</v>
      </c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2" t="e">
        <f>#REF!</f>
        <v>#REF!</v>
      </c>
      <c r="AH60" s="253"/>
      <c r="AI60" s="253"/>
      <c r="AJ60" s="253"/>
      <c r="AK60" s="253"/>
      <c r="AL60" s="253"/>
      <c r="AM60" s="253"/>
      <c r="AN60" s="252" t="e">
        <f t="shared" si="0"/>
        <v>#REF!</v>
      </c>
      <c r="AO60" s="253"/>
      <c r="AP60" s="253"/>
      <c r="AQ60" s="89" t="s">
        <v>79</v>
      </c>
      <c r="AR60" s="90"/>
      <c r="AS60" s="91">
        <v>0</v>
      </c>
      <c r="AT60" s="92" t="e">
        <f t="shared" si="1"/>
        <v>#REF!</v>
      </c>
      <c r="AU60" s="93" t="e">
        <f>#REF!</f>
        <v>#REF!</v>
      </c>
      <c r="AV60" s="92" t="e">
        <f>#REF!</f>
        <v>#REF!</v>
      </c>
      <c r="AW60" s="92" t="e">
        <f>#REF!</f>
        <v>#REF!</v>
      </c>
      <c r="AX60" s="92" t="e">
        <f>#REF!</f>
        <v>#REF!</v>
      </c>
      <c r="AY60" s="92" t="e">
        <f>#REF!</f>
        <v>#REF!</v>
      </c>
      <c r="AZ60" s="92" t="e">
        <f>#REF!</f>
        <v>#REF!</v>
      </c>
      <c r="BA60" s="92" t="e">
        <f>#REF!</f>
        <v>#REF!</v>
      </c>
      <c r="BB60" s="92" t="e">
        <f>#REF!</f>
        <v>#REF!</v>
      </c>
      <c r="BC60" s="92" t="e">
        <f>#REF!</f>
        <v>#REF!</v>
      </c>
      <c r="BD60" s="94" t="e">
        <f>#REF!</f>
        <v>#REF!</v>
      </c>
      <c r="BT60" s="95" t="s">
        <v>80</v>
      </c>
      <c r="BV60" s="95" t="s">
        <v>74</v>
      </c>
      <c r="BW60" s="95" t="s">
        <v>97</v>
      </c>
      <c r="BX60" s="95" t="s">
        <v>5</v>
      </c>
      <c r="CL60" s="95" t="s">
        <v>19</v>
      </c>
      <c r="CM60" s="95" t="s">
        <v>82</v>
      </c>
    </row>
    <row r="61" spans="1:91" s="7" customFormat="1" ht="24.75" customHeight="1">
      <c r="A61" s="85" t="s">
        <v>76</v>
      </c>
      <c r="B61" s="86"/>
      <c r="C61" s="87"/>
      <c r="D61" s="254" t="s">
        <v>98</v>
      </c>
      <c r="E61" s="254"/>
      <c r="F61" s="254"/>
      <c r="G61" s="254"/>
      <c r="H61" s="254"/>
      <c r="I61" s="88"/>
      <c r="J61" s="254" t="s">
        <v>99</v>
      </c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2" t="e">
        <f>#REF!</f>
        <v>#REF!</v>
      </c>
      <c r="AH61" s="253"/>
      <c r="AI61" s="253"/>
      <c r="AJ61" s="253"/>
      <c r="AK61" s="253"/>
      <c r="AL61" s="253"/>
      <c r="AM61" s="253"/>
      <c r="AN61" s="252" t="e">
        <f t="shared" si="0"/>
        <v>#REF!</v>
      </c>
      <c r="AO61" s="253"/>
      <c r="AP61" s="253"/>
      <c r="AQ61" s="89" t="s">
        <v>79</v>
      </c>
      <c r="AR61" s="90"/>
      <c r="AS61" s="96">
        <v>0</v>
      </c>
      <c r="AT61" s="97" t="e">
        <f t="shared" si="1"/>
        <v>#REF!</v>
      </c>
      <c r="AU61" s="98" t="e">
        <f>#REF!</f>
        <v>#REF!</v>
      </c>
      <c r="AV61" s="97" t="e">
        <f>#REF!</f>
        <v>#REF!</v>
      </c>
      <c r="AW61" s="97" t="e">
        <f>#REF!</f>
        <v>#REF!</v>
      </c>
      <c r="AX61" s="97" t="e">
        <f>#REF!</f>
        <v>#REF!</v>
      </c>
      <c r="AY61" s="97" t="e">
        <f>#REF!</f>
        <v>#REF!</v>
      </c>
      <c r="AZ61" s="97" t="e">
        <f>#REF!</f>
        <v>#REF!</v>
      </c>
      <c r="BA61" s="97" t="e">
        <f>#REF!</f>
        <v>#REF!</v>
      </c>
      <c r="BB61" s="97" t="e">
        <f>#REF!</f>
        <v>#REF!</v>
      </c>
      <c r="BC61" s="97" t="e">
        <f>#REF!</f>
        <v>#REF!</v>
      </c>
      <c r="BD61" s="99" t="e">
        <f>#REF!</f>
        <v>#REF!</v>
      </c>
      <c r="BT61" s="95" t="s">
        <v>80</v>
      </c>
      <c r="BV61" s="95" t="s">
        <v>74</v>
      </c>
      <c r="BW61" s="95" t="s">
        <v>100</v>
      </c>
      <c r="BX61" s="95" t="s">
        <v>5</v>
      </c>
      <c r="CL61" s="95" t="s">
        <v>19</v>
      </c>
      <c r="CM61" s="95" t="s">
        <v>82</v>
      </c>
    </row>
    <row r="62" spans="1:91" s="2" customFormat="1" ht="30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8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91" s="2" customFormat="1" ht="6.95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38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</sheetData>
  <sheetProtection algorithmName="SHA-512" hashValue="g9XzgMGBha3OzRV0zsnZFnlcZ44MjgBbgLlJ2aoLFK3MUQAR4nc6IPn8eAb0+h8DtFF30zAPbNBgRrQnmw2ZSw==" saltValue="ZVj5uFQ7HfEKNKZjVBhnF70oaINxZTzRHJVLS/Umwyk6MHTn9CG1XnA0deDTRhFSavKppZrx/bpi0IfSQfBMuA==" spinCount="100000" sheet="1" objects="1" scenarios="1" formatColumns="0" formatRows="0"/>
  <mergeCells count="66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D60:H60"/>
    <mergeCell ref="J60:AF60"/>
    <mergeCell ref="AN61:AP61"/>
    <mergeCell ref="AG61:AM61"/>
    <mergeCell ref="D61:H61"/>
    <mergeCell ref="J61:AF61"/>
    <mergeCell ref="AK30:AO30"/>
    <mergeCell ref="L30:P30"/>
    <mergeCell ref="W30:AE30"/>
    <mergeCell ref="L31:P31"/>
    <mergeCell ref="AN60:AP60"/>
    <mergeCell ref="AG60:AM60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21117-01 - SO.01 PROPOJEN...'!C2" display="/" xr:uid="{00000000-0004-0000-0000-000000000000}"/>
    <hyperlink ref="A56" location="'21117-02 - SO.02 AT-STANICE'!C2" display="/" xr:uid="{00000000-0004-0000-0000-000001000000}"/>
    <hyperlink ref="A57" location="'21117-03 - SO.03 VODOVOD ...'!C2" display="/" xr:uid="{00000000-0004-0000-0000-000002000000}"/>
    <hyperlink ref="A58" location="'21117-04 - SO.04 VODOVOD ...'!C2" display="/" xr:uid="{00000000-0004-0000-0000-000003000000}"/>
    <hyperlink ref="A59" location="'21117-VON - VEDLEJŠÍ A OS...'!C2" display="/" xr:uid="{00000000-0004-0000-0000-000004000000}"/>
    <hyperlink ref="A60" location="'21117-KSUS - HOMOGENIZACE...'!C2" display="/" xr:uid="{00000000-0004-0000-0000-000005000000}"/>
    <hyperlink ref="A61" location="'21117-VP - VEŘ.ČÁSTI VOD.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10"/>
  <sheetViews>
    <sheetView showGridLines="0" workbookViewId="0">
      <selection activeCell="F53" sqref="F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81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101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275" t="str">
        <f>'Rekapitulace stavby'!K6</f>
        <v>Kobylnice-rozšíření vodovodu a úpravy na síti</v>
      </c>
      <c r="F7" s="276"/>
      <c r="G7" s="276"/>
      <c r="H7" s="276"/>
      <c r="L7" s="19"/>
    </row>
    <row r="8" spans="1:46" s="2" customFormat="1" ht="12" customHeight="1">
      <c r="A8" s="33"/>
      <c r="B8" s="38"/>
      <c r="C8" s="33"/>
      <c r="D8" s="104" t="s">
        <v>102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7" t="s">
        <v>103</v>
      </c>
      <c r="F9" s="278"/>
      <c r="G9" s="278"/>
      <c r="H9" s="278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19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stavby'!AN8</f>
        <v>20. 4. 2023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79" t="str">
        <f>'Rekapitulace stavby'!E14</f>
        <v>Vyplň údaj</v>
      </c>
      <c r="F18" s="280"/>
      <c r="G18" s="280"/>
      <c r="H18" s="280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">
        <v>19</v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">
        <v>35</v>
      </c>
      <c r="F24" s="33"/>
      <c r="G24" s="33"/>
      <c r="H24" s="33"/>
      <c r="I24" s="104" t="s">
        <v>28</v>
      </c>
      <c r="J24" s="106" t="s">
        <v>19</v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36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281" t="s">
        <v>19</v>
      </c>
      <c r="F27" s="281"/>
      <c r="G27" s="281"/>
      <c r="H27" s="28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38</v>
      </c>
      <c r="E30" s="33"/>
      <c r="F30" s="33"/>
      <c r="G30" s="33"/>
      <c r="H30" s="33"/>
      <c r="I30" s="33"/>
      <c r="J30" s="113">
        <f>ROUND(J93,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40</v>
      </c>
      <c r="G32" s="33"/>
      <c r="H32" s="33"/>
      <c r="I32" s="114" t="s">
        <v>39</v>
      </c>
      <c r="J32" s="114" t="s">
        <v>41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42</v>
      </c>
      <c r="E33" s="104" t="s">
        <v>43</v>
      </c>
      <c r="F33" s="116">
        <f>ROUND((SUM(BE93:BE309)),  2)</f>
        <v>0</v>
      </c>
      <c r="G33" s="33"/>
      <c r="H33" s="33"/>
      <c r="I33" s="117">
        <v>0.21</v>
      </c>
      <c r="J33" s="116">
        <f>ROUND(((SUM(BE93:BE309))*I33),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44</v>
      </c>
      <c r="F34" s="116">
        <f>ROUND((SUM(BF93:BF309)),  2)</f>
        <v>0</v>
      </c>
      <c r="G34" s="33"/>
      <c r="H34" s="33"/>
      <c r="I34" s="117">
        <v>0.15</v>
      </c>
      <c r="J34" s="116">
        <f>ROUND(((SUM(BF93:BF309))*I34),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45</v>
      </c>
      <c r="F35" s="116">
        <f>ROUND((SUM(BG93:BG309)),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46</v>
      </c>
      <c r="F36" s="116">
        <f>ROUND((SUM(BH93:BH309)),  2)</f>
        <v>0</v>
      </c>
      <c r="G36" s="33"/>
      <c r="H36" s="33"/>
      <c r="I36" s="117">
        <v>0.15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47</v>
      </c>
      <c r="F37" s="116">
        <f>ROUND((SUM(BI93:BI309)),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48</v>
      </c>
      <c r="E39" s="120"/>
      <c r="F39" s="120"/>
      <c r="G39" s="121" t="s">
        <v>49</v>
      </c>
      <c r="H39" s="122" t="s">
        <v>50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104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273" t="str">
        <f>E7</f>
        <v>Kobylnice-rozšíření vodovodu a úpravy na síti</v>
      </c>
      <c r="F48" s="274"/>
      <c r="G48" s="274"/>
      <c r="H48" s="274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102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261" t="str">
        <f>E9</f>
        <v>21117-01 - SO.01 PROPOJENÍ VODOVODU LEDCE - KOBYLNICE</v>
      </c>
      <c r="F50" s="272"/>
      <c r="G50" s="272"/>
      <c r="H50" s="272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20. 4. 2023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25</v>
      </c>
      <c r="D54" s="35"/>
      <c r="E54" s="35"/>
      <c r="F54" s="26" t="str">
        <f>E15</f>
        <v>Obec Kobylnice</v>
      </c>
      <c r="G54" s="35"/>
      <c r="H54" s="35"/>
      <c r="I54" s="28" t="s">
        <v>31</v>
      </c>
      <c r="J54" s="31" t="str">
        <f>E21</f>
        <v>VEDU VODU s.r.o.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>ing.Evžen Kozák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105</v>
      </c>
      <c r="D57" s="130"/>
      <c r="E57" s="130"/>
      <c r="F57" s="130"/>
      <c r="G57" s="130"/>
      <c r="H57" s="130"/>
      <c r="I57" s="130"/>
      <c r="J57" s="131" t="s">
        <v>106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70</v>
      </c>
      <c r="D59" s="35"/>
      <c r="E59" s="35"/>
      <c r="F59" s="35"/>
      <c r="G59" s="35"/>
      <c r="H59" s="35"/>
      <c r="I59" s="35"/>
      <c r="J59" s="76">
        <f>J93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107</v>
      </c>
    </row>
    <row r="60" spans="1:47" s="9" customFormat="1" ht="24.95" customHeight="1">
      <c r="B60" s="133"/>
      <c r="C60" s="134"/>
      <c r="D60" s="135" t="s">
        <v>108</v>
      </c>
      <c r="E60" s="136"/>
      <c r="F60" s="136"/>
      <c r="G60" s="136"/>
      <c r="H60" s="136"/>
      <c r="I60" s="136"/>
      <c r="J60" s="137">
        <f>J94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109</v>
      </c>
      <c r="E61" s="142"/>
      <c r="F61" s="142"/>
      <c r="G61" s="142"/>
      <c r="H61" s="142"/>
      <c r="I61" s="142"/>
      <c r="J61" s="143">
        <f>J95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110</v>
      </c>
      <c r="E62" s="142"/>
      <c r="F62" s="142"/>
      <c r="G62" s="142"/>
      <c r="H62" s="142"/>
      <c r="I62" s="142"/>
      <c r="J62" s="143">
        <f>J161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111</v>
      </c>
      <c r="E63" s="142"/>
      <c r="F63" s="142"/>
      <c r="G63" s="142"/>
      <c r="H63" s="142"/>
      <c r="I63" s="142"/>
      <c r="J63" s="143">
        <f>J165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112</v>
      </c>
      <c r="E64" s="142"/>
      <c r="F64" s="142"/>
      <c r="G64" s="142"/>
      <c r="H64" s="142"/>
      <c r="I64" s="142"/>
      <c r="J64" s="143">
        <f>J172</f>
        <v>0</v>
      </c>
      <c r="K64" s="140"/>
      <c r="L64" s="144"/>
    </row>
    <row r="65" spans="1:31" s="10" customFormat="1" ht="19.899999999999999" customHeight="1">
      <c r="B65" s="139"/>
      <c r="C65" s="140"/>
      <c r="D65" s="141" t="s">
        <v>113</v>
      </c>
      <c r="E65" s="142"/>
      <c r="F65" s="142"/>
      <c r="G65" s="142"/>
      <c r="H65" s="142"/>
      <c r="I65" s="142"/>
      <c r="J65" s="143">
        <f>J190</f>
        <v>0</v>
      </c>
      <c r="K65" s="140"/>
      <c r="L65" s="144"/>
    </row>
    <row r="66" spans="1:31" s="10" customFormat="1" ht="14.85" customHeight="1">
      <c r="B66" s="139"/>
      <c r="C66" s="140"/>
      <c r="D66" s="141" t="s">
        <v>114</v>
      </c>
      <c r="E66" s="142"/>
      <c r="F66" s="142"/>
      <c r="G66" s="142"/>
      <c r="H66" s="142"/>
      <c r="I66" s="142"/>
      <c r="J66" s="143">
        <f>J273</f>
        <v>0</v>
      </c>
      <c r="K66" s="140"/>
      <c r="L66" s="144"/>
    </row>
    <row r="67" spans="1:31" s="10" customFormat="1" ht="19.899999999999999" customHeight="1">
      <c r="B67" s="139"/>
      <c r="C67" s="140"/>
      <c r="D67" s="141" t="s">
        <v>115</v>
      </c>
      <c r="E67" s="142"/>
      <c r="F67" s="142"/>
      <c r="G67" s="142"/>
      <c r="H67" s="142"/>
      <c r="I67" s="142"/>
      <c r="J67" s="143">
        <f>J279</f>
        <v>0</v>
      </c>
      <c r="K67" s="140"/>
      <c r="L67" s="144"/>
    </row>
    <row r="68" spans="1:31" s="10" customFormat="1" ht="19.899999999999999" customHeight="1">
      <c r="B68" s="139"/>
      <c r="C68" s="140"/>
      <c r="D68" s="141" t="s">
        <v>116</v>
      </c>
      <c r="E68" s="142"/>
      <c r="F68" s="142"/>
      <c r="G68" s="142"/>
      <c r="H68" s="142"/>
      <c r="I68" s="142"/>
      <c r="J68" s="143">
        <f>J282</f>
        <v>0</v>
      </c>
      <c r="K68" s="140"/>
      <c r="L68" s="144"/>
    </row>
    <row r="69" spans="1:31" s="9" customFormat="1" ht="24.95" customHeight="1">
      <c r="B69" s="133"/>
      <c r="C69" s="134"/>
      <c r="D69" s="135" t="s">
        <v>117</v>
      </c>
      <c r="E69" s="136"/>
      <c r="F69" s="136"/>
      <c r="G69" s="136"/>
      <c r="H69" s="136"/>
      <c r="I69" s="136"/>
      <c r="J69" s="137">
        <f>J285</f>
        <v>0</v>
      </c>
      <c r="K69" s="134"/>
      <c r="L69" s="138"/>
    </row>
    <row r="70" spans="1:31" s="10" customFormat="1" ht="19.899999999999999" customHeight="1">
      <c r="B70" s="139"/>
      <c r="C70" s="140"/>
      <c r="D70" s="141" t="s">
        <v>118</v>
      </c>
      <c r="E70" s="142"/>
      <c r="F70" s="142"/>
      <c r="G70" s="142"/>
      <c r="H70" s="142"/>
      <c r="I70" s="142"/>
      <c r="J70" s="143">
        <f>J286</f>
        <v>0</v>
      </c>
      <c r="K70" s="140"/>
      <c r="L70" s="144"/>
    </row>
    <row r="71" spans="1:31" s="10" customFormat="1" ht="19.899999999999999" customHeight="1">
      <c r="B71" s="139"/>
      <c r="C71" s="140"/>
      <c r="D71" s="141" t="s">
        <v>119</v>
      </c>
      <c r="E71" s="142"/>
      <c r="F71" s="142"/>
      <c r="G71" s="142"/>
      <c r="H71" s="142"/>
      <c r="I71" s="142"/>
      <c r="J71" s="143">
        <f>J297</f>
        <v>0</v>
      </c>
      <c r="K71" s="140"/>
      <c r="L71" s="144"/>
    </row>
    <row r="72" spans="1:31" s="9" customFormat="1" ht="24.95" customHeight="1">
      <c r="B72" s="133"/>
      <c r="C72" s="134"/>
      <c r="D72" s="135" t="s">
        <v>120</v>
      </c>
      <c r="E72" s="136"/>
      <c r="F72" s="136"/>
      <c r="G72" s="136"/>
      <c r="H72" s="136"/>
      <c r="I72" s="136"/>
      <c r="J72" s="137">
        <f>J302</f>
        <v>0</v>
      </c>
      <c r="K72" s="134"/>
      <c r="L72" s="138"/>
    </row>
    <row r="73" spans="1:31" s="10" customFormat="1" ht="19.899999999999999" customHeight="1">
      <c r="B73" s="139"/>
      <c r="C73" s="140"/>
      <c r="D73" s="141" t="s">
        <v>121</v>
      </c>
      <c r="E73" s="142"/>
      <c r="F73" s="142"/>
      <c r="G73" s="142"/>
      <c r="H73" s="142"/>
      <c r="I73" s="142"/>
      <c r="J73" s="143">
        <f>J303</f>
        <v>0</v>
      </c>
      <c r="K73" s="140"/>
      <c r="L73" s="144"/>
    </row>
    <row r="74" spans="1:31" s="2" customFormat="1" ht="21.7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6.95" customHeight="1">
      <c r="A75" s="33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9" spans="1:31" s="2" customFormat="1" ht="6.95" customHeight="1">
      <c r="A79" s="33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24.95" customHeight="1">
      <c r="A80" s="33"/>
      <c r="B80" s="34"/>
      <c r="C80" s="22" t="s">
        <v>122</v>
      </c>
      <c r="D80" s="35"/>
      <c r="E80" s="35"/>
      <c r="F80" s="35"/>
      <c r="G80" s="35"/>
      <c r="H80" s="35"/>
      <c r="I80" s="35"/>
      <c r="J80" s="35"/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6.95" customHeight="1">
      <c r="A81" s="33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0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2" customHeight="1">
      <c r="A82" s="33"/>
      <c r="B82" s="34"/>
      <c r="C82" s="28" t="s">
        <v>16</v>
      </c>
      <c r="D82" s="35"/>
      <c r="E82" s="35"/>
      <c r="F82" s="35"/>
      <c r="G82" s="35"/>
      <c r="H82" s="35"/>
      <c r="I82" s="35"/>
      <c r="J82" s="35"/>
      <c r="K82" s="35"/>
      <c r="L82" s="10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6.5" customHeight="1">
      <c r="A83" s="33"/>
      <c r="B83" s="34"/>
      <c r="C83" s="35"/>
      <c r="D83" s="35"/>
      <c r="E83" s="273" t="str">
        <f>E7</f>
        <v>Kobylnice-rozšíření vodovodu a úpravy na síti</v>
      </c>
      <c r="F83" s="274"/>
      <c r="G83" s="274"/>
      <c r="H83" s="274"/>
      <c r="I83" s="35"/>
      <c r="J83" s="35"/>
      <c r="K83" s="35"/>
      <c r="L83" s="10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2" customHeight="1">
      <c r="A84" s="33"/>
      <c r="B84" s="34"/>
      <c r="C84" s="28" t="s">
        <v>102</v>
      </c>
      <c r="D84" s="35"/>
      <c r="E84" s="35"/>
      <c r="F84" s="35"/>
      <c r="G84" s="35"/>
      <c r="H84" s="35"/>
      <c r="I84" s="35"/>
      <c r="J84" s="35"/>
      <c r="K84" s="35"/>
      <c r="L84" s="10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16.5" customHeight="1">
      <c r="A85" s="33"/>
      <c r="B85" s="34"/>
      <c r="C85" s="35"/>
      <c r="D85" s="35"/>
      <c r="E85" s="261" t="str">
        <f>E9</f>
        <v>21117-01 - SO.01 PROPOJENÍ VODOVODU LEDCE - KOBYLNICE</v>
      </c>
      <c r="F85" s="272"/>
      <c r="G85" s="272"/>
      <c r="H85" s="272"/>
      <c r="I85" s="35"/>
      <c r="J85" s="35"/>
      <c r="K85" s="35"/>
      <c r="L85" s="10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10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2" customFormat="1" ht="12" customHeight="1">
      <c r="A87" s="33"/>
      <c r="B87" s="34"/>
      <c r="C87" s="28" t="s">
        <v>21</v>
      </c>
      <c r="D87" s="35"/>
      <c r="E87" s="35"/>
      <c r="F87" s="26" t="str">
        <f>F12</f>
        <v xml:space="preserve"> </v>
      </c>
      <c r="G87" s="35"/>
      <c r="H87" s="35"/>
      <c r="I87" s="28" t="s">
        <v>23</v>
      </c>
      <c r="J87" s="58" t="str">
        <f>IF(J12="","",J12)</f>
        <v>20. 4. 2023</v>
      </c>
      <c r="K87" s="35"/>
      <c r="L87" s="10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5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10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5" s="2" customFormat="1" ht="15.2" customHeight="1">
      <c r="A89" s="33"/>
      <c r="B89" s="34"/>
      <c r="C89" s="28" t="s">
        <v>25</v>
      </c>
      <c r="D89" s="35"/>
      <c r="E89" s="35"/>
      <c r="F89" s="26" t="str">
        <f>E15</f>
        <v>Obec Kobylnice</v>
      </c>
      <c r="G89" s="35"/>
      <c r="H89" s="35"/>
      <c r="I89" s="28" t="s">
        <v>31</v>
      </c>
      <c r="J89" s="31" t="str">
        <f>E21</f>
        <v>VEDU VODU s.r.o.</v>
      </c>
      <c r="K89" s="35"/>
      <c r="L89" s="10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65" s="2" customFormat="1" ht="15.2" customHeight="1">
      <c r="A90" s="33"/>
      <c r="B90" s="34"/>
      <c r="C90" s="28" t="s">
        <v>29</v>
      </c>
      <c r="D90" s="35"/>
      <c r="E90" s="35"/>
      <c r="F90" s="26" t="str">
        <f>IF(E18="","",E18)</f>
        <v>Vyplň údaj</v>
      </c>
      <c r="G90" s="35"/>
      <c r="H90" s="35"/>
      <c r="I90" s="28" t="s">
        <v>34</v>
      </c>
      <c r="J90" s="31" t="str">
        <f>E24</f>
        <v>ing.Evžen Kozák</v>
      </c>
      <c r="K90" s="35"/>
      <c r="L90" s="10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65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10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65" s="11" customFormat="1" ht="29.25" customHeight="1">
      <c r="A92" s="145"/>
      <c r="B92" s="146"/>
      <c r="C92" s="147" t="s">
        <v>123</v>
      </c>
      <c r="D92" s="148" t="s">
        <v>57</v>
      </c>
      <c r="E92" s="148" t="s">
        <v>53</v>
      </c>
      <c r="F92" s="148" t="s">
        <v>54</v>
      </c>
      <c r="G92" s="148" t="s">
        <v>124</v>
      </c>
      <c r="H92" s="148" t="s">
        <v>125</v>
      </c>
      <c r="I92" s="148" t="s">
        <v>126</v>
      </c>
      <c r="J92" s="148" t="s">
        <v>106</v>
      </c>
      <c r="K92" s="149" t="s">
        <v>127</v>
      </c>
      <c r="L92" s="150"/>
      <c r="M92" s="67" t="s">
        <v>19</v>
      </c>
      <c r="N92" s="68" t="s">
        <v>42</v>
      </c>
      <c r="O92" s="68" t="s">
        <v>128</v>
      </c>
      <c r="P92" s="68" t="s">
        <v>129</v>
      </c>
      <c r="Q92" s="68" t="s">
        <v>130</v>
      </c>
      <c r="R92" s="68" t="s">
        <v>131</v>
      </c>
      <c r="S92" s="68" t="s">
        <v>132</v>
      </c>
      <c r="T92" s="69" t="s">
        <v>133</v>
      </c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</row>
    <row r="93" spans="1:65" s="2" customFormat="1" ht="22.9" customHeight="1">
      <c r="A93" s="33"/>
      <c r="B93" s="34"/>
      <c r="C93" s="74" t="s">
        <v>134</v>
      </c>
      <c r="D93" s="35"/>
      <c r="E93" s="35"/>
      <c r="F93" s="35"/>
      <c r="G93" s="35"/>
      <c r="H93" s="35"/>
      <c r="I93" s="35"/>
      <c r="J93" s="151">
        <f>BK93</f>
        <v>0</v>
      </c>
      <c r="K93" s="35"/>
      <c r="L93" s="38"/>
      <c r="M93" s="70"/>
      <c r="N93" s="152"/>
      <c r="O93" s="71"/>
      <c r="P93" s="153">
        <f>P94+P285+P302</f>
        <v>0</v>
      </c>
      <c r="Q93" s="71"/>
      <c r="R93" s="153">
        <f>R94+R285+R302</f>
        <v>239.69068719000001</v>
      </c>
      <c r="S93" s="71"/>
      <c r="T93" s="154">
        <f>T94+T285+T302</f>
        <v>0.20700000000000002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71</v>
      </c>
      <c r="AU93" s="16" t="s">
        <v>107</v>
      </c>
      <c r="BK93" s="155">
        <f>BK94+BK285+BK302</f>
        <v>0</v>
      </c>
    </row>
    <row r="94" spans="1:65" s="12" customFormat="1" ht="25.9" customHeight="1">
      <c r="B94" s="156"/>
      <c r="C94" s="157"/>
      <c r="D94" s="158" t="s">
        <v>71</v>
      </c>
      <c r="E94" s="159" t="s">
        <v>135</v>
      </c>
      <c r="F94" s="159" t="s">
        <v>136</v>
      </c>
      <c r="G94" s="157"/>
      <c r="H94" s="157"/>
      <c r="I94" s="160"/>
      <c r="J94" s="161">
        <f>BK94</f>
        <v>0</v>
      </c>
      <c r="K94" s="157"/>
      <c r="L94" s="162"/>
      <c r="M94" s="163"/>
      <c r="N94" s="164"/>
      <c r="O94" s="164"/>
      <c r="P94" s="165">
        <f>P95+P161+P165+P172+P190+P279+P282</f>
        <v>0</v>
      </c>
      <c r="Q94" s="164"/>
      <c r="R94" s="165">
        <f>R95+R161+R165+R172+R190+R279+R282</f>
        <v>239.35942188999999</v>
      </c>
      <c r="S94" s="164"/>
      <c r="T94" s="166">
        <f>T95+T161+T165+T172+T190+T279+T282</f>
        <v>0.20700000000000002</v>
      </c>
      <c r="AR94" s="167" t="s">
        <v>80</v>
      </c>
      <c r="AT94" s="168" t="s">
        <v>71</v>
      </c>
      <c r="AU94" s="168" t="s">
        <v>72</v>
      </c>
      <c r="AY94" s="167" t="s">
        <v>137</v>
      </c>
      <c r="BK94" s="169">
        <f>BK95+BK161+BK165+BK172+BK190+BK279+BK282</f>
        <v>0</v>
      </c>
    </row>
    <row r="95" spans="1:65" s="12" customFormat="1" ht="22.9" customHeight="1">
      <c r="B95" s="156"/>
      <c r="C95" s="157"/>
      <c r="D95" s="158" t="s">
        <v>71</v>
      </c>
      <c r="E95" s="170" t="s">
        <v>80</v>
      </c>
      <c r="F95" s="170" t="s">
        <v>138</v>
      </c>
      <c r="G95" s="157"/>
      <c r="H95" s="157"/>
      <c r="I95" s="160"/>
      <c r="J95" s="171">
        <f>BK95</f>
        <v>0</v>
      </c>
      <c r="K95" s="157"/>
      <c r="L95" s="162"/>
      <c r="M95" s="163"/>
      <c r="N95" s="164"/>
      <c r="O95" s="164"/>
      <c r="P95" s="165">
        <f>SUM(P96:P160)</f>
        <v>0</v>
      </c>
      <c r="Q95" s="164"/>
      <c r="R95" s="165">
        <f>SUM(R96:R160)</f>
        <v>191.00306899999998</v>
      </c>
      <c r="S95" s="164"/>
      <c r="T95" s="166">
        <f>SUM(T96:T160)</f>
        <v>0</v>
      </c>
      <c r="AR95" s="167" t="s">
        <v>80</v>
      </c>
      <c r="AT95" s="168" t="s">
        <v>71</v>
      </c>
      <c r="AU95" s="168" t="s">
        <v>80</v>
      </c>
      <c r="AY95" s="167" t="s">
        <v>137</v>
      </c>
      <c r="BK95" s="169">
        <f>SUM(BK96:BK160)</f>
        <v>0</v>
      </c>
    </row>
    <row r="96" spans="1:65" s="2" customFormat="1" ht="24.2" customHeight="1">
      <c r="A96" s="33"/>
      <c r="B96" s="34"/>
      <c r="C96" s="172" t="s">
        <v>80</v>
      </c>
      <c r="D96" s="172" t="s">
        <v>139</v>
      </c>
      <c r="E96" s="173" t="s">
        <v>140</v>
      </c>
      <c r="F96" s="174" t="s">
        <v>141</v>
      </c>
      <c r="G96" s="175" t="s">
        <v>142</v>
      </c>
      <c r="H96" s="176">
        <v>39.543999999999997</v>
      </c>
      <c r="I96" s="177"/>
      <c r="J96" s="178">
        <f>ROUND(I96*H96,2)</f>
        <v>0</v>
      </c>
      <c r="K96" s="174" t="s">
        <v>143</v>
      </c>
      <c r="L96" s="38"/>
      <c r="M96" s="179" t="s">
        <v>19</v>
      </c>
      <c r="N96" s="180" t="s">
        <v>43</v>
      </c>
      <c r="O96" s="63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R96" s="183" t="s">
        <v>144</v>
      </c>
      <c r="AT96" s="183" t="s">
        <v>139</v>
      </c>
      <c r="AU96" s="183" t="s">
        <v>82</v>
      </c>
      <c r="AY96" s="16" t="s">
        <v>137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80</v>
      </c>
      <c r="BK96" s="184">
        <f>ROUND(I96*H96,2)</f>
        <v>0</v>
      </c>
      <c r="BL96" s="16" t="s">
        <v>144</v>
      </c>
      <c r="BM96" s="183" t="s">
        <v>145</v>
      </c>
    </row>
    <row r="97" spans="1:65" s="2" customFormat="1">
      <c r="A97" s="33"/>
      <c r="B97" s="34"/>
      <c r="C97" s="35"/>
      <c r="D97" s="185" t="s">
        <v>146</v>
      </c>
      <c r="E97" s="35"/>
      <c r="F97" s="186" t="s">
        <v>147</v>
      </c>
      <c r="G97" s="35"/>
      <c r="H97" s="35"/>
      <c r="I97" s="187"/>
      <c r="J97" s="35"/>
      <c r="K97" s="35"/>
      <c r="L97" s="38"/>
      <c r="M97" s="188"/>
      <c r="N97" s="189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146</v>
      </c>
      <c r="AU97" s="16" t="s">
        <v>82</v>
      </c>
    </row>
    <row r="98" spans="1:65" s="13" customFormat="1">
      <c r="B98" s="190"/>
      <c r="C98" s="191"/>
      <c r="D98" s="192" t="s">
        <v>148</v>
      </c>
      <c r="E98" s="193" t="s">
        <v>19</v>
      </c>
      <c r="F98" s="194" t="s">
        <v>149</v>
      </c>
      <c r="G98" s="191"/>
      <c r="H98" s="195">
        <v>39.543999999999997</v>
      </c>
      <c r="I98" s="196"/>
      <c r="J98" s="191"/>
      <c r="K98" s="191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148</v>
      </c>
      <c r="AU98" s="201" t="s">
        <v>82</v>
      </c>
      <c r="AV98" s="13" t="s">
        <v>82</v>
      </c>
      <c r="AW98" s="13" t="s">
        <v>33</v>
      </c>
      <c r="AX98" s="13" t="s">
        <v>80</v>
      </c>
      <c r="AY98" s="201" t="s">
        <v>137</v>
      </c>
    </row>
    <row r="99" spans="1:65" s="2" customFormat="1" ht="24.2" customHeight="1">
      <c r="A99" s="33"/>
      <c r="B99" s="34"/>
      <c r="C99" s="172" t="s">
        <v>82</v>
      </c>
      <c r="D99" s="172" t="s">
        <v>139</v>
      </c>
      <c r="E99" s="173" t="s">
        <v>150</v>
      </c>
      <c r="F99" s="174" t="s">
        <v>151</v>
      </c>
      <c r="G99" s="175" t="s">
        <v>142</v>
      </c>
      <c r="H99" s="176">
        <v>68.400000000000006</v>
      </c>
      <c r="I99" s="177"/>
      <c r="J99" s="178">
        <f>ROUND(I99*H99,2)</f>
        <v>0</v>
      </c>
      <c r="K99" s="174" t="s">
        <v>143</v>
      </c>
      <c r="L99" s="38"/>
      <c r="M99" s="179" t="s">
        <v>19</v>
      </c>
      <c r="N99" s="180" t="s">
        <v>43</v>
      </c>
      <c r="O99" s="63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83" t="s">
        <v>144</v>
      </c>
      <c r="AT99" s="183" t="s">
        <v>139</v>
      </c>
      <c r="AU99" s="183" t="s">
        <v>82</v>
      </c>
      <c r="AY99" s="16" t="s">
        <v>137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80</v>
      </c>
      <c r="BK99" s="184">
        <f>ROUND(I99*H99,2)</f>
        <v>0</v>
      </c>
      <c r="BL99" s="16" t="s">
        <v>144</v>
      </c>
      <c r="BM99" s="183" t="s">
        <v>152</v>
      </c>
    </row>
    <row r="100" spans="1:65" s="2" customFormat="1">
      <c r="A100" s="33"/>
      <c r="B100" s="34"/>
      <c r="C100" s="35"/>
      <c r="D100" s="185" t="s">
        <v>146</v>
      </c>
      <c r="E100" s="35"/>
      <c r="F100" s="186" t="s">
        <v>153</v>
      </c>
      <c r="G100" s="35"/>
      <c r="H100" s="35"/>
      <c r="I100" s="187"/>
      <c r="J100" s="35"/>
      <c r="K100" s="35"/>
      <c r="L100" s="38"/>
      <c r="M100" s="188"/>
      <c r="N100" s="189"/>
      <c r="O100" s="63"/>
      <c r="P100" s="63"/>
      <c r="Q100" s="63"/>
      <c r="R100" s="63"/>
      <c r="S100" s="63"/>
      <c r="T100" s="64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6" t="s">
        <v>146</v>
      </c>
      <c r="AU100" s="16" t="s">
        <v>82</v>
      </c>
    </row>
    <row r="101" spans="1:65" s="13" customFormat="1">
      <c r="B101" s="190"/>
      <c r="C101" s="191"/>
      <c r="D101" s="192" t="s">
        <v>148</v>
      </c>
      <c r="E101" s="193" t="s">
        <v>19</v>
      </c>
      <c r="F101" s="194" t="s">
        <v>154</v>
      </c>
      <c r="G101" s="191"/>
      <c r="H101" s="195">
        <v>68.400000000000006</v>
      </c>
      <c r="I101" s="196"/>
      <c r="J101" s="191"/>
      <c r="K101" s="191"/>
      <c r="L101" s="197"/>
      <c r="M101" s="198"/>
      <c r="N101" s="199"/>
      <c r="O101" s="199"/>
      <c r="P101" s="199"/>
      <c r="Q101" s="199"/>
      <c r="R101" s="199"/>
      <c r="S101" s="199"/>
      <c r="T101" s="200"/>
      <c r="AT101" s="201" t="s">
        <v>148</v>
      </c>
      <c r="AU101" s="201" t="s">
        <v>82</v>
      </c>
      <c r="AV101" s="13" t="s">
        <v>82</v>
      </c>
      <c r="AW101" s="13" t="s">
        <v>33</v>
      </c>
      <c r="AX101" s="13" t="s">
        <v>80</v>
      </c>
      <c r="AY101" s="201" t="s">
        <v>137</v>
      </c>
    </row>
    <row r="102" spans="1:65" s="2" customFormat="1" ht="21.75" customHeight="1">
      <c r="A102" s="33"/>
      <c r="B102" s="34"/>
      <c r="C102" s="172" t="s">
        <v>155</v>
      </c>
      <c r="D102" s="172" t="s">
        <v>139</v>
      </c>
      <c r="E102" s="173" t="s">
        <v>156</v>
      </c>
      <c r="F102" s="174" t="s">
        <v>157</v>
      </c>
      <c r="G102" s="175" t="s">
        <v>158</v>
      </c>
      <c r="H102" s="176">
        <v>89.6</v>
      </c>
      <c r="I102" s="177"/>
      <c r="J102" s="178">
        <f>ROUND(I102*H102,2)</f>
        <v>0</v>
      </c>
      <c r="K102" s="174" t="s">
        <v>159</v>
      </c>
      <c r="L102" s="38"/>
      <c r="M102" s="179" t="s">
        <v>19</v>
      </c>
      <c r="N102" s="180" t="s">
        <v>43</v>
      </c>
      <c r="O102" s="63"/>
      <c r="P102" s="181">
        <f>O102*H102</f>
        <v>0</v>
      </c>
      <c r="Q102" s="181">
        <v>8.4000000000000003E-4</v>
      </c>
      <c r="R102" s="181">
        <f>Q102*H102</f>
        <v>7.5263999999999998E-2</v>
      </c>
      <c r="S102" s="181">
        <v>0</v>
      </c>
      <c r="T102" s="182">
        <f>S102*H102</f>
        <v>0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R102" s="183" t="s">
        <v>144</v>
      </c>
      <c r="AT102" s="183" t="s">
        <v>139</v>
      </c>
      <c r="AU102" s="183" t="s">
        <v>82</v>
      </c>
      <c r="AY102" s="16" t="s">
        <v>137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80</v>
      </c>
      <c r="BK102" s="184">
        <f>ROUND(I102*H102,2)</f>
        <v>0</v>
      </c>
      <c r="BL102" s="16" t="s">
        <v>144</v>
      </c>
      <c r="BM102" s="183" t="s">
        <v>160</v>
      </c>
    </row>
    <row r="103" spans="1:65" s="2" customFormat="1">
      <c r="A103" s="33"/>
      <c r="B103" s="34"/>
      <c r="C103" s="35"/>
      <c r="D103" s="185" t="s">
        <v>146</v>
      </c>
      <c r="E103" s="35"/>
      <c r="F103" s="186" t="s">
        <v>161</v>
      </c>
      <c r="G103" s="35"/>
      <c r="H103" s="35"/>
      <c r="I103" s="187"/>
      <c r="J103" s="35"/>
      <c r="K103" s="35"/>
      <c r="L103" s="38"/>
      <c r="M103" s="188"/>
      <c r="N103" s="189"/>
      <c r="O103" s="63"/>
      <c r="P103" s="63"/>
      <c r="Q103" s="63"/>
      <c r="R103" s="63"/>
      <c r="S103" s="63"/>
      <c r="T103" s="64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6" t="s">
        <v>146</v>
      </c>
      <c r="AU103" s="16" t="s">
        <v>82</v>
      </c>
    </row>
    <row r="104" spans="1:65" s="13" customFormat="1">
      <c r="B104" s="190"/>
      <c r="C104" s="191"/>
      <c r="D104" s="192" t="s">
        <v>148</v>
      </c>
      <c r="E104" s="193" t="s">
        <v>19</v>
      </c>
      <c r="F104" s="194" t="s">
        <v>162</v>
      </c>
      <c r="G104" s="191"/>
      <c r="H104" s="195">
        <v>89.6</v>
      </c>
      <c r="I104" s="196"/>
      <c r="J104" s="191"/>
      <c r="K104" s="191"/>
      <c r="L104" s="197"/>
      <c r="M104" s="198"/>
      <c r="N104" s="199"/>
      <c r="O104" s="199"/>
      <c r="P104" s="199"/>
      <c r="Q104" s="199"/>
      <c r="R104" s="199"/>
      <c r="S104" s="199"/>
      <c r="T104" s="200"/>
      <c r="AT104" s="201" t="s">
        <v>148</v>
      </c>
      <c r="AU104" s="201" t="s">
        <v>82</v>
      </c>
      <c r="AV104" s="13" t="s">
        <v>82</v>
      </c>
      <c r="AW104" s="13" t="s">
        <v>33</v>
      </c>
      <c r="AX104" s="13" t="s">
        <v>80</v>
      </c>
      <c r="AY104" s="201" t="s">
        <v>137</v>
      </c>
    </row>
    <row r="105" spans="1:65" s="2" customFormat="1" ht="24.2" customHeight="1">
      <c r="A105" s="33"/>
      <c r="B105" s="34"/>
      <c r="C105" s="172" t="s">
        <v>144</v>
      </c>
      <c r="D105" s="172" t="s">
        <v>139</v>
      </c>
      <c r="E105" s="173" t="s">
        <v>163</v>
      </c>
      <c r="F105" s="174" t="s">
        <v>164</v>
      </c>
      <c r="G105" s="175" t="s">
        <v>158</v>
      </c>
      <c r="H105" s="176">
        <v>23.3</v>
      </c>
      <c r="I105" s="177"/>
      <c r="J105" s="178">
        <f>ROUND(I105*H105,2)</f>
        <v>0</v>
      </c>
      <c r="K105" s="174" t="s">
        <v>143</v>
      </c>
      <c r="L105" s="38"/>
      <c r="M105" s="179" t="s">
        <v>19</v>
      </c>
      <c r="N105" s="180" t="s">
        <v>43</v>
      </c>
      <c r="O105" s="63"/>
      <c r="P105" s="181">
        <f>O105*H105</f>
        <v>0</v>
      </c>
      <c r="Q105" s="181">
        <v>8.4999999999999995E-4</v>
      </c>
      <c r="R105" s="181">
        <f>Q105*H105</f>
        <v>1.9805E-2</v>
      </c>
      <c r="S105" s="181">
        <v>0</v>
      </c>
      <c r="T105" s="182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83" t="s">
        <v>144</v>
      </c>
      <c r="AT105" s="183" t="s">
        <v>139</v>
      </c>
      <c r="AU105" s="183" t="s">
        <v>82</v>
      </c>
      <c r="AY105" s="16" t="s">
        <v>137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80</v>
      </c>
      <c r="BK105" s="184">
        <f>ROUND(I105*H105,2)</f>
        <v>0</v>
      </c>
      <c r="BL105" s="16" t="s">
        <v>144</v>
      </c>
      <c r="BM105" s="183" t="s">
        <v>165</v>
      </c>
    </row>
    <row r="106" spans="1:65" s="2" customFormat="1">
      <c r="A106" s="33"/>
      <c r="B106" s="34"/>
      <c r="C106" s="35"/>
      <c r="D106" s="185" t="s">
        <v>146</v>
      </c>
      <c r="E106" s="35"/>
      <c r="F106" s="186" t="s">
        <v>166</v>
      </c>
      <c r="G106" s="35"/>
      <c r="H106" s="35"/>
      <c r="I106" s="187"/>
      <c r="J106" s="35"/>
      <c r="K106" s="35"/>
      <c r="L106" s="38"/>
      <c r="M106" s="188"/>
      <c r="N106" s="189"/>
      <c r="O106" s="63"/>
      <c r="P106" s="63"/>
      <c r="Q106" s="63"/>
      <c r="R106" s="63"/>
      <c r="S106" s="63"/>
      <c r="T106" s="6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146</v>
      </c>
      <c r="AU106" s="16" t="s">
        <v>82</v>
      </c>
    </row>
    <row r="107" spans="1:65" s="13" customFormat="1">
      <c r="B107" s="190"/>
      <c r="C107" s="191"/>
      <c r="D107" s="192" t="s">
        <v>148</v>
      </c>
      <c r="E107" s="193" t="s">
        <v>19</v>
      </c>
      <c r="F107" s="194" t="s">
        <v>167</v>
      </c>
      <c r="G107" s="191"/>
      <c r="H107" s="195">
        <v>23.3</v>
      </c>
      <c r="I107" s="196"/>
      <c r="J107" s="191"/>
      <c r="K107" s="191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148</v>
      </c>
      <c r="AU107" s="201" t="s">
        <v>82</v>
      </c>
      <c r="AV107" s="13" t="s">
        <v>82</v>
      </c>
      <c r="AW107" s="13" t="s">
        <v>33</v>
      </c>
      <c r="AX107" s="13" t="s">
        <v>80</v>
      </c>
      <c r="AY107" s="201" t="s">
        <v>137</v>
      </c>
    </row>
    <row r="108" spans="1:65" s="2" customFormat="1" ht="24.2" customHeight="1">
      <c r="A108" s="33"/>
      <c r="B108" s="34"/>
      <c r="C108" s="172" t="s">
        <v>168</v>
      </c>
      <c r="D108" s="172" t="s">
        <v>139</v>
      </c>
      <c r="E108" s="173" t="s">
        <v>169</v>
      </c>
      <c r="F108" s="174" t="s">
        <v>170</v>
      </c>
      <c r="G108" s="175" t="s">
        <v>158</v>
      </c>
      <c r="H108" s="176">
        <v>89.6</v>
      </c>
      <c r="I108" s="177"/>
      <c r="J108" s="178">
        <f>ROUND(I108*H108,2)</f>
        <v>0</v>
      </c>
      <c r="K108" s="174" t="s">
        <v>159</v>
      </c>
      <c r="L108" s="38"/>
      <c r="M108" s="179" t="s">
        <v>19</v>
      </c>
      <c r="N108" s="180" t="s">
        <v>43</v>
      </c>
      <c r="O108" s="63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83" t="s">
        <v>144</v>
      </c>
      <c r="AT108" s="183" t="s">
        <v>139</v>
      </c>
      <c r="AU108" s="183" t="s">
        <v>82</v>
      </c>
      <c r="AY108" s="16" t="s">
        <v>137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80</v>
      </c>
      <c r="BK108" s="184">
        <f>ROUND(I108*H108,2)</f>
        <v>0</v>
      </c>
      <c r="BL108" s="16" t="s">
        <v>144</v>
      </c>
      <c r="BM108" s="183" t="s">
        <v>171</v>
      </c>
    </row>
    <row r="109" spans="1:65" s="2" customFormat="1">
      <c r="A109" s="33"/>
      <c r="B109" s="34"/>
      <c r="C109" s="35"/>
      <c r="D109" s="185" t="s">
        <v>146</v>
      </c>
      <c r="E109" s="35"/>
      <c r="F109" s="186" t="s">
        <v>172</v>
      </c>
      <c r="G109" s="35"/>
      <c r="H109" s="35"/>
      <c r="I109" s="187"/>
      <c r="J109" s="35"/>
      <c r="K109" s="35"/>
      <c r="L109" s="38"/>
      <c r="M109" s="188"/>
      <c r="N109" s="189"/>
      <c r="O109" s="63"/>
      <c r="P109" s="63"/>
      <c r="Q109" s="63"/>
      <c r="R109" s="63"/>
      <c r="S109" s="63"/>
      <c r="T109" s="6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146</v>
      </c>
      <c r="AU109" s="16" t="s">
        <v>82</v>
      </c>
    </row>
    <row r="110" spans="1:65" s="13" customFormat="1">
      <c r="B110" s="190"/>
      <c r="C110" s="191"/>
      <c r="D110" s="192" t="s">
        <v>148</v>
      </c>
      <c r="E110" s="193" t="s">
        <v>19</v>
      </c>
      <c r="F110" s="194" t="s">
        <v>162</v>
      </c>
      <c r="G110" s="191"/>
      <c r="H110" s="195">
        <v>89.6</v>
      </c>
      <c r="I110" s="196"/>
      <c r="J110" s="191"/>
      <c r="K110" s="191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148</v>
      </c>
      <c r="AU110" s="201" t="s">
        <v>82</v>
      </c>
      <c r="AV110" s="13" t="s">
        <v>82</v>
      </c>
      <c r="AW110" s="13" t="s">
        <v>33</v>
      </c>
      <c r="AX110" s="13" t="s">
        <v>80</v>
      </c>
      <c r="AY110" s="201" t="s">
        <v>137</v>
      </c>
    </row>
    <row r="111" spans="1:65" s="2" customFormat="1" ht="24.2" customHeight="1">
      <c r="A111" s="33"/>
      <c r="B111" s="34"/>
      <c r="C111" s="172" t="s">
        <v>173</v>
      </c>
      <c r="D111" s="172" t="s">
        <v>139</v>
      </c>
      <c r="E111" s="173" t="s">
        <v>174</v>
      </c>
      <c r="F111" s="174" t="s">
        <v>175</v>
      </c>
      <c r="G111" s="175" t="s">
        <v>158</v>
      </c>
      <c r="H111" s="176">
        <v>23.3</v>
      </c>
      <c r="I111" s="177"/>
      <c r="J111" s="178">
        <f>ROUND(I111*H111,2)</f>
        <v>0</v>
      </c>
      <c r="K111" s="174" t="s">
        <v>143</v>
      </c>
      <c r="L111" s="38"/>
      <c r="M111" s="179" t="s">
        <v>19</v>
      </c>
      <c r="N111" s="180" t="s">
        <v>43</v>
      </c>
      <c r="O111" s="63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83" t="s">
        <v>144</v>
      </c>
      <c r="AT111" s="183" t="s">
        <v>139</v>
      </c>
      <c r="AU111" s="183" t="s">
        <v>82</v>
      </c>
      <c r="AY111" s="16" t="s">
        <v>137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6" t="s">
        <v>80</v>
      </c>
      <c r="BK111" s="184">
        <f>ROUND(I111*H111,2)</f>
        <v>0</v>
      </c>
      <c r="BL111" s="16" t="s">
        <v>144</v>
      </c>
      <c r="BM111" s="183" t="s">
        <v>176</v>
      </c>
    </row>
    <row r="112" spans="1:65" s="2" customFormat="1">
      <c r="A112" s="33"/>
      <c r="B112" s="34"/>
      <c r="C112" s="35"/>
      <c r="D112" s="185" t="s">
        <v>146</v>
      </c>
      <c r="E112" s="35"/>
      <c r="F112" s="186" t="s">
        <v>177</v>
      </c>
      <c r="G112" s="35"/>
      <c r="H112" s="35"/>
      <c r="I112" s="187"/>
      <c r="J112" s="35"/>
      <c r="K112" s="35"/>
      <c r="L112" s="38"/>
      <c r="M112" s="188"/>
      <c r="N112" s="189"/>
      <c r="O112" s="63"/>
      <c r="P112" s="63"/>
      <c r="Q112" s="63"/>
      <c r="R112" s="63"/>
      <c r="S112" s="63"/>
      <c r="T112" s="6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146</v>
      </c>
      <c r="AU112" s="16" t="s">
        <v>82</v>
      </c>
    </row>
    <row r="113" spans="1:65" s="13" customFormat="1">
      <c r="B113" s="190"/>
      <c r="C113" s="191"/>
      <c r="D113" s="192" t="s">
        <v>148</v>
      </c>
      <c r="E113" s="193" t="s">
        <v>19</v>
      </c>
      <c r="F113" s="194" t="s">
        <v>167</v>
      </c>
      <c r="G113" s="191"/>
      <c r="H113" s="195">
        <v>23.3</v>
      </c>
      <c r="I113" s="196"/>
      <c r="J113" s="191"/>
      <c r="K113" s="191"/>
      <c r="L113" s="197"/>
      <c r="M113" s="198"/>
      <c r="N113" s="199"/>
      <c r="O113" s="199"/>
      <c r="P113" s="199"/>
      <c r="Q113" s="199"/>
      <c r="R113" s="199"/>
      <c r="S113" s="199"/>
      <c r="T113" s="200"/>
      <c r="AT113" s="201" t="s">
        <v>148</v>
      </c>
      <c r="AU113" s="201" t="s">
        <v>82</v>
      </c>
      <c r="AV113" s="13" t="s">
        <v>82</v>
      </c>
      <c r="AW113" s="13" t="s">
        <v>33</v>
      </c>
      <c r="AX113" s="13" t="s">
        <v>80</v>
      </c>
      <c r="AY113" s="201" t="s">
        <v>137</v>
      </c>
    </row>
    <row r="114" spans="1:65" s="2" customFormat="1" ht="37.9" customHeight="1">
      <c r="A114" s="33"/>
      <c r="B114" s="34"/>
      <c r="C114" s="172" t="s">
        <v>178</v>
      </c>
      <c r="D114" s="172" t="s">
        <v>139</v>
      </c>
      <c r="E114" s="173" t="s">
        <v>179</v>
      </c>
      <c r="F114" s="174" t="s">
        <v>180</v>
      </c>
      <c r="G114" s="175" t="s">
        <v>142</v>
      </c>
      <c r="H114" s="176">
        <v>21.588999999999999</v>
      </c>
      <c r="I114" s="177"/>
      <c r="J114" s="178">
        <f>ROUND(I114*H114,2)</f>
        <v>0</v>
      </c>
      <c r="K114" s="174" t="s">
        <v>143</v>
      </c>
      <c r="L114" s="38"/>
      <c r="M114" s="179" t="s">
        <v>19</v>
      </c>
      <c r="N114" s="180" t="s">
        <v>43</v>
      </c>
      <c r="O114" s="63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183" t="s">
        <v>144</v>
      </c>
      <c r="AT114" s="183" t="s">
        <v>139</v>
      </c>
      <c r="AU114" s="183" t="s">
        <v>82</v>
      </c>
      <c r="AY114" s="16" t="s">
        <v>137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80</v>
      </c>
      <c r="BK114" s="184">
        <f>ROUND(I114*H114,2)</f>
        <v>0</v>
      </c>
      <c r="BL114" s="16" t="s">
        <v>144</v>
      </c>
      <c r="BM114" s="183" t="s">
        <v>181</v>
      </c>
    </row>
    <row r="115" spans="1:65" s="2" customFormat="1">
      <c r="A115" s="33"/>
      <c r="B115" s="34"/>
      <c r="C115" s="35"/>
      <c r="D115" s="185" t="s">
        <v>146</v>
      </c>
      <c r="E115" s="35"/>
      <c r="F115" s="186" t="s">
        <v>182</v>
      </c>
      <c r="G115" s="35"/>
      <c r="H115" s="35"/>
      <c r="I115" s="187"/>
      <c r="J115" s="35"/>
      <c r="K115" s="35"/>
      <c r="L115" s="38"/>
      <c r="M115" s="188"/>
      <c r="N115" s="189"/>
      <c r="O115" s="63"/>
      <c r="P115" s="63"/>
      <c r="Q115" s="63"/>
      <c r="R115" s="63"/>
      <c r="S115" s="63"/>
      <c r="T115" s="6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146</v>
      </c>
      <c r="AU115" s="16" t="s">
        <v>82</v>
      </c>
    </row>
    <row r="116" spans="1:65" s="13" customFormat="1">
      <c r="B116" s="190"/>
      <c r="C116" s="191"/>
      <c r="D116" s="192" t="s">
        <v>148</v>
      </c>
      <c r="E116" s="193" t="s">
        <v>19</v>
      </c>
      <c r="F116" s="194" t="s">
        <v>154</v>
      </c>
      <c r="G116" s="191"/>
      <c r="H116" s="195">
        <v>68.400000000000006</v>
      </c>
      <c r="I116" s="196"/>
      <c r="J116" s="191"/>
      <c r="K116" s="191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148</v>
      </c>
      <c r="AU116" s="201" t="s">
        <v>82</v>
      </c>
      <c r="AV116" s="13" t="s">
        <v>82</v>
      </c>
      <c r="AW116" s="13" t="s">
        <v>33</v>
      </c>
      <c r="AX116" s="13" t="s">
        <v>72</v>
      </c>
      <c r="AY116" s="201" t="s">
        <v>137</v>
      </c>
    </row>
    <row r="117" spans="1:65" s="13" customFormat="1">
      <c r="B117" s="190"/>
      <c r="C117" s="191"/>
      <c r="D117" s="192" t="s">
        <v>148</v>
      </c>
      <c r="E117" s="193" t="s">
        <v>19</v>
      </c>
      <c r="F117" s="194" t="s">
        <v>149</v>
      </c>
      <c r="G117" s="191"/>
      <c r="H117" s="195">
        <v>39.543999999999997</v>
      </c>
      <c r="I117" s="196"/>
      <c r="J117" s="191"/>
      <c r="K117" s="191"/>
      <c r="L117" s="197"/>
      <c r="M117" s="198"/>
      <c r="N117" s="199"/>
      <c r="O117" s="199"/>
      <c r="P117" s="199"/>
      <c r="Q117" s="199"/>
      <c r="R117" s="199"/>
      <c r="S117" s="199"/>
      <c r="T117" s="200"/>
      <c r="AT117" s="201" t="s">
        <v>148</v>
      </c>
      <c r="AU117" s="201" t="s">
        <v>82</v>
      </c>
      <c r="AV117" s="13" t="s">
        <v>82</v>
      </c>
      <c r="AW117" s="13" t="s">
        <v>33</v>
      </c>
      <c r="AX117" s="13" t="s">
        <v>72</v>
      </c>
      <c r="AY117" s="201" t="s">
        <v>137</v>
      </c>
    </row>
    <row r="118" spans="1:65" s="14" customFormat="1">
      <c r="B118" s="202"/>
      <c r="C118" s="203"/>
      <c r="D118" s="192" t="s">
        <v>148</v>
      </c>
      <c r="E118" s="204" t="s">
        <v>19</v>
      </c>
      <c r="F118" s="205" t="s">
        <v>183</v>
      </c>
      <c r="G118" s="203"/>
      <c r="H118" s="206">
        <v>107.944</v>
      </c>
      <c r="I118" s="207"/>
      <c r="J118" s="203"/>
      <c r="K118" s="203"/>
      <c r="L118" s="208"/>
      <c r="M118" s="209"/>
      <c r="N118" s="210"/>
      <c r="O118" s="210"/>
      <c r="P118" s="210"/>
      <c r="Q118" s="210"/>
      <c r="R118" s="210"/>
      <c r="S118" s="210"/>
      <c r="T118" s="211"/>
      <c r="AT118" s="212" t="s">
        <v>148</v>
      </c>
      <c r="AU118" s="212" t="s">
        <v>82</v>
      </c>
      <c r="AV118" s="14" t="s">
        <v>144</v>
      </c>
      <c r="AW118" s="14" t="s">
        <v>33</v>
      </c>
      <c r="AX118" s="14" t="s">
        <v>72</v>
      </c>
      <c r="AY118" s="212" t="s">
        <v>137</v>
      </c>
    </row>
    <row r="119" spans="1:65" s="13" customFormat="1">
      <c r="B119" s="190"/>
      <c r="C119" s="191"/>
      <c r="D119" s="192" t="s">
        <v>148</v>
      </c>
      <c r="E119" s="193" t="s">
        <v>19</v>
      </c>
      <c r="F119" s="194" t="s">
        <v>184</v>
      </c>
      <c r="G119" s="191"/>
      <c r="H119" s="195">
        <v>21.588999999999999</v>
      </c>
      <c r="I119" s="196"/>
      <c r="J119" s="191"/>
      <c r="K119" s="191"/>
      <c r="L119" s="197"/>
      <c r="M119" s="198"/>
      <c r="N119" s="199"/>
      <c r="O119" s="199"/>
      <c r="P119" s="199"/>
      <c r="Q119" s="199"/>
      <c r="R119" s="199"/>
      <c r="S119" s="199"/>
      <c r="T119" s="200"/>
      <c r="AT119" s="201" t="s">
        <v>148</v>
      </c>
      <c r="AU119" s="201" t="s">
        <v>82</v>
      </c>
      <c r="AV119" s="13" t="s">
        <v>82</v>
      </c>
      <c r="AW119" s="13" t="s">
        <v>33</v>
      </c>
      <c r="AX119" s="13" t="s">
        <v>80</v>
      </c>
      <c r="AY119" s="201" t="s">
        <v>137</v>
      </c>
    </row>
    <row r="120" spans="1:65" s="2" customFormat="1" ht="24.2" customHeight="1">
      <c r="A120" s="33"/>
      <c r="B120" s="34"/>
      <c r="C120" s="172" t="s">
        <v>185</v>
      </c>
      <c r="D120" s="172" t="s">
        <v>139</v>
      </c>
      <c r="E120" s="173" t="s">
        <v>186</v>
      </c>
      <c r="F120" s="174" t="s">
        <v>187</v>
      </c>
      <c r="G120" s="175" t="s">
        <v>142</v>
      </c>
      <c r="H120" s="176">
        <v>21.588999999999999</v>
      </c>
      <c r="I120" s="177"/>
      <c r="J120" s="178">
        <f>ROUND(I120*H120,2)</f>
        <v>0</v>
      </c>
      <c r="K120" s="174" t="s">
        <v>143</v>
      </c>
      <c r="L120" s="38"/>
      <c r="M120" s="179" t="s">
        <v>19</v>
      </c>
      <c r="N120" s="180" t="s">
        <v>43</v>
      </c>
      <c r="O120" s="63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83" t="s">
        <v>144</v>
      </c>
      <c r="AT120" s="183" t="s">
        <v>139</v>
      </c>
      <c r="AU120" s="183" t="s">
        <v>82</v>
      </c>
      <c r="AY120" s="16" t="s">
        <v>137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80</v>
      </c>
      <c r="BK120" s="184">
        <f>ROUND(I120*H120,2)</f>
        <v>0</v>
      </c>
      <c r="BL120" s="16" t="s">
        <v>144</v>
      </c>
      <c r="BM120" s="183" t="s">
        <v>188</v>
      </c>
    </row>
    <row r="121" spans="1:65" s="2" customFormat="1">
      <c r="A121" s="33"/>
      <c r="B121" s="34"/>
      <c r="C121" s="35"/>
      <c r="D121" s="185" t="s">
        <v>146</v>
      </c>
      <c r="E121" s="35"/>
      <c r="F121" s="186" t="s">
        <v>189</v>
      </c>
      <c r="G121" s="35"/>
      <c r="H121" s="35"/>
      <c r="I121" s="187"/>
      <c r="J121" s="35"/>
      <c r="K121" s="35"/>
      <c r="L121" s="38"/>
      <c r="M121" s="188"/>
      <c r="N121" s="189"/>
      <c r="O121" s="63"/>
      <c r="P121" s="63"/>
      <c r="Q121" s="63"/>
      <c r="R121" s="63"/>
      <c r="S121" s="63"/>
      <c r="T121" s="64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146</v>
      </c>
      <c r="AU121" s="16" t="s">
        <v>82</v>
      </c>
    </row>
    <row r="122" spans="1:65" s="13" customFormat="1">
      <c r="B122" s="190"/>
      <c r="C122" s="191"/>
      <c r="D122" s="192" t="s">
        <v>148</v>
      </c>
      <c r="E122" s="193" t="s">
        <v>19</v>
      </c>
      <c r="F122" s="194" t="s">
        <v>154</v>
      </c>
      <c r="G122" s="191"/>
      <c r="H122" s="195">
        <v>68.400000000000006</v>
      </c>
      <c r="I122" s="196"/>
      <c r="J122" s="191"/>
      <c r="K122" s="191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148</v>
      </c>
      <c r="AU122" s="201" t="s">
        <v>82</v>
      </c>
      <c r="AV122" s="13" t="s">
        <v>82</v>
      </c>
      <c r="AW122" s="13" t="s">
        <v>33</v>
      </c>
      <c r="AX122" s="13" t="s">
        <v>72</v>
      </c>
      <c r="AY122" s="201" t="s">
        <v>137</v>
      </c>
    </row>
    <row r="123" spans="1:65" s="13" customFormat="1">
      <c r="B123" s="190"/>
      <c r="C123" s="191"/>
      <c r="D123" s="192" t="s">
        <v>148</v>
      </c>
      <c r="E123" s="193" t="s">
        <v>19</v>
      </c>
      <c r="F123" s="194" t="s">
        <v>149</v>
      </c>
      <c r="G123" s="191"/>
      <c r="H123" s="195">
        <v>39.543999999999997</v>
      </c>
      <c r="I123" s="196"/>
      <c r="J123" s="191"/>
      <c r="K123" s="191"/>
      <c r="L123" s="197"/>
      <c r="M123" s="198"/>
      <c r="N123" s="199"/>
      <c r="O123" s="199"/>
      <c r="P123" s="199"/>
      <c r="Q123" s="199"/>
      <c r="R123" s="199"/>
      <c r="S123" s="199"/>
      <c r="T123" s="200"/>
      <c r="AT123" s="201" t="s">
        <v>148</v>
      </c>
      <c r="AU123" s="201" t="s">
        <v>82</v>
      </c>
      <c r="AV123" s="13" t="s">
        <v>82</v>
      </c>
      <c r="AW123" s="13" t="s">
        <v>33</v>
      </c>
      <c r="AX123" s="13" t="s">
        <v>72</v>
      </c>
      <c r="AY123" s="201" t="s">
        <v>137</v>
      </c>
    </row>
    <row r="124" spans="1:65" s="14" customFormat="1">
      <c r="B124" s="202"/>
      <c r="C124" s="203"/>
      <c r="D124" s="192" t="s">
        <v>148</v>
      </c>
      <c r="E124" s="204" t="s">
        <v>19</v>
      </c>
      <c r="F124" s="205" t="s">
        <v>183</v>
      </c>
      <c r="G124" s="203"/>
      <c r="H124" s="206">
        <v>107.944</v>
      </c>
      <c r="I124" s="207"/>
      <c r="J124" s="203"/>
      <c r="K124" s="203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148</v>
      </c>
      <c r="AU124" s="212" t="s">
        <v>82</v>
      </c>
      <c r="AV124" s="14" t="s">
        <v>144</v>
      </c>
      <c r="AW124" s="14" t="s">
        <v>33</v>
      </c>
      <c r="AX124" s="14" t="s">
        <v>72</v>
      </c>
      <c r="AY124" s="212" t="s">
        <v>137</v>
      </c>
    </row>
    <row r="125" spans="1:65" s="13" customFormat="1">
      <c r="B125" s="190"/>
      <c r="C125" s="191"/>
      <c r="D125" s="192" t="s">
        <v>148</v>
      </c>
      <c r="E125" s="193" t="s">
        <v>19</v>
      </c>
      <c r="F125" s="194" t="s">
        <v>184</v>
      </c>
      <c r="G125" s="191"/>
      <c r="H125" s="195">
        <v>21.588999999999999</v>
      </c>
      <c r="I125" s="196"/>
      <c r="J125" s="191"/>
      <c r="K125" s="191"/>
      <c r="L125" s="197"/>
      <c r="M125" s="198"/>
      <c r="N125" s="199"/>
      <c r="O125" s="199"/>
      <c r="P125" s="199"/>
      <c r="Q125" s="199"/>
      <c r="R125" s="199"/>
      <c r="S125" s="199"/>
      <c r="T125" s="200"/>
      <c r="AT125" s="201" t="s">
        <v>148</v>
      </c>
      <c r="AU125" s="201" t="s">
        <v>82</v>
      </c>
      <c r="AV125" s="13" t="s">
        <v>82</v>
      </c>
      <c r="AW125" s="13" t="s">
        <v>33</v>
      </c>
      <c r="AX125" s="13" t="s">
        <v>80</v>
      </c>
      <c r="AY125" s="201" t="s">
        <v>137</v>
      </c>
    </row>
    <row r="126" spans="1:65" s="2" customFormat="1" ht="37.9" customHeight="1">
      <c r="A126" s="33"/>
      <c r="B126" s="34"/>
      <c r="C126" s="172" t="s">
        <v>190</v>
      </c>
      <c r="D126" s="172" t="s">
        <v>139</v>
      </c>
      <c r="E126" s="173" t="s">
        <v>191</v>
      </c>
      <c r="F126" s="174" t="s">
        <v>192</v>
      </c>
      <c r="G126" s="175" t="s">
        <v>142</v>
      </c>
      <c r="H126" s="176">
        <v>107.944</v>
      </c>
      <c r="I126" s="177"/>
      <c r="J126" s="178">
        <f>ROUND(I126*H126,2)</f>
        <v>0</v>
      </c>
      <c r="K126" s="174" t="s">
        <v>193</v>
      </c>
      <c r="L126" s="38"/>
      <c r="M126" s="179" t="s">
        <v>19</v>
      </c>
      <c r="N126" s="180" t="s">
        <v>43</v>
      </c>
      <c r="O126" s="63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3" t="s">
        <v>144</v>
      </c>
      <c r="AT126" s="183" t="s">
        <v>139</v>
      </c>
      <c r="AU126" s="183" t="s">
        <v>82</v>
      </c>
      <c r="AY126" s="16" t="s">
        <v>137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6" t="s">
        <v>80</v>
      </c>
      <c r="BK126" s="184">
        <f>ROUND(I126*H126,2)</f>
        <v>0</v>
      </c>
      <c r="BL126" s="16" t="s">
        <v>144</v>
      </c>
      <c r="BM126" s="183" t="s">
        <v>194</v>
      </c>
    </row>
    <row r="127" spans="1:65" s="13" customFormat="1">
      <c r="B127" s="190"/>
      <c r="C127" s="191"/>
      <c r="D127" s="192" t="s">
        <v>148</v>
      </c>
      <c r="E127" s="193" t="s">
        <v>19</v>
      </c>
      <c r="F127" s="194" t="s">
        <v>149</v>
      </c>
      <c r="G127" s="191"/>
      <c r="H127" s="195">
        <v>39.543999999999997</v>
      </c>
      <c r="I127" s="196"/>
      <c r="J127" s="191"/>
      <c r="K127" s="191"/>
      <c r="L127" s="197"/>
      <c r="M127" s="198"/>
      <c r="N127" s="199"/>
      <c r="O127" s="199"/>
      <c r="P127" s="199"/>
      <c r="Q127" s="199"/>
      <c r="R127" s="199"/>
      <c r="S127" s="199"/>
      <c r="T127" s="200"/>
      <c r="AT127" s="201" t="s">
        <v>148</v>
      </c>
      <c r="AU127" s="201" t="s">
        <v>82</v>
      </c>
      <c r="AV127" s="13" t="s">
        <v>82</v>
      </c>
      <c r="AW127" s="13" t="s">
        <v>33</v>
      </c>
      <c r="AX127" s="13" t="s">
        <v>72</v>
      </c>
      <c r="AY127" s="201" t="s">
        <v>137</v>
      </c>
    </row>
    <row r="128" spans="1:65" s="13" customFormat="1">
      <c r="B128" s="190"/>
      <c r="C128" s="191"/>
      <c r="D128" s="192" t="s">
        <v>148</v>
      </c>
      <c r="E128" s="193" t="s">
        <v>19</v>
      </c>
      <c r="F128" s="194" t="s">
        <v>154</v>
      </c>
      <c r="G128" s="191"/>
      <c r="H128" s="195">
        <v>68.400000000000006</v>
      </c>
      <c r="I128" s="196"/>
      <c r="J128" s="191"/>
      <c r="K128" s="191"/>
      <c r="L128" s="197"/>
      <c r="M128" s="198"/>
      <c r="N128" s="199"/>
      <c r="O128" s="199"/>
      <c r="P128" s="199"/>
      <c r="Q128" s="199"/>
      <c r="R128" s="199"/>
      <c r="S128" s="199"/>
      <c r="T128" s="200"/>
      <c r="AT128" s="201" t="s">
        <v>148</v>
      </c>
      <c r="AU128" s="201" t="s">
        <v>82</v>
      </c>
      <c r="AV128" s="13" t="s">
        <v>82</v>
      </c>
      <c r="AW128" s="13" t="s">
        <v>33</v>
      </c>
      <c r="AX128" s="13" t="s">
        <v>72</v>
      </c>
      <c r="AY128" s="201" t="s">
        <v>137</v>
      </c>
    </row>
    <row r="129" spans="1:65" s="14" customFormat="1">
      <c r="B129" s="202"/>
      <c r="C129" s="203"/>
      <c r="D129" s="192" t="s">
        <v>148</v>
      </c>
      <c r="E129" s="204" t="s">
        <v>19</v>
      </c>
      <c r="F129" s="205" t="s">
        <v>183</v>
      </c>
      <c r="G129" s="203"/>
      <c r="H129" s="206">
        <v>107.944</v>
      </c>
      <c r="I129" s="207"/>
      <c r="J129" s="203"/>
      <c r="K129" s="203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148</v>
      </c>
      <c r="AU129" s="212" t="s">
        <v>82</v>
      </c>
      <c r="AV129" s="14" t="s">
        <v>144</v>
      </c>
      <c r="AW129" s="14" t="s">
        <v>33</v>
      </c>
      <c r="AX129" s="14" t="s">
        <v>80</v>
      </c>
      <c r="AY129" s="212" t="s">
        <v>137</v>
      </c>
    </row>
    <row r="130" spans="1:65" s="2" customFormat="1" ht="37.9" customHeight="1">
      <c r="A130" s="33"/>
      <c r="B130" s="34"/>
      <c r="C130" s="172" t="s">
        <v>195</v>
      </c>
      <c r="D130" s="172" t="s">
        <v>139</v>
      </c>
      <c r="E130" s="173" t="s">
        <v>196</v>
      </c>
      <c r="F130" s="174" t="s">
        <v>197</v>
      </c>
      <c r="G130" s="175" t="s">
        <v>142</v>
      </c>
      <c r="H130" s="176">
        <v>71.823999999999998</v>
      </c>
      <c r="I130" s="177"/>
      <c r="J130" s="178">
        <f>ROUND(I130*H130,2)</f>
        <v>0</v>
      </c>
      <c r="K130" s="174" t="s">
        <v>19</v>
      </c>
      <c r="L130" s="38"/>
      <c r="M130" s="179" t="s">
        <v>19</v>
      </c>
      <c r="N130" s="180" t="s">
        <v>43</v>
      </c>
      <c r="O130" s="63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3" t="s">
        <v>144</v>
      </c>
      <c r="AT130" s="183" t="s">
        <v>139</v>
      </c>
      <c r="AU130" s="183" t="s">
        <v>82</v>
      </c>
      <c r="AY130" s="16" t="s">
        <v>137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6" t="s">
        <v>80</v>
      </c>
      <c r="BK130" s="184">
        <f>ROUND(I130*H130,2)</f>
        <v>0</v>
      </c>
      <c r="BL130" s="16" t="s">
        <v>144</v>
      </c>
      <c r="BM130" s="183" t="s">
        <v>198</v>
      </c>
    </row>
    <row r="131" spans="1:65" s="13" customFormat="1">
      <c r="B131" s="190"/>
      <c r="C131" s="191"/>
      <c r="D131" s="192" t="s">
        <v>148</v>
      </c>
      <c r="E131" s="193" t="s">
        <v>19</v>
      </c>
      <c r="F131" s="194" t="s">
        <v>149</v>
      </c>
      <c r="G131" s="191"/>
      <c r="H131" s="195">
        <v>39.543999999999997</v>
      </c>
      <c r="I131" s="196"/>
      <c r="J131" s="191"/>
      <c r="K131" s="191"/>
      <c r="L131" s="197"/>
      <c r="M131" s="198"/>
      <c r="N131" s="199"/>
      <c r="O131" s="199"/>
      <c r="P131" s="199"/>
      <c r="Q131" s="199"/>
      <c r="R131" s="199"/>
      <c r="S131" s="199"/>
      <c r="T131" s="200"/>
      <c r="AT131" s="201" t="s">
        <v>148</v>
      </c>
      <c r="AU131" s="201" t="s">
        <v>82</v>
      </c>
      <c r="AV131" s="13" t="s">
        <v>82</v>
      </c>
      <c r="AW131" s="13" t="s">
        <v>33</v>
      </c>
      <c r="AX131" s="13" t="s">
        <v>72</v>
      </c>
      <c r="AY131" s="201" t="s">
        <v>137</v>
      </c>
    </row>
    <row r="132" spans="1:65" s="13" customFormat="1">
      <c r="B132" s="190"/>
      <c r="C132" s="191"/>
      <c r="D132" s="192" t="s">
        <v>148</v>
      </c>
      <c r="E132" s="193" t="s">
        <v>19</v>
      </c>
      <c r="F132" s="194" t="s">
        <v>154</v>
      </c>
      <c r="G132" s="191"/>
      <c r="H132" s="195">
        <v>68.400000000000006</v>
      </c>
      <c r="I132" s="196"/>
      <c r="J132" s="191"/>
      <c r="K132" s="191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148</v>
      </c>
      <c r="AU132" s="201" t="s">
        <v>82</v>
      </c>
      <c r="AV132" s="13" t="s">
        <v>82</v>
      </c>
      <c r="AW132" s="13" t="s">
        <v>33</v>
      </c>
      <c r="AX132" s="13" t="s">
        <v>72</v>
      </c>
      <c r="AY132" s="201" t="s">
        <v>137</v>
      </c>
    </row>
    <row r="133" spans="1:65" s="13" customFormat="1">
      <c r="B133" s="190"/>
      <c r="C133" s="191"/>
      <c r="D133" s="192" t="s">
        <v>148</v>
      </c>
      <c r="E133" s="193" t="s">
        <v>19</v>
      </c>
      <c r="F133" s="194" t="s">
        <v>199</v>
      </c>
      <c r="G133" s="191"/>
      <c r="H133" s="195">
        <v>-5.7240000000000002</v>
      </c>
      <c r="I133" s="196"/>
      <c r="J133" s="191"/>
      <c r="K133" s="191"/>
      <c r="L133" s="197"/>
      <c r="M133" s="198"/>
      <c r="N133" s="199"/>
      <c r="O133" s="199"/>
      <c r="P133" s="199"/>
      <c r="Q133" s="199"/>
      <c r="R133" s="199"/>
      <c r="S133" s="199"/>
      <c r="T133" s="200"/>
      <c r="AT133" s="201" t="s">
        <v>148</v>
      </c>
      <c r="AU133" s="201" t="s">
        <v>82</v>
      </c>
      <c r="AV133" s="13" t="s">
        <v>82</v>
      </c>
      <c r="AW133" s="13" t="s">
        <v>33</v>
      </c>
      <c r="AX133" s="13" t="s">
        <v>72</v>
      </c>
      <c r="AY133" s="201" t="s">
        <v>137</v>
      </c>
    </row>
    <row r="134" spans="1:65" s="13" customFormat="1">
      <c r="B134" s="190"/>
      <c r="C134" s="191"/>
      <c r="D134" s="192" t="s">
        <v>148</v>
      </c>
      <c r="E134" s="193" t="s">
        <v>19</v>
      </c>
      <c r="F134" s="194" t="s">
        <v>200</v>
      </c>
      <c r="G134" s="191"/>
      <c r="H134" s="195">
        <v>-17.172000000000001</v>
      </c>
      <c r="I134" s="196"/>
      <c r="J134" s="191"/>
      <c r="K134" s="191"/>
      <c r="L134" s="197"/>
      <c r="M134" s="198"/>
      <c r="N134" s="199"/>
      <c r="O134" s="199"/>
      <c r="P134" s="199"/>
      <c r="Q134" s="199"/>
      <c r="R134" s="199"/>
      <c r="S134" s="199"/>
      <c r="T134" s="200"/>
      <c r="AT134" s="201" t="s">
        <v>148</v>
      </c>
      <c r="AU134" s="201" t="s">
        <v>82</v>
      </c>
      <c r="AV134" s="13" t="s">
        <v>82</v>
      </c>
      <c r="AW134" s="13" t="s">
        <v>33</v>
      </c>
      <c r="AX134" s="13" t="s">
        <v>72</v>
      </c>
      <c r="AY134" s="201" t="s">
        <v>137</v>
      </c>
    </row>
    <row r="135" spans="1:65" s="13" customFormat="1">
      <c r="B135" s="190"/>
      <c r="C135" s="191"/>
      <c r="D135" s="192" t="s">
        <v>148</v>
      </c>
      <c r="E135" s="193" t="s">
        <v>19</v>
      </c>
      <c r="F135" s="194" t="s">
        <v>201</v>
      </c>
      <c r="G135" s="191"/>
      <c r="H135" s="195">
        <v>-13.224</v>
      </c>
      <c r="I135" s="196"/>
      <c r="J135" s="191"/>
      <c r="K135" s="191"/>
      <c r="L135" s="197"/>
      <c r="M135" s="198"/>
      <c r="N135" s="199"/>
      <c r="O135" s="199"/>
      <c r="P135" s="199"/>
      <c r="Q135" s="199"/>
      <c r="R135" s="199"/>
      <c r="S135" s="199"/>
      <c r="T135" s="200"/>
      <c r="AT135" s="201" t="s">
        <v>148</v>
      </c>
      <c r="AU135" s="201" t="s">
        <v>82</v>
      </c>
      <c r="AV135" s="13" t="s">
        <v>82</v>
      </c>
      <c r="AW135" s="13" t="s">
        <v>33</v>
      </c>
      <c r="AX135" s="13" t="s">
        <v>72</v>
      </c>
      <c r="AY135" s="201" t="s">
        <v>137</v>
      </c>
    </row>
    <row r="136" spans="1:65" s="14" customFormat="1">
      <c r="B136" s="202"/>
      <c r="C136" s="203"/>
      <c r="D136" s="192" t="s">
        <v>148</v>
      </c>
      <c r="E136" s="204" t="s">
        <v>19</v>
      </c>
      <c r="F136" s="205" t="s">
        <v>183</v>
      </c>
      <c r="G136" s="203"/>
      <c r="H136" s="206">
        <v>71.823999999999998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148</v>
      </c>
      <c r="AU136" s="212" t="s">
        <v>82</v>
      </c>
      <c r="AV136" s="14" t="s">
        <v>144</v>
      </c>
      <c r="AW136" s="14" t="s">
        <v>33</v>
      </c>
      <c r="AX136" s="14" t="s">
        <v>80</v>
      </c>
      <c r="AY136" s="212" t="s">
        <v>137</v>
      </c>
    </row>
    <row r="137" spans="1:65" s="2" customFormat="1" ht="24.2" customHeight="1">
      <c r="A137" s="33"/>
      <c r="B137" s="34"/>
      <c r="C137" s="213" t="s">
        <v>202</v>
      </c>
      <c r="D137" s="213" t="s">
        <v>203</v>
      </c>
      <c r="E137" s="214" t="s">
        <v>204</v>
      </c>
      <c r="F137" s="215" t="s">
        <v>205</v>
      </c>
      <c r="G137" s="216" t="s">
        <v>206</v>
      </c>
      <c r="H137" s="217">
        <v>190.90799999999999</v>
      </c>
      <c r="I137" s="218"/>
      <c r="J137" s="219">
        <f>ROUND(I137*H137,2)</f>
        <v>0</v>
      </c>
      <c r="K137" s="215" t="s">
        <v>193</v>
      </c>
      <c r="L137" s="220"/>
      <c r="M137" s="221" t="s">
        <v>19</v>
      </c>
      <c r="N137" s="222" t="s">
        <v>43</v>
      </c>
      <c r="O137" s="63"/>
      <c r="P137" s="181">
        <f>O137*H137</f>
        <v>0</v>
      </c>
      <c r="Q137" s="181">
        <v>1</v>
      </c>
      <c r="R137" s="181">
        <f>Q137*H137</f>
        <v>190.90799999999999</v>
      </c>
      <c r="S137" s="181">
        <v>0</v>
      </c>
      <c r="T137" s="18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3" t="s">
        <v>185</v>
      </c>
      <c r="AT137" s="183" t="s">
        <v>203</v>
      </c>
      <c r="AU137" s="183" t="s">
        <v>82</v>
      </c>
      <c r="AY137" s="16" t="s">
        <v>137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6" t="s">
        <v>80</v>
      </c>
      <c r="BK137" s="184">
        <f>ROUND(I137*H137,2)</f>
        <v>0</v>
      </c>
      <c r="BL137" s="16" t="s">
        <v>144</v>
      </c>
      <c r="BM137" s="183" t="s">
        <v>207</v>
      </c>
    </row>
    <row r="138" spans="1:65" s="13" customFormat="1">
      <c r="B138" s="190"/>
      <c r="C138" s="191"/>
      <c r="D138" s="192" t="s">
        <v>148</v>
      </c>
      <c r="E138" s="193" t="s">
        <v>19</v>
      </c>
      <c r="F138" s="194" t="s">
        <v>149</v>
      </c>
      <c r="G138" s="191"/>
      <c r="H138" s="195">
        <v>39.543999999999997</v>
      </c>
      <c r="I138" s="196"/>
      <c r="J138" s="191"/>
      <c r="K138" s="191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148</v>
      </c>
      <c r="AU138" s="201" t="s">
        <v>82</v>
      </c>
      <c r="AV138" s="13" t="s">
        <v>82</v>
      </c>
      <c r="AW138" s="13" t="s">
        <v>33</v>
      </c>
      <c r="AX138" s="13" t="s">
        <v>72</v>
      </c>
      <c r="AY138" s="201" t="s">
        <v>137</v>
      </c>
    </row>
    <row r="139" spans="1:65" s="13" customFormat="1">
      <c r="B139" s="190"/>
      <c r="C139" s="191"/>
      <c r="D139" s="192" t="s">
        <v>148</v>
      </c>
      <c r="E139" s="193" t="s">
        <v>19</v>
      </c>
      <c r="F139" s="194" t="s">
        <v>154</v>
      </c>
      <c r="G139" s="191"/>
      <c r="H139" s="195">
        <v>68.400000000000006</v>
      </c>
      <c r="I139" s="196"/>
      <c r="J139" s="191"/>
      <c r="K139" s="191"/>
      <c r="L139" s="197"/>
      <c r="M139" s="198"/>
      <c r="N139" s="199"/>
      <c r="O139" s="199"/>
      <c r="P139" s="199"/>
      <c r="Q139" s="199"/>
      <c r="R139" s="199"/>
      <c r="S139" s="199"/>
      <c r="T139" s="200"/>
      <c r="AT139" s="201" t="s">
        <v>148</v>
      </c>
      <c r="AU139" s="201" t="s">
        <v>82</v>
      </c>
      <c r="AV139" s="13" t="s">
        <v>82</v>
      </c>
      <c r="AW139" s="13" t="s">
        <v>33</v>
      </c>
      <c r="AX139" s="13" t="s">
        <v>72</v>
      </c>
      <c r="AY139" s="201" t="s">
        <v>137</v>
      </c>
    </row>
    <row r="140" spans="1:65" s="13" customFormat="1">
      <c r="B140" s="190"/>
      <c r="C140" s="191"/>
      <c r="D140" s="192" t="s">
        <v>148</v>
      </c>
      <c r="E140" s="193" t="s">
        <v>19</v>
      </c>
      <c r="F140" s="194" t="s">
        <v>199</v>
      </c>
      <c r="G140" s="191"/>
      <c r="H140" s="195">
        <v>-5.7240000000000002</v>
      </c>
      <c r="I140" s="196"/>
      <c r="J140" s="191"/>
      <c r="K140" s="191"/>
      <c r="L140" s="197"/>
      <c r="M140" s="198"/>
      <c r="N140" s="199"/>
      <c r="O140" s="199"/>
      <c r="P140" s="199"/>
      <c r="Q140" s="199"/>
      <c r="R140" s="199"/>
      <c r="S140" s="199"/>
      <c r="T140" s="200"/>
      <c r="AT140" s="201" t="s">
        <v>148</v>
      </c>
      <c r="AU140" s="201" t="s">
        <v>82</v>
      </c>
      <c r="AV140" s="13" t="s">
        <v>82</v>
      </c>
      <c r="AW140" s="13" t="s">
        <v>33</v>
      </c>
      <c r="AX140" s="13" t="s">
        <v>72</v>
      </c>
      <c r="AY140" s="201" t="s">
        <v>137</v>
      </c>
    </row>
    <row r="141" spans="1:65" s="13" customFormat="1">
      <c r="B141" s="190"/>
      <c r="C141" s="191"/>
      <c r="D141" s="192" t="s">
        <v>148</v>
      </c>
      <c r="E141" s="193" t="s">
        <v>19</v>
      </c>
      <c r="F141" s="194" t="s">
        <v>200</v>
      </c>
      <c r="G141" s="191"/>
      <c r="H141" s="195">
        <v>-17.172000000000001</v>
      </c>
      <c r="I141" s="196"/>
      <c r="J141" s="191"/>
      <c r="K141" s="191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148</v>
      </c>
      <c r="AU141" s="201" t="s">
        <v>82</v>
      </c>
      <c r="AV141" s="13" t="s">
        <v>82</v>
      </c>
      <c r="AW141" s="13" t="s">
        <v>33</v>
      </c>
      <c r="AX141" s="13" t="s">
        <v>72</v>
      </c>
      <c r="AY141" s="201" t="s">
        <v>137</v>
      </c>
    </row>
    <row r="142" spans="1:65" s="13" customFormat="1">
      <c r="B142" s="190"/>
      <c r="C142" s="191"/>
      <c r="D142" s="192" t="s">
        <v>148</v>
      </c>
      <c r="E142" s="193" t="s">
        <v>19</v>
      </c>
      <c r="F142" s="194" t="s">
        <v>201</v>
      </c>
      <c r="G142" s="191"/>
      <c r="H142" s="195">
        <v>-13.224</v>
      </c>
      <c r="I142" s="196"/>
      <c r="J142" s="191"/>
      <c r="K142" s="191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148</v>
      </c>
      <c r="AU142" s="201" t="s">
        <v>82</v>
      </c>
      <c r="AV142" s="13" t="s">
        <v>82</v>
      </c>
      <c r="AW142" s="13" t="s">
        <v>33</v>
      </c>
      <c r="AX142" s="13" t="s">
        <v>72</v>
      </c>
      <c r="AY142" s="201" t="s">
        <v>137</v>
      </c>
    </row>
    <row r="143" spans="1:65" s="14" customFormat="1">
      <c r="B143" s="202"/>
      <c r="C143" s="203"/>
      <c r="D143" s="192" t="s">
        <v>148</v>
      </c>
      <c r="E143" s="204" t="s">
        <v>19</v>
      </c>
      <c r="F143" s="205" t="s">
        <v>183</v>
      </c>
      <c r="G143" s="203"/>
      <c r="H143" s="206">
        <v>71.823999999999998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148</v>
      </c>
      <c r="AU143" s="212" t="s">
        <v>82</v>
      </c>
      <c r="AV143" s="14" t="s">
        <v>144</v>
      </c>
      <c r="AW143" s="14" t="s">
        <v>33</v>
      </c>
      <c r="AX143" s="14" t="s">
        <v>72</v>
      </c>
      <c r="AY143" s="212" t="s">
        <v>137</v>
      </c>
    </row>
    <row r="144" spans="1:65" s="13" customFormat="1">
      <c r="B144" s="190"/>
      <c r="C144" s="191"/>
      <c r="D144" s="192" t="s">
        <v>148</v>
      </c>
      <c r="E144" s="193" t="s">
        <v>19</v>
      </c>
      <c r="F144" s="194" t="s">
        <v>208</v>
      </c>
      <c r="G144" s="191"/>
      <c r="H144" s="195">
        <v>190.90799999999999</v>
      </c>
      <c r="I144" s="196"/>
      <c r="J144" s="191"/>
      <c r="K144" s="191"/>
      <c r="L144" s="197"/>
      <c r="M144" s="198"/>
      <c r="N144" s="199"/>
      <c r="O144" s="199"/>
      <c r="P144" s="199"/>
      <c r="Q144" s="199"/>
      <c r="R144" s="199"/>
      <c r="S144" s="199"/>
      <c r="T144" s="200"/>
      <c r="AT144" s="201" t="s">
        <v>148</v>
      </c>
      <c r="AU144" s="201" t="s">
        <v>82</v>
      </c>
      <c r="AV144" s="13" t="s">
        <v>82</v>
      </c>
      <c r="AW144" s="13" t="s">
        <v>33</v>
      </c>
      <c r="AX144" s="13" t="s">
        <v>80</v>
      </c>
      <c r="AY144" s="201" t="s">
        <v>137</v>
      </c>
    </row>
    <row r="145" spans="1:65" s="2" customFormat="1" ht="16.5" customHeight="1">
      <c r="A145" s="33"/>
      <c r="B145" s="34"/>
      <c r="C145" s="172" t="s">
        <v>209</v>
      </c>
      <c r="D145" s="172" t="s">
        <v>139</v>
      </c>
      <c r="E145" s="173" t="s">
        <v>210</v>
      </c>
      <c r="F145" s="174" t="s">
        <v>211</v>
      </c>
      <c r="G145" s="175" t="s">
        <v>142</v>
      </c>
      <c r="H145" s="176">
        <v>107.944</v>
      </c>
      <c r="I145" s="177"/>
      <c r="J145" s="178">
        <f>ROUND(I145*H145,2)</f>
        <v>0</v>
      </c>
      <c r="K145" s="174" t="s">
        <v>19</v>
      </c>
      <c r="L145" s="38"/>
      <c r="M145" s="179" t="s">
        <v>19</v>
      </c>
      <c r="N145" s="180" t="s">
        <v>43</v>
      </c>
      <c r="O145" s="63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3" t="s">
        <v>144</v>
      </c>
      <c r="AT145" s="183" t="s">
        <v>139</v>
      </c>
      <c r="AU145" s="183" t="s">
        <v>82</v>
      </c>
      <c r="AY145" s="16" t="s">
        <v>137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6" t="s">
        <v>80</v>
      </c>
      <c r="BK145" s="184">
        <f>ROUND(I145*H145,2)</f>
        <v>0</v>
      </c>
      <c r="BL145" s="16" t="s">
        <v>144</v>
      </c>
      <c r="BM145" s="183" t="s">
        <v>212</v>
      </c>
    </row>
    <row r="146" spans="1:65" s="13" customFormat="1">
      <c r="B146" s="190"/>
      <c r="C146" s="191"/>
      <c r="D146" s="192" t="s">
        <v>148</v>
      </c>
      <c r="E146" s="193" t="s">
        <v>19</v>
      </c>
      <c r="F146" s="194" t="s">
        <v>149</v>
      </c>
      <c r="G146" s="191"/>
      <c r="H146" s="195">
        <v>39.543999999999997</v>
      </c>
      <c r="I146" s="196"/>
      <c r="J146" s="191"/>
      <c r="K146" s="191"/>
      <c r="L146" s="197"/>
      <c r="M146" s="198"/>
      <c r="N146" s="199"/>
      <c r="O146" s="199"/>
      <c r="P146" s="199"/>
      <c r="Q146" s="199"/>
      <c r="R146" s="199"/>
      <c r="S146" s="199"/>
      <c r="T146" s="200"/>
      <c r="AT146" s="201" t="s">
        <v>148</v>
      </c>
      <c r="AU146" s="201" t="s">
        <v>82</v>
      </c>
      <c r="AV146" s="13" t="s">
        <v>82</v>
      </c>
      <c r="AW146" s="13" t="s">
        <v>33</v>
      </c>
      <c r="AX146" s="13" t="s">
        <v>72</v>
      </c>
      <c r="AY146" s="201" t="s">
        <v>137</v>
      </c>
    </row>
    <row r="147" spans="1:65" s="13" customFormat="1">
      <c r="B147" s="190"/>
      <c r="C147" s="191"/>
      <c r="D147" s="192" t="s">
        <v>148</v>
      </c>
      <c r="E147" s="193" t="s">
        <v>19</v>
      </c>
      <c r="F147" s="194" t="s">
        <v>154</v>
      </c>
      <c r="G147" s="191"/>
      <c r="H147" s="195">
        <v>68.400000000000006</v>
      </c>
      <c r="I147" s="196"/>
      <c r="J147" s="191"/>
      <c r="K147" s="191"/>
      <c r="L147" s="197"/>
      <c r="M147" s="198"/>
      <c r="N147" s="199"/>
      <c r="O147" s="199"/>
      <c r="P147" s="199"/>
      <c r="Q147" s="199"/>
      <c r="R147" s="199"/>
      <c r="S147" s="199"/>
      <c r="T147" s="200"/>
      <c r="AT147" s="201" t="s">
        <v>148</v>
      </c>
      <c r="AU147" s="201" t="s">
        <v>82</v>
      </c>
      <c r="AV147" s="13" t="s">
        <v>82</v>
      </c>
      <c r="AW147" s="13" t="s">
        <v>33</v>
      </c>
      <c r="AX147" s="13" t="s">
        <v>72</v>
      </c>
      <c r="AY147" s="201" t="s">
        <v>137</v>
      </c>
    </row>
    <row r="148" spans="1:65" s="14" customFormat="1">
      <c r="B148" s="202"/>
      <c r="C148" s="203"/>
      <c r="D148" s="192" t="s">
        <v>148</v>
      </c>
      <c r="E148" s="204" t="s">
        <v>19</v>
      </c>
      <c r="F148" s="205" t="s">
        <v>183</v>
      </c>
      <c r="G148" s="203"/>
      <c r="H148" s="206">
        <v>107.944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148</v>
      </c>
      <c r="AU148" s="212" t="s">
        <v>82</v>
      </c>
      <c r="AV148" s="14" t="s">
        <v>144</v>
      </c>
      <c r="AW148" s="14" t="s">
        <v>33</v>
      </c>
      <c r="AX148" s="14" t="s">
        <v>80</v>
      </c>
      <c r="AY148" s="212" t="s">
        <v>137</v>
      </c>
    </row>
    <row r="149" spans="1:65" s="2" customFormat="1" ht="21.75" customHeight="1">
      <c r="A149" s="33"/>
      <c r="B149" s="34"/>
      <c r="C149" s="172" t="s">
        <v>213</v>
      </c>
      <c r="D149" s="172" t="s">
        <v>139</v>
      </c>
      <c r="E149" s="173" t="s">
        <v>214</v>
      </c>
      <c r="F149" s="174" t="s">
        <v>215</v>
      </c>
      <c r="G149" s="175" t="s">
        <v>206</v>
      </c>
      <c r="H149" s="176">
        <v>237.477</v>
      </c>
      <c r="I149" s="177"/>
      <c r="J149" s="178">
        <f>ROUND(I149*H149,2)</f>
        <v>0</v>
      </c>
      <c r="K149" s="174" t="s">
        <v>216</v>
      </c>
      <c r="L149" s="38"/>
      <c r="M149" s="179" t="s">
        <v>19</v>
      </c>
      <c r="N149" s="180" t="s">
        <v>43</v>
      </c>
      <c r="O149" s="63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3" t="s">
        <v>144</v>
      </c>
      <c r="AT149" s="183" t="s">
        <v>139</v>
      </c>
      <c r="AU149" s="183" t="s">
        <v>82</v>
      </c>
      <c r="AY149" s="16" t="s">
        <v>137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6" t="s">
        <v>80</v>
      </c>
      <c r="BK149" s="184">
        <f>ROUND(I149*H149,2)</f>
        <v>0</v>
      </c>
      <c r="BL149" s="16" t="s">
        <v>144</v>
      </c>
      <c r="BM149" s="183" t="s">
        <v>217</v>
      </c>
    </row>
    <row r="150" spans="1:65" s="13" customFormat="1">
      <c r="B150" s="190"/>
      <c r="C150" s="191"/>
      <c r="D150" s="192" t="s">
        <v>148</v>
      </c>
      <c r="E150" s="193" t="s">
        <v>19</v>
      </c>
      <c r="F150" s="194" t="s">
        <v>149</v>
      </c>
      <c r="G150" s="191"/>
      <c r="H150" s="195">
        <v>39.543999999999997</v>
      </c>
      <c r="I150" s="196"/>
      <c r="J150" s="191"/>
      <c r="K150" s="191"/>
      <c r="L150" s="197"/>
      <c r="M150" s="198"/>
      <c r="N150" s="199"/>
      <c r="O150" s="199"/>
      <c r="P150" s="199"/>
      <c r="Q150" s="199"/>
      <c r="R150" s="199"/>
      <c r="S150" s="199"/>
      <c r="T150" s="200"/>
      <c r="AT150" s="201" t="s">
        <v>148</v>
      </c>
      <c r="AU150" s="201" t="s">
        <v>82</v>
      </c>
      <c r="AV150" s="13" t="s">
        <v>82</v>
      </c>
      <c r="AW150" s="13" t="s">
        <v>33</v>
      </c>
      <c r="AX150" s="13" t="s">
        <v>72</v>
      </c>
      <c r="AY150" s="201" t="s">
        <v>137</v>
      </c>
    </row>
    <row r="151" spans="1:65" s="13" customFormat="1">
      <c r="B151" s="190"/>
      <c r="C151" s="191"/>
      <c r="D151" s="192" t="s">
        <v>148</v>
      </c>
      <c r="E151" s="193" t="s">
        <v>19</v>
      </c>
      <c r="F151" s="194" t="s">
        <v>154</v>
      </c>
      <c r="G151" s="191"/>
      <c r="H151" s="195">
        <v>68.400000000000006</v>
      </c>
      <c r="I151" s="196"/>
      <c r="J151" s="191"/>
      <c r="K151" s="191"/>
      <c r="L151" s="197"/>
      <c r="M151" s="198"/>
      <c r="N151" s="199"/>
      <c r="O151" s="199"/>
      <c r="P151" s="199"/>
      <c r="Q151" s="199"/>
      <c r="R151" s="199"/>
      <c r="S151" s="199"/>
      <c r="T151" s="200"/>
      <c r="AT151" s="201" t="s">
        <v>148</v>
      </c>
      <c r="AU151" s="201" t="s">
        <v>82</v>
      </c>
      <c r="AV151" s="13" t="s">
        <v>82</v>
      </c>
      <c r="AW151" s="13" t="s">
        <v>33</v>
      </c>
      <c r="AX151" s="13" t="s">
        <v>72</v>
      </c>
      <c r="AY151" s="201" t="s">
        <v>137</v>
      </c>
    </row>
    <row r="152" spans="1:65" s="14" customFormat="1">
      <c r="B152" s="202"/>
      <c r="C152" s="203"/>
      <c r="D152" s="192" t="s">
        <v>148</v>
      </c>
      <c r="E152" s="204" t="s">
        <v>19</v>
      </c>
      <c r="F152" s="205" t="s">
        <v>183</v>
      </c>
      <c r="G152" s="203"/>
      <c r="H152" s="206">
        <v>107.944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148</v>
      </c>
      <c r="AU152" s="212" t="s">
        <v>82</v>
      </c>
      <c r="AV152" s="14" t="s">
        <v>144</v>
      </c>
      <c r="AW152" s="14" t="s">
        <v>33</v>
      </c>
      <c r="AX152" s="14" t="s">
        <v>72</v>
      </c>
      <c r="AY152" s="212" t="s">
        <v>137</v>
      </c>
    </row>
    <row r="153" spans="1:65" s="13" customFormat="1">
      <c r="B153" s="190"/>
      <c r="C153" s="191"/>
      <c r="D153" s="192" t="s">
        <v>148</v>
      </c>
      <c r="E153" s="193" t="s">
        <v>19</v>
      </c>
      <c r="F153" s="194" t="s">
        <v>218</v>
      </c>
      <c r="G153" s="191"/>
      <c r="H153" s="195">
        <v>237.477</v>
      </c>
      <c r="I153" s="196"/>
      <c r="J153" s="191"/>
      <c r="K153" s="191"/>
      <c r="L153" s="197"/>
      <c r="M153" s="198"/>
      <c r="N153" s="199"/>
      <c r="O153" s="199"/>
      <c r="P153" s="199"/>
      <c r="Q153" s="199"/>
      <c r="R153" s="199"/>
      <c r="S153" s="199"/>
      <c r="T153" s="200"/>
      <c r="AT153" s="201" t="s">
        <v>148</v>
      </c>
      <c r="AU153" s="201" t="s">
        <v>82</v>
      </c>
      <c r="AV153" s="13" t="s">
        <v>82</v>
      </c>
      <c r="AW153" s="13" t="s">
        <v>33</v>
      </c>
      <c r="AX153" s="13" t="s">
        <v>80</v>
      </c>
      <c r="AY153" s="201" t="s">
        <v>137</v>
      </c>
    </row>
    <row r="154" spans="1:65" s="2" customFormat="1" ht="16.5" customHeight="1">
      <c r="A154" s="33"/>
      <c r="B154" s="34"/>
      <c r="C154" s="172" t="s">
        <v>219</v>
      </c>
      <c r="D154" s="172" t="s">
        <v>139</v>
      </c>
      <c r="E154" s="173" t="s">
        <v>220</v>
      </c>
      <c r="F154" s="174" t="s">
        <v>221</v>
      </c>
      <c r="G154" s="175" t="s">
        <v>142</v>
      </c>
      <c r="H154" s="176">
        <v>72.661000000000001</v>
      </c>
      <c r="I154" s="177"/>
      <c r="J154" s="178">
        <f>ROUND(I154*H154,2)</f>
        <v>0</v>
      </c>
      <c r="K154" s="174" t="s">
        <v>19</v>
      </c>
      <c r="L154" s="38"/>
      <c r="M154" s="179" t="s">
        <v>19</v>
      </c>
      <c r="N154" s="180" t="s">
        <v>43</v>
      </c>
      <c r="O154" s="63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3" t="s">
        <v>144</v>
      </c>
      <c r="AT154" s="183" t="s">
        <v>139</v>
      </c>
      <c r="AU154" s="183" t="s">
        <v>82</v>
      </c>
      <c r="AY154" s="16" t="s">
        <v>137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6" t="s">
        <v>80</v>
      </c>
      <c r="BK154" s="184">
        <f>ROUND(I154*H154,2)</f>
        <v>0</v>
      </c>
      <c r="BL154" s="16" t="s">
        <v>144</v>
      </c>
      <c r="BM154" s="183" t="s">
        <v>222</v>
      </c>
    </row>
    <row r="155" spans="1:65" s="13" customFormat="1">
      <c r="B155" s="190"/>
      <c r="C155" s="191"/>
      <c r="D155" s="192" t="s">
        <v>148</v>
      </c>
      <c r="E155" s="193" t="s">
        <v>19</v>
      </c>
      <c r="F155" s="194" t="s">
        <v>149</v>
      </c>
      <c r="G155" s="191"/>
      <c r="H155" s="195">
        <v>39.543999999999997</v>
      </c>
      <c r="I155" s="196"/>
      <c r="J155" s="191"/>
      <c r="K155" s="191"/>
      <c r="L155" s="197"/>
      <c r="M155" s="198"/>
      <c r="N155" s="199"/>
      <c r="O155" s="199"/>
      <c r="P155" s="199"/>
      <c r="Q155" s="199"/>
      <c r="R155" s="199"/>
      <c r="S155" s="199"/>
      <c r="T155" s="200"/>
      <c r="AT155" s="201" t="s">
        <v>148</v>
      </c>
      <c r="AU155" s="201" t="s">
        <v>82</v>
      </c>
      <c r="AV155" s="13" t="s">
        <v>82</v>
      </c>
      <c r="AW155" s="13" t="s">
        <v>33</v>
      </c>
      <c r="AX155" s="13" t="s">
        <v>72</v>
      </c>
      <c r="AY155" s="201" t="s">
        <v>137</v>
      </c>
    </row>
    <row r="156" spans="1:65" s="13" customFormat="1">
      <c r="B156" s="190"/>
      <c r="C156" s="191"/>
      <c r="D156" s="192" t="s">
        <v>148</v>
      </c>
      <c r="E156" s="193" t="s">
        <v>19</v>
      </c>
      <c r="F156" s="194" t="s">
        <v>154</v>
      </c>
      <c r="G156" s="191"/>
      <c r="H156" s="195">
        <v>68.400000000000006</v>
      </c>
      <c r="I156" s="196"/>
      <c r="J156" s="191"/>
      <c r="K156" s="191"/>
      <c r="L156" s="197"/>
      <c r="M156" s="198"/>
      <c r="N156" s="199"/>
      <c r="O156" s="199"/>
      <c r="P156" s="199"/>
      <c r="Q156" s="199"/>
      <c r="R156" s="199"/>
      <c r="S156" s="199"/>
      <c r="T156" s="200"/>
      <c r="AT156" s="201" t="s">
        <v>148</v>
      </c>
      <c r="AU156" s="201" t="s">
        <v>82</v>
      </c>
      <c r="AV156" s="13" t="s">
        <v>82</v>
      </c>
      <c r="AW156" s="13" t="s">
        <v>33</v>
      </c>
      <c r="AX156" s="13" t="s">
        <v>72</v>
      </c>
      <c r="AY156" s="201" t="s">
        <v>137</v>
      </c>
    </row>
    <row r="157" spans="1:65" s="13" customFormat="1">
      <c r="B157" s="190"/>
      <c r="C157" s="191"/>
      <c r="D157" s="192" t="s">
        <v>148</v>
      </c>
      <c r="E157" s="193" t="s">
        <v>19</v>
      </c>
      <c r="F157" s="194" t="s">
        <v>199</v>
      </c>
      <c r="G157" s="191"/>
      <c r="H157" s="195">
        <v>-5.7240000000000002</v>
      </c>
      <c r="I157" s="196"/>
      <c r="J157" s="191"/>
      <c r="K157" s="191"/>
      <c r="L157" s="197"/>
      <c r="M157" s="198"/>
      <c r="N157" s="199"/>
      <c r="O157" s="199"/>
      <c r="P157" s="199"/>
      <c r="Q157" s="199"/>
      <c r="R157" s="199"/>
      <c r="S157" s="199"/>
      <c r="T157" s="200"/>
      <c r="AT157" s="201" t="s">
        <v>148</v>
      </c>
      <c r="AU157" s="201" t="s">
        <v>82</v>
      </c>
      <c r="AV157" s="13" t="s">
        <v>82</v>
      </c>
      <c r="AW157" s="13" t="s">
        <v>33</v>
      </c>
      <c r="AX157" s="13" t="s">
        <v>72</v>
      </c>
      <c r="AY157" s="201" t="s">
        <v>137</v>
      </c>
    </row>
    <row r="158" spans="1:65" s="13" customFormat="1">
      <c r="B158" s="190"/>
      <c r="C158" s="191"/>
      <c r="D158" s="192" t="s">
        <v>148</v>
      </c>
      <c r="E158" s="193" t="s">
        <v>19</v>
      </c>
      <c r="F158" s="194" t="s">
        <v>200</v>
      </c>
      <c r="G158" s="191"/>
      <c r="H158" s="195">
        <v>-17.172000000000001</v>
      </c>
      <c r="I158" s="196"/>
      <c r="J158" s="191"/>
      <c r="K158" s="191"/>
      <c r="L158" s="197"/>
      <c r="M158" s="198"/>
      <c r="N158" s="199"/>
      <c r="O158" s="199"/>
      <c r="P158" s="199"/>
      <c r="Q158" s="199"/>
      <c r="R158" s="199"/>
      <c r="S158" s="199"/>
      <c r="T158" s="200"/>
      <c r="AT158" s="201" t="s">
        <v>148</v>
      </c>
      <c r="AU158" s="201" t="s">
        <v>82</v>
      </c>
      <c r="AV158" s="13" t="s">
        <v>82</v>
      </c>
      <c r="AW158" s="13" t="s">
        <v>33</v>
      </c>
      <c r="AX158" s="13" t="s">
        <v>72</v>
      </c>
      <c r="AY158" s="201" t="s">
        <v>137</v>
      </c>
    </row>
    <row r="159" spans="1:65" s="13" customFormat="1">
      <c r="B159" s="190"/>
      <c r="C159" s="191"/>
      <c r="D159" s="192" t="s">
        <v>148</v>
      </c>
      <c r="E159" s="193" t="s">
        <v>19</v>
      </c>
      <c r="F159" s="194" t="s">
        <v>223</v>
      </c>
      <c r="G159" s="191"/>
      <c r="H159" s="195">
        <v>-12.387</v>
      </c>
      <c r="I159" s="196"/>
      <c r="J159" s="191"/>
      <c r="K159" s="191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148</v>
      </c>
      <c r="AU159" s="201" t="s">
        <v>82</v>
      </c>
      <c r="AV159" s="13" t="s">
        <v>82</v>
      </c>
      <c r="AW159" s="13" t="s">
        <v>33</v>
      </c>
      <c r="AX159" s="13" t="s">
        <v>72</v>
      </c>
      <c r="AY159" s="201" t="s">
        <v>137</v>
      </c>
    </row>
    <row r="160" spans="1:65" s="14" customFormat="1">
      <c r="B160" s="202"/>
      <c r="C160" s="203"/>
      <c r="D160" s="192" t="s">
        <v>148</v>
      </c>
      <c r="E160" s="204" t="s">
        <v>19</v>
      </c>
      <c r="F160" s="205" t="s">
        <v>183</v>
      </c>
      <c r="G160" s="203"/>
      <c r="H160" s="206">
        <v>72.661000000000001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148</v>
      </c>
      <c r="AU160" s="212" t="s">
        <v>82</v>
      </c>
      <c r="AV160" s="14" t="s">
        <v>144</v>
      </c>
      <c r="AW160" s="14" t="s">
        <v>33</v>
      </c>
      <c r="AX160" s="14" t="s">
        <v>80</v>
      </c>
      <c r="AY160" s="212" t="s">
        <v>137</v>
      </c>
    </row>
    <row r="161" spans="1:65" s="12" customFormat="1" ht="22.9" customHeight="1">
      <c r="B161" s="156"/>
      <c r="C161" s="157"/>
      <c r="D161" s="158" t="s">
        <v>71</v>
      </c>
      <c r="E161" s="170" t="s">
        <v>82</v>
      </c>
      <c r="F161" s="170" t="s">
        <v>224</v>
      </c>
      <c r="G161" s="157"/>
      <c r="H161" s="157"/>
      <c r="I161" s="160"/>
      <c r="J161" s="171">
        <f>BK161</f>
        <v>0</v>
      </c>
      <c r="K161" s="157"/>
      <c r="L161" s="162"/>
      <c r="M161" s="163"/>
      <c r="N161" s="164"/>
      <c r="O161" s="164"/>
      <c r="P161" s="165">
        <f>SUM(P162:P164)</f>
        <v>0</v>
      </c>
      <c r="Q161" s="164"/>
      <c r="R161" s="165">
        <f>SUM(R162:R164)</f>
        <v>0.53064</v>
      </c>
      <c r="S161" s="164"/>
      <c r="T161" s="166">
        <f>SUM(T162:T164)</f>
        <v>0</v>
      </c>
      <c r="AR161" s="167" t="s">
        <v>80</v>
      </c>
      <c r="AT161" s="168" t="s">
        <v>71</v>
      </c>
      <c r="AU161" s="168" t="s">
        <v>80</v>
      </c>
      <c r="AY161" s="167" t="s">
        <v>137</v>
      </c>
      <c r="BK161" s="169">
        <f>SUM(BK162:BK164)</f>
        <v>0</v>
      </c>
    </row>
    <row r="162" spans="1:65" s="2" customFormat="1" ht="16.5" customHeight="1">
      <c r="A162" s="33"/>
      <c r="B162" s="34"/>
      <c r="C162" s="172" t="s">
        <v>8</v>
      </c>
      <c r="D162" s="172" t="s">
        <v>139</v>
      </c>
      <c r="E162" s="173" t="s">
        <v>225</v>
      </c>
      <c r="F162" s="174" t="s">
        <v>226</v>
      </c>
      <c r="G162" s="175" t="s">
        <v>227</v>
      </c>
      <c r="H162" s="176">
        <v>1</v>
      </c>
      <c r="I162" s="177"/>
      <c r="J162" s="178">
        <f>ROUND(I162*H162,2)</f>
        <v>0</v>
      </c>
      <c r="K162" s="174" t="s">
        <v>143</v>
      </c>
      <c r="L162" s="38"/>
      <c r="M162" s="179" t="s">
        <v>19</v>
      </c>
      <c r="N162" s="180" t="s">
        <v>43</v>
      </c>
      <c r="O162" s="63"/>
      <c r="P162" s="181">
        <f>O162*H162</f>
        <v>0</v>
      </c>
      <c r="Q162" s="181">
        <v>2.4639999999999999E-2</v>
      </c>
      <c r="R162" s="181">
        <f>Q162*H162</f>
        <v>2.4639999999999999E-2</v>
      </c>
      <c r="S162" s="181">
        <v>0</v>
      </c>
      <c r="T162" s="18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3" t="s">
        <v>144</v>
      </c>
      <c r="AT162" s="183" t="s">
        <v>139</v>
      </c>
      <c r="AU162" s="183" t="s">
        <v>82</v>
      </c>
      <c r="AY162" s="16" t="s">
        <v>137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6" t="s">
        <v>80</v>
      </c>
      <c r="BK162" s="184">
        <f>ROUND(I162*H162,2)</f>
        <v>0</v>
      </c>
      <c r="BL162" s="16" t="s">
        <v>144</v>
      </c>
      <c r="BM162" s="183" t="s">
        <v>228</v>
      </c>
    </row>
    <row r="163" spans="1:65" s="2" customFormat="1">
      <c r="A163" s="33"/>
      <c r="B163" s="34"/>
      <c r="C163" s="35"/>
      <c r="D163" s="185" t="s">
        <v>146</v>
      </c>
      <c r="E163" s="35"/>
      <c r="F163" s="186" t="s">
        <v>229</v>
      </c>
      <c r="G163" s="35"/>
      <c r="H163" s="35"/>
      <c r="I163" s="187"/>
      <c r="J163" s="35"/>
      <c r="K163" s="35"/>
      <c r="L163" s="38"/>
      <c r="M163" s="188"/>
      <c r="N163" s="189"/>
      <c r="O163" s="63"/>
      <c r="P163" s="63"/>
      <c r="Q163" s="63"/>
      <c r="R163" s="63"/>
      <c r="S163" s="63"/>
      <c r="T163" s="64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146</v>
      </c>
      <c r="AU163" s="16" t="s">
        <v>82</v>
      </c>
    </row>
    <row r="164" spans="1:65" s="2" customFormat="1" ht="16.5" customHeight="1">
      <c r="A164" s="33"/>
      <c r="B164" s="34"/>
      <c r="C164" s="213" t="s">
        <v>230</v>
      </c>
      <c r="D164" s="213" t="s">
        <v>203</v>
      </c>
      <c r="E164" s="214" t="s">
        <v>231</v>
      </c>
      <c r="F164" s="215" t="s">
        <v>232</v>
      </c>
      <c r="G164" s="216" t="s">
        <v>233</v>
      </c>
      <c r="H164" s="217">
        <v>1</v>
      </c>
      <c r="I164" s="218"/>
      <c r="J164" s="219">
        <f>ROUND(I164*H164,2)</f>
        <v>0</v>
      </c>
      <c r="K164" s="215" t="s">
        <v>143</v>
      </c>
      <c r="L164" s="220"/>
      <c r="M164" s="221" t="s">
        <v>19</v>
      </c>
      <c r="N164" s="222" t="s">
        <v>43</v>
      </c>
      <c r="O164" s="63"/>
      <c r="P164" s="181">
        <f>O164*H164</f>
        <v>0</v>
      </c>
      <c r="Q164" s="181">
        <v>0.50600000000000001</v>
      </c>
      <c r="R164" s="181">
        <f>Q164*H164</f>
        <v>0.50600000000000001</v>
      </c>
      <c r="S164" s="181">
        <v>0</v>
      </c>
      <c r="T164" s="18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3" t="s">
        <v>185</v>
      </c>
      <c r="AT164" s="183" t="s">
        <v>203</v>
      </c>
      <c r="AU164" s="183" t="s">
        <v>82</v>
      </c>
      <c r="AY164" s="16" t="s">
        <v>137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6" t="s">
        <v>80</v>
      </c>
      <c r="BK164" s="184">
        <f>ROUND(I164*H164,2)</f>
        <v>0</v>
      </c>
      <c r="BL164" s="16" t="s">
        <v>144</v>
      </c>
      <c r="BM164" s="183" t="s">
        <v>234</v>
      </c>
    </row>
    <row r="165" spans="1:65" s="12" customFormat="1" ht="22.9" customHeight="1">
      <c r="B165" s="156"/>
      <c r="C165" s="157"/>
      <c r="D165" s="158" t="s">
        <v>71</v>
      </c>
      <c r="E165" s="170" t="s">
        <v>155</v>
      </c>
      <c r="F165" s="170" t="s">
        <v>235</v>
      </c>
      <c r="G165" s="157"/>
      <c r="H165" s="157"/>
      <c r="I165" s="160"/>
      <c r="J165" s="171">
        <f>BK165</f>
        <v>0</v>
      </c>
      <c r="K165" s="157"/>
      <c r="L165" s="162"/>
      <c r="M165" s="163"/>
      <c r="N165" s="164"/>
      <c r="O165" s="164"/>
      <c r="P165" s="165">
        <f>SUM(P166:P171)</f>
        <v>0</v>
      </c>
      <c r="Q165" s="164"/>
      <c r="R165" s="165">
        <f>SUM(R166:R171)</f>
        <v>0.71568999999999994</v>
      </c>
      <c r="S165" s="164"/>
      <c r="T165" s="166">
        <f>SUM(T166:T171)</f>
        <v>0</v>
      </c>
      <c r="AR165" s="167" t="s">
        <v>80</v>
      </c>
      <c r="AT165" s="168" t="s">
        <v>71</v>
      </c>
      <c r="AU165" s="168" t="s">
        <v>80</v>
      </c>
      <c r="AY165" s="167" t="s">
        <v>137</v>
      </c>
      <c r="BK165" s="169">
        <f>SUM(BK166:BK171)</f>
        <v>0</v>
      </c>
    </row>
    <row r="166" spans="1:65" s="2" customFormat="1" ht="21.75" customHeight="1">
      <c r="A166" s="33"/>
      <c r="B166" s="34"/>
      <c r="C166" s="172" t="s">
        <v>236</v>
      </c>
      <c r="D166" s="172" t="s">
        <v>139</v>
      </c>
      <c r="E166" s="173" t="s">
        <v>237</v>
      </c>
      <c r="F166" s="174" t="s">
        <v>238</v>
      </c>
      <c r="G166" s="175" t="s">
        <v>233</v>
      </c>
      <c r="H166" s="176">
        <v>1</v>
      </c>
      <c r="I166" s="177"/>
      <c r="J166" s="178">
        <f>ROUND(I166*H166,2)</f>
        <v>0</v>
      </c>
      <c r="K166" s="174" t="s">
        <v>143</v>
      </c>
      <c r="L166" s="38"/>
      <c r="M166" s="179" t="s">
        <v>19</v>
      </c>
      <c r="N166" s="180" t="s">
        <v>43</v>
      </c>
      <c r="O166" s="63"/>
      <c r="P166" s="181">
        <f>O166*H166</f>
        <v>0</v>
      </c>
      <c r="Q166" s="181">
        <v>0.36435000000000001</v>
      </c>
      <c r="R166" s="181">
        <f>Q166*H166</f>
        <v>0.36435000000000001</v>
      </c>
      <c r="S166" s="181">
        <v>0</v>
      </c>
      <c r="T166" s="18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3" t="s">
        <v>144</v>
      </c>
      <c r="AT166" s="183" t="s">
        <v>139</v>
      </c>
      <c r="AU166" s="183" t="s">
        <v>82</v>
      </c>
      <c r="AY166" s="16" t="s">
        <v>137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6" t="s">
        <v>80</v>
      </c>
      <c r="BK166" s="184">
        <f>ROUND(I166*H166,2)</f>
        <v>0</v>
      </c>
      <c r="BL166" s="16" t="s">
        <v>144</v>
      </c>
      <c r="BM166" s="183" t="s">
        <v>239</v>
      </c>
    </row>
    <row r="167" spans="1:65" s="2" customFormat="1">
      <c r="A167" s="33"/>
      <c r="B167" s="34"/>
      <c r="C167" s="35"/>
      <c r="D167" s="185" t="s">
        <v>146</v>
      </c>
      <c r="E167" s="35"/>
      <c r="F167" s="186" t="s">
        <v>240</v>
      </c>
      <c r="G167" s="35"/>
      <c r="H167" s="35"/>
      <c r="I167" s="187"/>
      <c r="J167" s="35"/>
      <c r="K167" s="35"/>
      <c r="L167" s="38"/>
      <c r="M167" s="188"/>
      <c r="N167" s="189"/>
      <c r="O167" s="63"/>
      <c r="P167" s="63"/>
      <c r="Q167" s="63"/>
      <c r="R167" s="63"/>
      <c r="S167" s="63"/>
      <c r="T167" s="64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146</v>
      </c>
      <c r="AU167" s="16" t="s">
        <v>82</v>
      </c>
    </row>
    <row r="168" spans="1:65" s="2" customFormat="1" ht="16.5" customHeight="1">
      <c r="A168" s="33"/>
      <c r="B168" s="34"/>
      <c r="C168" s="213" t="s">
        <v>241</v>
      </c>
      <c r="D168" s="213" t="s">
        <v>203</v>
      </c>
      <c r="E168" s="214" t="s">
        <v>242</v>
      </c>
      <c r="F168" s="215" t="s">
        <v>243</v>
      </c>
      <c r="G168" s="216" t="s">
        <v>233</v>
      </c>
      <c r="H168" s="217">
        <v>1</v>
      </c>
      <c r="I168" s="218"/>
      <c r="J168" s="219">
        <f>ROUND(I168*H168,2)</f>
        <v>0</v>
      </c>
      <c r="K168" s="215" t="s">
        <v>143</v>
      </c>
      <c r="L168" s="220"/>
      <c r="M168" s="221" t="s">
        <v>19</v>
      </c>
      <c r="N168" s="222" t="s">
        <v>43</v>
      </c>
      <c r="O168" s="63"/>
      <c r="P168" s="181">
        <f>O168*H168</f>
        <v>0</v>
      </c>
      <c r="Q168" s="181">
        <v>0.17499999999999999</v>
      </c>
      <c r="R168" s="181">
        <f>Q168*H168</f>
        <v>0.17499999999999999</v>
      </c>
      <c r="S168" s="181">
        <v>0</v>
      </c>
      <c r="T168" s="18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3" t="s">
        <v>185</v>
      </c>
      <c r="AT168" s="183" t="s">
        <v>203</v>
      </c>
      <c r="AU168" s="183" t="s">
        <v>82</v>
      </c>
      <c r="AY168" s="16" t="s">
        <v>137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6" t="s">
        <v>80</v>
      </c>
      <c r="BK168" s="184">
        <f>ROUND(I168*H168,2)</f>
        <v>0</v>
      </c>
      <c r="BL168" s="16" t="s">
        <v>144</v>
      </c>
      <c r="BM168" s="183" t="s">
        <v>244</v>
      </c>
    </row>
    <row r="169" spans="1:65" s="2" customFormat="1" ht="24.2" customHeight="1">
      <c r="A169" s="33"/>
      <c r="B169" s="34"/>
      <c r="C169" s="172" t="s">
        <v>245</v>
      </c>
      <c r="D169" s="172" t="s">
        <v>139</v>
      </c>
      <c r="E169" s="173" t="s">
        <v>246</v>
      </c>
      <c r="F169" s="174" t="s">
        <v>247</v>
      </c>
      <c r="G169" s="175" t="s">
        <v>233</v>
      </c>
      <c r="H169" s="176">
        <v>1</v>
      </c>
      <c r="I169" s="177"/>
      <c r="J169" s="178">
        <f>ROUND(I169*H169,2)</f>
        <v>0</v>
      </c>
      <c r="K169" s="174" t="s">
        <v>143</v>
      </c>
      <c r="L169" s="38"/>
      <c r="M169" s="179" t="s">
        <v>19</v>
      </c>
      <c r="N169" s="180" t="s">
        <v>43</v>
      </c>
      <c r="O169" s="63"/>
      <c r="P169" s="181">
        <f>O169*H169</f>
        <v>0</v>
      </c>
      <c r="Q169" s="181">
        <v>0.17488999999999999</v>
      </c>
      <c r="R169" s="181">
        <f>Q169*H169</f>
        <v>0.17488999999999999</v>
      </c>
      <c r="S169" s="181">
        <v>0</v>
      </c>
      <c r="T169" s="18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3" t="s">
        <v>144</v>
      </c>
      <c r="AT169" s="183" t="s">
        <v>139</v>
      </c>
      <c r="AU169" s="183" t="s">
        <v>82</v>
      </c>
      <c r="AY169" s="16" t="s">
        <v>137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6" t="s">
        <v>80</v>
      </c>
      <c r="BK169" s="184">
        <f>ROUND(I169*H169,2)</f>
        <v>0</v>
      </c>
      <c r="BL169" s="16" t="s">
        <v>144</v>
      </c>
      <c r="BM169" s="183" t="s">
        <v>248</v>
      </c>
    </row>
    <row r="170" spans="1:65" s="2" customFormat="1">
      <c r="A170" s="33"/>
      <c r="B170" s="34"/>
      <c r="C170" s="35"/>
      <c r="D170" s="185" t="s">
        <v>146</v>
      </c>
      <c r="E170" s="35"/>
      <c r="F170" s="186" t="s">
        <v>249</v>
      </c>
      <c r="G170" s="35"/>
      <c r="H170" s="35"/>
      <c r="I170" s="187"/>
      <c r="J170" s="35"/>
      <c r="K170" s="35"/>
      <c r="L170" s="38"/>
      <c r="M170" s="188"/>
      <c r="N170" s="189"/>
      <c r="O170" s="63"/>
      <c r="P170" s="63"/>
      <c r="Q170" s="63"/>
      <c r="R170" s="63"/>
      <c r="S170" s="63"/>
      <c r="T170" s="64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146</v>
      </c>
      <c r="AU170" s="16" t="s">
        <v>82</v>
      </c>
    </row>
    <row r="171" spans="1:65" s="2" customFormat="1" ht="16.5" customHeight="1">
      <c r="A171" s="33"/>
      <c r="B171" s="34"/>
      <c r="C171" s="213" t="s">
        <v>250</v>
      </c>
      <c r="D171" s="213" t="s">
        <v>203</v>
      </c>
      <c r="E171" s="214" t="s">
        <v>251</v>
      </c>
      <c r="F171" s="215" t="s">
        <v>252</v>
      </c>
      <c r="G171" s="216" t="s">
        <v>233</v>
      </c>
      <c r="H171" s="217">
        <v>1</v>
      </c>
      <c r="I171" s="218"/>
      <c r="J171" s="219">
        <f>ROUND(I171*H171,2)</f>
        <v>0</v>
      </c>
      <c r="K171" s="215" t="s">
        <v>143</v>
      </c>
      <c r="L171" s="220"/>
      <c r="M171" s="221" t="s">
        <v>19</v>
      </c>
      <c r="N171" s="222" t="s">
        <v>43</v>
      </c>
      <c r="O171" s="63"/>
      <c r="P171" s="181">
        <f>O171*H171</f>
        <v>0</v>
      </c>
      <c r="Q171" s="181">
        <v>1.4499999999999999E-3</v>
      </c>
      <c r="R171" s="181">
        <f>Q171*H171</f>
        <v>1.4499999999999999E-3</v>
      </c>
      <c r="S171" s="181">
        <v>0</v>
      </c>
      <c r="T171" s="18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3" t="s">
        <v>185</v>
      </c>
      <c r="AT171" s="183" t="s">
        <v>203</v>
      </c>
      <c r="AU171" s="183" t="s">
        <v>82</v>
      </c>
      <c r="AY171" s="16" t="s">
        <v>137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6" t="s">
        <v>80</v>
      </c>
      <c r="BK171" s="184">
        <f>ROUND(I171*H171,2)</f>
        <v>0</v>
      </c>
      <c r="BL171" s="16" t="s">
        <v>144</v>
      </c>
      <c r="BM171" s="183" t="s">
        <v>253</v>
      </c>
    </row>
    <row r="172" spans="1:65" s="12" customFormat="1" ht="22.9" customHeight="1">
      <c r="B172" s="156"/>
      <c r="C172" s="157"/>
      <c r="D172" s="158" t="s">
        <v>71</v>
      </c>
      <c r="E172" s="170" t="s">
        <v>144</v>
      </c>
      <c r="F172" s="170" t="s">
        <v>254</v>
      </c>
      <c r="G172" s="157"/>
      <c r="H172" s="157"/>
      <c r="I172" s="160"/>
      <c r="J172" s="171">
        <f>BK172</f>
        <v>0</v>
      </c>
      <c r="K172" s="157"/>
      <c r="L172" s="162"/>
      <c r="M172" s="163"/>
      <c r="N172" s="164"/>
      <c r="O172" s="164"/>
      <c r="P172" s="165">
        <f>SUM(P173:P189)</f>
        <v>0</v>
      </c>
      <c r="Q172" s="164"/>
      <c r="R172" s="165">
        <f>SUM(R173:R189)</f>
        <v>42.400116490000002</v>
      </c>
      <c r="S172" s="164"/>
      <c r="T172" s="166">
        <f>SUM(T173:T189)</f>
        <v>0</v>
      </c>
      <c r="AR172" s="167" t="s">
        <v>80</v>
      </c>
      <c r="AT172" s="168" t="s">
        <v>71</v>
      </c>
      <c r="AU172" s="168" t="s">
        <v>80</v>
      </c>
      <c r="AY172" s="167" t="s">
        <v>137</v>
      </c>
      <c r="BK172" s="169">
        <f>SUM(BK173:BK189)</f>
        <v>0</v>
      </c>
    </row>
    <row r="173" spans="1:65" s="2" customFormat="1" ht="16.5" customHeight="1">
      <c r="A173" s="33"/>
      <c r="B173" s="34"/>
      <c r="C173" s="172" t="s">
        <v>7</v>
      </c>
      <c r="D173" s="172" t="s">
        <v>139</v>
      </c>
      <c r="E173" s="173" t="s">
        <v>255</v>
      </c>
      <c r="F173" s="174" t="s">
        <v>256</v>
      </c>
      <c r="G173" s="175" t="s">
        <v>142</v>
      </c>
      <c r="H173" s="176">
        <v>22.407</v>
      </c>
      <c r="I173" s="177"/>
      <c r="J173" s="178">
        <f>ROUND(I173*H173,2)</f>
        <v>0</v>
      </c>
      <c r="K173" s="174" t="s">
        <v>19</v>
      </c>
      <c r="L173" s="38"/>
      <c r="M173" s="179" t="s">
        <v>19</v>
      </c>
      <c r="N173" s="180" t="s">
        <v>43</v>
      </c>
      <c r="O173" s="63"/>
      <c r="P173" s="181">
        <f>O173*H173</f>
        <v>0</v>
      </c>
      <c r="Q173" s="181">
        <v>1.8907700000000001</v>
      </c>
      <c r="R173" s="181">
        <f>Q173*H173</f>
        <v>42.366483389999999</v>
      </c>
      <c r="S173" s="181">
        <v>0</v>
      </c>
      <c r="T173" s="18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3" t="s">
        <v>144</v>
      </c>
      <c r="AT173" s="183" t="s">
        <v>139</v>
      </c>
      <c r="AU173" s="183" t="s">
        <v>82</v>
      </c>
      <c r="AY173" s="16" t="s">
        <v>137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6" t="s">
        <v>80</v>
      </c>
      <c r="BK173" s="184">
        <f>ROUND(I173*H173,2)</f>
        <v>0</v>
      </c>
      <c r="BL173" s="16" t="s">
        <v>144</v>
      </c>
      <c r="BM173" s="183" t="s">
        <v>257</v>
      </c>
    </row>
    <row r="174" spans="1:65" s="13" customFormat="1">
      <c r="B174" s="190"/>
      <c r="C174" s="191"/>
      <c r="D174" s="192" t="s">
        <v>148</v>
      </c>
      <c r="E174" s="193" t="s">
        <v>19</v>
      </c>
      <c r="F174" s="194" t="s">
        <v>258</v>
      </c>
      <c r="G174" s="191"/>
      <c r="H174" s="195">
        <v>5.7240000000000002</v>
      </c>
      <c r="I174" s="196"/>
      <c r="J174" s="191"/>
      <c r="K174" s="191"/>
      <c r="L174" s="197"/>
      <c r="M174" s="198"/>
      <c r="N174" s="199"/>
      <c r="O174" s="199"/>
      <c r="P174" s="199"/>
      <c r="Q174" s="199"/>
      <c r="R174" s="199"/>
      <c r="S174" s="199"/>
      <c r="T174" s="200"/>
      <c r="AT174" s="201" t="s">
        <v>148</v>
      </c>
      <c r="AU174" s="201" t="s">
        <v>82</v>
      </c>
      <c r="AV174" s="13" t="s">
        <v>82</v>
      </c>
      <c r="AW174" s="13" t="s">
        <v>33</v>
      </c>
      <c r="AX174" s="13" t="s">
        <v>72</v>
      </c>
      <c r="AY174" s="201" t="s">
        <v>137</v>
      </c>
    </row>
    <row r="175" spans="1:65" s="13" customFormat="1">
      <c r="B175" s="190"/>
      <c r="C175" s="191"/>
      <c r="D175" s="192" t="s">
        <v>148</v>
      </c>
      <c r="E175" s="193" t="s">
        <v>19</v>
      </c>
      <c r="F175" s="194" t="s">
        <v>259</v>
      </c>
      <c r="G175" s="191"/>
      <c r="H175" s="195">
        <v>17.172000000000001</v>
      </c>
      <c r="I175" s="196"/>
      <c r="J175" s="191"/>
      <c r="K175" s="191"/>
      <c r="L175" s="197"/>
      <c r="M175" s="198"/>
      <c r="N175" s="199"/>
      <c r="O175" s="199"/>
      <c r="P175" s="199"/>
      <c r="Q175" s="199"/>
      <c r="R175" s="199"/>
      <c r="S175" s="199"/>
      <c r="T175" s="200"/>
      <c r="AT175" s="201" t="s">
        <v>148</v>
      </c>
      <c r="AU175" s="201" t="s">
        <v>82</v>
      </c>
      <c r="AV175" s="13" t="s">
        <v>82</v>
      </c>
      <c r="AW175" s="13" t="s">
        <v>33</v>
      </c>
      <c r="AX175" s="13" t="s">
        <v>72</v>
      </c>
      <c r="AY175" s="201" t="s">
        <v>137</v>
      </c>
    </row>
    <row r="176" spans="1:65" s="13" customFormat="1">
      <c r="B176" s="190"/>
      <c r="C176" s="191"/>
      <c r="D176" s="192" t="s">
        <v>148</v>
      </c>
      <c r="E176" s="193" t="s">
        <v>19</v>
      </c>
      <c r="F176" s="194" t="s">
        <v>260</v>
      </c>
      <c r="G176" s="191"/>
      <c r="H176" s="195">
        <v>-0.48899999999999999</v>
      </c>
      <c r="I176" s="196"/>
      <c r="J176" s="191"/>
      <c r="K176" s="191"/>
      <c r="L176" s="197"/>
      <c r="M176" s="198"/>
      <c r="N176" s="199"/>
      <c r="O176" s="199"/>
      <c r="P176" s="199"/>
      <c r="Q176" s="199"/>
      <c r="R176" s="199"/>
      <c r="S176" s="199"/>
      <c r="T176" s="200"/>
      <c r="AT176" s="201" t="s">
        <v>148</v>
      </c>
      <c r="AU176" s="201" t="s">
        <v>82</v>
      </c>
      <c r="AV176" s="13" t="s">
        <v>82</v>
      </c>
      <c r="AW176" s="13" t="s">
        <v>33</v>
      </c>
      <c r="AX176" s="13" t="s">
        <v>72</v>
      </c>
      <c r="AY176" s="201" t="s">
        <v>137</v>
      </c>
    </row>
    <row r="177" spans="1:65" s="14" customFormat="1">
      <c r="B177" s="202"/>
      <c r="C177" s="203"/>
      <c r="D177" s="192" t="s">
        <v>148</v>
      </c>
      <c r="E177" s="204" t="s">
        <v>19</v>
      </c>
      <c r="F177" s="205" t="s">
        <v>183</v>
      </c>
      <c r="G177" s="203"/>
      <c r="H177" s="206">
        <v>22.407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148</v>
      </c>
      <c r="AU177" s="212" t="s">
        <v>82</v>
      </c>
      <c r="AV177" s="14" t="s">
        <v>144</v>
      </c>
      <c r="AW177" s="14" t="s">
        <v>33</v>
      </c>
      <c r="AX177" s="14" t="s">
        <v>80</v>
      </c>
      <c r="AY177" s="212" t="s">
        <v>137</v>
      </c>
    </row>
    <row r="178" spans="1:65" s="2" customFormat="1" ht="16.5" customHeight="1">
      <c r="A178" s="33"/>
      <c r="B178" s="34"/>
      <c r="C178" s="172" t="s">
        <v>261</v>
      </c>
      <c r="D178" s="172" t="s">
        <v>139</v>
      </c>
      <c r="E178" s="173" t="s">
        <v>262</v>
      </c>
      <c r="F178" s="174" t="s">
        <v>263</v>
      </c>
      <c r="G178" s="175" t="s">
        <v>142</v>
      </c>
      <c r="H178" s="176">
        <v>0.83699999999999997</v>
      </c>
      <c r="I178" s="177"/>
      <c r="J178" s="178">
        <f>ROUND(I178*H178,2)</f>
        <v>0</v>
      </c>
      <c r="K178" s="174" t="s">
        <v>159</v>
      </c>
      <c r="L178" s="38"/>
      <c r="M178" s="179" t="s">
        <v>19</v>
      </c>
      <c r="N178" s="180" t="s">
        <v>43</v>
      </c>
      <c r="O178" s="63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3" t="s">
        <v>144</v>
      </c>
      <c r="AT178" s="183" t="s">
        <v>139</v>
      </c>
      <c r="AU178" s="183" t="s">
        <v>82</v>
      </c>
      <c r="AY178" s="16" t="s">
        <v>137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6" t="s">
        <v>80</v>
      </c>
      <c r="BK178" s="184">
        <f>ROUND(I178*H178,2)</f>
        <v>0</v>
      </c>
      <c r="BL178" s="16" t="s">
        <v>144</v>
      </c>
      <c r="BM178" s="183" t="s">
        <v>264</v>
      </c>
    </row>
    <row r="179" spans="1:65" s="2" customFormat="1">
      <c r="A179" s="33"/>
      <c r="B179" s="34"/>
      <c r="C179" s="35"/>
      <c r="D179" s="185" t="s">
        <v>146</v>
      </c>
      <c r="E179" s="35"/>
      <c r="F179" s="186" t="s">
        <v>265</v>
      </c>
      <c r="G179" s="35"/>
      <c r="H179" s="35"/>
      <c r="I179" s="187"/>
      <c r="J179" s="35"/>
      <c r="K179" s="35"/>
      <c r="L179" s="38"/>
      <c r="M179" s="188"/>
      <c r="N179" s="189"/>
      <c r="O179" s="63"/>
      <c r="P179" s="63"/>
      <c r="Q179" s="63"/>
      <c r="R179" s="63"/>
      <c r="S179" s="63"/>
      <c r="T179" s="64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146</v>
      </c>
      <c r="AU179" s="16" t="s">
        <v>82</v>
      </c>
    </row>
    <row r="180" spans="1:65" s="13" customFormat="1">
      <c r="B180" s="190"/>
      <c r="C180" s="191"/>
      <c r="D180" s="192" t="s">
        <v>148</v>
      </c>
      <c r="E180" s="193" t="s">
        <v>19</v>
      </c>
      <c r="F180" s="194" t="s">
        <v>266</v>
      </c>
      <c r="G180" s="191"/>
      <c r="H180" s="195">
        <v>0.83699999999999997</v>
      </c>
      <c r="I180" s="196"/>
      <c r="J180" s="191"/>
      <c r="K180" s="191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148</v>
      </c>
      <c r="AU180" s="201" t="s">
        <v>82</v>
      </c>
      <c r="AV180" s="13" t="s">
        <v>82</v>
      </c>
      <c r="AW180" s="13" t="s">
        <v>33</v>
      </c>
      <c r="AX180" s="13" t="s">
        <v>80</v>
      </c>
      <c r="AY180" s="201" t="s">
        <v>137</v>
      </c>
    </row>
    <row r="181" spans="1:65" s="2" customFormat="1" ht="24.2" customHeight="1">
      <c r="A181" s="33"/>
      <c r="B181" s="34"/>
      <c r="C181" s="172" t="s">
        <v>267</v>
      </c>
      <c r="D181" s="172" t="s">
        <v>139</v>
      </c>
      <c r="E181" s="173" t="s">
        <v>268</v>
      </c>
      <c r="F181" s="174" t="s">
        <v>269</v>
      </c>
      <c r="G181" s="175" t="s">
        <v>142</v>
      </c>
      <c r="H181" s="176">
        <v>0.94699999999999995</v>
      </c>
      <c r="I181" s="177"/>
      <c r="J181" s="178">
        <f>ROUND(I181*H181,2)</f>
        <v>0</v>
      </c>
      <c r="K181" s="174" t="s">
        <v>143</v>
      </c>
      <c r="L181" s="38"/>
      <c r="M181" s="179" t="s">
        <v>19</v>
      </c>
      <c r="N181" s="180" t="s">
        <v>43</v>
      </c>
      <c r="O181" s="63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3" t="s">
        <v>144</v>
      </c>
      <c r="AT181" s="183" t="s">
        <v>139</v>
      </c>
      <c r="AU181" s="183" t="s">
        <v>82</v>
      </c>
      <c r="AY181" s="16" t="s">
        <v>137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6" t="s">
        <v>80</v>
      </c>
      <c r="BK181" s="184">
        <f>ROUND(I181*H181,2)</f>
        <v>0</v>
      </c>
      <c r="BL181" s="16" t="s">
        <v>144</v>
      </c>
      <c r="BM181" s="183" t="s">
        <v>270</v>
      </c>
    </row>
    <row r="182" spans="1:65" s="2" customFormat="1">
      <c r="A182" s="33"/>
      <c r="B182" s="34"/>
      <c r="C182" s="35"/>
      <c r="D182" s="185" t="s">
        <v>146</v>
      </c>
      <c r="E182" s="35"/>
      <c r="F182" s="186" t="s">
        <v>271</v>
      </c>
      <c r="G182" s="35"/>
      <c r="H182" s="35"/>
      <c r="I182" s="187"/>
      <c r="J182" s="35"/>
      <c r="K182" s="35"/>
      <c r="L182" s="38"/>
      <c r="M182" s="188"/>
      <c r="N182" s="189"/>
      <c r="O182" s="63"/>
      <c r="P182" s="63"/>
      <c r="Q182" s="63"/>
      <c r="R182" s="63"/>
      <c r="S182" s="63"/>
      <c r="T182" s="64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146</v>
      </c>
      <c r="AU182" s="16" t="s">
        <v>82</v>
      </c>
    </row>
    <row r="183" spans="1:65" s="13" customFormat="1">
      <c r="B183" s="190"/>
      <c r="C183" s="191"/>
      <c r="D183" s="192" t="s">
        <v>148</v>
      </c>
      <c r="E183" s="193" t="s">
        <v>19</v>
      </c>
      <c r="F183" s="194" t="s">
        <v>272</v>
      </c>
      <c r="G183" s="191"/>
      <c r="H183" s="195">
        <v>0.23799999999999999</v>
      </c>
      <c r="I183" s="196"/>
      <c r="J183" s="191"/>
      <c r="K183" s="191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148</v>
      </c>
      <c r="AU183" s="201" t="s">
        <v>82</v>
      </c>
      <c r="AV183" s="13" t="s">
        <v>82</v>
      </c>
      <c r="AW183" s="13" t="s">
        <v>33</v>
      </c>
      <c r="AX183" s="13" t="s">
        <v>72</v>
      </c>
      <c r="AY183" s="201" t="s">
        <v>137</v>
      </c>
    </row>
    <row r="184" spans="1:65" s="13" customFormat="1">
      <c r="B184" s="190"/>
      <c r="C184" s="191"/>
      <c r="D184" s="192" t="s">
        <v>148</v>
      </c>
      <c r="E184" s="193" t="s">
        <v>19</v>
      </c>
      <c r="F184" s="194" t="s">
        <v>273</v>
      </c>
      <c r="G184" s="191"/>
      <c r="H184" s="195">
        <v>0.42099999999999999</v>
      </c>
      <c r="I184" s="196"/>
      <c r="J184" s="191"/>
      <c r="K184" s="191"/>
      <c r="L184" s="197"/>
      <c r="M184" s="198"/>
      <c r="N184" s="199"/>
      <c r="O184" s="199"/>
      <c r="P184" s="199"/>
      <c r="Q184" s="199"/>
      <c r="R184" s="199"/>
      <c r="S184" s="199"/>
      <c r="T184" s="200"/>
      <c r="AT184" s="201" t="s">
        <v>148</v>
      </c>
      <c r="AU184" s="201" t="s">
        <v>82</v>
      </c>
      <c r="AV184" s="13" t="s">
        <v>82</v>
      </c>
      <c r="AW184" s="13" t="s">
        <v>33</v>
      </c>
      <c r="AX184" s="13" t="s">
        <v>72</v>
      </c>
      <c r="AY184" s="201" t="s">
        <v>137</v>
      </c>
    </row>
    <row r="185" spans="1:65" s="13" customFormat="1">
      <c r="B185" s="190"/>
      <c r="C185" s="191"/>
      <c r="D185" s="192" t="s">
        <v>148</v>
      </c>
      <c r="E185" s="193" t="s">
        <v>19</v>
      </c>
      <c r="F185" s="194" t="s">
        <v>274</v>
      </c>
      <c r="G185" s="191"/>
      <c r="H185" s="195">
        <v>0.28799999999999998</v>
      </c>
      <c r="I185" s="196"/>
      <c r="J185" s="191"/>
      <c r="K185" s="191"/>
      <c r="L185" s="197"/>
      <c r="M185" s="198"/>
      <c r="N185" s="199"/>
      <c r="O185" s="199"/>
      <c r="P185" s="199"/>
      <c r="Q185" s="199"/>
      <c r="R185" s="199"/>
      <c r="S185" s="199"/>
      <c r="T185" s="200"/>
      <c r="AT185" s="201" t="s">
        <v>148</v>
      </c>
      <c r="AU185" s="201" t="s">
        <v>82</v>
      </c>
      <c r="AV185" s="13" t="s">
        <v>82</v>
      </c>
      <c r="AW185" s="13" t="s">
        <v>33</v>
      </c>
      <c r="AX185" s="13" t="s">
        <v>72</v>
      </c>
      <c r="AY185" s="201" t="s">
        <v>137</v>
      </c>
    </row>
    <row r="186" spans="1:65" s="14" customFormat="1">
      <c r="B186" s="202"/>
      <c r="C186" s="203"/>
      <c r="D186" s="192" t="s">
        <v>148</v>
      </c>
      <c r="E186" s="204" t="s">
        <v>19</v>
      </c>
      <c r="F186" s="205" t="s">
        <v>183</v>
      </c>
      <c r="G186" s="203"/>
      <c r="H186" s="206">
        <v>0.94700000000000006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148</v>
      </c>
      <c r="AU186" s="212" t="s">
        <v>82</v>
      </c>
      <c r="AV186" s="14" t="s">
        <v>144</v>
      </c>
      <c r="AW186" s="14" t="s">
        <v>33</v>
      </c>
      <c r="AX186" s="14" t="s">
        <v>80</v>
      </c>
      <c r="AY186" s="212" t="s">
        <v>137</v>
      </c>
    </row>
    <row r="187" spans="1:65" s="2" customFormat="1" ht="16.5" customHeight="1">
      <c r="A187" s="33"/>
      <c r="B187" s="34"/>
      <c r="C187" s="213" t="s">
        <v>275</v>
      </c>
      <c r="D187" s="213" t="s">
        <v>203</v>
      </c>
      <c r="E187" s="214" t="s">
        <v>276</v>
      </c>
      <c r="F187" s="215" t="s">
        <v>277</v>
      </c>
      <c r="G187" s="216" t="s">
        <v>227</v>
      </c>
      <c r="H187" s="217">
        <v>5</v>
      </c>
      <c r="I187" s="218"/>
      <c r="J187" s="219">
        <f>ROUND(I187*H187,2)</f>
        <v>0</v>
      </c>
      <c r="K187" s="215" t="s">
        <v>143</v>
      </c>
      <c r="L187" s="220"/>
      <c r="M187" s="221" t="s">
        <v>19</v>
      </c>
      <c r="N187" s="222" t="s">
        <v>43</v>
      </c>
      <c r="O187" s="63"/>
      <c r="P187" s="181">
        <f>O187*H187</f>
        <v>0</v>
      </c>
      <c r="Q187" s="181">
        <v>3.5E-4</v>
      </c>
      <c r="R187" s="181">
        <f>Q187*H187</f>
        <v>1.75E-3</v>
      </c>
      <c r="S187" s="181">
        <v>0</v>
      </c>
      <c r="T187" s="18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3" t="s">
        <v>185</v>
      </c>
      <c r="AT187" s="183" t="s">
        <v>203</v>
      </c>
      <c r="AU187" s="183" t="s">
        <v>82</v>
      </c>
      <c r="AY187" s="16" t="s">
        <v>137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6" t="s">
        <v>80</v>
      </c>
      <c r="BK187" s="184">
        <f>ROUND(I187*H187,2)</f>
        <v>0</v>
      </c>
      <c r="BL187" s="16" t="s">
        <v>144</v>
      </c>
      <c r="BM187" s="183" t="s">
        <v>278</v>
      </c>
    </row>
    <row r="188" spans="1:65" s="2" customFormat="1" ht="16.5" customHeight="1">
      <c r="A188" s="33"/>
      <c r="B188" s="34"/>
      <c r="C188" s="172" t="s">
        <v>279</v>
      </c>
      <c r="D188" s="172" t="s">
        <v>139</v>
      </c>
      <c r="E188" s="173" t="s">
        <v>280</v>
      </c>
      <c r="F188" s="174" t="s">
        <v>281</v>
      </c>
      <c r="G188" s="175" t="s">
        <v>206</v>
      </c>
      <c r="H188" s="176">
        <v>0.03</v>
      </c>
      <c r="I188" s="177"/>
      <c r="J188" s="178">
        <f>ROUND(I188*H188,2)</f>
        <v>0</v>
      </c>
      <c r="K188" s="174" t="s">
        <v>143</v>
      </c>
      <c r="L188" s="38"/>
      <c r="M188" s="179" t="s">
        <v>19</v>
      </c>
      <c r="N188" s="180" t="s">
        <v>43</v>
      </c>
      <c r="O188" s="63"/>
      <c r="P188" s="181">
        <f>O188*H188</f>
        <v>0</v>
      </c>
      <c r="Q188" s="181">
        <v>1.06277</v>
      </c>
      <c r="R188" s="181">
        <f>Q188*H188</f>
        <v>3.1883099999999998E-2</v>
      </c>
      <c r="S188" s="181">
        <v>0</v>
      </c>
      <c r="T188" s="18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3" t="s">
        <v>144</v>
      </c>
      <c r="AT188" s="183" t="s">
        <v>139</v>
      </c>
      <c r="AU188" s="183" t="s">
        <v>82</v>
      </c>
      <c r="AY188" s="16" t="s">
        <v>137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6" t="s">
        <v>80</v>
      </c>
      <c r="BK188" s="184">
        <f>ROUND(I188*H188,2)</f>
        <v>0</v>
      </c>
      <c r="BL188" s="16" t="s">
        <v>144</v>
      </c>
      <c r="BM188" s="183" t="s">
        <v>282</v>
      </c>
    </row>
    <row r="189" spans="1:65" s="2" customFormat="1">
      <c r="A189" s="33"/>
      <c r="B189" s="34"/>
      <c r="C189" s="35"/>
      <c r="D189" s="185" t="s">
        <v>146</v>
      </c>
      <c r="E189" s="35"/>
      <c r="F189" s="186" t="s">
        <v>283</v>
      </c>
      <c r="G189" s="35"/>
      <c r="H189" s="35"/>
      <c r="I189" s="187"/>
      <c r="J189" s="35"/>
      <c r="K189" s="35"/>
      <c r="L189" s="38"/>
      <c r="M189" s="188"/>
      <c r="N189" s="189"/>
      <c r="O189" s="63"/>
      <c r="P189" s="63"/>
      <c r="Q189" s="63"/>
      <c r="R189" s="63"/>
      <c r="S189" s="63"/>
      <c r="T189" s="64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146</v>
      </c>
      <c r="AU189" s="16" t="s">
        <v>82</v>
      </c>
    </row>
    <row r="190" spans="1:65" s="12" customFormat="1" ht="22.9" customHeight="1">
      <c r="B190" s="156"/>
      <c r="C190" s="157"/>
      <c r="D190" s="158" t="s">
        <v>71</v>
      </c>
      <c r="E190" s="170" t="s">
        <v>185</v>
      </c>
      <c r="F190" s="170" t="s">
        <v>284</v>
      </c>
      <c r="G190" s="157"/>
      <c r="H190" s="157"/>
      <c r="I190" s="160"/>
      <c r="J190" s="171">
        <f>BK190</f>
        <v>0</v>
      </c>
      <c r="K190" s="157"/>
      <c r="L190" s="162"/>
      <c r="M190" s="163"/>
      <c r="N190" s="164"/>
      <c r="O190" s="164"/>
      <c r="P190" s="165">
        <f>P191+SUM(P192:P273)</f>
        <v>0</v>
      </c>
      <c r="Q190" s="164"/>
      <c r="R190" s="165">
        <f>R191+SUM(R192:R273)</f>
        <v>4.7004264000000004</v>
      </c>
      <c r="S190" s="164"/>
      <c r="T190" s="166">
        <f>T191+SUM(T192:T273)</f>
        <v>0</v>
      </c>
      <c r="AR190" s="167" t="s">
        <v>80</v>
      </c>
      <c r="AT190" s="168" t="s">
        <v>71</v>
      </c>
      <c r="AU190" s="168" t="s">
        <v>80</v>
      </c>
      <c r="AY190" s="167" t="s">
        <v>137</v>
      </c>
      <c r="BK190" s="169">
        <f>BK191+SUM(BK192:BK273)</f>
        <v>0</v>
      </c>
    </row>
    <row r="191" spans="1:65" s="2" customFormat="1" ht="16.5" customHeight="1">
      <c r="A191" s="33"/>
      <c r="B191" s="34"/>
      <c r="C191" s="172" t="s">
        <v>285</v>
      </c>
      <c r="D191" s="172" t="s">
        <v>139</v>
      </c>
      <c r="E191" s="173" t="s">
        <v>286</v>
      </c>
      <c r="F191" s="174" t="s">
        <v>287</v>
      </c>
      <c r="G191" s="175" t="s">
        <v>227</v>
      </c>
      <c r="H191" s="176">
        <v>31.8</v>
      </c>
      <c r="I191" s="177"/>
      <c r="J191" s="178">
        <f>ROUND(I191*H191,2)</f>
        <v>0</v>
      </c>
      <c r="K191" s="174" t="s">
        <v>19</v>
      </c>
      <c r="L191" s="38"/>
      <c r="M191" s="179" t="s">
        <v>19</v>
      </c>
      <c r="N191" s="180" t="s">
        <v>43</v>
      </c>
      <c r="O191" s="63"/>
      <c r="P191" s="181">
        <f>O191*H191</f>
        <v>0</v>
      </c>
      <c r="Q191" s="181">
        <v>0</v>
      </c>
      <c r="R191" s="181">
        <f>Q191*H191</f>
        <v>0</v>
      </c>
      <c r="S191" s="181">
        <v>0</v>
      </c>
      <c r="T191" s="18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3" t="s">
        <v>144</v>
      </c>
      <c r="AT191" s="183" t="s">
        <v>139</v>
      </c>
      <c r="AU191" s="183" t="s">
        <v>82</v>
      </c>
      <c r="AY191" s="16" t="s">
        <v>137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6" t="s">
        <v>80</v>
      </c>
      <c r="BK191" s="184">
        <f>ROUND(I191*H191,2)</f>
        <v>0</v>
      </c>
      <c r="BL191" s="16" t="s">
        <v>144</v>
      </c>
      <c r="BM191" s="183" t="s">
        <v>288</v>
      </c>
    </row>
    <row r="192" spans="1:65" s="2" customFormat="1" ht="16.5" customHeight="1">
      <c r="A192" s="33"/>
      <c r="B192" s="34"/>
      <c r="C192" s="213" t="s">
        <v>289</v>
      </c>
      <c r="D192" s="213" t="s">
        <v>203</v>
      </c>
      <c r="E192" s="214" t="s">
        <v>290</v>
      </c>
      <c r="F192" s="215" t="s">
        <v>291</v>
      </c>
      <c r="G192" s="216" t="s">
        <v>227</v>
      </c>
      <c r="H192" s="217">
        <v>63.6</v>
      </c>
      <c r="I192" s="218"/>
      <c r="J192" s="219">
        <f>ROUND(I192*H192,2)</f>
        <v>0</v>
      </c>
      <c r="K192" s="215" t="s">
        <v>193</v>
      </c>
      <c r="L192" s="220"/>
      <c r="M192" s="221" t="s">
        <v>19</v>
      </c>
      <c r="N192" s="222" t="s">
        <v>43</v>
      </c>
      <c r="O192" s="63"/>
      <c r="P192" s="181">
        <f>O192*H192</f>
        <v>0</v>
      </c>
      <c r="Q192" s="181">
        <v>1.8000000000000001E-4</v>
      </c>
      <c r="R192" s="181">
        <f>Q192*H192</f>
        <v>1.1448000000000002E-2</v>
      </c>
      <c r="S192" s="181">
        <v>0</v>
      </c>
      <c r="T192" s="18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3" t="s">
        <v>185</v>
      </c>
      <c r="AT192" s="183" t="s">
        <v>203</v>
      </c>
      <c r="AU192" s="183" t="s">
        <v>82</v>
      </c>
      <c r="AY192" s="16" t="s">
        <v>137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6" t="s">
        <v>80</v>
      </c>
      <c r="BK192" s="184">
        <f>ROUND(I192*H192,2)</f>
        <v>0</v>
      </c>
      <c r="BL192" s="16" t="s">
        <v>144</v>
      </c>
      <c r="BM192" s="183" t="s">
        <v>292</v>
      </c>
    </row>
    <row r="193" spans="1:65" s="13" customFormat="1">
      <c r="B193" s="190"/>
      <c r="C193" s="191"/>
      <c r="D193" s="192" t="s">
        <v>148</v>
      </c>
      <c r="E193" s="193" t="s">
        <v>19</v>
      </c>
      <c r="F193" s="194" t="s">
        <v>293</v>
      </c>
      <c r="G193" s="191"/>
      <c r="H193" s="195">
        <v>63.6</v>
      </c>
      <c r="I193" s="196"/>
      <c r="J193" s="191"/>
      <c r="K193" s="191"/>
      <c r="L193" s="197"/>
      <c r="M193" s="198"/>
      <c r="N193" s="199"/>
      <c r="O193" s="199"/>
      <c r="P193" s="199"/>
      <c r="Q193" s="199"/>
      <c r="R193" s="199"/>
      <c r="S193" s="199"/>
      <c r="T193" s="200"/>
      <c r="AT193" s="201" t="s">
        <v>148</v>
      </c>
      <c r="AU193" s="201" t="s">
        <v>82</v>
      </c>
      <c r="AV193" s="13" t="s">
        <v>82</v>
      </c>
      <c r="AW193" s="13" t="s">
        <v>33</v>
      </c>
      <c r="AX193" s="13" t="s">
        <v>80</v>
      </c>
      <c r="AY193" s="201" t="s">
        <v>137</v>
      </c>
    </row>
    <row r="194" spans="1:65" s="2" customFormat="1" ht="16.5" customHeight="1">
      <c r="A194" s="33"/>
      <c r="B194" s="34"/>
      <c r="C194" s="172" t="s">
        <v>294</v>
      </c>
      <c r="D194" s="172" t="s">
        <v>139</v>
      </c>
      <c r="E194" s="173" t="s">
        <v>295</v>
      </c>
      <c r="F194" s="174" t="s">
        <v>296</v>
      </c>
      <c r="G194" s="175" t="s">
        <v>233</v>
      </c>
      <c r="H194" s="176">
        <v>1</v>
      </c>
      <c r="I194" s="177"/>
      <c r="J194" s="178">
        <f>ROUND(I194*H194,2)</f>
        <v>0</v>
      </c>
      <c r="K194" s="174" t="s">
        <v>143</v>
      </c>
      <c r="L194" s="38"/>
      <c r="M194" s="179" t="s">
        <v>19</v>
      </c>
      <c r="N194" s="180" t="s">
        <v>43</v>
      </c>
      <c r="O194" s="63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3" t="s">
        <v>144</v>
      </c>
      <c r="AT194" s="183" t="s">
        <v>139</v>
      </c>
      <c r="AU194" s="183" t="s">
        <v>82</v>
      </c>
      <c r="AY194" s="16" t="s">
        <v>137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6" t="s">
        <v>80</v>
      </c>
      <c r="BK194" s="184">
        <f>ROUND(I194*H194,2)</f>
        <v>0</v>
      </c>
      <c r="BL194" s="16" t="s">
        <v>144</v>
      </c>
      <c r="BM194" s="183" t="s">
        <v>297</v>
      </c>
    </row>
    <row r="195" spans="1:65" s="2" customFormat="1">
      <c r="A195" s="33"/>
      <c r="B195" s="34"/>
      <c r="C195" s="35"/>
      <c r="D195" s="185" t="s">
        <v>146</v>
      </c>
      <c r="E195" s="35"/>
      <c r="F195" s="186" t="s">
        <v>298</v>
      </c>
      <c r="G195" s="35"/>
      <c r="H195" s="35"/>
      <c r="I195" s="187"/>
      <c r="J195" s="35"/>
      <c r="K195" s="35"/>
      <c r="L195" s="38"/>
      <c r="M195" s="188"/>
      <c r="N195" s="189"/>
      <c r="O195" s="63"/>
      <c r="P195" s="63"/>
      <c r="Q195" s="63"/>
      <c r="R195" s="63"/>
      <c r="S195" s="63"/>
      <c r="T195" s="64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146</v>
      </c>
      <c r="AU195" s="16" t="s">
        <v>82</v>
      </c>
    </row>
    <row r="196" spans="1:65" s="2" customFormat="1" ht="16.5" customHeight="1">
      <c r="A196" s="33"/>
      <c r="B196" s="34"/>
      <c r="C196" s="172" t="s">
        <v>299</v>
      </c>
      <c r="D196" s="172" t="s">
        <v>139</v>
      </c>
      <c r="E196" s="173" t="s">
        <v>300</v>
      </c>
      <c r="F196" s="174" t="s">
        <v>301</v>
      </c>
      <c r="G196" s="175" t="s">
        <v>233</v>
      </c>
      <c r="H196" s="176">
        <v>1</v>
      </c>
      <c r="I196" s="177"/>
      <c r="J196" s="178">
        <f>ROUND(I196*H196,2)</f>
        <v>0</v>
      </c>
      <c r="K196" s="174" t="s">
        <v>143</v>
      </c>
      <c r="L196" s="38"/>
      <c r="M196" s="179" t="s">
        <v>19</v>
      </c>
      <c r="N196" s="180" t="s">
        <v>43</v>
      </c>
      <c r="O196" s="63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3" t="s">
        <v>144</v>
      </c>
      <c r="AT196" s="183" t="s">
        <v>139</v>
      </c>
      <c r="AU196" s="183" t="s">
        <v>82</v>
      </c>
      <c r="AY196" s="16" t="s">
        <v>137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6" t="s">
        <v>80</v>
      </c>
      <c r="BK196" s="184">
        <f>ROUND(I196*H196,2)</f>
        <v>0</v>
      </c>
      <c r="BL196" s="16" t="s">
        <v>144</v>
      </c>
      <c r="BM196" s="183" t="s">
        <v>302</v>
      </c>
    </row>
    <row r="197" spans="1:65" s="2" customFormat="1">
      <c r="A197" s="33"/>
      <c r="B197" s="34"/>
      <c r="C197" s="35"/>
      <c r="D197" s="185" t="s">
        <v>146</v>
      </c>
      <c r="E197" s="35"/>
      <c r="F197" s="186" t="s">
        <v>303</v>
      </c>
      <c r="G197" s="35"/>
      <c r="H197" s="35"/>
      <c r="I197" s="187"/>
      <c r="J197" s="35"/>
      <c r="K197" s="35"/>
      <c r="L197" s="38"/>
      <c r="M197" s="188"/>
      <c r="N197" s="189"/>
      <c r="O197" s="63"/>
      <c r="P197" s="63"/>
      <c r="Q197" s="63"/>
      <c r="R197" s="63"/>
      <c r="S197" s="63"/>
      <c r="T197" s="6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146</v>
      </c>
      <c r="AU197" s="16" t="s">
        <v>82</v>
      </c>
    </row>
    <row r="198" spans="1:65" s="2" customFormat="1" ht="21.75" customHeight="1">
      <c r="A198" s="33"/>
      <c r="B198" s="34"/>
      <c r="C198" s="172" t="s">
        <v>304</v>
      </c>
      <c r="D198" s="172" t="s">
        <v>139</v>
      </c>
      <c r="E198" s="173" t="s">
        <v>305</v>
      </c>
      <c r="F198" s="174" t="s">
        <v>306</v>
      </c>
      <c r="G198" s="175" t="s">
        <v>227</v>
      </c>
      <c r="H198" s="176">
        <v>31.8</v>
      </c>
      <c r="I198" s="177"/>
      <c r="J198" s="178">
        <f>ROUND(I198*H198,2)</f>
        <v>0</v>
      </c>
      <c r="K198" s="174" t="s">
        <v>159</v>
      </c>
      <c r="L198" s="38"/>
      <c r="M198" s="179" t="s">
        <v>19</v>
      </c>
      <c r="N198" s="180" t="s">
        <v>43</v>
      </c>
      <c r="O198" s="63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3" t="s">
        <v>144</v>
      </c>
      <c r="AT198" s="183" t="s">
        <v>139</v>
      </c>
      <c r="AU198" s="183" t="s">
        <v>82</v>
      </c>
      <c r="AY198" s="16" t="s">
        <v>137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6" t="s">
        <v>80</v>
      </c>
      <c r="BK198" s="184">
        <f>ROUND(I198*H198,2)</f>
        <v>0</v>
      </c>
      <c r="BL198" s="16" t="s">
        <v>144</v>
      </c>
      <c r="BM198" s="183" t="s">
        <v>307</v>
      </c>
    </row>
    <row r="199" spans="1:65" s="2" customFormat="1">
      <c r="A199" s="33"/>
      <c r="B199" s="34"/>
      <c r="C199" s="35"/>
      <c r="D199" s="185" t="s">
        <v>146</v>
      </c>
      <c r="E199" s="35"/>
      <c r="F199" s="186" t="s">
        <v>308</v>
      </c>
      <c r="G199" s="35"/>
      <c r="H199" s="35"/>
      <c r="I199" s="187"/>
      <c r="J199" s="35"/>
      <c r="K199" s="35"/>
      <c r="L199" s="38"/>
      <c r="M199" s="188"/>
      <c r="N199" s="189"/>
      <c r="O199" s="63"/>
      <c r="P199" s="63"/>
      <c r="Q199" s="63"/>
      <c r="R199" s="63"/>
      <c r="S199" s="63"/>
      <c r="T199" s="6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146</v>
      </c>
      <c r="AU199" s="16" t="s">
        <v>82</v>
      </c>
    </row>
    <row r="200" spans="1:65" s="2" customFormat="1" ht="16.5" customHeight="1">
      <c r="A200" s="33"/>
      <c r="B200" s="34"/>
      <c r="C200" s="213" t="s">
        <v>309</v>
      </c>
      <c r="D200" s="213" t="s">
        <v>203</v>
      </c>
      <c r="E200" s="214" t="s">
        <v>310</v>
      </c>
      <c r="F200" s="215" t="s">
        <v>311</v>
      </c>
      <c r="G200" s="216" t="s">
        <v>227</v>
      </c>
      <c r="H200" s="217">
        <v>31.8</v>
      </c>
      <c r="I200" s="218"/>
      <c r="J200" s="219">
        <f>ROUND(I200*H200,2)</f>
        <v>0</v>
      </c>
      <c r="K200" s="215" t="s">
        <v>159</v>
      </c>
      <c r="L200" s="220"/>
      <c r="M200" s="221" t="s">
        <v>19</v>
      </c>
      <c r="N200" s="222" t="s">
        <v>43</v>
      </c>
      <c r="O200" s="63"/>
      <c r="P200" s="181">
        <f>O200*H200</f>
        <v>0</v>
      </c>
      <c r="Q200" s="181">
        <v>1.77E-2</v>
      </c>
      <c r="R200" s="181">
        <f>Q200*H200</f>
        <v>0.56286000000000003</v>
      </c>
      <c r="S200" s="181">
        <v>0</v>
      </c>
      <c r="T200" s="18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3" t="s">
        <v>185</v>
      </c>
      <c r="AT200" s="183" t="s">
        <v>203</v>
      </c>
      <c r="AU200" s="183" t="s">
        <v>82</v>
      </c>
      <c r="AY200" s="16" t="s">
        <v>137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6" t="s">
        <v>80</v>
      </c>
      <c r="BK200" s="184">
        <f>ROUND(I200*H200,2)</f>
        <v>0</v>
      </c>
      <c r="BL200" s="16" t="s">
        <v>144</v>
      </c>
      <c r="BM200" s="183" t="s">
        <v>312</v>
      </c>
    </row>
    <row r="201" spans="1:65" s="13" customFormat="1">
      <c r="B201" s="190"/>
      <c r="C201" s="191"/>
      <c r="D201" s="192" t="s">
        <v>148</v>
      </c>
      <c r="E201" s="191"/>
      <c r="F201" s="194" t="s">
        <v>313</v>
      </c>
      <c r="G201" s="191"/>
      <c r="H201" s="195">
        <v>31.8</v>
      </c>
      <c r="I201" s="196"/>
      <c r="J201" s="191"/>
      <c r="K201" s="191"/>
      <c r="L201" s="197"/>
      <c r="M201" s="198"/>
      <c r="N201" s="199"/>
      <c r="O201" s="199"/>
      <c r="P201" s="199"/>
      <c r="Q201" s="199"/>
      <c r="R201" s="199"/>
      <c r="S201" s="199"/>
      <c r="T201" s="200"/>
      <c r="AT201" s="201" t="s">
        <v>148</v>
      </c>
      <c r="AU201" s="201" t="s">
        <v>82</v>
      </c>
      <c r="AV201" s="13" t="s">
        <v>82</v>
      </c>
      <c r="AW201" s="13" t="s">
        <v>4</v>
      </c>
      <c r="AX201" s="13" t="s">
        <v>80</v>
      </c>
      <c r="AY201" s="201" t="s">
        <v>137</v>
      </c>
    </row>
    <row r="202" spans="1:65" s="2" customFormat="1" ht="16.5" customHeight="1">
      <c r="A202" s="33"/>
      <c r="B202" s="34"/>
      <c r="C202" s="172" t="s">
        <v>314</v>
      </c>
      <c r="D202" s="172" t="s">
        <v>139</v>
      </c>
      <c r="E202" s="173" t="s">
        <v>315</v>
      </c>
      <c r="F202" s="174" t="s">
        <v>316</v>
      </c>
      <c r="G202" s="175" t="s">
        <v>233</v>
      </c>
      <c r="H202" s="176">
        <v>1</v>
      </c>
      <c r="I202" s="177"/>
      <c r="J202" s="178">
        <f>ROUND(I202*H202,2)</f>
        <v>0</v>
      </c>
      <c r="K202" s="174" t="s">
        <v>317</v>
      </c>
      <c r="L202" s="38"/>
      <c r="M202" s="179" t="s">
        <v>19</v>
      </c>
      <c r="N202" s="180" t="s">
        <v>43</v>
      </c>
      <c r="O202" s="63"/>
      <c r="P202" s="181">
        <f>O202*H202</f>
        <v>0</v>
      </c>
      <c r="Q202" s="181">
        <v>8.0000000000000004E-4</v>
      </c>
      <c r="R202" s="181">
        <f>Q202*H202</f>
        <v>8.0000000000000004E-4</v>
      </c>
      <c r="S202" s="181">
        <v>0</v>
      </c>
      <c r="T202" s="18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3" t="s">
        <v>144</v>
      </c>
      <c r="AT202" s="183" t="s">
        <v>139</v>
      </c>
      <c r="AU202" s="183" t="s">
        <v>82</v>
      </c>
      <c r="AY202" s="16" t="s">
        <v>137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6" t="s">
        <v>80</v>
      </c>
      <c r="BK202" s="184">
        <f>ROUND(I202*H202,2)</f>
        <v>0</v>
      </c>
      <c r="BL202" s="16" t="s">
        <v>144</v>
      </c>
      <c r="BM202" s="183" t="s">
        <v>318</v>
      </c>
    </row>
    <row r="203" spans="1:65" s="2" customFormat="1" ht="16.5" customHeight="1">
      <c r="A203" s="33"/>
      <c r="B203" s="34"/>
      <c r="C203" s="213" t="s">
        <v>319</v>
      </c>
      <c r="D203" s="213" t="s">
        <v>203</v>
      </c>
      <c r="E203" s="214" t="s">
        <v>320</v>
      </c>
      <c r="F203" s="215" t="s">
        <v>321</v>
      </c>
      <c r="G203" s="216" t="s">
        <v>233</v>
      </c>
      <c r="H203" s="217">
        <v>1</v>
      </c>
      <c r="I203" s="218"/>
      <c r="J203" s="219">
        <f>ROUND(I203*H203,2)</f>
        <v>0</v>
      </c>
      <c r="K203" s="215" t="s">
        <v>322</v>
      </c>
      <c r="L203" s="220"/>
      <c r="M203" s="221" t="s">
        <v>19</v>
      </c>
      <c r="N203" s="222" t="s">
        <v>43</v>
      </c>
      <c r="O203" s="63"/>
      <c r="P203" s="181">
        <f>O203*H203</f>
        <v>0</v>
      </c>
      <c r="Q203" s="181">
        <v>1.2200000000000001E-2</v>
      </c>
      <c r="R203" s="181">
        <f>Q203*H203</f>
        <v>1.2200000000000001E-2</v>
      </c>
      <c r="S203" s="181">
        <v>0</v>
      </c>
      <c r="T203" s="18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3" t="s">
        <v>185</v>
      </c>
      <c r="AT203" s="183" t="s">
        <v>203</v>
      </c>
      <c r="AU203" s="183" t="s">
        <v>82</v>
      </c>
      <c r="AY203" s="16" t="s">
        <v>137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6" t="s">
        <v>80</v>
      </c>
      <c r="BK203" s="184">
        <f>ROUND(I203*H203,2)</f>
        <v>0</v>
      </c>
      <c r="BL203" s="16" t="s">
        <v>144</v>
      </c>
      <c r="BM203" s="183" t="s">
        <v>323</v>
      </c>
    </row>
    <row r="204" spans="1:65" s="2" customFormat="1" ht="24.2" customHeight="1">
      <c r="A204" s="33"/>
      <c r="B204" s="34"/>
      <c r="C204" s="172" t="s">
        <v>324</v>
      </c>
      <c r="D204" s="172" t="s">
        <v>139</v>
      </c>
      <c r="E204" s="173" t="s">
        <v>325</v>
      </c>
      <c r="F204" s="174" t="s">
        <v>326</v>
      </c>
      <c r="G204" s="175" t="s">
        <v>233</v>
      </c>
      <c r="H204" s="176">
        <v>2</v>
      </c>
      <c r="I204" s="177"/>
      <c r="J204" s="178">
        <f>ROUND(I204*H204,2)</f>
        <v>0</v>
      </c>
      <c r="K204" s="174" t="s">
        <v>143</v>
      </c>
      <c r="L204" s="38"/>
      <c r="M204" s="179" t="s">
        <v>19</v>
      </c>
      <c r="N204" s="180" t="s">
        <v>43</v>
      </c>
      <c r="O204" s="63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3" t="s">
        <v>144</v>
      </c>
      <c r="AT204" s="183" t="s">
        <v>139</v>
      </c>
      <c r="AU204" s="183" t="s">
        <v>82</v>
      </c>
      <c r="AY204" s="16" t="s">
        <v>137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6" t="s">
        <v>80</v>
      </c>
      <c r="BK204" s="184">
        <f>ROUND(I204*H204,2)</f>
        <v>0</v>
      </c>
      <c r="BL204" s="16" t="s">
        <v>144</v>
      </c>
      <c r="BM204" s="183" t="s">
        <v>327</v>
      </c>
    </row>
    <row r="205" spans="1:65" s="2" customFormat="1">
      <c r="A205" s="33"/>
      <c r="B205" s="34"/>
      <c r="C205" s="35"/>
      <c r="D205" s="185" t="s">
        <v>146</v>
      </c>
      <c r="E205" s="35"/>
      <c r="F205" s="186" t="s">
        <v>328</v>
      </c>
      <c r="G205" s="35"/>
      <c r="H205" s="35"/>
      <c r="I205" s="187"/>
      <c r="J205" s="35"/>
      <c r="K205" s="35"/>
      <c r="L205" s="38"/>
      <c r="M205" s="188"/>
      <c r="N205" s="189"/>
      <c r="O205" s="63"/>
      <c r="P205" s="63"/>
      <c r="Q205" s="63"/>
      <c r="R205" s="63"/>
      <c r="S205" s="63"/>
      <c r="T205" s="64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146</v>
      </c>
      <c r="AU205" s="16" t="s">
        <v>82</v>
      </c>
    </row>
    <row r="206" spans="1:65" s="2" customFormat="1" ht="16.5" customHeight="1">
      <c r="A206" s="33"/>
      <c r="B206" s="34"/>
      <c r="C206" s="213" t="s">
        <v>329</v>
      </c>
      <c r="D206" s="213" t="s">
        <v>203</v>
      </c>
      <c r="E206" s="214" t="s">
        <v>330</v>
      </c>
      <c r="F206" s="215" t="s">
        <v>331</v>
      </c>
      <c r="G206" s="216" t="s">
        <v>233</v>
      </c>
      <c r="H206" s="217">
        <v>2</v>
      </c>
      <c r="I206" s="218"/>
      <c r="J206" s="219">
        <f>ROUND(I206*H206,2)</f>
        <v>0</v>
      </c>
      <c r="K206" s="215" t="s">
        <v>159</v>
      </c>
      <c r="L206" s="220"/>
      <c r="M206" s="221" t="s">
        <v>19</v>
      </c>
      <c r="N206" s="222" t="s">
        <v>43</v>
      </c>
      <c r="O206" s="63"/>
      <c r="P206" s="181">
        <f>O206*H206</f>
        <v>0</v>
      </c>
      <c r="Q206" s="181">
        <v>8.8000000000000005E-3</v>
      </c>
      <c r="R206" s="181">
        <f>Q206*H206</f>
        <v>1.7600000000000001E-2</v>
      </c>
      <c r="S206" s="181">
        <v>0</v>
      </c>
      <c r="T206" s="18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3" t="s">
        <v>185</v>
      </c>
      <c r="AT206" s="183" t="s">
        <v>203</v>
      </c>
      <c r="AU206" s="183" t="s">
        <v>82</v>
      </c>
      <c r="AY206" s="16" t="s">
        <v>137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6" t="s">
        <v>80</v>
      </c>
      <c r="BK206" s="184">
        <f>ROUND(I206*H206,2)</f>
        <v>0</v>
      </c>
      <c r="BL206" s="16" t="s">
        <v>144</v>
      </c>
      <c r="BM206" s="183" t="s">
        <v>332</v>
      </c>
    </row>
    <row r="207" spans="1:65" s="2" customFormat="1" ht="24.2" customHeight="1">
      <c r="A207" s="33"/>
      <c r="B207" s="34"/>
      <c r="C207" s="172" t="s">
        <v>333</v>
      </c>
      <c r="D207" s="172" t="s">
        <v>139</v>
      </c>
      <c r="E207" s="173" t="s">
        <v>334</v>
      </c>
      <c r="F207" s="174" t="s">
        <v>335</v>
      </c>
      <c r="G207" s="175" t="s">
        <v>233</v>
      </c>
      <c r="H207" s="176">
        <v>10</v>
      </c>
      <c r="I207" s="177"/>
      <c r="J207" s="178">
        <f>ROUND(I207*H207,2)</f>
        <v>0</v>
      </c>
      <c r="K207" s="174" t="s">
        <v>159</v>
      </c>
      <c r="L207" s="38"/>
      <c r="M207" s="179" t="s">
        <v>19</v>
      </c>
      <c r="N207" s="180" t="s">
        <v>43</v>
      </c>
      <c r="O207" s="63"/>
      <c r="P207" s="181">
        <f>O207*H207</f>
        <v>0</v>
      </c>
      <c r="Q207" s="181">
        <v>1.67E-3</v>
      </c>
      <c r="R207" s="181">
        <f>Q207*H207</f>
        <v>1.67E-2</v>
      </c>
      <c r="S207" s="181">
        <v>0</v>
      </c>
      <c r="T207" s="18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83" t="s">
        <v>144</v>
      </c>
      <c r="AT207" s="183" t="s">
        <v>139</v>
      </c>
      <c r="AU207" s="183" t="s">
        <v>82</v>
      </c>
      <c r="AY207" s="16" t="s">
        <v>137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6" t="s">
        <v>80</v>
      </c>
      <c r="BK207" s="184">
        <f>ROUND(I207*H207,2)</f>
        <v>0</v>
      </c>
      <c r="BL207" s="16" t="s">
        <v>144</v>
      </c>
      <c r="BM207" s="183" t="s">
        <v>336</v>
      </c>
    </row>
    <row r="208" spans="1:65" s="2" customFormat="1">
      <c r="A208" s="33"/>
      <c r="B208" s="34"/>
      <c r="C208" s="35"/>
      <c r="D208" s="185" t="s">
        <v>146</v>
      </c>
      <c r="E208" s="35"/>
      <c r="F208" s="186" t="s">
        <v>337</v>
      </c>
      <c r="G208" s="35"/>
      <c r="H208" s="35"/>
      <c r="I208" s="187"/>
      <c r="J208" s="35"/>
      <c r="K208" s="35"/>
      <c r="L208" s="38"/>
      <c r="M208" s="188"/>
      <c r="N208" s="189"/>
      <c r="O208" s="63"/>
      <c r="P208" s="63"/>
      <c r="Q208" s="63"/>
      <c r="R208" s="63"/>
      <c r="S208" s="63"/>
      <c r="T208" s="64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146</v>
      </c>
      <c r="AU208" s="16" t="s">
        <v>82</v>
      </c>
    </row>
    <row r="209" spans="1:65" s="2" customFormat="1" ht="16.5" customHeight="1">
      <c r="A209" s="33"/>
      <c r="B209" s="34"/>
      <c r="C209" s="213" t="s">
        <v>338</v>
      </c>
      <c r="D209" s="213" t="s">
        <v>203</v>
      </c>
      <c r="E209" s="214" t="s">
        <v>339</v>
      </c>
      <c r="F209" s="215" t="s">
        <v>340</v>
      </c>
      <c r="G209" s="216" t="s">
        <v>233</v>
      </c>
      <c r="H209" s="217">
        <v>4</v>
      </c>
      <c r="I209" s="218"/>
      <c r="J209" s="219">
        <f t="shared" ref="J209:J214" si="0">ROUND(I209*H209,2)</f>
        <v>0</v>
      </c>
      <c r="K209" s="215" t="s">
        <v>159</v>
      </c>
      <c r="L209" s="220"/>
      <c r="M209" s="221" t="s">
        <v>19</v>
      </c>
      <c r="N209" s="222" t="s">
        <v>43</v>
      </c>
      <c r="O209" s="63"/>
      <c r="P209" s="181">
        <f t="shared" ref="P209:P214" si="1">O209*H209</f>
        <v>0</v>
      </c>
      <c r="Q209" s="181">
        <v>0.01</v>
      </c>
      <c r="R209" s="181">
        <f t="shared" ref="R209:R214" si="2">Q209*H209</f>
        <v>0.04</v>
      </c>
      <c r="S209" s="181">
        <v>0</v>
      </c>
      <c r="T209" s="182">
        <f t="shared" ref="T209:T214" si="3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3" t="s">
        <v>185</v>
      </c>
      <c r="AT209" s="183" t="s">
        <v>203</v>
      </c>
      <c r="AU209" s="183" t="s">
        <v>82</v>
      </c>
      <c r="AY209" s="16" t="s">
        <v>137</v>
      </c>
      <c r="BE209" s="184">
        <f t="shared" ref="BE209:BE214" si="4">IF(N209="základní",J209,0)</f>
        <v>0</v>
      </c>
      <c r="BF209" s="184">
        <f t="shared" ref="BF209:BF214" si="5">IF(N209="snížená",J209,0)</f>
        <v>0</v>
      </c>
      <c r="BG209" s="184">
        <f t="shared" ref="BG209:BG214" si="6">IF(N209="zákl. přenesená",J209,0)</f>
        <v>0</v>
      </c>
      <c r="BH209" s="184">
        <f t="shared" ref="BH209:BH214" si="7">IF(N209="sníž. přenesená",J209,0)</f>
        <v>0</v>
      </c>
      <c r="BI209" s="184">
        <f t="shared" ref="BI209:BI214" si="8">IF(N209="nulová",J209,0)</f>
        <v>0</v>
      </c>
      <c r="BJ209" s="16" t="s">
        <v>80</v>
      </c>
      <c r="BK209" s="184">
        <f t="shared" ref="BK209:BK214" si="9">ROUND(I209*H209,2)</f>
        <v>0</v>
      </c>
      <c r="BL209" s="16" t="s">
        <v>144</v>
      </c>
      <c r="BM209" s="183" t="s">
        <v>341</v>
      </c>
    </row>
    <row r="210" spans="1:65" s="2" customFormat="1" ht="16.5" customHeight="1">
      <c r="A210" s="33"/>
      <c r="B210" s="34"/>
      <c r="C210" s="213" t="s">
        <v>342</v>
      </c>
      <c r="D210" s="213" t="s">
        <v>203</v>
      </c>
      <c r="E210" s="214" t="s">
        <v>343</v>
      </c>
      <c r="F210" s="215" t="s">
        <v>344</v>
      </c>
      <c r="G210" s="216" t="s">
        <v>233</v>
      </c>
      <c r="H210" s="217">
        <v>1</v>
      </c>
      <c r="I210" s="218"/>
      <c r="J210" s="219">
        <f t="shared" si="0"/>
        <v>0</v>
      </c>
      <c r="K210" s="215" t="s">
        <v>143</v>
      </c>
      <c r="L210" s="220"/>
      <c r="M210" s="221" t="s">
        <v>19</v>
      </c>
      <c r="N210" s="222" t="s">
        <v>43</v>
      </c>
      <c r="O210" s="63"/>
      <c r="P210" s="181">
        <f t="shared" si="1"/>
        <v>0</v>
      </c>
      <c r="Q210" s="181">
        <v>4.3E-3</v>
      </c>
      <c r="R210" s="181">
        <f t="shared" si="2"/>
        <v>4.3E-3</v>
      </c>
      <c r="S210" s="181">
        <v>0</v>
      </c>
      <c r="T210" s="182">
        <f t="shared" si="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3" t="s">
        <v>185</v>
      </c>
      <c r="AT210" s="183" t="s">
        <v>203</v>
      </c>
      <c r="AU210" s="183" t="s">
        <v>82</v>
      </c>
      <c r="AY210" s="16" t="s">
        <v>137</v>
      </c>
      <c r="BE210" s="184">
        <f t="shared" si="4"/>
        <v>0</v>
      </c>
      <c r="BF210" s="184">
        <f t="shared" si="5"/>
        <v>0</v>
      </c>
      <c r="BG210" s="184">
        <f t="shared" si="6"/>
        <v>0</v>
      </c>
      <c r="BH210" s="184">
        <f t="shared" si="7"/>
        <v>0</v>
      </c>
      <c r="BI210" s="184">
        <f t="shared" si="8"/>
        <v>0</v>
      </c>
      <c r="BJ210" s="16" t="s">
        <v>80</v>
      </c>
      <c r="BK210" s="184">
        <f t="shared" si="9"/>
        <v>0</v>
      </c>
      <c r="BL210" s="16" t="s">
        <v>144</v>
      </c>
      <c r="BM210" s="183" t="s">
        <v>345</v>
      </c>
    </row>
    <row r="211" spans="1:65" s="2" customFormat="1" ht="16.5" customHeight="1">
      <c r="A211" s="33"/>
      <c r="B211" s="34"/>
      <c r="C211" s="213" t="s">
        <v>346</v>
      </c>
      <c r="D211" s="213" t="s">
        <v>203</v>
      </c>
      <c r="E211" s="214" t="s">
        <v>347</v>
      </c>
      <c r="F211" s="215" t="s">
        <v>348</v>
      </c>
      <c r="G211" s="216" t="s">
        <v>233</v>
      </c>
      <c r="H211" s="217">
        <v>1</v>
      </c>
      <c r="I211" s="218"/>
      <c r="J211" s="219">
        <f t="shared" si="0"/>
        <v>0</v>
      </c>
      <c r="K211" s="215" t="s">
        <v>143</v>
      </c>
      <c r="L211" s="220"/>
      <c r="M211" s="221" t="s">
        <v>19</v>
      </c>
      <c r="N211" s="222" t="s">
        <v>43</v>
      </c>
      <c r="O211" s="63"/>
      <c r="P211" s="181">
        <f t="shared" si="1"/>
        <v>0</v>
      </c>
      <c r="Q211" s="181">
        <v>1.21E-2</v>
      </c>
      <c r="R211" s="181">
        <f t="shared" si="2"/>
        <v>1.21E-2</v>
      </c>
      <c r="S211" s="181">
        <v>0</v>
      </c>
      <c r="T211" s="182">
        <f t="shared" si="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3" t="s">
        <v>185</v>
      </c>
      <c r="AT211" s="183" t="s">
        <v>203</v>
      </c>
      <c r="AU211" s="183" t="s">
        <v>82</v>
      </c>
      <c r="AY211" s="16" t="s">
        <v>137</v>
      </c>
      <c r="BE211" s="184">
        <f t="shared" si="4"/>
        <v>0</v>
      </c>
      <c r="BF211" s="184">
        <f t="shared" si="5"/>
        <v>0</v>
      </c>
      <c r="BG211" s="184">
        <f t="shared" si="6"/>
        <v>0</v>
      </c>
      <c r="BH211" s="184">
        <f t="shared" si="7"/>
        <v>0</v>
      </c>
      <c r="BI211" s="184">
        <f t="shared" si="8"/>
        <v>0</v>
      </c>
      <c r="BJ211" s="16" t="s">
        <v>80</v>
      </c>
      <c r="BK211" s="184">
        <f t="shared" si="9"/>
        <v>0</v>
      </c>
      <c r="BL211" s="16" t="s">
        <v>144</v>
      </c>
      <c r="BM211" s="183" t="s">
        <v>349</v>
      </c>
    </row>
    <row r="212" spans="1:65" s="2" customFormat="1" ht="16.5" customHeight="1">
      <c r="A212" s="33"/>
      <c r="B212" s="34"/>
      <c r="C212" s="213" t="s">
        <v>350</v>
      </c>
      <c r="D212" s="213" t="s">
        <v>203</v>
      </c>
      <c r="E212" s="214" t="s">
        <v>351</v>
      </c>
      <c r="F212" s="215" t="s">
        <v>352</v>
      </c>
      <c r="G212" s="216" t="s">
        <v>233</v>
      </c>
      <c r="H212" s="217">
        <v>2</v>
      </c>
      <c r="I212" s="218"/>
      <c r="J212" s="219">
        <f t="shared" si="0"/>
        <v>0</v>
      </c>
      <c r="K212" s="215" t="s">
        <v>143</v>
      </c>
      <c r="L212" s="220"/>
      <c r="M212" s="221" t="s">
        <v>19</v>
      </c>
      <c r="N212" s="222" t="s">
        <v>43</v>
      </c>
      <c r="O212" s="63"/>
      <c r="P212" s="181">
        <f t="shared" si="1"/>
        <v>0</v>
      </c>
      <c r="Q212" s="181">
        <v>1.9E-2</v>
      </c>
      <c r="R212" s="181">
        <f t="shared" si="2"/>
        <v>3.7999999999999999E-2</v>
      </c>
      <c r="S212" s="181">
        <v>0</v>
      </c>
      <c r="T212" s="182">
        <f t="shared" si="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3" t="s">
        <v>185</v>
      </c>
      <c r="AT212" s="183" t="s">
        <v>203</v>
      </c>
      <c r="AU212" s="183" t="s">
        <v>82</v>
      </c>
      <c r="AY212" s="16" t="s">
        <v>137</v>
      </c>
      <c r="BE212" s="184">
        <f t="shared" si="4"/>
        <v>0</v>
      </c>
      <c r="BF212" s="184">
        <f t="shared" si="5"/>
        <v>0</v>
      </c>
      <c r="BG212" s="184">
        <f t="shared" si="6"/>
        <v>0</v>
      </c>
      <c r="BH212" s="184">
        <f t="shared" si="7"/>
        <v>0</v>
      </c>
      <c r="BI212" s="184">
        <f t="shared" si="8"/>
        <v>0</v>
      </c>
      <c r="BJ212" s="16" t="s">
        <v>80</v>
      </c>
      <c r="BK212" s="184">
        <f t="shared" si="9"/>
        <v>0</v>
      </c>
      <c r="BL212" s="16" t="s">
        <v>144</v>
      </c>
      <c r="BM212" s="183" t="s">
        <v>353</v>
      </c>
    </row>
    <row r="213" spans="1:65" s="2" customFormat="1" ht="16.5" customHeight="1">
      <c r="A213" s="33"/>
      <c r="B213" s="34"/>
      <c r="C213" s="213" t="s">
        <v>354</v>
      </c>
      <c r="D213" s="213" t="s">
        <v>203</v>
      </c>
      <c r="E213" s="214" t="s">
        <v>355</v>
      </c>
      <c r="F213" s="215" t="s">
        <v>356</v>
      </c>
      <c r="G213" s="216" t="s">
        <v>233</v>
      </c>
      <c r="H213" s="217">
        <v>2</v>
      </c>
      <c r="I213" s="218"/>
      <c r="J213" s="219">
        <f t="shared" si="0"/>
        <v>0</v>
      </c>
      <c r="K213" s="215" t="s">
        <v>143</v>
      </c>
      <c r="L213" s="220"/>
      <c r="M213" s="221" t="s">
        <v>19</v>
      </c>
      <c r="N213" s="222" t="s">
        <v>43</v>
      </c>
      <c r="O213" s="63"/>
      <c r="P213" s="181">
        <f t="shared" si="1"/>
        <v>0</v>
      </c>
      <c r="Q213" s="181">
        <v>1.6500000000000001E-2</v>
      </c>
      <c r="R213" s="181">
        <f t="shared" si="2"/>
        <v>3.3000000000000002E-2</v>
      </c>
      <c r="S213" s="181">
        <v>0</v>
      </c>
      <c r="T213" s="182">
        <f t="shared" si="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3" t="s">
        <v>185</v>
      </c>
      <c r="AT213" s="183" t="s">
        <v>203</v>
      </c>
      <c r="AU213" s="183" t="s">
        <v>82</v>
      </c>
      <c r="AY213" s="16" t="s">
        <v>137</v>
      </c>
      <c r="BE213" s="184">
        <f t="shared" si="4"/>
        <v>0</v>
      </c>
      <c r="BF213" s="184">
        <f t="shared" si="5"/>
        <v>0</v>
      </c>
      <c r="BG213" s="184">
        <f t="shared" si="6"/>
        <v>0</v>
      </c>
      <c r="BH213" s="184">
        <f t="shared" si="7"/>
        <v>0</v>
      </c>
      <c r="BI213" s="184">
        <f t="shared" si="8"/>
        <v>0</v>
      </c>
      <c r="BJ213" s="16" t="s">
        <v>80</v>
      </c>
      <c r="BK213" s="184">
        <f t="shared" si="9"/>
        <v>0</v>
      </c>
      <c r="BL213" s="16" t="s">
        <v>144</v>
      </c>
      <c r="BM213" s="183" t="s">
        <v>357</v>
      </c>
    </row>
    <row r="214" spans="1:65" s="2" customFormat="1" ht="24.2" customHeight="1">
      <c r="A214" s="33"/>
      <c r="B214" s="34"/>
      <c r="C214" s="172" t="s">
        <v>358</v>
      </c>
      <c r="D214" s="172" t="s">
        <v>139</v>
      </c>
      <c r="E214" s="173" t="s">
        <v>359</v>
      </c>
      <c r="F214" s="174" t="s">
        <v>360</v>
      </c>
      <c r="G214" s="175" t="s">
        <v>233</v>
      </c>
      <c r="H214" s="176">
        <v>4</v>
      </c>
      <c r="I214" s="177"/>
      <c r="J214" s="178">
        <f t="shared" si="0"/>
        <v>0</v>
      </c>
      <c r="K214" s="174" t="s">
        <v>159</v>
      </c>
      <c r="L214" s="38"/>
      <c r="M214" s="179" t="s">
        <v>19</v>
      </c>
      <c r="N214" s="180" t="s">
        <v>43</v>
      </c>
      <c r="O214" s="63"/>
      <c r="P214" s="181">
        <f t="shared" si="1"/>
        <v>0</v>
      </c>
      <c r="Q214" s="181">
        <v>1.7099999999999999E-3</v>
      </c>
      <c r="R214" s="181">
        <f t="shared" si="2"/>
        <v>6.8399999999999997E-3</v>
      </c>
      <c r="S214" s="181">
        <v>0</v>
      </c>
      <c r="T214" s="182">
        <f t="shared" si="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3" t="s">
        <v>144</v>
      </c>
      <c r="AT214" s="183" t="s">
        <v>139</v>
      </c>
      <c r="AU214" s="183" t="s">
        <v>82</v>
      </c>
      <c r="AY214" s="16" t="s">
        <v>137</v>
      </c>
      <c r="BE214" s="184">
        <f t="shared" si="4"/>
        <v>0</v>
      </c>
      <c r="BF214" s="184">
        <f t="shared" si="5"/>
        <v>0</v>
      </c>
      <c r="BG214" s="184">
        <f t="shared" si="6"/>
        <v>0</v>
      </c>
      <c r="BH214" s="184">
        <f t="shared" si="7"/>
        <v>0</v>
      </c>
      <c r="BI214" s="184">
        <f t="shared" si="8"/>
        <v>0</v>
      </c>
      <c r="BJ214" s="16" t="s">
        <v>80</v>
      </c>
      <c r="BK214" s="184">
        <f t="shared" si="9"/>
        <v>0</v>
      </c>
      <c r="BL214" s="16" t="s">
        <v>144</v>
      </c>
      <c r="BM214" s="183" t="s">
        <v>361</v>
      </c>
    </row>
    <row r="215" spans="1:65" s="2" customFormat="1">
      <c r="A215" s="33"/>
      <c r="B215" s="34"/>
      <c r="C215" s="35"/>
      <c r="D215" s="185" t="s">
        <v>146</v>
      </c>
      <c r="E215" s="35"/>
      <c r="F215" s="186" t="s">
        <v>362</v>
      </c>
      <c r="G215" s="35"/>
      <c r="H215" s="35"/>
      <c r="I215" s="187"/>
      <c r="J215" s="35"/>
      <c r="K215" s="35"/>
      <c r="L215" s="38"/>
      <c r="M215" s="188"/>
      <c r="N215" s="189"/>
      <c r="O215" s="63"/>
      <c r="P215" s="63"/>
      <c r="Q215" s="63"/>
      <c r="R215" s="63"/>
      <c r="S215" s="63"/>
      <c r="T215" s="64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146</v>
      </c>
      <c r="AU215" s="16" t="s">
        <v>82</v>
      </c>
    </row>
    <row r="216" spans="1:65" s="2" customFormat="1" ht="16.5" customHeight="1">
      <c r="A216" s="33"/>
      <c r="B216" s="34"/>
      <c r="C216" s="213" t="s">
        <v>363</v>
      </c>
      <c r="D216" s="213" t="s">
        <v>203</v>
      </c>
      <c r="E216" s="214" t="s">
        <v>364</v>
      </c>
      <c r="F216" s="215" t="s">
        <v>365</v>
      </c>
      <c r="G216" s="216" t="s">
        <v>233</v>
      </c>
      <c r="H216" s="217">
        <v>2</v>
      </c>
      <c r="I216" s="218"/>
      <c r="J216" s="219">
        <f>ROUND(I216*H216,2)</f>
        <v>0</v>
      </c>
      <c r="K216" s="215" t="s">
        <v>143</v>
      </c>
      <c r="L216" s="220"/>
      <c r="M216" s="221" t="s">
        <v>19</v>
      </c>
      <c r="N216" s="222" t="s">
        <v>43</v>
      </c>
      <c r="O216" s="63"/>
      <c r="P216" s="181">
        <f>O216*H216</f>
        <v>0</v>
      </c>
      <c r="Q216" s="181">
        <v>1.9E-2</v>
      </c>
      <c r="R216" s="181">
        <f>Q216*H216</f>
        <v>3.7999999999999999E-2</v>
      </c>
      <c r="S216" s="181">
        <v>0</v>
      </c>
      <c r="T216" s="18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3" t="s">
        <v>185</v>
      </c>
      <c r="AT216" s="183" t="s">
        <v>203</v>
      </c>
      <c r="AU216" s="183" t="s">
        <v>82</v>
      </c>
      <c r="AY216" s="16" t="s">
        <v>137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6" t="s">
        <v>80</v>
      </c>
      <c r="BK216" s="184">
        <f>ROUND(I216*H216,2)</f>
        <v>0</v>
      </c>
      <c r="BL216" s="16" t="s">
        <v>144</v>
      </c>
      <c r="BM216" s="183" t="s">
        <v>366</v>
      </c>
    </row>
    <row r="217" spans="1:65" s="2" customFormat="1" ht="16.5" customHeight="1">
      <c r="A217" s="33"/>
      <c r="B217" s="34"/>
      <c r="C217" s="213" t="s">
        <v>367</v>
      </c>
      <c r="D217" s="213" t="s">
        <v>203</v>
      </c>
      <c r="E217" s="214" t="s">
        <v>368</v>
      </c>
      <c r="F217" s="215" t="s">
        <v>369</v>
      </c>
      <c r="G217" s="216" t="s">
        <v>233</v>
      </c>
      <c r="H217" s="217">
        <v>1</v>
      </c>
      <c r="I217" s="218"/>
      <c r="J217" s="219">
        <f>ROUND(I217*H217,2)</f>
        <v>0</v>
      </c>
      <c r="K217" s="215" t="s">
        <v>143</v>
      </c>
      <c r="L217" s="220"/>
      <c r="M217" s="221" t="s">
        <v>19</v>
      </c>
      <c r="N217" s="222" t="s">
        <v>43</v>
      </c>
      <c r="O217" s="63"/>
      <c r="P217" s="181">
        <f>O217*H217</f>
        <v>0</v>
      </c>
      <c r="Q217" s="181">
        <v>1.6899999999999998E-2</v>
      </c>
      <c r="R217" s="181">
        <f>Q217*H217</f>
        <v>1.6899999999999998E-2</v>
      </c>
      <c r="S217" s="181">
        <v>0</v>
      </c>
      <c r="T217" s="18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3" t="s">
        <v>185</v>
      </c>
      <c r="AT217" s="183" t="s">
        <v>203</v>
      </c>
      <c r="AU217" s="183" t="s">
        <v>82</v>
      </c>
      <c r="AY217" s="16" t="s">
        <v>137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6" t="s">
        <v>80</v>
      </c>
      <c r="BK217" s="184">
        <f>ROUND(I217*H217,2)</f>
        <v>0</v>
      </c>
      <c r="BL217" s="16" t="s">
        <v>144</v>
      </c>
      <c r="BM217" s="183" t="s">
        <v>370</v>
      </c>
    </row>
    <row r="218" spans="1:65" s="2" customFormat="1" ht="16.5" customHeight="1">
      <c r="A218" s="33"/>
      <c r="B218" s="34"/>
      <c r="C218" s="213" t="s">
        <v>371</v>
      </c>
      <c r="D218" s="213" t="s">
        <v>203</v>
      </c>
      <c r="E218" s="214" t="s">
        <v>372</v>
      </c>
      <c r="F218" s="215" t="s">
        <v>373</v>
      </c>
      <c r="G218" s="216" t="s">
        <v>233</v>
      </c>
      <c r="H218" s="217">
        <v>1</v>
      </c>
      <c r="I218" s="218"/>
      <c r="J218" s="219">
        <f>ROUND(I218*H218,2)</f>
        <v>0</v>
      </c>
      <c r="K218" s="215" t="s">
        <v>143</v>
      </c>
      <c r="L218" s="220"/>
      <c r="M218" s="221" t="s">
        <v>19</v>
      </c>
      <c r="N218" s="222" t="s">
        <v>43</v>
      </c>
      <c r="O218" s="63"/>
      <c r="P218" s="181">
        <f>O218*H218</f>
        <v>0</v>
      </c>
      <c r="Q218" s="181">
        <v>1.8100000000000002E-2</v>
      </c>
      <c r="R218" s="181">
        <f>Q218*H218</f>
        <v>1.8100000000000002E-2</v>
      </c>
      <c r="S218" s="181">
        <v>0</v>
      </c>
      <c r="T218" s="18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3" t="s">
        <v>185</v>
      </c>
      <c r="AT218" s="183" t="s">
        <v>203</v>
      </c>
      <c r="AU218" s="183" t="s">
        <v>82</v>
      </c>
      <c r="AY218" s="16" t="s">
        <v>137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6" t="s">
        <v>80</v>
      </c>
      <c r="BK218" s="184">
        <f>ROUND(I218*H218,2)</f>
        <v>0</v>
      </c>
      <c r="BL218" s="16" t="s">
        <v>144</v>
      </c>
      <c r="BM218" s="183" t="s">
        <v>374</v>
      </c>
    </row>
    <row r="219" spans="1:65" s="2" customFormat="1" ht="24.2" customHeight="1">
      <c r="A219" s="33"/>
      <c r="B219" s="34"/>
      <c r="C219" s="172" t="s">
        <v>375</v>
      </c>
      <c r="D219" s="172" t="s">
        <v>139</v>
      </c>
      <c r="E219" s="173" t="s">
        <v>376</v>
      </c>
      <c r="F219" s="174" t="s">
        <v>377</v>
      </c>
      <c r="G219" s="175" t="s">
        <v>233</v>
      </c>
      <c r="H219" s="176">
        <v>2</v>
      </c>
      <c r="I219" s="177"/>
      <c r="J219" s="178">
        <f>ROUND(I219*H219,2)</f>
        <v>0</v>
      </c>
      <c r="K219" s="174" t="s">
        <v>143</v>
      </c>
      <c r="L219" s="38"/>
      <c r="M219" s="179" t="s">
        <v>19</v>
      </c>
      <c r="N219" s="180" t="s">
        <v>43</v>
      </c>
      <c r="O219" s="63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3" t="s">
        <v>144</v>
      </c>
      <c r="AT219" s="183" t="s">
        <v>139</v>
      </c>
      <c r="AU219" s="183" t="s">
        <v>82</v>
      </c>
      <c r="AY219" s="16" t="s">
        <v>137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6" t="s">
        <v>80</v>
      </c>
      <c r="BK219" s="184">
        <f>ROUND(I219*H219,2)</f>
        <v>0</v>
      </c>
      <c r="BL219" s="16" t="s">
        <v>144</v>
      </c>
      <c r="BM219" s="183" t="s">
        <v>378</v>
      </c>
    </row>
    <row r="220" spans="1:65" s="2" customFormat="1">
      <c r="A220" s="33"/>
      <c r="B220" s="34"/>
      <c r="C220" s="35"/>
      <c r="D220" s="185" t="s">
        <v>146</v>
      </c>
      <c r="E220" s="35"/>
      <c r="F220" s="186" t="s">
        <v>379</v>
      </c>
      <c r="G220" s="35"/>
      <c r="H220" s="35"/>
      <c r="I220" s="187"/>
      <c r="J220" s="35"/>
      <c r="K220" s="35"/>
      <c r="L220" s="38"/>
      <c r="M220" s="188"/>
      <c r="N220" s="189"/>
      <c r="O220" s="63"/>
      <c r="P220" s="63"/>
      <c r="Q220" s="63"/>
      <c r="R220" s="63"/>
      <c r="S220" s="63"/>
      <c r="T220" s="64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146</v>
      </c>
      <c r="AU220" s="16" t="s">
        <v>82</v>
      </c>
    </row>
    <row r="221" spans="1:65" s="2" customFormat="1" ht="16.5" customHeight="1">
      <c r="A221" s="33"/>
      <c r="B221" s="34"/>
      <c r="C221" s="213" t="s">
        <v>380</v>
      </c>
      <c r="D221" s="213" t="s">
        <v>203</v>
      </c>
      <c r="E221" s="214" t="s">
        <v>381</v>
      </c>
      <c r="F221" s="215" t="s">
        <v>382</v>
      </c>
      <c r="G221" s="216" t="s">
        <v>233</v>
      </c>
      <c r="H221" s="217">
        <v>2</v>
      </c>
      <c r="I221" s="218"/>
      <c r="J221" s="219">
        <f>ROUND(I221*H221,2)</f>
        <v>0</v>
      </c>
      <c r="K221" s="215" t="s">
        <v>143</v>
      </c>
      <c r="L221" s="220"/>
      <c r="M221" s="221" t="s">
        <v>19</v>
      </c>
      <c r="N221" s="222" t="s">
        <v>43</v>
      </c>
      <c r="O221" s="63"/>
      <c r="P221" s="181">
        <f>O221*H221</f>
        <v>0</v>
      </c>
      <c r="Q221" s="181">
        <v>1.4E-2</v>
      </c>
      <c r="R221" s="181">
        <f>Q221*H221</f>
        <v>2.8000000000000001E-2</v>
      </c>
      <c r="S221" s="181">
        <v>0</v>
      </c>
      <c r="T221" s="18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3" t="s">
        <v>185</v>
      </c>
      <c r="AT221" s="183" t="s">
        <v>203</v>
      </c>
      <c r="AU221" s="183" t="s">
        <v>82</v>
      </c>
      <c r="AY221" s="16" t="s">
        <v>137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6" t="s">
        <v>80</v>
      </c>
      <c r="BK221" s="184">
        <f>ROUND(I221*H221,2)</f>
        <v>0</v>
      </c>
      <c r="BL221" s="16" t="s">
        <v>144</v>
      </c>
      <c r="BM221" s="183" t="s">
        <v>383</v>
      </c>
    </row>
    <row r="222" spans="1:65" s="2" customFormat="1" ht="24.2" customHeight="1">
      <c r="A222" s="33"/>
      <c r="B222" s="34"/>
      <c r="C222" s="172" t="s">
        <v>384</v>
      </c>
      <c r="D222" s="172" t="s">
        <v>139</v>
      </c>
      <c r="E222" s="173" t="s">
        <v>385</v>
      </c>
      <c r="F222" s="174" t="s">
        <v>386</v>
      </c>
      <c r="G222" s="175" t="s">
        <v>233</v>
      </c>
      <c r="H222" s="176">
        <v>1</v>
      </c>
      <c r="I222" s="177"/>
      <c r="J222" s="178">
        <f>ROUND(I222*H222,2)</f>
        <v>0</v>
      </c>
      <c r="K222" s="174" t="s">
        <v>143</v>
      </c>
      <c r="L222" s="38"/>
      <c r="M222" s="179" t="s">
        <v>19</v>
      </c>
      <c r="N222" s="180" t="s">
        <v>43</v>
      </c>
      <c r="O222" s="63"/>
      <c r="P222" s="181">
        <f>O222*H222</f>
        <v>0</v>
      </c>
      <c r="Q222" s="181">
        <v>3.6600000000000001E-3</v>
      </c>
      <c r="R222" s="181">
        <f>Q222*H222</f>
        <v>3.6600000000000001E-3</v>
      </c>
      <c r="S222" s="181">
        <v>0</v>
      </c>
      <c r="T222" s="18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83" t="s">
        <v>144</v>
      </c>
      <c r="AT222" s="183" t="s">
        <v>139</v>
      </c>
      <c r="AU222" s="183" t="s">
        <v>82</v>
      </c>
      <c r="AY222" s="16" t="s">
        <v>137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6" t="s">
        <v>80</v>
      </c>
      <c r="BK222" s="184">
        <f>ROUND(I222*H222,2)</f>
        <v>0</v>
      </c>
      <c r="BL222" s="16" t="s">
        <v>144</v>
      </c>
      <c r="BM222" s="183" t="s">
        <v>387</v>
      </c>
    </row>
    <row r="223" spans="1:65" s="2" customFormat="1">
      <c r="A223" s="33"/>
      <c r="B223" s="34"/>
      <c r="C223" s="35"/>
      <c r="D223" s="185" t="s">
        <v>146</v>
      </c>
      <c r="E223" s="35"/>
      <c r="F223" s="186" t="s">
        <v>388</v>
      </c>
      <c r="G223" s="35"/>
      <c r="H223" s="35"/>
      <c r="I223" s="187"/>
      <c r="J223" s="35"/>
      <c r="K223" s="35"/>
      <c r="L223" s="38"/>
      <c r="M223" s="188"/>
      <c r="N223" s="189"/>
      <c r="O223" s="63"/>
      <c r="P223" s="63"/>
      <c r="Q223" s="63"/>
      <c r="R223" s="63"/>
      <c r="S223" s="63"/>
      <c r="T223" s="64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146</v>
      </c>
      <c r="AU223" s="16" t="s">
        <v>82</v>
      </c>
    </row>
    <row r="224" spans="1:65" s="2" customFormat="1" ht="16.5" customHeight="1">
      <c r="A224" s="33"/>
      <c r="B224" s="34"/>
      <c r="C224" s="213" t="s">
        <v>389</v>
      </c>
      <c r="D224" s="213" t="s">
        <v>203</v>
      </c>
      <c r="E224" s="214" t="s">
        <v>390</v>
      </c>
      <c r="F224" s="215" t="s">
        <v>391</v>
      </c>
      <c r="G224" s="216" t="s">
        <v>233</v>
      </c>
      <c r="H224" s="217">
        <v>1</v>
      </c>
      <c r="I224" s="218"/>
      <c r="J224" s="219">
        <f>ROUND(I224*H224,2)</f>
        <v>0</v>
      </c>
      <c r="K224" s="215" t="s">
        <v>143</v>
      </c>
      <c r="L224" s="220"/>
      <c r="M224" s="221" t="s">
        <v>19</v>
      </c>
      <c r="N224" s="222" t="s">
        <v>43</v>
      </c>
      <c r="O224" s="63"/>
      <c r="P224" s="181">
        <f>O224*H224</f>
        <v>0</v>
      </c>
      <c r="Q224" s="181">
        <v>2.7199999999999998E-2</v>
      </c>
      <c r="R224" s="181">
        <f>Q224*H224</f>
        <v>2.7199999999999998E-2</v>
      </c>
      <c r="S224" s="181">
        <v>0</v>
      </c>
      <c r="T224" s="18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3" t="s">
        <v>185</v>
      </c>
      <c r="AT224" s="183" t="s">
        <v>203</v>
      </c>
      <c r="AU224" s="183" t="s">
        <v>82</v>
      </c>
      <c r="AY224" s="16" t="s">
        <v>137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6" t="s">
        <v>80</v>
      </c>
      <c r="BK224" s="184">
        <f>ROUND(I224*H224,2)</f>
        <v>0</v>
      </c>
      <c r="BL224" s="16" t="s">
        <v>144</v>
      </c>
      <c r="BM224" s="183" t="s">
        <v>392</v>
      </c>
    </row>
    <row r="225" spans="1:65" s="2" customFormat="1" ht="16.5" customHeight="1">
      <c r="A225" s="33"/>
      <c r="B225" s="34"/>
      <c r="C225" s="172" t="s">
        <v>393</v>
      </c>
      <c r="D225" s="172" t="s">
        <v>139</v>
      </c>
      <c r="E225" s="173" t="s">
        <v>394</v>
      </c>
      <c r="F225" s="174" t="s">
        <v>395</v>
      </c>
      <c r="G225" s="175" t="s">
        <v>233</v>
      </c>
      <c r="H225" s="176">
        <v>1</v>
      </c>
      <c r="I225" s="177"/>
      <c r="J225" s="178">
        <f>ROUND(I225*H225,2)</f>
        <v>0</v>
      </c>
      <c r="K225" s="174" t="s">
        <v>143</v>
      </c>
      <c r="L225" s="38"/>
      <c r="M225" s="179" t="s">
        <v>19</v>
      </c>
      <c r="N225" s="180" t="s">
        <v>43</v>
      </c>
      <c r="O225" s="63"/>
      <c r="P225" s="181">
        <f>O225*H225</f>
        <v>0</v>
      </c>
      <c r="Q225" s="181">
        <v>1.8E-3</v>
      </c>
      <c r="R225" s="181">
        <f>Q225*H225</f>
        <v>1.8E-3</v>
      </c>
      <c r="S225" s="181">
        <v>0</v>
      </c>
      <c r="T225" s="18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3" t="s">
        <v>144</v>
      </c>
      <c r="AT225" s="183" t="s">
        <v>139</v>
      </c>
      <c r="AU225" s="183" t="s">
        <v>82</v>
      </c>
      <c r="AY225" s="16" t="s">
        <v>137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6" t="s">
        <v>80</v>
      </c>
      <c r="BK225" s="184">
        <f>ROUND(I225*H225,2)</f>
        <v>0</v>
      </c>
      <c r="BL225" s="16" t="s">
        <v>144</v>
      </c>
      <c r="BM225" s="183" t="s">
        <v>396</v>
      </c>
    </row>
    <row r="226" spans="1:65" s="2" customFormat="1">
      <c r="A226" s="33"/>
      <c r="B226" s="34"/>
      <c r="C226" s="35"/>
      <c r="D226" s="185" t="s">
        <v>146</v>
      </c>
      <c r="E226" s="35"/>
      <c r="F226" s="186" t="s">
        <v>397</v>
      </c>
      <c r="G226" s="35"/>
      <c r="H226" s="35"/>
      <c r="I226" s="187"/>
      <c r="J226" s="35"/>
      <c r="K226" s="35"/>
      <c r="L226" s="38"/>
      <c r="M226" s="188"/>
      <c r="N226" s="189"/>
      <c r="O226" s="63"/>
      <c r="P226" s="63"/>
      <c r="Q226" s="63"/>
      <c r="R226" s="63"/>
      <c r="S226" s="63"/>
      <c r="T226" s="64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146</v>
      </c>
      <c r="AU226" s="16" t="s">
        <v>82</v>
      </c>
    </row>
    <row r="227" spans="1:65" s="2" customFormat="1" ht="16.5" customHeight="1">
      <c r="A227" s="33"/>
      <c r="B227" s="34"/>
      <c r="C227" s="213" t="s">
        <v>398</v>
      </c>
      <c r="D227" s="213" t="s">
        <v>203</v>
      </c>
      <c r="E227" s="214" t="s">
        <v>399</v>
      </c>
      <c r="F227" s="215" t="s">
        <v>400</v>
      </c>
      <c r="G227" s="216" t="s">
        <v>233</v>
      </c>
      <c r="H227" s="217">
        <v>1</v>
      </c>
      <c r="I227" s="218"/>
      <c r="J227" s="219">
        <f>ROUND(I227*H227,2)</f>
        <v>0</v>
      </c>
      <c r="K227" s="215" t="s">
        <v>159</v>
      </c>
      <c r="L227" s="220"/>
      <c r="M227" s="221" t="s">
        <v>19</v>
      </c>
      <c r="N227" s="222" t="s">
        <v>43</v>
      </c>
      <c r="O227" s="63"/>
      <c r="P227" s="181">
        <f>O227*H227</f>
        <v>0</v>
      </c>
      <c r="Q227" s="181">
        <v>1.4E-2</v>
      </c>
      <c r="R227" s="181">
        <f>Q227*H227</f>
        <v>1.4E-2</v>
      </c>
      <c r="S227" s="181">
        <v>0</v>
      </c>
      <c r="T227" s="18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83" t="s">
        <v>185</v>
      </c>
      <c r="AT227" s="183" t="s">
        <v>203</v>
      </c>
      <c r="AU227" s="183" t="s">
        <v>82</v>
      </c>
      <c r="AY227" s="16" t="s">
        <v>137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6" t="s">
        <v>80</v>
      </c>
      <c r="BK227" s="184">
        <f>ROUND(I227*H227,2)</f>
        <v>0</v>
      </c>
      <c r="BL227" s="16" t="s">
        <v>144</v>
      </c>
      <c r="BM227" s="183" t="s">
        <v>401</v>
      </c>
    </row>
    <row r="228" spans="1:65" s="2" customFormat="1" ht="24.2" customHeight="1">
      <c r="A228" s="33"/>
      <c r="B228" s="34"/>
      <c r="C228" s="172" t="s">
        <v>402</v>
      </c>
      <c r="D228" s="172" t="s">
        <v>139</v>
      </c>
      <c r="E228" s="173" t="s">
        <v>403</v>
      </c>
      <c r="F228" s="174" t="s">
        <v>404</v>
      </c>
      <c r="G228" s="175" t="s">
        <v>233</v>
      </c>
      <c r="H228" s="176">
        <v>1</v>
      </c>
      <c r="I228" s="177"/>
      <c r="J228" s="178">
        <f>ROUND(I228*H228,2)</f>
        <v>0</v>
      </c>
      <c r="K228" s="174" t="s">
        <v>143</v>
      </c>
      <c r="L228" s="38"/>
      <c r="M228" s="179" t="s">
        <v>19</v>
      </c>
      <c r="N228" s="180" t="s">
        <v>43</v>
      </c>
      <c r="O228" s="63"/>
      <c r="P228" s="181">
        <f>O228*H228</f>
        <v>0</v>
      </c>
      <c r="Q228" s="181">
        <v>7.2000000000000005E-4</v>
      </c>
      <c r="R228" s="181">
        <f>Q228*H228</f>
        <v>7.2000000000000005E-4</v>
      </c>
      <c r="S228" s="181">
        <v>0</v>
      </c>
      <c r="T228" s="18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3" t="s">
        <v>144</v>
      </c>
      <c r="AT228" s="183" t="s">
        <v>139</v>
      </c>
      <c r="AU228" s="183" t="s">
        <v>82</v>
      </c>
      <c r="AY228" s="16" t="s">
        <v>137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6" t="s">
        <v>80</v>
      </c>
      <c r="BK228" s="184">
        <f>ROUND(I228*H228,2)</f>
        <v>0</v>
      </c>
      <c r="BL228" s="16" t="s">
        <v>144</v>
      </c>
      <c r="BM228" s="183" t="s">
        <v>405</v>
      </c>
    </row>
    <row r="229" spans="1:65" s="2" customFormat="1">
      <c r="A229" s="33"/>
      <c r="B229" s="34"/>
      <c r="C229" s="35"/>
      <c r="D229" s="185" t="s">
        <v>146</v>
      </c>
      <c r="E229" s="35"/>
      <c r="F229" s="186" t="s">
        <v>406</v>
      </c>
      <c r="G229" s="35"/>
      <c r="H229" s="35"/>
      <c r="I229" s="187"/>
      <c r="J229" s="35"/>
      <c r="K229" s="35"/>
      <c r="L229" s="38"/>
      <c r="M229" s="188"/>
      <c r="N229" s="189"/>
      <c r="O229" s="63"/>
      <c r="P229" s="63"/>
      <c r="Q229" s="63"/>
      <c r="R229" s="63"/>
      <c r="S229" s="63"/>
      <c r="T229" s="64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146</v>
      </c>
      <c r="AU229" s="16" t="s">
        <v>82</v>
      </c>
    </row>
    <row r="230" spans="1:65" s="2" customFormat="1" ht="16.5" customHeight="1">
      <c r="A230" s="33"/>
      <c r="B230" s="34"/>
      <c r="C230" s="213" t="s">
        <v>407</v>
      </c>
      <c r="D230" s="213" t="s">
        <v>203</v>
      </c>
      <c r="E230" s="214" t="s">
        <v>408</v>
      </c>
      <c r="F230" s="215" t="s">
        <v>409</v>
      </c>
      <c r="G230" s="216" t="s">
        <v>233</v>
      </c>
      <c r="H230" s="217">
        <v>1</v>
      </c>
      <c r="I230" s="218"/>
      <c r="J230" s="219">
        <f>ROUND(I230*H230,2)</f>
        <v>0</v>
      </c>
      <c r="K230" s="215" t="s">
        <v>143</v>
      </c>
      <c r="L230" s="220"/>
      <c r="M230" s="221" t="s">
        <v>19</v>
      </c>
      <c r="N230" s="222" t="s">
        <v>43</v>
      </c>
      <c r="O230" s="63"/>
      <c r="P230" s="181">
        <f>O230*H230</f>
        <v>0</v>
      </c>
      <c r="Q230" s="181">
        <v>1.2E-2</v>
      </c>
      <c r="R230" s="181">
        <f>Q230*H230</f>
        <v>1.2E-2</v>
      </c>
      <c r="S230" s="181">
        <v>0</v>
      </c>
      <c r="T230" s="18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83" t="s">
        <v>185</v>
      </c>
      <c r="AT230" s="183" t="s">
        <v>203</v>
      </c>
      <c r="AU230" s="183" t="s">
        <v>82</v>
      </c>
      <c r="AY230" s="16" t="s">
        <v>137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6" t="s">
        <v>80</v>
      </c>
      <c r="BK230" s="184">
        <f>ROUND(I230*H230,2)</f>
        <v>0</v>
      </c>
      <c r="BL230" s="16" t="s">
        <v>144</v>
      </c>
      <c r="BM230" s="183" t="s">
        <v>410</v>
      </c>
    </row>
    <row r="231" spans="1:65" s="2" customFormat="1" ht="24.2" customHeight="1">
      <c r="A231" s="33"/>
      <c r="B231" s="34"/>
      <c r="C231" s="172" t="s">
        <v>411</v>
      </c>
      <c r="D231" s="172" t="s">
        <v>139</v>
      </c>
      <c r="E231" s="173" t="s">
        <v>412</v>
      </c>
      <c r="F231" s="174" t="s">
        <v>413</v>
      </c>
      <c r="G231" s="175" t="s">
        <v>233</v>
      </c>
      <c r="H231" s="176">
        <v>1</v>
      </c>
      <c r="I231" s="177"/>
      <c r="J231" s="178">
        <f>ROUND(I231*H231,2)</f>
        <v>0</v>
      </c>
      <c r="K231" s="174" t="s">
        <v>143</v>
      </c>
      <c r="L231" s="38"/>
      <c r="M231" s="179" t="s">
        <v>19</v>
      </c>
      <c r="N231" s="180" t="s">
        <v>43</v>
      </c>
      <c r="O231" s="63"/>
      <c r="P231" s="181">
        <f>O231*H231</f>
        <v>0</v>
      </c>
      <c r="Q231" s="181">
        <v>1.6199999999999999E-3</v>
      </c>
      <c r="R231" s="181">
        <f>Q231*H231</f>
        <v>1.6199999999999999E-3</v>
      </c>
      <c r="S231" s="181">
        <v>0</v>
      </c>
      <c r="T231" s="18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83" t="s">
        <v>144</v>
      </c>
      <c r="AT231" s="183" t="s">
        <v>139</v>
      </c>
      <c r="AU231" s="183" t="s">
        <v>82</v>
      </c>
      <c r="AY231" s="16" t="s">
        <v>137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6" t="s">
        <v>80</v>
      </c>
      <c r="BK231" s="184">
        <f>ROUND(I231*H231,2)</f>
        <v>0</v>
      </c>
      <c r="BL231" s="16" t="s">
        <v>144</v>
      </c>
      <c r="BM231" s="183" t="s">
        <v>414</v>
      </c>
    </row>
    <row r="232" spans="1:65" s="2" customFormat="1">
      <c r="A232" s="33"/>
      <c r="B232" s="34"/>
      <c r="C232" s="35"/>
      <c r="D232" s="185" t="s">
        <v>146</v>
      </c>
      <c r="E232" s="35"/>
      <c r="F232" s="186" t="s">
        <v>415</v>
      </c>
      <c r="G232" s="35"/>
      <c r="H232" s="35"/>
      <c r="I232" s="187"/>
      <c r="J232" s="35"/>
      <c r="K232" s="35"/>
      <c r="L232" s="38"/>
      <c r="M232" s="188"/>
      <c r="N232" s="189"/>
      <c r="O232" s="63"/>
      <c r="P232" s="63"/>
      <c r="Q232" s="63"/>
      <c r="R232" s="63"/>
      <c r="S232" s="63"/>
      <c r="T232" s="64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146</v>
      </c>
      <c r="AU232" s="16" t="s">
        <v>82</v>
      </c>
    </row>
    <row r="233" spans="1:65" s="2" customFormat="1" ht="16.5" customHeight="1">
      <c r="A233" s="33"/>
      <c r="B233" s="34"/>
      <c r="C233" s="213" t="s">
        <v>416</v>
      </c>
      <c r="D233" s="213" t="s">
        <v>203</v>
      </c>
      <c r="E233" s="214" t="s">
        <v>417</v>
      </c>
      <c r="F233" s="215" t="s">
        <v>418</v>
      </c>
      <c r="G233" s="216" t="s">
        <v>233</v>
      </c>
      <c r="H233" s="217">
        <v>1</v>
      </c>
      <c r="I233" s="218"/>
      <c r="J233" s="219">
        <f>ROUND(I233*H233,2)</f>
        <v>0</v>
      </c>
      <c r="K233" s="215" t="s">
        <v>322</v>
      </c>
      <c r="L233" s="220"/>
      <c r="M233" s="221" t="s">
        <v>19</v>
      </c>
      <c r="N233" s="222" t="s">
        <v>43</v>
      </c>
      <c r="O233" s="63"/>
      <c r="P233" s="181">
        <f>O233*H233</f>
        <v>0</v>
      </c>
      <c r="Q233" s="181">
        <v>1.555E-2</v>
      </c>
      <c r="R233" s="181">
        <f>Q233*H233</f>
        <v>1.555E-2</v>
      </c>
      <c r="S233" s="181">
        <v>0</v>
      </c>
      <c r="T233" s="18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3" t="s">
        <v>185</v>
      </c>
      <c r="AT233" s="183" t="s">
        <v>203</v>
      </c>
      <c r="AU233" s="183" t="s">
        <v>82</v>
      </c>
      <c r="AY233" s="16" t="s">
        <v>137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6" t="s">
        <v>80</v>
      </c>
      <c r="BK233" s="184">
        <f>ROUND(I233*H233,2)</f>
        <v>0</v>
      </c>
      <c r="BL233" s="16" t="s">
        <v>144</v>
      </c>
      <c r="BM233" s="183" t="s">
        <v>419</v>
      </c>
    </row>
    <row r="234" spans="1:65" s="2" customFormat="1" ht="16.5" customHeight="1">
      <c r="A234" s="33"/>
      <c r="B234" s="34"/>
      <c r="C234" s="213" t="s">
        <v>420</v>
      </c>
      <c r="D234" s="213" t="s">
        <v>203</v>
      </c>
      <c r="E234" s="214" t="s">
        <v>421</v>
      </c>
      <c r="F234" s="215" t="s">
        <v>422</v>
      </c>
      <c r="G234" s="216" t="s">
        <v>233</v>
      </c>
      <c r="H234" s="217">
        <v>1</v>
      </c>
      <c r="I234" s="218"/>
      <c r="J234" s="219">
        <f>ROUND(I234*H234,2)</f>
        <v>0</v>
      </c>
      <c r="K234" s="215" t="s">
        <v>19</v>
      </c>
      <c r="L234" s="220"/>
      <c r="M234" s="221" t="s">
        <v>19</v>
      </c>
      <c r="N234" s="222" t="s">
        <v>43</v>
      </c>
      <c r="O234" s="63"/>
      <c r="P234" s="181">
        <f>O234*H234</f>
        <v>0</v>
      </c>
      <c r="Q234" s="181">
        <v>0</v>
      </c>
      <c r="R234" s="181">
        <f>Q234*H234</f>
        <v>0</v>
      </c>
      <c r="S234" s="181">
        <v>0</v>
      </c>
      <c r="T234" s="18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83" t="s">
        <v>185</v>
      </c>
      <c r="AT234" s="183" t="s">
        <v>203</v>
      </c>
      <c r="AU234" s="183" t="s">
        <v>82</v>
      </c>
      <c r="AY234" s="16" t="s">
        <v>137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6" t="s">
        <v>80</v>
      </c>
      <c r="BK234" s="184">
        <f>ROUND(I234*H234,2)</f>
        <v>0</v>
      </c>
      <c r="BL234" s="16" t="s">
        <v>144</v>
      </c>
      <c r="BM234" s="183" t="s">
        <v>423</v>
      </c>
    </row>
    <row r="235" spans="1:65" s="2" customFormat="1" ht="19.5">
      <c r="A235" s="33"/>
      <c r="B235" s="34"/>
      <c r="C235" s="35"/>
      <c r="D235" s="192" t="s">
        <v>424</v>
      </c>
      <c r="E235" s="35"/>
      <c r="F235" s="223" t="s">
        <v>425</v>
      </c>
      <c r="G235" s="35"/>
      <c r="H235" s="35"/>
      <c r="I235" s="187"/>
      <c r="J235" s="35"/>
      <c r="K235" s="35"/>
      <c r="L235" s="38"/>
      <c r="M235" s="188"/>
      <c r="N235" s="189"/>
      <c r="O235" s="63"/>
      <c r="P235" s="63"/>
      <c r="Q235" s="63"/>
      <c r="R235" s="63"/>
      <c r="S235" s="63"/>
      <c r="T235" s="64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424</v>
      </c>
      <c r="AU235" s="16" t="s">
        <v>82</v>
      </c>
    </row>
    <row r="236" spans="1:65" s="2" customFormat="1" ht="16.5" customHeight="1">
      <c r="A236" s="33"/>
      <c r="B236" s="34"/>
      <c r="C236" s="172" t="s">
        <v>426</v>
      </c>
      <c r="D236" s="172" t="s">
        <v>139</v>
      </c>
      <c r="E236" s="173" t="s">
        <v>427</v>
      </c>
      <c r="F236" s="174" t="s">
        <v>428</v>
      </c>
      <c r="G236" s="175" t="s">
        <v>233</v>
      </c>
      <c r="H236" s="176">
        <v>1</v>
      </c>
      <c r="I236" s="177"/>
      <c r="J236" s="178">
        <f>ROUND(I236*H236,2)</f>
        <v>0</v>
      </c>
      <c r="K236" s="174" t="s">
        <v>322</v>
      </c>
      <c r="L236" s="38"/>
      <c r="M236" s="179" t="s">
        <v>19</v>
      </c>
      <c r="N236" s="180" t="s">
        <v>43</v>
      </c>
      <c r="O236" s="63"/>
      <c r="P236" s="181">
        <f>O236*H236</f>
        <v>0</v>
      </c>
      <c r="Q236" s="181">
        <v>3.4000000000000002E-4</v>
      </c>
      <c r="R236" s="181">
        <f>Q236*H236</f>
        <v>3.4000000000000002E-4</v>
      </c>
      <c r="S236" s="181">
        <v>0</v>
      </c>
      <c r="T236" s="18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3" t="s">
        <v>144</v>
      </c>
      <c r="AT236" s="183" t="s">
        <v>139</v>
      </c>
      <c r="AU236" s="183" t="s">
        <v>82</v>
      </c>
      <c r="AY236" s="16" t="s">
        <v>137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6" t="s">
        <v>80</v>
      </c>
      <c r="BK236" s="184">
        <f>ROUND(I236*H236,2)</f>
        <v>0</v>
      </c>
      <c r="BL236" s="16" t="s">
        <v>144</v>
      </c>
      <c r="BM236" s="183" t="s">
        <v>429</v>
      </c>
    </row>
    <row r="237" spans="1:65" s="2" customFormat="1" ht="16.5" customHeight="1">
      <c r="A237" s="33"/>
      <c r="B237" s="34"/>
      <c r="C237" s="213" t="s">
        <v>430</v>
      </c>
      <c r="D237" s="213" t="s">
        <v>203</v>
      </c>
      <c r="E237" s="214" t="s">
        <v>431</v>
      </c>
      <c r="F237" s="215" t="s">
        <v>432</v>
      </c>
      <c r="G237" s="216" t="s">
        <v>233</v>
      </c>
      <c r="H237" s="217">
        <v>1</v>
      </c>
      <c r="I237" s="218"/>
      <c r="J237" s="219">
        <f>ROUND(I237*H237,2)</f>
        <v>0</v>
      </c>
      <c r="K237" s="215" t="s">
        <v>433</v>
      </c>
      <c r="L237" s="220"/>
      <c r="M237" s="221" t="s">
        <v>19</v>
      </c>
      <c r="N237" s="222" t="s">
        <v>43</v>
      </c>
      <c r="O237" s="63"/>
      <c r="P237" s="181">
        <f>O237*H237</f>
        <v>0</v>
      </c>
      <c r="Q237" s="181">
        <v>4.2500000000000003E-2</v>
      </c>
      <c r="R237" s="181">
        <f>Q237*H237</f>
        <v>4.2500000000000003E-2</v>
      </c>
      <c r="S237" s="181">
        <v>0</v>
      </c>
      <c r="T237" s="18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83" t="s">
        <v>185</v>
      </c>
      <c r="AT237" s="183" t="s">
        <v>203</v>
      </c>
      <c r="AU237" s="183" t="s">
        <v>82</v>
      </c>
      <c r="AY237" s="16" t="s">
        <v>137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6" t="s">
        <v>80</v>
      </c>
      <c r="BK237" s="184">
        <f>ROUND(I237*H237,2)</f>
        <v>0</v>
      </c>
      <c r="BL237" s="16" t="s">
        <v>144</v>
      </c>
      <c r="BM237" s="183" t="s">
        <v>434</v>
      </c>
    </row>
    <row r="238" spans="1:65" s="2" customFormat="1" ht="24.2" customHeight="1">
      <c r="A238" s="33"/>
      <c r="B238" s="34"/>
      <c r="C238" s="172" t="s">
        <v>435</v>
      </c>
      <c r="D238" s="172" t="s">
        <v>139</v>
      </c>
      <c r="E238" s="173" t="s">
        <v>436</v>
      </c>
      <c r="F238" s="174" t="s">
        <v>437</v>
      </c>
      <c r="G238" s="175" t="s">
        <v>233</v>
      </c>
      <c r="H238" s="176">
        <v>1</v>
      </c>
      <c r="I238" s="177"/>
      <c r="J238" s="178">
        <f>ROUND(I238*H238,2)</f>
        <v>0</v>
      </c>
      <c r="K238" s="174" t="s">
        <v>159</v>
      </c>
      <c r="L238" s="38"/>
      <c r="M238" s="179" t="s">
        <v>19</v>
      </c>
      <c r="N238" s="180" t="s">
        <v>43</v>
      </c>
      <c r="O238" s="63"/>
      <c r="P238" s="181">
        <f>O238*H238</f>
        <v>0</v>
      </c>
      <c r="Q238" s="181">
        <v>1.65E-3</v>
      </c>
      <c r="R238" s="181">
        <f>Q238*H238</f>
        <v>1.65E-3</v>
      </c>
      <c r="S238" s="181">
        <v>0</v>
      </c>
      <c r="T238" s="18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83" t="s">
        <v>144</v>
      </c>
      <c r="AT238" s="183" t="s">
        <v>139</v>
      </c>
      <c r="AU238" s="183" t="s">
        <v>82</v>
      </c>
      <c r="AY238" s="16" t="s">
        <v>137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6" t="s">
        <v>80</v>
      </c>
      <c r="BK238" s="184">
        <f>ROUND(I238*H238,2)</f>
        <v>0</v>
      </c>
      <c r="BL238" s="16" t="s">
        <v>144</v>
      </c>
      <c r="BM238" s="183" t="s">
        <v>438</v>
      </c>
    </row>
    <row r="239" spans="1:65" s="2" customFormat="1">
      <c r="A239" s="33"/>
      <c r="B239" s="34"/>
      <c r="C239" s="35"/>
      <c r="D239" s="185" t="s">
        <v>146</v>
      </c>
      <c r="E239" s="35"/>
      <c r="F239" s="186" t="s">
        <v>439</v>
      </c>
      <c r="G239" s="35"/>
      <c r="H239" s="35"/>
      <c r="I239" s="187"/>
      <c r="J239" s="35"/>
      <c r="K239" s="35"/>
      <c r="L239" s="38"/>
      <c r="M239" s="188"/>
      <c r="N239" s="189"/>
      <c r="O239" s="63"/>
      <c r="P239" s="63"/>
      <c r="Q239" s="63"/>
      <c r="R239" s="63"/>
      <c r="S239" s="63"/>
      <c r="T239" s="64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146</v>
      </c>
      <c r="AU239" s="16" t="s">
        <v>82</v>
      </c>
    </row>
    <row r="240" spans="1:65" s="2" customFormat="1" ht="24.2" customHeight="1">
      <c r="A240" s="33"/>
      <c r="B240" s="34"/>
      <c r="C240" s="172" t="s">
        <v>440</v>
      </c>
      <c r="D240" s="172" t="s">
        <v>139</v>
      </c>
      <c r="E240" s="173" t="s">
        <v>441</v>
      </c>
      <c r="F240" s="174" t="s">
        <v>442</v>
      </c>
      <c r="G240" s="175" t="s">
        <v>233</v>
      </c>
      <c r="H240" s="176">
        <v>4</v>
      </c>
      <c r="I240" s="177"/>
      <c r="J240" s="178">
        <f>ROUND(I240*H240,2)</f>
        <v>0</v>
      </c>
      <c r="K240" s="174" t="s">
        <v>143</v>
      </c>
      <c r="L240" s="38"/>
      <c r="M240" s="179" t="s">
        <v>19</v>
      </c>
      <c r="N240" s="180" t="s">
        <v>43</v>
      </c>
      <c r="O240" s="63"/>
      <c r="P240" s="181">
        <f>O240*H240</f>
        <v>0</v>
      </c>
      <c r="Q240" s="181">
        <v>1.65E-3</v>
      </c>
      <c r="R240" s="181">
        <f>Q240*H240</f>
        <v>6.6E-3</v>
      </c>
      <c r="S240" s="181">
        <v>0</v>
      </c>
      <c r="T240" s="18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83" t="s">
        <v>144</v>
      </c>
      <c r="AT240" s="183" t="s">
        <v>139</v>
      </c>
      <c r="AU240" s="183" t="s">
        <v>82</v>
      </c>
      <c r="AY240" s="16" t="s">
        <v>137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6" t="s">
        <v>80</v>
      </c>
      <c r="BK240" s="184">
        <f>ROUND(I240*H240,2)</f>
        <v>0</v>
      </c>
      <c r="BL240" s="16" t="s">
        <v>144</v>
      </c>
      <c r="BM240" s="183" t="s">
        <v>443</v>
      </c>
    </row>
    <row r="241" spans="1:65" s="2" customFormat="1">
      <c r="A241" s="33"/>
      <c r="B241" s="34"/>
      <c r="C241" s="35"/>
      <c r="D241" s="185" t="s">
        <v>146</v>
      </c>
      <c r="E241" s="35"/>
      <c r="F241" s="186" t="s">
        <v>444</v>
      </c>
      <c r="G241" s="35"/>
      <c r="H241" s="35"/>
      <c r="I241" s="187"/>
      <c r="J241" s="35"/>
      <c r="K241" s="35"/>
      <c r="L241" s="38"/>
      <c r="M241" s="188"/>
      <c r="N241" s="189"/>
      <c r="O241" s="63"/>
      <c r="P241" s="63"/>
      <c r="Q241" s="63"/>
      <c r="R241" s="63"/>
      <c r="S241" s="63"/>
      <c r="T241" s="64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146</v>
      </c>
      <c r="AU241" s="16" t="s">
        <v>82</v>
      </c>
    </row>
    <row r="242" spans="1:65" s="2" customFormat="1" ht="16.5" customHeight="1">
      <c r="A242" s="33"/>
      <c r="B242" s="34"/>
      <c r="C242" s="213" t="s">
        <v>445</v>
      </c>
      <c r="D242" s="213" t="s">
        <v>203</v>
      </c>
      <c r="E242" s="214" t="s">
        <v>446</v>
      </c>
      <c r="F242" s="215" t="s">
        <v>447</v>
      </c>
      <c r="G242" s="216" t="s">
        <v>233</v>
      </c>
      <c r="H242" s="217">
        <v>5</v>
      </c>
      <c r="I242" s="218"/>
      <c r="J242" s="219">
        <f>ROUND(I242*H242,2)</f>
        <v>0</v>
      </c>
      <c r="K242" s="215" t="s">
        <v>159</v>
      </c>
      <c r="L242" s="220"/>
      <c r="M242" s="221" t="s">
        <v>19</v>
      </c>
      <c r="N242" s="222" t="s">
        <v>43</v>
      </c>
      <c r="O242" s="63"/>
      <c r="P242" s="181">
        <f>O242*H242</f>
        <v>0</v>
      </c>
      <c r="Q242" s="181">
        <v>1.9E-2</v>
      </c>
      <c r="R242" s="181">
        <f>Q242*H242</f>
        <v>9.5000000000000001E-2</v>
      </c>
      <c r="S242" s="181">
        <v>0</v>
      </c>
      <c r="T242" s="18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83" t="s">
        <v>185</v>
      </c>
      <c r="AT242" s="183" t="s">
        <v>203</v>
      </c>
      <c r="AU242" s="183" t="s">
        <v>82</v>
      </c>
      <c r="AY242" s="16" t="s">
        <v>137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6" t="s">
        <v>80</v>
      </c>
      <c r="BK242" s="184">
        <f>ROUND(I242*H242,2)</f>
        <v>0</v>
      </c>
      <c r="BL242" s="16" t="s">
        <v>144</v>
      </c>
      <c r="BM242" s="183" t="s">
        <v>448</v>
      </c>
    </row>
    <row r="243" spans="1:65" s="13" customFormat="1">
      <c r="B243" s="190"/>
      <c r="C243" s="191"/>
      <c r="D243" s="192" t="s">
        <v>148</v>
      </c>
      <c r="E243" s="191"/>
      <c r="F243" s="194" t="s">
        <v>449</v>
      </c>
      <c r="G243" s="191"/>
      <c r="H243" s="195">
        <v>5</v>
      </c>
      <c r="I243" s="196"/>
      <c r="J243" s="191"/>
      <c r="K243" s="191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148</v>
      </c>
      <c r="AU243" s="201" t="s">
        <v>82</v>
      </c>
      <c r="AV243" s="13" t="s">
        <v>82</v>
      </c>
      <c r="AW243" s="13" t="s">
        <v>4</v>
      </c>
      <c r="AX243" s="13" t="s">
        <v>80</v>
      </c>
      <c r="AY243" s="201" t="s">
        <v>137</v>
      </c>
    </row>
    <row r="244" spans="1:65" s="2" customFormat="1" ht="16.5" customHeight="1">
      <c r="A244" s="33"/>
      <c r="B244" s="34"/>
      <c r="C244" s="213" t="s">
        <v>450</v>
      </c>
      <c r="D244" s="213" t="s">
        <v>203</v>
      </c>
      <c r="E244" s="214" t="s">
        <v>451</v>
      </c>
      <c r="F244" s="215" t="s">
        <v>452</v>
      </c>
      <c r="G244" s="216" t="s">
        <v>233</v>
      </c>
      <c r="H244" s="217">
        <v>4</v>
      </c>
      <c r="I244" s="218"/>
      <c r="J244" s="219">
        <f>ROUND(I244*H244,2)</f>
        <v>0</v>
      </c>
      <c r="K244" s="215" t="s">
        <v>19</v>
      </c>
      <c r="L244" s="220"/>
      <c r="M244" s="221" t="s">
        <v>19</v>
      </c>
      <c r="N244" s="222" t="s">
        <v>43</v>
      </c>
      <c r="O244" s="63"/>
      <c r="P244" s="181">
        <f>O244*H244</f>
        <v>0</v>
      </c>
      <c r="Q244" s="181">
        <v>0</v>
      </c>
      <c r="R244" s="181">
        <f>Q244*H244</f>
        <v>0</v>
      </c>
      <c r="S244" s="181">
        <v>0</v>
      </c>
      <c r="T244" s="18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83" t="s">
        <v>185</v>
      </c>
      <c r="AT244" s="183" t="s">
        <v>203</v>
      </c>
      <c r="AU244" s="183" t="s">
        <v>82</v>
      </c>
      <c r="AY244" s="16" t="s">
        <v>137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6" t="s">
        <v>80</v>
      </c>
      <c r="BK244" s="184">
        <f>ROUND(I244*H244,2)</f>
        <v>0</v>
      </c>
      <c r="BL244" s="16" t="s">
        <v>144</v>
      </c>
      <c r="BM244" s="183" t="s">
        <v>453</v>
      </c>
    </row>
    <row r="245" spans="1:65" s="2" customFormat="1" ht="19.5">
      <c r="A245" s="33"/>
      <c r="B245" s="34"/>
      <c r="C245" s="35"/>
      <c r="D245" s="192" t="s">
        <v>424</v>
      </c>
      <c r="E245" s="35"/>
      <c r="F245" s="223" t="s">
        <v>454</v>
      </c>
      <c r="G245" s="35"/>
      <c r="H245" s="35"/>
      <c r="I245" s="187"/>
      <c r="J245" s="35"/>
      <c r="K245" s="35"/>
      <c r="L245" s="38"/>
      <c r="M245" s="188"/>
      <c r="N245" s="189"/>
      <c r="O245" s="63"/>
      <c r="P245" s="63"/>
      <c r="Q245" s="63"/>
      <c r="R245" s="63"/>
      <c r="S245" s="63"/>
      <c r="T245" s="64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424</v>
      </c>
      <c r="AU245" s="16" t="s">
        <v>82</v>
      </c>
    </row>
    <row r="246" spans="1:65" s="2" customFormat="1" ht="16.5" customHeight="1">
      <c r="A246" s="33"/>
      <c r="B246" s="34"/>
      <c r="C246" s="213" t="s">
        <v>455</v>
      </c>
      <c r="D246" s="213" t="s">
        <v>203</v>
      </c>
      <c r="E246" s="214" t="s">
        <v>456</v>
      </c>
      <c r="F246" s="215" t="s">
        <v>457</v>
      </c>
      <c r="G246" s="216" t="s">
        <v>233</v>
      </c>
      <c r="H246" s="217">
        <v>3</v>
      </c>
      <c r="I246" s="218"/>
      <c r="J246" s="219">
        <f>ROUND(I246*H246,2)</f>
        <v>0</v>
      </c>
      <c r="K246" s="215" t="s">
        <v>143</v>
      </c>
      <c r="L246" s="220"/>
      <c r="M246" s="221" t="s">
        <v>19</v>
      </c>
      <c r="N246" s="222" t="s">
        <v>43</v>
      </c>
      <c r="O246" s="63"/>
      <c r="P246" s="181">
        <f>O246*H246</f>
        <v>0</v>
      </c>
      <c r="Q246" s="181">
        <v>4.0000000000000001E-3</v>
      </c>
      <c r="R246" s="181">
        <f>Q246*H246</f>
        <v>1.2E-2</v>
      </c>
      <c r="S246" s="181">
        <v>0</v>
      </c>
      <c r="T246" s="18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83" t="s">
        <v>185</v>
      </c>
      <c r="AT246" s="183" t="s">
        <v>203</v>
      </c>
      <c r="AU246" s="183" t="s">
        <v>82</v>
      </c>
      <c r="AY246" s="16" t="s">
        <v>137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6" t="s">
        <v>80</v>
      </c>
      <c r="BK246" s="184">
        <f>ROUND(I246*H246,2)</f>
        <v>0</v>
      </c>
      <c r="BL246" s="16" t="s">
        <v>144</v>
      </c>
      <c r="BM246" s="183" t="s">
        <v>458</v>
      </c>
    </row>
    <row r="247" spans="1:65" s="2" customFormat="1" ht="24.2" customHeight="1">
      <c r="A247" s="33"/>
      <c r="B247" s="34"/>
      <c r="C247" s="172" t="s">
        <v>459</v>
      </c>
      <c r="D247" s="172" t="s">
        <v>139</v>
      </c>
      <c r="E247" s="173" t="s">
        <v>460</v>
      </c>
      <c r="F247" s="174" t="s">
        <v>461</v>
      </c>
      <c r="G247" s="175" t="s">
        <v>233</v>
      </c>
      <c r="H247" s="176">
        <v>2</v>
      </c>
      <c r="I247" s="177"/>
      <c r="J247" s="178">
        <f>ROUND(I247*H247,2)</f>
        <v>0</v>
      </c>
      <c r="K247" s="174" t="s">
        <v>143</v>
      </c>
      <c r="L247" s="38"/>
      <c r="M247" s="179" t="s">
        <v>19</v>
      </c>
      <c r="N247" s="180" t="s">
        <v>43</v>
      </c>
      <c r="O247" s="63"/>
      <c r="P247" s="181">
        <f>O247*H247</f>
        <v>0</v>
      </c>
      <c r="Q247" s="181">
        <v>1.6999999999999999E-3</v>
      </c>
      <c r="R247" s="181">
        <f>Q247*H247</f>
        <v>3.3999999999999998E-3</v>
      </c>
      <c r="S247" s="181">
        <v>0</v>
      </c>
      <c r="T247" s="18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83" t="s">
        <v>144</v>
      </c>
      <c r="AT247" s="183" t="s">
        <v>139</v>
      </c>
      <c r="AU247" s="183" t="s">
        <v>82</v>
      </c>
      <c r="AY247" s="16" t="s">
        <v>137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6" t="s">
        <v>80</v>
      </c>
      <c r="BK247" s="184">
        <f>ROUND(I247*H247,2)</f>
        <v>0</v>
      </c>
      <c r="BL247" s="16" t="s">
        <v>144</v>
      </c>
      <c r="BM247" s="183" t="s">
        <v>462</v>
      </c>
    </row>
    <row r="248" spans="1:65" s="2" customFormat="1">
      <c r="A248" s="33"/>
      <c r="B248" s="34"/>
      <c r="C248" s="35"/>
      <c r="D248" s="185" t="s">
        <v>146</v>
      </c>
      <c r="E248" s="35"/>
      <c r="F248" s="186" t="s">
        <v>463</v>
      </c>
      <c r="G248" s="35"/>
      <c r="H248" s="35"/>
      <c r="I248" s="187"/>
      <c r="J248" s="35"/>
      <c r="K248" s="35"/>
      <c r="L248" s="38"/>
      <c r="M248" s="188"/>
      <c r="N248" s="189"/>
      <c r="O248" s="63"/>
      <c r="P248" s="63"/>
      <c r="Q248" s="63"/>
      <c r="R248" s="63"/>
      <c r="S248" s="63"/>
      <c r="T248" s="64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146</v>
      </c>
      <c r="AU248" s="16" t="s">
        <v>82</v>
      </c>
    </row>
    <row r="249" spans="1:65" s="2" customFormat="1" ht="16.5" customHeight="1">
      <c r="A249" s="33"/>
      <c r="B249" s="34"/>
      <c r="C249" s="213" t="s">
        <v>464</v>
      </c>
      <c r="D249" s="213" t="s">
        <v>203</v>
      </c>
      <c r="E249" s="214" t="s">
        <v>465</v>
      </c>
      <c r="F249" s="215" t="s">
        <v>466</v>
      </c>
      <c r="G249" s="216" t="s">
        <v>233</v>
      </c>
      <c r="H249" s="217">
        <v>2</v>
      </c>
      <c r="I249" s="218"/>
      <c r="J249" s="219">
        <f>ROUND(I249*H249,2)</f>
        <v>0</v>
      </c>
      <c r="K249" s="215" t="s">
        <v>143</v>
      </c>
      <c r="L249" s="220"/>
      <c r="M249" s="221" t="s">
        <v>19</v>
      </c>
      <c r="N249" s="222" t="s">
        <v>43</v>
      </c>
      <c r="O249" s="63"/>
      <c r="P249" s="181">
        <f>O249*H249</f>
        <v>0</v>
      </c>
      <c r="Q249" s="181">
        <v>3.1E-2</v>
      </c>
      <c r="R249" s="181">
        <f>Q249*H249</f>
        <v>6.2E-2</v>
      </c>
      <c r="S249" s="181">
        <v>0</v>
      </c>
      <c r="T249" s="18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83" t="s">
        <v>185</v>
      </c>
      <c r="AT249" s="183" t="s">
        <v>203</v>
      </c>
      <c r="AU249" s="183" t="s">
        <v>82</v>
      </c>
      <c r="AY249" s="16" t="s">
        <v>137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6" t="s">
        <v>80</v>
      </c>
      <c r="BK249" s="184">
        <f>ROUND(I249*H249,2)</f>
        <v>0</v>
      </c>
      <c r="BL249" s="16" t="s">
        <v>144</v>
      </c>
      <c r="BM249" s="183" t="s">
        <v>467</v>
      </c>
    </row>
    <row r="250" spans="1:65" s="2" customFormat="1" ht="16.5" customHeight="1">
      <c r="A250" s="33"/>
      <c r="B250" s="34"/>
      <c r="C250" s="172" t="s">
        <v>468</v>
      </c>
      <c r="D250" s="172" t="s">
        <v>139</v>
      </c>
      <c r="E250" s="173" t="s">
        <v>469</v>
      </c>
      <c r="F250" s="174" t="s">
        <v>470</v>
      </c>
      <c r="G250" s="175" t="s">
        <v>227</v>
      </c>
      <c r="H250" s="176">
        <v>31.8</v>
      </c>
      <c r="I250" s="177"/>
      <c r="J250" s="178">
        <f>ROUND(I250*H250,2)</f>
        <v>0</v>
      </c>
      <c r="K250" s="174" t="s">
        <v>159</v>
      </c>
      <c r="L250" s="38"/>
      <c r="M250" s="179" t="s">
        <v>19</v>
      </c>
      <c r="N250" s="180" t="s">
        <v>43</v>
      </c>
      <c r="O250" s="63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83" t="s">
        <v>144</v>
      </c>
      <c r="AT250" s="183" t="s">
        <v>139</v>
      </c>
      <c r="AU250" s="183" t="s">
        <v>82</v>
      </c>
      <c r="AY250" s="16" t="s">
        <v>137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6" t="s">
        <v>80</v>
      </c>
      <c r="BK250" s="184">
        <f>ROUND(I250*H250,2)</f>
        <v>0</v>
      </c>
      <c r="BL250" s="16" t="s">
        <v>144</v>
      </c>
      <c r="BM250" s="183" t="s">
        <v>471</v>
      </c>
    </row>
    <row r="251" spans="1:65" s="2" customFormat="1">
      <c r="A251" s="33"/>
      <c r="B251" s="34"/>
      <c r="C251" s="35"/>
      <c r="D251" s="185" t="s">
        <v>146</v>
      </c>
      <c r="E251" s="35"/>
      <c r="F251" s="186" t="s">
        <v>472</v>
      </c>
      <c r="G251" s="35"/>
      <c r="H251" s="35"/>
      <c r="I251" s="187"/>
      <c r="J251" s="35"/>
      <c r="K251" s="35"/>
      <c r="L251" s="38"/>
      <c r="M251" s="188"/>
      <c r="N251" s="189"/>
      <c r="O251" s="63"/>
      <c r="P251" s="63"/>
      <c r="Q251" s="63"/>
      <c r="R251" s="63"/>
      <c r="S251" s="63"/>
      <c r="T251" s="64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146</v>
      </c>
      <c r="AU251" s="16" t="s">
        <v>82</v>
      </c>
    </row>
    <row r="252" spans="1:65" s="2" customFormat="1" ht="16.5" customHeight="1">
      <c r="A252" s="33"/>
      <c r="B252" s="34"/>
      <c r="C252" s="172" t="s">
        <v>473</v>
      </c>
      <c r="D252" s="172" t="s">
        <v>139</v>
      </c>
      <c r="E252" s="173" t="s">
        <v>474</v>
      </c>
      <c r="F252" s="174" t="s">
        <v>475</v>
      </c>
      <c r="G252" s="175" t="s">
        <v>227</v>
      </c>
      <c r="H252" s="176">
        <v>31.8</v>
      </c>
      <c r="I252" s="177"/>
      <c r="J252" s="178">
        <f>ROUND(I252*H252,2)</f>
        <v>0</v>
      </c>
      <c r="K252" s="174" t="s">
        <v>193</v>
      </c>
      <c r="L252" s="38"/>
      <c r="M252" s="179" t="s">
        <v>19</v>
      </c>
      <c r="N252" s="180" t="s">
        <v>43</v>
      </c>
      <c r="O252" s="63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3" t="s">
        <v>144</v>
      </c>
      <c r="AT252" s="183" t="s">
        <v>139</v>
      </c>
      <c r="AU252" s="183" t="s">
        <v>82</v>
      </c>
      <c r="AY252" s="16" t="s">
        <v>137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6" t="s">
        <v>80</v>
      </c>
      <c r="BK252" s="184">
        <f>ROUND(I252*H252,2)</f>
        <v>0</v>
      </c>
      <c r="BL252" s="16" t="s">
        <v>144</v>
      </c>
      <c r="BM252" s="183" t="s">
        <v>476</v>
      </c>
    </row>
    <row r="253" spans="1:65" s="2" customFormat="1" ht="16.5" customHeight="1">
      <c r="A253" s="33"/>
      <c r="B253" s="34"/>
      <c r="C253" s="172" t="s">
        <v>477</v>
      </c>
      <c r="D253" s="172" t="s">
        <v>139</v>
      </c>
      <c r="E253" s="173" t="s">
        <v>478</v>
      </c>
      <c r="F253" s="174" t="s">
        <v>479</v>
      </c>
      <c r="G253" s="175" t="s">
        <v>233</v>
      </c>
      <c r="H253" s="176">
        <v>1</v>
      </c>
      <c r="I253" s="177"/>
      <c r="J253" s="178">
        <f>ROUND(I253*H253,2)</f>
        <v>0</v>
      </c>
      <c r="K253" s="174" t="s">
        <v>159</v>
      </c>
      <c r="L253" s="38"/>
      <c r="M253" s="179" t="s">
        <v>19</v>
      </c>
      <c r="N253" s="180" t="s">
        <v>43</v>
      </c>
      <c r="O253" s="63"/>
      <c r="P253" s="181">
        <f>O253*H253</f>
        <v>0</v>
      </c>
      <c r="Q253" s="181">
        <v>1.248E-2</v>
      </c>
      <c r="R253" s="181">
        <f>Q253*H253</f>
        <v>1.248E-2</v>
      </c>
      <c r="S253" s="181">
        <v>0</v>
      </c>
      <c r="T253" s="182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83" t="s">
        <v>144</v>
      </c>
      <c r="AT253" s="183" t="s">
        <v>139</v>
      </c>
      <c r="AU253" s="183" t="s">
        <v>82</v>
      </c>
      <c r="AY253" s="16" t="s">
        <v>137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6" t="s">
        <v>80</v>
      </c>
      <c r="BK253" s="184">
        <f>ROUND(I253*H253,2)</f>
        <v>0</v>
      </c>
      <c r="BL253" s="16" t="s">
        <v>144</v>
      </c>
      <c r="BM253" s="183" t="s">
        <v>480</v>
      </c>
    </row>
    <row r="254" spans="1:65" s="2" customFormat="1">
      <c r="A254" s="33"/>
      <c r="B254" s="34"/>
      <c r="C254" s="35"/>
      <c r="D254" s="185" t="s">
        <v>146</v>
      </c>
      <c r="E254" s="35"/>
      <c r="F254" s="186" t="s">
        <v>481</v>
      </c>
      <c r="G254" s="35"/>
      <c r="H254" s="35"/>
      <c r="I254" s="187"/>
      <c r="J254" s="35"/>
      <c r="K254" s="35"/>
      <c r="L254" s="38"/>
      <c r="M254" s="188"/>
      <c r="N254" s="189"/>
      <c r="O254" s="63"/>
      <c r="P254" s="63"/>
      <c r="Q254" s="63"/>
      <c r="R254" s="63"/>
      <c r="S254" s="63"/>
      <c r="T254" s="64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146</v>
      </c>
      <c r="AU254" s="16" t="s">
        <v>82</v>
      </c>
    </row>
    <row r="255" spans="1:65" s="2" customFormat="1" ht="16.5" customHeight="1">
      <c r="A255" s="33"/>
      <c r="B255" s="34"/>
      <c r="C255" s="213" t="s">
        <v>482</v>
      </c>
      <c r="D255" s="213" t="s">
        <v>203</v>
      </c>
      <c r="E255" s="214" t="s">
        <v>483</v>
      </c>
      <c r="F255" s="215" t="s">
        <v>484</v>
      </c>
      <c r="G255" s="216" t="s">
        <v>233</v>
      </c>
      <c r="H255" s="217">
        <v>1</v>
      </c>
      <c r="I255" s="218"/>
      <c r="J255" s="219">
        <f>ROUND(I255*H255,2)</f>
        <v>0</v>
      </c>
      <c r="K255" s="215" t="s">
        <v>159</v>
      </c>
      <c r="L255" s="220"/>
      <c r="M255" s="221" t="s">
        <v>19</v>
      </c>
      <c r="N255" s="222" t="s">
        <v>43</v>
      </c>
      <c r="O255" s="63"/>
      <c r="P255" s="181">
        <f>O255*H255</f>
        <v>0</v>
      </c>
      <c r="Q255" s="181">
        <v>0.39300000000000002</v>
      </c>
      <c r="R255" s="181">
        <f>Q255*H255</f>
        <v>0.39300000000000002</v>
      </c>
      <c r="S255" s="181">
        <v>0</v>
      </c>
      <c r="T255" s="18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83" t="s">
        <v>185</v>
      </c>
      <c r="AT255" s="183" t="s">
        <v>203</v>
      </c>
      <c r="AU255" s="183" t="s">
        <v>82</v>
      </c>
      <c r="AY255" s="16" t="s">
        <v>137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6" t="s">
        <v>80</v>
      </c>
      <c r="BK255" s="184">
        <f>ROUND(I255*H255,2)</f>
        <v>0</v>
      </c>
      <c r="BL255" s="16" t="s">
        <v>144</v>
      </c>
      <c r="BM255" s="183" t="s">
        <v>485</v>
      </c>
    </row>
    <row r="256" spans="1:65" s="2" customFormat="1" ht="16.5" customHeight="1">
      <c r="A256" s="33"/>
      <c r="B256" s="34"/>
      <c r="C256" s="172" t="s">
        <v>486</v>
      </c>
      <c r="D256" s="172" t="s">
        <v>139</v>
      </c>
      <c r="E256" s="173" t="s">
        <v>487</v>
      </c>
      <c r="F256" s="174" t="s">
        <v>488</v>
      </c>
      <c r="G256" s="175" t="s">
        <v>233</v>
      </c>
      <c r="H256" s="176">
        <v>1</v>
      </c>
      <c r="I256" s="177"/>
      <c r="J256" s="178">
        <f>ROUND(I256*H256,2)</f>
        <v>0</v>
      </c>
      <c r="K256" s="174" t="s">
        <v>159</v>
      </c>
      <c r="L256" s="38"/>
      <c r="M256" s="179" t="s">
        <v>19</v>
      </c>
      <c r="N256" s="180" t="s">
        <v>43</v>
      </c>
      <c r="O256" s="63"/>
      <c r="P256" s="181">
        <f>O256*H256</f>
        <v>0</v>
      </c>
      <c r="Q256" s="181">
        <v>2.8539999999999999E-2</v>
      </c>
      <c r="R256" s="181">
        <f>Q256*H256</f>
        <v>2.8539999999999999E-2</v>
      </c>
      <c r="S256" s="181">
        <v>0</v>
      </c>
      <c r="T256" s="18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83" t="s">
        <v>144</v>
      </c>
      <c r="AT256" s="183" t="s">
        <v>139</v>
      </c>
      <c r="AU256" s="183" t="s">
        <v>82</v>
      </c>
      <c r="AY256" s="16" t="s">
        <v>137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6" t="s">
        <v>80</v>
      </c>
      <c r="BK256" s="184">
        <f>ROUND(I256*H256,2)</f>
        <v>0</v>
      </c>
      <c r="BL256" s="16" t="s">
        <v>144</v>
      </c>
      <c r="BM256" s="183" t="s">
        <v>489</v>
      </c>
    </row>
    <row r="257" spans="1:65" s="2" customFormat="1">
      <c r="A257" s="33"/>
      <c r="B257" s="34"/>
      <c r="C257" s="35"/>
      <c r="D257" s="185" t="s">
        <v>146</v>
      </c>
      <c r="E257" s="35"/>
      <c r="F257" s="186" t="s">
        <v>490</v>
      </c>
      <c r="G257" s="35"/>
      <c r="H257" s="35"/>
      <c r="I257" s="187"/>
      <c r="J257" s="35"/>
      <c r="K257" s="35"/>
      <c r="L257" s="38"/>
      <c r="M257" s="188"/>
      <c r="N257" s="189"/>
      <c r="O257" s="63"/>
      <c r="P257" s="63"/>
      <c r="Q257" s="63"/>
      <c r="R257" s="63"/>
      <c r="S257" s="63"/>
      <c r="T257" s="64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T257" s="16" t="s">
        <v>146</v>
      </c>
      <c r="AU257" s="16" t="s">
        <v>82</v>
      </c>
    </row>
    <row r="258" spans="1:65" s="2" customFormat="1" ht="16.5" customHeight="1">
      <c r="A258" s="33"/>
      <c r="B258" s="34"/>
      <c r="C258" s="213" t="s">
        <v>491</v>
      </c>
      <c r="D258" s="213" t="s">
        <v>203</v>
      </c>
      <c r="E258" s="214" t="s">
        <v>492</v>
      </c>
      <c r="F258" s="215" t="s">
        <v>493</v>
      </c>
      <c r="G258" s="216" t="s">
        <v>233</v>
      </c>
      <c r="H258" s="217">
        <v>1</v>
      </c>
      <c r="I258" s="218"/>
      <c r="J258" s="219">
        <f>ROUND(I258*H258,2)</f>
        <v>0</v>
      </c>
      <c r="K258" s="215" t="s">
        <v>19</v>
      </c>
      <c r="L258" s="220"/>
      <c r="M258" s="221" t="s">
        <v>19</v>
      </c>
      <c r="N258" s="222" t="s">
        <v>43</v>
      </c>
      <c r="O258" s="63"/>
      <c r="P258" s="181">
        <f>O258*H258</f>
        <v>0</v>
      </c>
      <c r="Q258" s="181">
        <v>2.1</v>
      </c>
      <c r="R258" s="181">
        <f>Q258*H258</f>
        <v>2.1</v>
      </c>
      <c r="S258" s="181">
        <v>0</v>
      </c>
      <c r="T258" s="18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83" t="s">
        <v>185</v>
      </c>
      <c r="AT258" s="183" t="s">
        <v>203</v>
      </c>
      <c r="AU258" s="183" t="s">
        <v>82</v>
      </c>
      <c r="AY258" s="16" t="s">
        <v>137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6" t="s">
        <v>80</v>
      </c>
      <c r="BK258" s="184">
        <f>ROUND(I258*H258,2)</f>
        <v>0</v>
      </c>
      <c r="BL258" s="16" t="s">
        <v>144</v>
      </c>
      <c r="BM258" s="183" t="s">
        <v>494</v>
      </c>
    </row>
    <row r="259" spans="1:65" s="2" customFormat="1" ht="16.5" customHeight="1">
      <c r="A259" s="33"/>
      <c r="B259" s="34"/>
      <c r="C259" s="172" t="s">
        <v>495</v>
      </c>
      <c r="D259" s="172" t="s">
        <v>139</v>
      </c>
      <c r="E259" s="173" t="s">
        <v>496</v>
      </c>
      <c r="F259" s="174" t="s">
        <v>497</v>
      </c>
      <c r="G259" s="175" t="s">
        <v>233</v>
      </c>
      <c r="H259" s="176">
        <v>1</v>
      </c>
      <c r="I259" s="177"/>
      <c r="J259" s="178">
        <f>ROUND(I259*H259,2)</f>
        <v>0</v>
      </c>
      <c r="K259" s="174" t="s">
        <v>159</v>
      </c>
      <c r="L259" s="38"/>
      <c r="M259" s="179" t="s">
        <v>19</v>
      </c>
      <c r="N259" s="180" t="s">
        <v>43</v>
      </c>
      <c r="O259" s="63"/>
      <c r="P259" s="181">
        <f>O259*H259</f>
        <v>0</v>
      </c>
      <c r="Q259" s="181">
        <v>0.21734000000000001</v>
      </c>
      <c r="R259" s="181">
        <f>Q259*H259</f>
        <v>0.21734000000000001</v>
      </c>
      <c r="S259" s="181">
        <v>0</v>
      </c>
      <c r="T259" s="18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83" t="s">
        <v>144</v>
      </c>
      <c r="AT259" s="183" t="s">
        <v>139</v>
      </c>
      <c r="AU259" s="183" t="s">
        <v>82</v>
      </c>
      <c r="AY259" s="16" t="s">
        <v>137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6" t="s">
        <v>80</v>
      </c>
      <c r="BK259" s="184">
        <f>ROUND(I259*H259,2)</f>
        <v>0</v>
      </c>
      <c r="BL259" s="16" t="s">
        <v>144</v>
      </c>
      <c r="BM259" s="183" t="s">
        <v>498</v>
      </c>
    </row>
    <row r="260" spans="1:65" s="2" customFormat="1">
      <c r="A260" s="33"/>
      <c r="B260" s="34"/>
      <c r="C260" s="35"/>
      <c r="D260" s="185" t="s">
        <v>146</v>
      </c>
      <c r="E260" s="35"/>
      <c r="F260" s="186" t="s">
        <v>499</v>
      </c>
      <c r="G260" s="35"/>
      <c r="H260" s="35"/>
      <c r="I260" s="187"/>
      <c r="J260" s="35"/>
      <c r="K260" s="35"/>
      <c r="L260" s="38"/>
      <c r="M260" s="188"/>
      <c r="N260" s="189"/>
      <c r="O260" s="63"/>
      <c r="P260" s="63"/>
      <c r="Q260" s="63"/>
      <c r="R260" s="63"/>
      <c r="S260" s="63"/>
      <c r="T260" s="64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146</v>
      </c>
      <c r="AU260" s="16" t="s">
        <v>82</v>
      </c>
    </row>
    <row r="261" spans="1:65" s="2" customFormat="1" ht="16.5" customHeight="1">
      <c r="A261" s="33"/>
      <c r="B261" s="34"/>
      <c r="C261" s="213" t="s">
        <v>500</v>
      </c>
      <c r="D261" s="213" t="s">
        <v>203</v>
      </c>
      <c r="E261" s="214" t="s">
        <v>501</v>
      </c>
      <c r="F261" s="215" t="s">
        <v>502</v>
      </c>
      <c r="G261" s="216" t="s">
        <v>158</v>
      </c>
      <c r="H261" s="217">
        <v>5.25</v>
      </c>
      <c r="I261" s="218"/>
      <c r="J261" s="219">
        <f>ROUND(I261*H261,2)</f>
        <v>0</v>
      </c>
      <c r="K261" s="215" t="s">
        <v>19</v>
      </c>
      <c r="L261" s="220"/>
      <c r="M261" s="221" t="s">
        <v>19</v>
      </c>
      <c r="N261" s="222" t="s">
        <v>43</v>
      </c>
      <c r="O261" s="63"/>
      <c r="P261" s="181">
        <f>O261*H261</f>
        <v>0</v>
      </c>
      <c r="Q261" s="181">
        <v>1.09E-2</v>
      </c>
      <c r="R261" s="181">
        <f>Q261*H261</f>
        <v>5.7224999999999998E-2</v>
      </c>
      <c r="S261" s="181">
        <v>0</v>
      </c>
      <c r="T261" s="18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83" t="s">
        <v>185</v>
      </c>
      <c r="AT261" s="183" t="s">
        <v>203</v>
      </c>
      <c r="AU261" s="183" t="s">
        <v>82</v>
      </c>
      <c r="AY261" s="16" t="s">
        <v>137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6" t="s">
        <v>80</v>
      </c>
      <c r="BK261" s="184">
        <f>ROUND(I261*H261,2)</f>
        <v>0</v>
      </c>
      <c r="BL261" s="16" t="s">
        <v>144</v>
      </c>
      <c r="BM261" s="183" t="s">
        <v>503</v>
      </c>
    </row>
    <row r="262" spans="1:65" s="13" customFormat="1">
      <c r="B262" s="190"/>
      <c r="C262" s="191"/>
      <c r="D262" s="192" t="s">
        <v>148</v>
      </c>
      <c r="E262" s="193" t="s">
        <v>19</v>
      </c>
      <c r="F262" s="194" t="s">
        <v>504</v>
      </c>
      <c r="G262" s="191"/>
      <c r="H262" s="195">
        <v>5.25</v>
      </c>
      <c r="I262" s="196"/>
      <c r="J262" s="191"/>
      <c r="K262" s="191"/>
      <c r="L262" s="197"/>
      <c r="M262" s="198"/>
      <c r="N262" s="199"/>
      <c r="O262" s="199"/>
      <c r="P262" s="199"/>
      <c r="Q262" s="199"/>
      <c r="R262" s="199"/>
      <c r="S262" s="199"/>
      <c r="T262" s="200"/>
      <c r="AT262" s="201" t="s">
        <v>148</v>
      </c>
      <c r="AU262" s="201" t="s">
        <v>82</v>
      </c>
      <c r="AV262" s="13" t="s">
        <v>82</v>
      </c>
      <c r="AW262" s="13" t="s">
        <v>33</v>
      </c>
      <c r="AX262" s="13" t="s">
        <v>80</v>
      </c>
      <c r="AY262" s="201" t="s">
        <v>137</v>
      </c>
    </row>
    <row r="263" spans="1:65" s="2" customFormat="1" ht="16.5" customHeight="1">
      <c r="A263" s="33"/>
      <c r="B263" s="34"/>
      <c r="C263" s="213" t="s">
        <v>505</v>
      </c>
      <c r="D263" s="213" t="s">
        <v>203</v>
      </c>
      <c r="E263" s="214" t="s">
        <v>506</v>
      </c>
      <c r="F263" s="215" t="s">
        <v>507</v>
      </c>
      <c r="G263" s="216" t="s">
        <v>158</v>
      </c>
      <c r="H263" s="217">
        <v>9.1999999999999993</v>
      </c>
      <c r="I263" s="218"/>
      <c r="J263" s="219">
        <f>ROUND(I263*H263,2)</f>
        <v>0</v>
      </c>
      <c r="K263" s="215" t="s">
        <v>159</v>
      </c>
      <c r="L263" s="220"/>
      <c r="M263" s="221" t="s">
        <v>19</v>
      </c>
      <c r="N263" s="222" t="s">
        <v>43</v>
      </c>
      <c r="O263" s="63"/>
      <c r="P263" s="181">
        <f>O263*H263</f>
        <v>0</v>
      </c>
      <c r="Q263" s="181">
        <v>2.9999999999999997E-4</v>
      </c>
      <c r="R263" s="181">
        <f>Q263*H263</f>
        <v>2.7599999999999994E-3</v>
      </c>
      <c r="S263" s="181">
        <v>0</v>
      </c>
      <c r="T263" s="18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83" t="s">
        <v>185</v>
      </c>
      <c r="AT263" s="183" t="s">
        <v>203</v>
      </c>
      <c r="AU263" s="183" t="s">
        <v>82</v>
      </c>
      <c r="AY263" s="16" t="s">
        <v>137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6" t="s">
        <v>80</v>
      </c>
      <c r="BK263" s="184">
        <f>ROUND(I263*H263,2)</f>
        <v>0</v>
      </c>
      <c r="BL263" s="16" t="s">
        <v>144</v>
      </c>
      <c r="BM263" s="183" t="s">
        <v>508</v>
      </c>
    </row>
    <row r="264" spans="1:65" s="13" customFormat="1">
      <c r="B264" s="190"/>
      <c r="C264" s="191"/>
      <c r="D264" s="192" t="s">
        <v>148</v>
      </c>
      <c r="E264" s="193" t="s">
        <v>19</v>
      </c>
      <c r="F264" s="194" t="s">
        <v>509</v>
      </c>
      <c r="G264" s="191"/>
      <c r="H264" s="195">
        <v>9.1999999999999993</v>
      </c>
      <c r="I264" s="196"/>
      <c r="J264" s="191"/>
      <c r="K264" s="191"/>
      <c r="L264" s="197"/>
      <c r="M264" s="198"/>
      <c r="N264" s="199"/>
      <c r="O264" s="199"/>
      <c r="P264" s="199"/>
      <c r="Q264" s="199"/>
      <c r="R264" s="199"/>
      <c r="S264" s="199"/>
      <c r="T264" s="200"/>
      <c r="AT264" s="201" t="s">
        <v>148</v>
      </c>
      <c r="AU264" s="201" t="s">
        <v>82</v>
      </c>
      <c r="AV264" s="13" t="s">
        <v>82</v>
      </c>
      <c r="AW264" s="13" t="s">
        <v>33</v>
      </c>
      <c r="AX264" s="13" t="s">
        <v>80</v>
      </c>
      <c r="AY264" s="201" t="s">
        <v>137</v>
      </c>
    </row>
    <row r="265" spans="1:65" s="2" customFormat="1" ht="24.2" customHeight="1">
      <c r="A265" s="33"/>
      <c r="B265" s="34"/>
      <c r="C265" s="213" t="s">
        <v>510</v>
      </c>
      <c r="D265" s="213" t="s">
        <v>203</v>
      </c>
      <c r="E265" s="214" t="s">
        <v>511</v>
      </c>
      <c r="F265" s="215" t="s">
        <v>512</v>
      </c>
      <c r="G265" s="216" t="s">
        <v>158</v>
      </c>
      <c r="H265" s="217">
        <v>9.1999999999999993</v>
      </c>
      <c r="I265" s="218"/>
      <c r="J265" s="219">
        <f>ROUND(I265*H265,2)</f>
        <v>0</v>
      </c>
      <c r="K265" s="215" t="s">
        <v>19</v>
      </c>
      <c r="L265" s="220"/>
      <c r="M265" s="221" t="s">
        <v>19</v>
      </c>
      <c r="N265" s="222" t="s">
        <v>43</v>
      </c>
      <c r="O265" s="63"/>
      <c r="P265" s="181">
        <f>O265*H265</f>
        <v>0</v>
      </c>
      <c r="Q265" s="181">
        <v>2.3999999999999998E-3</v>
      </c>
      <c r="R265" s="181">
        <f>Q265*H265</f>
        <v>2.2079999999999995E-2</v>
      </c>
      <c r="S265" s="181">
        <v>0</v>
      </c>
      <c r="T265" s="18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83" t="s">
        <v>185</v>
      </c>
      <c r="AT265" s="183" t="s">
        <v>203</v>
      </c>
      <c r="AU265" s="183" t="s">
        <v>82</v>
      </c>
      <c r="AY265" s="16" t="s">
        <v>137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6" t="s">
        <v>80</v>
      </c>
      <c r="BK265" s="184">
        <f>ROUND(I265*H265,2)</f>
        <v>0</v>
      </c>
      <c r="BL265" s="16" t="s">
        <v>144</v>
      </c>
      <c r="BM265" s="183" t="s">
        <v>513</v>
      </c>
    </row>
    <row r="266" spans="1:65" s="13" customFormat="1">
      <c r="B266" s="190"/>
      <c r="C266" s="191"/>
      <c r="D266" s="192" t="s">
        <v>148</v>
      </c>
      <c r="E266" s="193" t="s">
        <v>19</v>
      </c>
      <c r="F266" s="194" t="s">
        <v>509</v>
      </c>
      <c r="G266" s="191"/>
      <c r="H266" s="195">
        <v>9.1999999999999993</v>
      </c>
      <c r="I266" s="196"/>
      <c r="J266" s="191"/>
      <c r="K266" s="191"/>
      <c r="L266" s="197"/>
      <c r="M266" s="198"/>
      <c r="N266" s="199"/>
      <c r="O266" s="199"/>
      <c r="P266" s="199"/>
      <c r="Q266" s="199"/>
      <c r="R266" s="199"/>
      <c r="S266" s="199"/>
      <c r="T266" s="200"/>
      <c r="AT266" s="201" t="s">
        <v>148</v>
      </c>
      <c r="AU266" s="201" t="s">
        <v>82</v>
      </c>
      <c r="AV266" s="13" t="s">
        <v>82</v>
      </c>
      <c r="AW266" s="13" t="s">
        <v>33</v>
      </c>
      <c r="AX266" s="13" t="s">
        <v>80</v>
      </c>
      <c r="AY266" s="201" t="s">
        <v>137</v>
      </c>
    </row>
    <row r="267" spans="1:65" s="2" customFormat="1" ht="16.5" customHeight="1">
      <c r="A267" s="33"/>
      <c r="B267" s="34"/>
      <c r="C267" s="213" t="s">
        <v>514</v>
      </c>
      <c r="D267" s="213" t="s">
        <v>203</v>
      </c>
      <c r="E267" s="214" t="s">
        <v>515</v>
      </c>
      <c r="F267" s="215" t="s">
        <v>516</v>
      </c>
      <c r="G267" s="216" t="s">
        <v>233</v>
      </c>
      <c r="H267" s="217">
        <v>1</v>
      </c>
      <c r="I267" s="218"/>
      <c r="J267" s="219">
        <f t="shared" ref="J267:J272" si="10">ROUND(I267*H267,2)</f>
        <v>0</v>
      </c>
      <c r="K267" s="215" t="s">
        <v>143</v>
      </c>
      <c r="L267" s="220"/>
      <c r="M267" s="221" t="s">
        <v>19</v>
      </c>
      <c r="N267" s="222" t="s">
        <v>43</v>
      </c>
      <c r="O267" s="63"/>
      <c r="P267" s="181">
        <f t="shared" ref="P267:P272" si="11">O267*H267</f>
        <v>0</v>
      </c>
      <c r="Q267" s="181">
        <v>7.6000000000000004E-4</v>
      </c>
      <c r="R267" s="181">
        <f t="shared" ref="R267:R272" si="12">Q267*H267</f>
        <v>7.6000000000000004E-4</v>
      </c>
      <c r="S267" s="181">
        <v>0</v>
      </c>
      <c r="T267" s="182">
        <f t="shared" ref="T267:T272" si="13"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83" t="s">
        <v>185</v>
      </c>
      <c r="AT267" s="183" t="s">
        <v>203</v>
      </c>
      <c r="AU267" s="183" t="s">
        <v>82</v>
      </c>
      <c r="AY267" s="16" t="s">
        <v>137</v>
      </c>
      <c r="BE267" s="184">
        <f t="shared" ref="BE267:BE272" si="14">IF(N267="základní",J267,0)</f>
        <v>0</v>
      </c>
      <c r="BF267" s="184">
        <f t="shared" ref="BF267:BF272" si="15">IF(N267="snížená",J267,0)</f>
        <v>0</v>
      </c>
      <c r="BG267" s="184">
        <f t="shared" ref="BG267:BG272" si="16">IF(N267="zákl. přenesená",J267,0)</f>
        <v>0</v>
      </c>
      <c r="BH267" s="184">
        <f t="shared" ref="BH267:BH272" si="17">IF(N267="sníž. přenesená",J267,0)</f>
        <v>0</v>
      </c>
      <c r="BI267" s="184">
        <f t="shared" ref="BI267:BI272" si="18">IF(N267="nulová",J267,0)</f>
        <v>0</v>
      </c>
      <c r="BJ267" s="16" t="s">
        <v>80</v>
      </c>
      <c r="BK267" s="184">
        <f t="shared" ref="BK267:BK272" si="19">ROUND(I267*H267,2)</f>
        <v>0</v>
      </c>
      <c r="BL267" s="16" t="s">
        <v>144</v>
      </c>
      <c r="BM267" s="183" t="s">
        <v>517</v>
      </c>
    </row>
    <row r="268" spans="1:65" s="2" customFormat="1" ht="16.5" customHeight="1">
      <c r="A268" s="33"/>
      <c r="B268" s="34"/>
      <c r="C268" s="213" t="s">
        <v>518</v>
      </c>
      <c r="D268" s="213" t="s">
        <v>203</v>
      </c>
      <c r="E268" s="214" t="s">
        <v>519</v>
      </c>
      <c r="F268" s="215" t="s">
        <v>520</v>
      </c>
      <c r="G268" s="216" t="s">
        <v>233</v>
      </c>
      <c r="H268" s="217">
        <v>5</v>
      </c>
      <c r="I268" s="218"/>
      <c r="J268" s="219">
        <f t="shared" si="10"/>
        <v>0</v>
      </c>
      <c r="K268" s="215" t="s">
        <v>143</v>
      </c>
      <c r="L268" s="220"/>
      <c r="M268" s="221" t="s">
        <v>19</v>
      </c>
      <c r="N268" s="222" t="s">
        <v>43</v>
      </c>
      <c r="O268" s="63"/>
      <c r="P268" s="181">
        <f t="shared" si="11"/>
        <v>0</v>
      </c>
      <c r="Q268" s="181">
        <v>1.2800000000000001E-3</v>
      </c>
      <c r="R268" s="181">
        <f t="shared" si="12"/>
        <v>6.4000000000000003E-3</v>
      </c>
      <c r="S268" s="181">
        <v>0</v>
      </c>
      <c r="T268" s="182">
        <f t="shared" si="1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83" t="s">
        <v>185</v>
      </c>
      <c r="AT268" s="183" t="s">
        <v>203</v>
      </c>
      <c r="AU268" s="183" t="s">
        <v>82</v>
      </c>
      <c r="AY268" s="16" t="s">
        <v>137</v>
      </c>
      <c r="BE268" s="184">
        <f t="shared" si="14"/>
        <v>0</v>
      </c>
      <c r="BF268" s="184">
        <f t="shared" si="15"/>
        <v>0</v>
      </c>
      <c r="BG268" s="184">
        <f t="shared" si="16"/>
        <v>0</v>
      </c>
      <c r="BH268" s="184">
        <f t="shared" si="17"/>
        <v>0</v>
      </c>
      <c r="BI268" s="184">
        <f t="shared" si="18"/>
        <v>0</v>
      </c>
      <c r="BJ268" s="16" t="s">
        <v>80</v>
      </c>
      <c r="BK268" s="184">
        <f t="shared" si="19"/>
        <v>0</v>
      </c>
      <c r="BL268" s="16" t="s">
        <v>144</v>
      </c>
      <c r="BM268" s="183" t="s">
        <v>521</v>
      </c>
    </row>
    <row r="269" spans="1:65" s="2" customFormat="1" ht="16.5" customHeight="1">
      <c r="A269" s="33"/>
      <c r="B269" s="34"/>
      <c r="C269" s="172" t="s">
        <v>522</v>
      </c>
      <c r="D269" s="172" t="s">
        <v>139</v>
      </c>
      <c r="E269" s="173" t="s">
        <v>523</v>
      </c>
      <c r="F269" s="174" t="s">
        <v>524</v>
      </c>
      <c r="G269" s="175" t="s">
        <v>233</v>
      </c>
      <c r="H269" s="176">
        <v>3</v>
      </c>
      <c r="I269" s="177"/>
      <c r="J269" s="178">
        <f t="shared" si="10"/>
        <v>0</v>
      </c>
      <c r="K269" s="174" t="s">
        <v>19</v>
      </c>
      <c r="L269" s="38"/>
      <c r="M269" s="179" t="s">
        <v>19</v>
      </c>
      <c r="N269" s="180" t="s">
        <v>43</v>
      </c>
      <c r="O269" s="63"/>
      <c r="P269" s="181">
        <f t="shared" si="11"/>
        <v>0</v>
      </c>
      <c r="Q269" s="181">
        <v>0.1014978</v>
      </c>
      <c r="R269" s="181">
        <f t="shared" si="12"/>
        <v>0.30449340000000003</v>
      </c>
      <c r="S269" s="181">
        <v>0</v>
      </c>
      <c r="T269" s="182">
        <f t="shared" si="1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83" t="s">
        <v>144</v>
      </c>
      <c r="AT269" s="183" t="s">
        <v>139</v>
      </c>
      <c r="AU269" s="183" t="s">
        <v>82</v>
      </c>
      <c r="AY269" s="16" t="s">
        <v>137</v>
      </c>
      <c r="BE269" s="184">
        <f t="shared" si="14"/>
        <v>0</v>
      </c>
      <c r="BF269" s="184">
        <f t="shared" si="15"/>
        <v>0</v>
      </c>
      <c r="BG269" s="184">
        <f t="shared" si="16"/>
        <v>0</v>
      </c>
      <c r="BH269" s="184">
        <f t="shared" si="17"/>
        <v>0</v>
      </c>
      <c r="BI269" s="184">
        <f t="shared" si="18"/>
        <v>0</v>
      </c>
      <c r="BJ269" s="16" t="s">
        <v>80</v>
      </c>
      <c r="BK269" s="184">
        <f t="shared" si="19"/>
        <v>0</v>
      </c>
      <c r="BL269" s="16" t="s">
        <v>144</v>
      </c>
      <c r="BM269" s="183" t="s">
        <v>525</v>
      </c>
    </row>
    <row r="270" spans="1:65" s="2" customFormat="1" ht="16.5" customHeight="1">
      <c r="A270" s="33"/>
      <c r="B270" s="34"/>
      <c r="C270" s="213" t="s">
        <v>526</v>
      </c>
      <c r="D270" s="213" t="s">
        <v>203</v>
      </c>
      <c r="E270" s="214" t="s">
        <v>527</v>
      </c>
      <c r="F270" s="215" t="s">
        <v>528</v>
      </c>
      <c r="G270" s="216" t="s">
        <v>233</v>
      </c>
      <c r="H270" s="217">
        <v>3</v>
      </c>
      <c r="I270" s="218"/>
      <c r="J270" s="219">
        <f t="shared" si="10"/>
        <v>0</v>
      </c>
      <c r="K270" s="215" t="s">
        <v>159</v>
      </c>
      <c r="L270" s="220"/>
      <c r="M270" s="221" t="s">
        <v>19</v>
      </c>
      <c r="N270" s="222" t="s">
        <v>43</v>
      </c>
      <c r="O270" s="63"/>
      <c r="P270" s="181">
        <f t="shared" si="11"/>
        <v>0</v>
      </c>
      <c r="Q270" s="181">
        <v>1.3299999999999999E-2</v>
      </c>
      <c r="R270" s="181">
        <f t="shared" si="12"/>
        <v>3.9899999999999998E-2</v>
      </c>
      <c r="S270" s="181">
        <v>0</v>
      </c>
      <c r="T270" s="182">
        <f t="shared" si="1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83" t="s">
        <v>185</v>
      </c>
      <c r="AT270" s="183" t="s">
        <v>203</v>
      </c>
      <c r="AU270" s="183" t="s">
        <v>82</v>
      </c>
      <c r="AY270" s="16" t="s">
        <v>137</v>
      </c>
      <c r="BE270" s="184">
        <f t="shared" si="14"/>
        <v>0</v>
      </c>
      <c r="BF270" s="184">
        <f t="shared" si="15"/>
        <v>0</v>
      </c>
      <c r="BG270" s="184">
        <f t="shared" si="16"/>
        <v>0</v>
      </c>
      <c r="BH270" s="184">
        <f t="shared" si="17"/>
        <v>0</v>
      </c>
      <c r="BI270" s="184">
        <f t="shared" si="18"/>
        <v>0</v>
      </c>
      <c r="BJ270" s="16" t="s">
        <v>80</v>
      </c>
      <c r="BK270" s="184">
        <f t="shared" si="19"/>
        <v>0</v>
      </c>
      <c r="BL270" s="16" t="s">
        <v>144</v>
      </c>
      <c r="BM270" s="183" t="s">
        <v>529</v>
      </c>
    </row>
    <row r="271" spans="1:65" s="2" customFormat="1" ht="16.5" customHeight="1">
      <c r="A271" s="33"/>
      <c r="B271" s="34"/>
      <c r="C271" s="172" t="s">
        <v>530</v>
      </c>
      <c r="D271" s="172" t="s">
        <v>139</v>
      </c>
      <c r="E271" s="173" t="s">
        <v>531</v>
      </c>
      <c r="F271" s="174" t="s">
        <v>532</v>
      </c>
      <c r="G271" s="175" t="s">
        <v>233</v>
      </c>
      <c r="H271" s="176">
        <v>1</v>
      </c>
      <c r="I271" s="177"/>
      <c r="J271" s="178">
        <f t="shared" si="10"/>
        <v>0</v>
      </c>
      <c r="K271" s="174" t="s">
        <v>322</v>
      </c>
      <c r="L271" s="38"/>
      <c r="M271" s="179" t="s">
        <v>19</v>
      </c>
      <c r="N271" s="180" t="s">
        <v>43</v>
      </c>
      <c r="O271" s="63"/>
      <c r="P271" s="181">
        <f t="shared" si="11"/>
        <v>0</v>
      </c>
      <c r="Q271" s="181">
        <v>0.32906000000000002</v>
      </c>
      <c r="R271" s="181">
        <f t="shared" si="12"/>
        <v>0.32906000000000002</v>
      </c>
      <c r="S271" s="181">
        <v>0</v>
      </c>
      <c r="T271" s="182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83" t="s">
        <v>144</v>
      </c>
      <c r="AT271" s="183" t="s">
        <v>139</v>
      </c>
      <c r="AU271" s="183" t="s">
        <v>82</v>
      </c>
      <c r="AY271" s="16" t="s">
        <v>137</v>
      </c>
      <c r="BE271" s="184">
        <f t="shared" si="14"/>
        <v>0</v>
      </c>
      <c r="BF271" s="184">
        <f t="shared" si="15"/>
        <v>0</v>
      </c>
      <c r="BG271" s="184">
        <f t="shared" si="16"/>
        <v>0</v>
      </c>
      <c r="BH271" s="184">
        <f t="shared" si="17"/>
        <v>0</v>
      </c>
      <c r="BI271" s="184">
        <f t="shared" si="18"/>
        <v>0</v>
      </c>
      <c r="BJ271" s="16" t="s">
        <v>80</v>
      </c>
      <c r="BK271" s="184">
        <f t="shared" si="19"/>
        <v>0</v>
      </c>
      <c r="BL271" s="16" t="s">
        <v>144</v>
      </c>
      <c r="BM271" s="183" t="s">
        <v>533</v>
      </c>
    </row>
    <row r="272" spans="1:65" s="2" customFormat="1" ht="16.5" customHeight="1">
      <c r="A272" s="33"/>
      <c r="B272" s="34"/>
      <c r="C272" s="213" t="s">
        <v>534</v>
      </c>
      <c r="D272" s="213" t="s">
        <v>203</v>
      </c>
      <c r="E272" s="214" t="s">
        <v>535</v>
      </c>
      <c r="F272" s="215" t="s">
        <v>536</v>
      </c>
      <c r="G272" s="216" t="s">
        <v>233</v>
      </c>
      <c r="H272" s="217">
        <v>1</v>
      </c>
      <c r="I272" s="218"/>
      <c r="J272" s="219">
        <f t="shared" si="10"/>
        <v>0</v>
      </c>
      <c r="K272" s="215" t="s">
        <v>322</v>
      </c>
      <c r="L272" s="220"/>
      <c r="M272" s="221" t="s">
        <v>19</v>
      </c>
      <c r="N272" s="222" t="s">
        <v>43</v>
      </c>
      <c r="O272" s="63"/>
      <c r="P272" s="181">
        <f t="shared" si="11"/>
        <v>0</v>
      </c>
      <c r="Q272" s="181">
        <v>2.9499999999999998E-2</v>
      </c>
      <c r="R272" s="181">
        <f t="shared" si="12"/>
        <v>2.9499999999999998E-2</v>
      </c>
      <c r="S272" s="181">
        <v>0</v>
      </c>
      <c r="T272" s="182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83" t="s">
        <v>185</v>
      </c>
      <c r="AT272" s="183" t="s">
        <v>203</v>
      </c>
      <c r="AU272" s="183" t="s">
        <v>82</v>
      </c>
      <c r="AY272" s="16" t="s">
        <v>137</v>
      </c>
      <c r="BE272" s="184">
        <f t="shared" si="14"/>
        <v>0</v>
      </c>
      <c r="BF272" s="184">
        <f t="shared" si="15"/>
        <v>0</v>
      </c>
      <c r="BG272" s="184">
        <f t="shared" si="16"/>
        <v>0</v>
      </c>
      <c r="BH272" s="184">
        <f t="shared" si="17"/>
        <v>0</v>
      </c>
      <c r="BI272" s="184">
        <f t="shared" si="18"/>
        <v>0</v>
      </c>
      <c r="BJ272" s="16" t="s">
        <v>80</v>
      </c>
      <c r="BK272" s="184">
        <f t="shared" si="19"/>
        <v>0</v>
      </c>
      <c r="BL272" s="16" t="s">
        <v>144</v>
      </c>
      <c r="BM272" s="183" t="s">
        <v>537</v>
      </c>
    </row>
    <row r="273" spans="1:65" s="12" customFormat="1" ht="20.85" customHeight="1">
      <c r="B273" s="156"/>
      <c r="C273" s="157"/>
      <c r="D273" s="158" t="s">
        <v>71</v>
      </c>
      <c r="E273" s="170" t="s">
        <v>538</v>
      </c>
      <c r="F273" s="170" t="s">
        <v>539</v>
      </c>
      <c r="G273" s="157"/>
      <c r="H273" s="157"/>
      <c r="I273" s="160"/>
      <c r="J273" s="171">
        <f>BK273</f>
        <v>0</v>
      </c>
      <c r="K273" s="157"/>
      <c r="L273" s="162"/>
      <c r="M273" s="163"/>
      <c r="N273" s="164"/>
      <c r="O273" s="164"/>
      <c r="P273" s="165">
        <f>SUM(P274:P278)</f>
        <v>0</v>
      </c>
      <c r="Q273" s="164"/>
      <c r="R273" s="165">
        <f>SUM(R274:R278)</f>
        <v>0</v>
      </c>
      <c r="S273" s="164"/>
      <c r="T273" s="166">
        <f>SUM(T274:T278)</f>
        <v>0</v>
      </c>
      <c r="AR273" s="167" t="s">
        <v>80</v>
      </c>
      <c r="AT273" s="168" t="s">
        <v>71</v>
      </c>
      <c r="AU273" s="168" t="s">
        <v>82</v>
      </c>
      <c r="AY273" s="167" t="s">
        <v>137</v>
      </c>
      <c r="BK273" s="169">
        <f>SUM(BK274:BK278)</f>
        <v>0</v>
      </c>
    </row>
    <row r="274" spans="1:65" s="2" customFormat="1" ht="16.5" customHeight="1">
      <c r="A274" s="33"/>
      <c r="B274" s="34"/>
      <c r="C274" s="172" t="s">
        <v>540</v>
      </c>
      <c r="D274" s="172" t="s">
        <v>139</v>
      </c>
      <c r="E274" s="173" t="s">
        <v>541</v>
      </c>
      <c r="F274" s="174" t="s">
        <v>542</v>
      </c>
      <c r="G274" s="175" t="s">
        <v>227</v>
      </c>
      <c r="H274" s="176">
        <v>0.5</v>
      </c>
      <c r="I274" s="177"/>
      <c r="J274" s="178">
        <f>ROUND(I274*H274,2)</f>
        <v>0</v>
      </c>
      <c r="K274" s="174" t="s">
        <v>19</v>
      </c>
      <c r="L274" s="38"/>
      <c r="M274" s="179" t="s">
        <v>19</v>
      </c>
      <c r="N274" s="180" t="s">
        <v>43</v>
      </c>
      <c r="O274" s="63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83" t="s">
        <v>144</v>
      </c>
      <c r="AT274" s="183" t="s">
        <v>139</v>
      </c>
      <c r="AU274" s="183" t="s">
        <v>155</v>
      </c>
      <c r="AY274" s="16" t="s">
        <v>137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6" t="s">
        <v>80</v>
      </c>
      <c r="BK274" s="184">
        <f>ROUND(I274*H274,2)</f>
        <v>0</v>
      </c>
      <c r="BL274" s="16" t="s">
        <v>144</v>
      </c>
      <c r="BM274" s="183" t="s">
        <v>543</v>
      </c>
    </row>
    <row r="275" spans="1:65" s="2" customFormat="1" ht="16.5" customHeight="1">
      <c r="A275" s="33"/>
      <c r="B275" s="34"/>
      <c r="C275" s="213" t="s">
        <v>544</v>
      </c>
      <c r="D275" s="213" t="s">
        <v>203</v>
      </c>
      <c r="E275" s="214" t="s">
        <v>545</v>
      </c>
      <c r="F275" s="215" t="s">
        <v>546</v>
      </c>
      <c r="G275" s="216" t="s">
        <v>227</v>
      </c>
      <c r="H275" s="217">
        <v>0.5</v>
      </c>
      <c r="I275" s="218"/>
      <c r="J275" s="219">
        <f>ROUND(I275*H275,2)</f>
        <v>0</v>
      </c>
      <c r="K275" s="215" t="s">
        <v>19</v>
      </c>
      <c r="L275" s="220"/>
      <c r="M275" s="221" t="s">
        <v>19</v>
      </c>
      <c r="N275" s="222" t="s">
        <v>43</v>
      </c>
      <c r="O275" s="63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83" t="s">
        <v>185</v>
      </c>
      <c r="AT275" s="183" t="s">
        <v>203</v>
      </c>
      <c r="AU275" s="183" t="s">
        <v>155</v>
      </c>
      <c r="AY275" s="16" t="s">
        <v>137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6" t="s">
        <v>80</v>
      </c>
      <c r="BK275" s="184">
        <f>ROUND(I275*H275,2)</f>
        <v>0</v>
      </c>
      <c r="BL275" s="16" t="s">
        <v>144</v>
      </c>
      <c r="BM275" s="183" t="s">
        <v>547</v>
      </c>
    </row>
    <row r="276" spans="1:65" s="2" customFormat="1" ht="16.5" customHeight="1">
      <c r="A276" s="33"/>
      <c r="B276" s="34"/>
      <c r="C276" s="172" t="s">
        <v>548</v>
      </c>
      <c r="D276" s="172" t="s">
        <v>139</v>
      </c>
      <c r="E276" s="173" t="s">
        <v>549</v>
      </c>
      <c r="F276" s="174" t="s">
        <v>550</v>
      </c>
      <c r="G276" s="175" t="s">
        <v>233</v>
      </c>
      <c r="H276" s="176">
        <v>4</v>
      </c>
      <c r="I276" s="177"/>
      <c r="J276" s="178">
        <f>ROUND(I276*H276,2)</f>
        <v>0</v>
      </c>
      <c r="K276" s="174" t="s">
        <v>19</v>
      </c>
      <c r="L276" s="38"/>
      <c r="M276" s="179" t="s">
        <v>19</v>
      </c>
      <c r="N276" s="180" t="s">
        <v>43</v>
      </c>
      <c r="O276" s="63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83" t="s">
        <v>144</v>
      </c>
      <c r="AT276" s="183" t="s">
        <v>139</v>
      </c>
      <c r="AU276" s="183" t="s">
        <v>155</v>
      </c>
      <c r="AY276" s="16" t="s">
        <v>137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6" t="s">
        <v>80</v>
      </c>
      <c r="BK276" s="184">
        <f>ROUND(I276*H276,2)</f>
        <v>0</v>
      </c>
      <c r="BL276" s="16" t="s">
        <v>144</v>
      </c>
      <c r="BM276" s="183" t="s">
        <v>551</v>
      </c>
    </row>
    <row r="277" spans="1:65" s="2" customFormat="1" ht="16.5" customHeight="1">
      <c r="A277" s="33"/>
      <c r="B277" s="34"/>
      <c r="C277" s="213" t="s">
        <v>552</v>
      </c>
      <c r="D277" s="213" t="s">
        <v>203</v>
      </c>
      <c r="E277" s="214" t="s">
        <v>553</v>
      </c>
      <c r="F277" s="215" t="s">
        <v>554</v>
      </c>
      <c r="G277" s="216" t="s">
        <v>233</v>
      </c>
      <c r="H277" s="217">
        <v>4</v>
      </c>
      <c r="I277" s="218"/>
      <c r="J277" s="219">
        <f>ROUND(I277*H277,2)</f>
        <v>0</v>
      </c>
      <c r="K277" s="215" t="s">
        <v>19</v>
      </c>
      <c r="L277" s="220"/>
      <c r="M277" s="221" t="s">
        <v>19</v>
      </c>
      <c r="N277" s="222" t="s">
        <v>43</v>
      </c>
      <c r="O277" s="63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83" t="s">
        <v>185</v>
      </c>
      <c r="AT277" s="183" t="s">
        <v>203</v>
      </c>
      <c r="AU277" s="183" t="s">
        <v>155</v>
      </c>
      <c r="AY277" s="16" t="s">
        <v>137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6" t="s">
        <v>80</v>
      </c>
      <c r="BK277" s="184">
        <f>ROUND(I277*H277,2)</f>
        <v>0</v>
      </c>
      <c r="BL277" s="16" t="s">
        <v>144</v>
      </c>
      <c r="BM277" s="183" t="s">
        <v>555</v>
      </c>
    </row>
    <row r="278" spans="1:65" s="2" customFormat="1" ht="16.5" customHeight="1">
      <c r="A278" s="33"/>
      <c r="B278" s="34"/>
      <c r="C278" s="213" t="s">
        <v>556</v>
      </c>
      <c r="D278" s="213" t="s">
        <v>203</v>
      </c>
      <c r="E278" s="214" t="s">
        <v>557</v>
      </c>
      <c r="F278" s="215" t="s">
        <v>558</v>
      </c>
      <c r="G278" s="216" t="s">
        <v>559</v>
      </c>
      <c r="H278" s="217">
        <v>1</v>
      </c>
      <c r="I278" s="218"/>
      <c r="J278" s="219">
        <f>ROUND(I278*H278,2)</f>
        <v>0</v>
      </c>
      <c r="K278" s="215" t="s">
        <v>19</v>
      </c>
      <c r="L278" s="220"/>
      <c r="M278" s="221" t="s">
        <v>19</v>
      </c>
      <c r="N278" s="222" t="s">
        <v>43</v>
      </c>
      <c r="O278" s="63"/>
      <c r="P278" s="181">
        <f>O278*H278</f>
        <v>0</v>
      </c>
      <c r="Q278" s="181">
        <v>0</v>
      </c>
      <c r="R278" s="181">
        <f>Q278*H278</f>
        <v>0</v>
      </c>
      <c r="S278" s="181">
        <v>0</v>
      </c>
      <c r="T278" s="18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83" t="s">
        <v>185</v>
      </c>
      <c r="AT278" s="183" t="s">
        <v>203</v>
      </c>
      <c r="AU278" s="183" t="s">
        <v>155</v>
      </c>
      <c r="AY278" s="16" t="s">
        <v>137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6" t="s">
        <v>80</v>
      </c>
      <c r="BK278" s="184">
        <f>ROUND(I278*H278,2)</f>
        <v>0</v>
      </c>
      <c r="BL278" s="16" t="s">
        <v>144</v>
      </c>
      <c r="BM278" s="183" t="s">
        <v>560</v>
      </c>
    </row>
    <row r="279" spans="1:65" s="12" customFormat="1" ht="22.9" customHeight="1">
      <c r="B279" s="156"/>
      <c r="C279" s="157"/>
      <c r="D279" s="158" t="s">
        <v>71</v>
      </c>
      <c r="E279" s="170" t="s">
        <v>190</v>
      </c>
      <c r="F279" s="170" t="s">
        <v>561</v>
      </c>
      <c r="G279" s="157"/>
      <c r="H279" s="157"/>
      <c r="I279" s="160"/>
      <c r="J279" s="171">
        <f>BK279</f>
        <v>0</v>
      </c>
      <c r="K279" s="157"/>
      <c r="L279" s="162"/>
      <c r="M279" s="163"/>
      <c r="N279" s="164"/>
      <c r="O279" s="164"/>
      <c r="P279" s="165">
        <f>SUM(P280:P281)</f>
        <v>0</v>
      </c>
      <c r="Q279" s="164"/>
      <c r="R279" s="165">
        <f>SUM(R280:R281)</f>
        <v>9.4800000000000006E-3</v>
      </c>
      <c r="S279" s="164"/>
      <c r="T279" s="166">
        <f>SUM(T280:T281)</f>
        <v>0.20700000000000002</v>
      </c>
      <c r="AR279" s="167" t="s">
        <v>80</v>
      </c>
      <c r="AT279" s="168" t="s">
        <v>71</v>
      </c>
      <c r="AU279" s="168" t="s">
        <v>80</v>
      </c>
      <c r="AY279" s="167" t="s">
        <v>137</v>
      </c>
      <c r="BK279" s="169">
        <f>SUM(BK280:BK281)</f>
        <v>0</v>
      </c>
    </row>
    <row r="280" spans="1:65" s="2" customFormat="1" ht="24.2" customHeight="1">
      <c r="A280" s="33"/>
      <c r="B280" s="34"/>
      <c r="C280" s="172" t="s">
        <v>562</v>
      </c>
      <c r="D280" s="172" t="s">
        <v>139</v>
      </c>
      <c r="E280" s="173" t="s">
        <v>563</v>
      </c>
      <c r="F280" s="174" t="s">
        <v>564</v>
      </c>
      <c r="G280" s="175" t="s">
        <v>227</v>
      </c>
      <c r="H280" s="176">
        <v>3</v>
      </c>
      <c r="I280" s="177"/>
      <c r="J280" s="178">
        <f>ROUND(I280*H280,2)</f>
        <v>0</v>
      </c>
      <c r="K280" s="174" t="s">
        <v>143</v>
      </c>
      <c r="L280" s="38"/>
      <c r="M280" s="179" t="s">
        <v>19</v>
      </c>
      <c r="N280" s="180" t="s">
        <v>43</v>
      </c>
      <c r="O280" s="63"/>
      <c r="P280" s="181">
        <f>O280*H280</f>
        <v>0</v>
      </c>
      <c r="Q280" s="181">
        <v>3.16E-3</v>
      </c>
      <c r="R280" s="181">
        <f>Q280*H280</f>
        <v>9.4800000000000006E-3</v>
      </c>
      <c r="S280" s="181">
        <v>6.9000000000000006E-2</v>
      </c>
      <c r="T280" s="182">
        <f>S280*H280</f>
        <v>0.20700000000000002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83" t="s">
        <v>144</v>
      </c>
      <c r="AT280" s="183" t="s">
        <v>139</v>
      </c>
      <c r="AU280" s="183" t="s">
        <v>82</v>
      </c>
      <c r="AY280" s="16" t="s">
        <v>137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6" t="s">
        <v>80</v>
      </c>
      <c r="BK280" s="184">
        <f>ROUND(I280*H280,2)</f>
        <v>0</v>
      </c>
      <c r="BL280" s="16" t="s">
        <v>144</v>
      </c>
      <c r="BM280" s="183" t="s">
        <v>565</v>
      </c>
    </row>
    <row r="281" spans="1:65" s="2" customFormat="1">
      <c r="A281" s="33"/>
      <c r="B281" s="34"/>
      <c r="C281" s="35"/>
      <c r="D281" s="185" t="s">
        <v>146</v>
      </c>
      <c r="E281" s="35"/>
      <c r="F281" s="186" t="s">
        <v>566</v>
      </c>
      <c r="G281" s="35"/>
      <c r="H281" s="35"/>
      <c r="I281" s="187"/>
      <c r="J281" s="35"/>
      <c r="K281" s="35"/>
      <c r="L281" s="38"/>
      <c r="M281" s="188"/>
      <c r="N281" s="189"/>
      <c r="O281" s="63"/>
      <c r="P281" s="63"/>
      <c r="Q281" s="63"/>
      <c r="R281" s="63"/>
      <c r="S281" s="63"/>
      <c r="T281" s="64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146</v>
      </c>
      <c r="AU281" s="16" t="s">
        <v>82</v>
      </c>
    </row>
    <row r="282" spans="1:65" s="12" customFormat="1" ht="22.9" customHeight="1">
      <c r="B282" s="156"/>
      <c r="C282" s="157"/>
      <c r="D282" s="158" t="s">
        <v>71</v>
      </c>
      <c r="E282" s="170" t="s">
        <v>567</v>
      </c>
      <c r="F282" s="170" t="s">
        <v>568</v>
      </c>
      <c r="G282" s="157"/>
      <c r="H282" s="157"/>
      <c r="I282" s="160"/>
      <c r="J282" s="171">
        <f>BK282</f>
        <v>0</v>
      </c>
      <c r="K282" s="157"/>
      <c r="L282" s="162"/>
      <c r="M282" s="163"/>
      <c r="N282" s="164"/>
      <c r="O282" s="164"/>
      <c r="P282" s="165">
        <f>SUM(P283:P284)</f>
        <v>0</v>
      </c>
      <c r="Q282" s="164"/>
      <c r="R282" s="165">
        <f>SUM(R283:R284)</f>
        <v>0</v>
      </c>
      <c r="S282" s="164"/>
      <c r="T282" s="166">
        <f>SUM(T283:T284)</f>
        <v>0</v>
      </c>
      <c r="AR282" s="167" t="s">
        <v>80</v>
      </c>
      <c r="AT282" s="168" t="s">
        <v>71</v>
      </c>
      <c r="AU282" s="168" t="s">
        <v>80</v>
      </c>
      <c r="AY282" s="167" t="s">
        <v>137</v>
      </c>
      <c r="BK282" s="169">
        <f>SUM(BK283:BK284)</f>
        <v>0</v>
      </c>
    </row>
    <row r="283" spans="1:65" s="2" customFormat="1" ht="24.2" customHeight="1">
      <c r="A283" s="33"/>
      <c r="B283" s="34"/>
      <c r="C283" s="172" t="s">
        <v>569</v>
      </c>
      <c r="D283" s="172" t="s">
        <v>139</v>
      </c>
      <c r="E283" s="173" t="s">
        <v>570</v>
      </c>
      <c r="F283" s="174" t="s">
        <v>571</v>
      </c>
      <c r="G283" s="175" t="s">
        <v>206</v>
      </c>
      <c r="H283" s="176">
        <v>4.6929999999999996</v>
      </c>
      <c r="I283" s="177"/>
      <c r="J283" s="178">
        <f>ROUND(I283*H283,2)</f>
        <v>0</v>
      </c>
      <c r="K283" s="174" t="s">
        <v>159</v>
      </c>
      <c r="L283" s="38"/>
      <c r="M283" s="179" t="s">
        <v>19</v>
      </c>
      <c r="N283" s="180" t="s">
        <v>43</v>
      </c>
      <c r="O283" s="63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83" t="s">
        <v>144</v>
      </c>
      <c r="AT283" s="183" t="s">
        <v>139</v>
      </c>
      <c r="AU283" s="183" t="s">
        <v>82</v>
      </c>
      <c r="AY283" s="16" t="s">
        <v>137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6" t="s">
        <v>80</v>
      </c>
      <c r="BK283" s="184">
        <f>ROUND(I283*H283,2)</f>
        <v>0</v>
      </c>
      <c r="BL283" s="16" t="s">
        <v>144</v>
      </c>
      <c r="BM283" s="183" t="s">
        <v>572</v>
      </c>
    </row>
    <row r="284" spans="1:65" s="2" customFormat="1">
      <c r="A284" s="33"/>
      <c r="B284" s="34"/>
      <c r="C284" s="35"/>
      <c r="D284" s="185" t="s">
        <v>146</v>
      </c>
      <c r="E284" s="35"/>
      <c r="F284" s="186" t="s">
        <v>573</v>
      </c>
      <c r="G284" s="35"/>
      <c r="H284" s="35"/>
      <c r="I284" s="187"/>
      <c r="J284" s="35"/>
      <c r="K284" s="35"/>
      <c r="L284" s="38"/>
      <c r="M284" s="188"/>
      <c r="N284" s="189"/>
      <c r="O284" s="63"/>
      <c r="P284" s="63"/>
      <c r="Q284" s="63"/>
      <c r="R284" s="63"/>
      <c r="S284" s="63"/>
      <c r="T284" s="64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146</v>
      </c>
      <c r="AU284" s="16" t="s">
        <v>82</v>
      </c>
    </row>
    <row r="285" spans="1:65" s="12" customFormat="1" ht="25.9" customHeight="1">
      <c r="B285" s="156"/>
      <c r="C285" s="157"/>
      <c r="D285" s="158" t="s">
        <v>71</v>
      </c>
      <c r="E285" s="159" t="s">
        <v>574</v>
      </c>
      <c r="F285" s="159" t="s">
        <v>575</v>
      </c>
      <c r="G285" s="157"/>
      <c r="H285" s="157"/>
      <c r="I285" s="160"/>
      <c r="J285" s="161">
        <f>BK285</f>
        <v>0</v>
      </c>
      <c r="K285" s="157"/>
      <c r="L285" s="162"/>
      <c r="M285" s="163"/>
      <c r="N285" s="164"/>
      <c r="O285" s="164"/>
      <c r="P285" s="165">
        <f>P286+P297</f>
        <v>0</v>
      </c>
      <c r="Q285" s="164"/>
      <c r="R285" s="165">
        <f>R286+R297</f>
        <v>0.15811929999999999</v>
      </c>
      <c r="S285" s="164"/>
      <c r="T285" s="166">
        <f>T286+T297</f>
        <v>0</v>
      </c>
      <c r="AR285" s="167" t="s">
        <v>82</v>
      </c>
      <c r="AT285" s="168" t="s">
        <v>71</v>
      </c>
      <c r="AU285" s="168" t="s">
        <v>72</v>
      </c>
      <c r="AY285" s="167" t="s">
        <v>137</v>
      </c>
      <c r="BK285" s="169">
        <f>BK286+BK297</f>
        <v>0</v>
      </c>
    </row>
    <row r="286" spans="1:65" s="12" customFormat="1" ht="22.9" customHeight="1">
      <c r="B286" s="156"/>
      <c r="C286" s="157"/>
      <c r="D286" s="158" t="s">
        <v>71</v>
      </c>
      <c r="E286" s="170" t="s">
        <v>576</v>
      </c>
      <c r="F286" s="170" t="s">
        <v>577</v>
      </c>
      <c r="G286" s="157"/>
      <c r="H286" s="157"/>
      <c r="I286" s="160"/>
      <c r="J286" s="171">
        <f>BK286</f>
        <v>0</v>
      </c>
      <c r="K286" s="157"/>
      <c r="L286" s="162"/>
      <c r="M286" s="163"/>
      <c r="N286" s="164"/>
      <c r="O286" s="164"/>
      <c r="P286" s="165">
        <f>SUM(P287:P296)</f>
        <v>0</v>
      </c>
      <c r="Q286" s="164"/>
      <c r="R286" s="165">
        <f>SUM(R287:R296)</f>
        <v>0.15219679999999999</v>
      </c>
      <c r="S286" s="164"/>
      <c r="T286" s="166">
        <f>SUM(T287:T296)</f>
        <v>0</v>
      </c>
      <c r="AR286" s="167" t="s">
        <v>82</v>
      </c>
      <c r="AT286" s="168" t="s">
        <v>71</v>
      </c>
      <c r="AU286" s="168" t="s">
        <v>80</v>
      </c>
      <c r="AY286" s="167" t="s">
        <v>137</v>
      </c>
      <c r="BK286" s="169">
        <f>SUM(BK287:BK296)</f>
        <v>0</v>
      </c>
    </row>
    <row r="287" spans="1:65" s="2" customFormat="1" ht="16.5" customHeight="1">
      <c r="A287" s="33"/>
      <c r="B287" s="34"/>
      <c r="C287" s="172" t="s">
        <v>578</v>
      </c>
      <c r="D287" s="172" t="s">
        <v>139</v>
      </c>
      <c r="E287" s="173" t="s">
        <v>579</v>
      </c>
      <c r="F287" s="174" t="s">
        <v>580</v>
      </c>
      <c r="G287" s="175" t="s">
        <v>158</v>
      </c>
      <c r="H287" s="176">
        <v>18.399999999999999</v>
      </c>
      <c r="I287" s="177"/>
      <c r="J287" s="178">
        <f>ROUND(I287*H287,2)</f>
        <v>0</v>
      </c>
      <c r="K287" s="174" t="s">
        <v>159</v>
      </c>
      <c r="L287" s="38"/>
      <c r="M287" s="179" t="s">
        <v>19</v>
      </c>
      <c r="N287" s="180" t="s">
        <v>43</v>
      </c>
      <c r="O287" s="63"/>
      <c r="P287" s="181">
        <f>O287*H287</f>
        <v>0</v>
      </c>
      <c r="Q287" s="181">
        <v>4.0000000000000002E-4</v>
      </c>
      <c r="R287" s="181">
        <f>Q287*H287</f>
        <v>7.3599999999999994E-3</v>
      </c>
      <c r="S287" s="181">
        <v>0</v>
      </c>
      <c r="T287" s="18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83" t="s">
        <v>230</v>
      </c>
      <c r="AT287" s="183" t="s">
        <v>139</v>
      </c>
      <c r="AU287" s="183" t="s">
        <v>82</v>
      </c>
      <c r="AY287" s="16" t="s">
        <v>137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6" t="s">
        <v>80</v>
      </c>
      <c r="BK287" s="184">
        <f>ROUND(I287*H287,2)</f>
        <v>0</v>
      </c>
      <c r="BL287" s="16" t="s">
        <v>230</v>
      </c>
      <c r="BM287" s="183" t="s">
        <v>581</v>
      </c>
    </row>
    <row r="288" spans="1:65" s="2" customFormat="1">
      <c r="A288" s="33"/>
      <c r="B288" s="34"/>
      <c r="C288" s="35"/>
      <c r="D288" s="185" t="s">
        <v>146</v>
      </c>
      <c r="E288" s="35"/>
      <c r="F288" s="186" t="s">
        <v>582</v>
      </c>
      <c r="G288" s="35"/>
      <c r="H288" s="35"/>
      <c r="I288" s="187"/>
      <c r="J288" s="35"/>
      <c r="K288" s="35"/>
      <c r="L288" s="38"/>
      <c r="M288" s="188"/>
      <c r="N288" s="189"/>
      <c r="O288" s="63"/>
      <c r="P288" s="63"/>
      <c r="Q288" s="63"/>
      <c r="R288" s="63"/>
      <c r="S288" s="63"/>
      <c r="T288" s="64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146</v>
      </c>
      <c r="AU288" s="16" t="s">
        <v>82</v>
      </c>
    </row>
    <row r="289" spans="1:65" s="13" customFormat="1">
      <c r="B289" s="190"/>
      <c r="C289" s="191"/>
      <c r="D289" s="192" t="s">
        <v>148</v>
      </c>
      <c r="E289" s="193" t="s">
        <v>19</v>
      </c>
      <c r="F289" s="194" t="s">
        <v>583</v>
      </c>
      <c r="G289" s="191"/>
      <c r="H289" s="195">
        <v>18.399999999999999</v>
      </c>
      <c r="I289" s="196"/>
      <c r="J289" s="191"/>
      <c r="K289" s="191"/>
      <c r="L289" s="197"/>
      <c r="M289" s="198"/>
      <c r="N289" s="199"/>
      <c r="O289" s="199"/>
      <c r="P289" s="199"/>
      <c r="Q289" s="199"/>
      <c r="R289" s="199"/>
      <c r="S289" s="199"/>
      <c r="T289" s="200"/>
      <c r="AT289" s="201" t="s">
        <v>148</v>
      </c>
      <c r="AU289" s="201" t="s">
        <v>82</v>
      </c>
      <c r="AV289" s="13" t="s">
        <v>82</v>
      </c>
      <c r="AW289" s="13" t="s">
        <v>33</v>
      </c>
      <c r="AX289" s="13" t="s">
        <v>80</v>
      </c>
      <c r="AY289" s="201" t="s">
        <v>137</v>
      </c>
    </row>
    <row r="290" spans="1:65" s="2" customFormat="1" ht="24.2" customHeight="1">
      <c r="A290" s="33"/>
      <c r="B290" s="34"/>
      <c r="C290" s="213" t="s">
        <v>584</v>
      </c>
      <c r="D290" s="213" t="s">
        <v>203</v>
      </c>
      <c r="E290" s="214" t="s">
        <v>585</v>
      </c>
      <c r="F290" s="215" t="s">
        <v>586</v>
      </c>
      <c r="G290" s="216" t="s">
        <v>158</v>
      </c>
      <c r="H290" s="217">
        <v>22.466000000000001</v>
      </c>
      <c r="I290" s="218"/>
      <c r="J290" s="219">
        <f>ROUND(I290*H290,2)</f>
        <v>0</v>
      </c>
      <c r="K290" s="215" t="s">
        <v>159</v>
      </c>
      <c r="L290" s="220"/>
      <c r="M290" s="221" t="s">
        <v>19</v>
      </c>
      <c r="N290" s="222" t="s">
        <v>43</v>
      </c>
      <c r="O290" s="63"/>
      <c r="P290" s="181">
        <f>O290*H290</f>
        <v>0</v>
      </c>
      <c r="Q290" s="181">
        <v>4.7999999999999996E-3</v>
      </c>
      <c r="R290" s="181">
        <f>Q290*H290</f>
        <v>0.1078368</v>
      </c>
      <c r="S290" s="181">
        <v>0</v>
      </c>
      <c r="T290" s="18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83" t="s">
        <v>314</v>
      </c>
      <c r="AT290" s="183" t="s">
        <v>203</v>
      </c>
      <c r="AU290" s="183" t="s">
        <v>82</v>
      </c>
      <c r="AY290" s="16" t="s">
        <v>137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6" t="s">
        <v>80</v>
      </c>
      <c r="BK290" s="184">
        <f>ROUND(I290*H290,2)</f>
        <v>0</v>
      </c>
      <c r="BL290" s="16" t="s">
        <v>230</v>
      </c>
      <c r="BM290" s="183" t="s">
        <v>587</v>
      </c>
    </row>
    <row r="291" spans="1:65" s="13" customFormat="1">
      <c r="B291" s="190"/>
      <c r="C291" s="191"/>
      <c r="D291" s="192" t="s">
        <v>148</v>
      </c>
      <c r="E291" s="193" t="s">
        <v>19</v>
      </c>
      <c r="F291" s="194" t="s">
        <v>583</v>
      </c>
      <c r="G291" s="191"/>
      <c r="H291" s="195">
        <v>18.399999999999999</v>
      </c>
      <c r="I291" s="196"/>
      <c r="J291" s="191"/>
      <c r="K291" s="191"/>
      <c r="L291" s="197"/>
      <c r="M291" s="198"/>
      <c r="N291" s="199"/>
      <c r="O291" s="199"/>
      <c r="P291" s="199"/>
      <c r="Q291" s="199"/>
      <c r="R291" s="199"/>
      <c r="S291" s="199"/>
      <c r="T291" s="200"/>
      <c r="AT291" s="201" t="s">
        <v>148</v>
      </c>
      <c r="AU291" s="201" t="s">
        <v>82</v>
      </c>
      <c r="AV291" s="13" t="s">
        <v>82</v>
      </c>
      <c r="AW291" s="13" t="s">
        <v>33</v>
      </c>
      <c r="AX291" s="13" t="s">
        <v>80</v>
      </c>
      <c r="AY291" s="201" t="s">
        <v>137</v>
      </c>
    </row>
    <row r="292" spans="1:65" s="13" customFormat="1">
      <c r="B292" s="190"/>
      <c r="C292" s="191"/>
      <c r="D292" s="192" t="s">
        <v>148</v>
      </c>
      <c r="E292" s="191"/>
      <c r="F292" s="194" t="s">
        <v>588</v>
      </c>
      <c r="G292" s="191"/>
      <c r="H292" s="195">
        <v>22.466000000000001</v>
      </c>
      <c r="I292" s="196"/>
      <c r="J292" s="191"/>
      <c r="K292" s="191"/>
      <c r="L292" s="197"/>
      <c r="M292" s="198"/>
      <c r="N292" s="199"/>
      <c r="O292" s="199"/>
      <c r="P292" s="199"/>
      <c r="Q292" s="199"/>
      <c r="R292" s="199"/>
      <c r="S292" s="199"/>
      <c r="T292" s="200"/>
      <c r="AT292" s="201" t="s">
        <v>148</v>
      </c>
      <c r="AU292" s="201" t="s">
        <v>82</v>
      </c>
      <c r="AV292" s="13" t="s">
        <v>82</v>
      </c>
      <c r="AW292" s="13" t="s">
        <v>4</v>
      </c>
      <c r="AX292" s="13" t="s">
        <v>80</v>
      </c>
      <c r="AY292" s="201" t="s">
        <v>137</v>
      </c>
    </row>
    <row r="293" spans="1:65" s="2" customFormat="1" ht="24.2" customHeight="1">
      <c r="A293" s="33"/>
      <c r="B293" s="34"/>
      <c r="C293" s="172" t="s">
        <v>589</v>
      </c>
      <c r="D293" s="172" t="s">
        <v>139</v>
      </c>
      <c r="E293" s="173" t="s">
        <v>590</v>
      </c>
      <c r="F293" s="174" t="s">
        <v>591</v>
      </c>
      <c r="G293" s="175" t="s">
        <v>158</v>
      </c>
      <c r="H293" s="176">
        <v>18.399999999999999</v>
      </c>
      <c r="I293" s="177"/>
      <c r="J293" s="178">
        <f>ROUND(I293*H293,2)</f>
        <v>0</v>
      </c>
      <c r="K293" s="174" t="s">
        <v>143</v>
      </c>
      <c r="L293" s="38"/>
      <c r="M293" s="179" t="s">
        <v>19</v>
      </c>
      <c r="N293" s="180" t="s">
        <v>43</v>
      </c>
      <c r="O293" s="63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83" t="s">
        <v>230</v>
      </c>
      <c r="AT293" s="183" t="s">
        <v>139</v>
      </c>
      <c r="AU293" s="183" t="s">
        <v>82</v>
      </c>
      <c r="AY293" s="16" t="s">
        <v>137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6" t="s">
        <v>80</v>
      </c>
      <c r="BK293" s="184">
        <f>ROUND(I293*H293,2)</f>
        <v>0</v>
      </c>
      <c r="BL293" s="16" t="s">
        <v>230</v>
      </c>
      <c r="BM293" s="183" t="s">
        <v>592</v>
      </c>
    </row>
    <row r="294" spans="1:65" s="2" customFormat="1">
      <c r="A294" s="33"/>
      <c r="B294" s="34"/>
      <c r="C294" s="35"/>
      <c r="D294" s="185" t="s">
        <v>146</v>
      </c>
      <c r="E294" s="35"/>
      <c r="F294" s="186" t="s">
        <v>593</v>
      </c>
      <c r="G294" s="35"/>
      <c r="H294" s="35"/>
      <c r="I294" s="187"/>
      <c r="J294" s="35"/>
      <c r="K294" s="35"/>
      <c r="L294" s="38"/>
      <c r="M294" s="188"/>
      <c r="N294" s="189"/>
      <c r="O294" s="63"/>
      <c r="P294" s="63"/>
      <c r="Q294" s="63"/>
      <c r="R294" s="63"/>
      <c r="S294" s="63"/>
      <c r="T294" s="64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146</v>
      </c>
      <c r="AU294" s="16" t="s">
        <v>82</v>
      </c>
    </row>
    <row r="295" spans="1:65" s="13" customFormat="1">
      <c r="B295" s="190"/>
      <c r="C295" s="191"/>
      <c r="D295" s="192" t="s">
        <v>148</v>
      </c>
      <c r="E295" s="193" t="s">
        <v>19</v>
      </c>
      <c r="F295" s="194" t="s">
        <v>583</v>
      </c>
      <c r="G295" s="191"/>
      <c r="H295" s="195">
        <v>18.399999999999999</v>
      </c>
      <c r="I295" s="196"/>
      <c r="J295" s="191"/>
      <c r="K295" s="191"/>
      <c r="L295" s="197"/>
      <c r="M295" s="198"/>
      <c r="N295" s="199"/>
      <c r="O295" s="199"/>
      <c r="P295" s="199"/>
      <c r="Q295" s="199"/>
      <c r="R295" s="199"/>
      <c r="S295" s="199"/>
      <c r="T295" s="200"/>
      <c r="AT295" s="201" t="s">
        <v>148</v>
      </c>
      <c r="AU295" s="201" t="s">
        <v>82</v>
      </c>
      <c r="AV295" s="13" t="s">
        <v>82</v>
      </c>
      <c r="AW295" s="13" t="s">
        <v>33</v>
      </c>
      <c r="AX295" s="13" t="s">
        <v>80</v>
      </c>
      <c r="AY295" s="201" t="s">
        <v>137</v>
      </c>
    </row>
    <row r="296" spans="1:65" s="2" customFormat="1" ht="16.5" customHeight="1">
      <c r="A296" s="33"/>
      <c r="B296" s="34"/>
      <c r="C296" s="213" t="s">
        <v>594</v>
      </c>
      <c r="D296" s="213" t="s">
        <v>203</v>
      </c>
      <c r="E296" s="214" t="s">
        <v>595</v>
      </c>
      <c r="F296" s="215" t="s">
        <v>596</v>
      </c>
      <c r="G296" s="216" t="s">
        <v>206</v>
      </c>
      <c r="H296" s="217">
        <v>3.6999999999999998E-2</v>
      </c>
      <c r="I296" s="218"/>
      <c r="J296" s="219">
        <f>ROUND(I296*H296,2)</f>
        <v>0</v>
      </c>
      <c r="K296" s="215" t="s">
        <v>143</v>
      </c>
      <c r="L296" s="220"/>
      <c r="M296" s="221" t="s">
        <v>19</v>
      </c>
      <c r="N296" s="222" t="s">
        <v>43</v>
      </c>
      <c r="O296" s="63"/>
      <c r="P296" s="181">
        <f>O296*H296</f>
        <v>0</v>
      </c>
      <c r="Q296" s="181">
        <v>1</v>
      </c>
      <c r="R296" s="181">
        <f>Q296*H296</f>
        <v>3.6999999999999998E-2</v>
      </c>
      <c r="S296" s="181">
        <v>0</v>
      </c>
      <c r="T296" s="18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83" t="s">
        <v>314</v>
      </c>
      <c r="AT296" s="183" t="s">
        <v>203</v>
      </c>
      <c r="AU296" s="183" t="s">
        <v>82</v>
      </c>
      <c r="AY296" s="16" t="s">
        <v>137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6" t="s">
        <v>80</v>
      </c>
      <c r="BK296" s="184">
        <f>ROUND(I296*H296,2)</f>
        <v>0</v>
      </c>
      <c r="BL296" s="16" t="s">
        <v>230</v>
      </c>
      <c r="BM296" s="183" t="s">
        <v>597</v>
      </c>
    </row>
    <row r="297" spans="1:65" s="12" customFormat="1" ht="22.9" customHeight="1">
      <c r="B297" s="156"/>
      <c r="C297" s="157"/>
      <c r="D297" s="158" t="s">
        <v>71</v>
      </c>
      <c r="E297" s="170" t="s">
        <v>598</v>
      </c>
      <c r="F297" s="170" t="s">
        <v>599</v>
      </c>
      <c r="G297" s="157"/>
      <c r="H297" s="157"/>
      <c r="I297" s="160"/>
      <c r="J297" s="171">
        <f>BK297</f>
        <v>0</v>
      </c>
      <c r="K297" s="157"/>
      <c r="L297" s="162"/>
      <c r="M297" s="163"/>
      <c r="N297" s="164"/>
      <c r="O297" s="164"/>
      <c r="P297" s="165">
        <f>SUM(P298:P301)</f>
        <v>0</v>
      </c>
      <c r="Q297" s="164"/>
      <c r="R297" s="165">
        <f>SUM(R298:R301)</f>
        <v>5.9224999999999998E-3</v>
      </c>
      <c r="S297" s="164"/>
      <c r="T297" s="166">
        <f>SUM(T298:T301)</f>
        <v>0</v>
      </c>
      <c r="AR297" s="167" t="s">
        <v>82</v>
      </c>
      <c r="AT297" s="168" t="s">
        <v>71</v>
      </c>
      <c r="AU297" s="168" t="s">
        <v>80</v>
      </c>
      <c r="AY297" s="167" t="s">
        <v>137</v>
      </c>
      <c r="BK297" s="169">
        <f>SUM(BK298:BK301)</f>
        <v>0</v>
      </c>
    </row>
    <row r="298" spans="1:65" s="2" customFormat="1" ht="21.75" customHeight="1">
      <c r="A298" s="33"/>
      <c r="B298" s="34"/>
      <c r="C298" s="172" t="s">
        <v>600</v>
      </c>
      <c r="D298" s="172" t="s">
        <v>139</v>
      </c>
      <c r="E298" s="173" t="s">
        <v>601</v>
      </c>
      <c r="F298" s="174" t="s">
        <v>602</v>
      </c>
      <c r="G298" s="175" t="s">
        <v>158</v>
      </c>
      <c r="H298" s="176">
        <v>0.25</v>
      </c>
      <c r="I298" s="177"/>
      <c r="J298" s="178">
        <f>ROUND(I298*H298,2)</f>
        <v>0</v>
      </c>
      <c r="K298" s="174" t="s">
        <v>143</v>
      </c>
      <c r="L298" s="38"/>
      <c r="M298" s="179" t="s">
        <v>19</v>
      </c>
      <c r="N298" s="180" t="s">
        <v>43</v>
      </c>
      <c r="O298" s="63"/>
      <c r="P298" s="181">
        <f>O298*H298</f>
        <v>0</v>
      </c>
      <c r="Q298" s="181">
        <v>4.8999999999999998E-4</v>
      </c>
      <c r="R298" s="181">
        <f>Q298*H298</f>
        <v>1.225E-4</v>
      </c>
      <c r="S298" s="181">
        <v>0</v>
      </c>
      <c r="T298" s="182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83" t="s">
        <v>230</v>
      </c>
      <c r="AT298" s="183" t="s">
        <v>139</v>
      </c>
      <c r="AU298" s="183" t="s">
        <v>82</v>
      </c>
      <c r="AY298" s="16" t="s">
        <v>137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6" t="s">
        <v>80</v>
      </c>
      <c r="BK298" s="184">
        <f>ROUND(I298*H298,2)</f>
        <v>0</v>
      </c>
      <c r="BL298" s="16" t="s">
        <v>230</v>
      </c>
      <c r="BM298" s="183" t="s">
        <v>603</v>
      </c>
    </row>
    <row r="299" spans="1:65" s="2" customFormat="1">
      <c r="A299" s="33"/>
      <c r="B299" s="34"/>
      <c r="C299" s="35"/>
      <c r="D299" s="185" t="s">
        <v>146</v>
      </c>
      <c r="E299" s="35"/>
      <c r="F299" s="186" t="s">
        <v>604</v>
      </c>
      <c r="G299" s="35"/>
      <c r="H299" s="35"/>
      <c r="I299" s="187"/>
      <c r="J299" s="35"/>
      <c r="K299" s="35"/>
      <c r="L299" s="38"/>
      <c r="M299" s="188"/>
      <c r="N299" s="189"/>
      <c r="O299" s="63"/>
      <c r="P299" s="63"/>
      <c r="Q299" s="63"/>
      <c r="R299" s="63"/>
      <c r="S299" s="63"/>
      <c r="T299" s="64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146</v>
      </c>
      <c r="AU299" s="16" t="s">
        <v>82</v>
      </c>
    </row>
    <row r="300" spans="1:65" s="13" customFormat="1">
      <c r="B300" s="190"/>
      <c r="C300" s="191"/>
      <c r="D300" s="192" t="s">
        <v>148</v>
      </c>
      <c r="E300" s="193" t="s">
        <v>19</v>
      </c>
      <c r="F300" s="194" t="s">
        <v>605</v>
      </c>
      <c r="G300" s="191"/>
      <c r="H300" s="195">
        <v>0.25</v>
      </c>
      <c r="I300" s="196"/>
      <c r="J300" s="191"/>
      <c r="K300" s="191"/>
      <c r="L300" s="197"/>
      <c r="M300" s="198"/>
      <c r="N300" s="199"/>
      <c r="O300" s="199"/>
      <c r="P300" s="199"/>
      <c r="Q300" s="199"/>
      <c r="R300" s="199"/>
      <c r="S300" s="199"/>
      <c r="T300" s="200"/>
      <c r="AT300" s="201" t="s">
        <v>148</v>
      </c>
      <c r="AU300" s="201" t="s">
        <v>82</v>
      </c>
      <c r="AV300" s="13" t="s">
        <v>82</v>
      </c>
      <c r="AW300" s="13" t="s">
        <v>33</v>
      </c>
      <c r="AX300" s="13" t="s">
        <v>80</v>
      </c>
      <c r="AY300" s="201" t="s">
        <v>137</v>
      </c>
    </row>
    <row r="301" spans="1:65" s="2" customFormat="1" ht="16.5" customHeight="1">
      <c r="A301" s="33"/>
      <c r="B301" s="34"/>
      <c r="C301" s="213" t="s">
        <v>606</v>
      </c>
      <c r="D301" s="213" t="s">
        <v>203</v>
      </c>
      <c r="E301" s="214" t="s">
        <v>607</v>
      </c>
      <c r="F301" s="215" t="s">
        <v>608</v>
      </c>
      <c r="G301" s="216" t="s">
        <v>609</v>
      </c>
      <c r="H301" s="217">
        <v>1</v>
      </c>
      <c r="I301" s="218"/>
      <c r="J301" s="219">
        <f>ROUND(I301*H301,2)</f>
        <v>0</v>
      </c>
      <c r="K301" s="215" t="s">
        <v>143</v>
      </c>
      <c r="L301" s="220"/>
      <c r="M301" s="221" t="s">
        <v>19</v>
      </c>
      <c r="N301" s="222" t="s">
        <v>43</v>
      </c>
      <c r="O301" s="63"/>
      <c r="P301" s="181">
        <f>O301*H301</f>
        <v>0</v>
      </c>
      <c r="Q301" s="181">
        <v>5.7999999999999996E-3</v>
      </c>
      <c r="R301" s="181">
        <f>Q301*H301</f>
        <v>5.7999999999999996E-3</v>
      </c>
      <c r="S301" s="181">
        <v>0</v>
      </c>
      <c r="T301" s="182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83" t="s">
        <v>314</v>
      </c>
      <c r="AT301" s="183" t="s">
        <v>203</v>
      </c>
      <c r="AU301" s="183" t="s">
        <v>82</v>
      </c>
      <c r="AY301" s="16" t="s">
        <v>137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6" t="s">
        <v>80</v>
      </c>
      <c r="BK301" s="184">
        <f>ROUND(I301*H301,2)</f>
        <v>0</v>
      </c>
      <c r="BL301" s="16" t="s">
        <v>230</v>
      </c>
      <c r="BM301" s="183" t="s">
        <v>610</v>
      </c>
    </row>
    <row r="302" spans="1:65" s="12" customFormat="1" ht="25.9" customHeight="1">
      <c r="B302" s="156"/>
      <c r="C302" s="157"/>
      <c r="D302" s="158" t="s">
        <v>71</v>
      </c>
      <c r="E302" s="159" t="s">
        <v>203</v>
      </c>
      <c r="F302" s="159" t="s">
        <v>611</v>
      </c>
      <c r="G302" s="157"/>
      <c r="H302" s="157"/>
      <c r="I302" s="160"/>
      <c r="J302" s="161">
        <f>BK302</f>
        <v>0</v>
      </c>
      <c r="K302" s="157"/>
      <c r="L302" s="162"/>
      <c r="M302" s="163"/>
      <c r="N302" s="164"/>
      <c r="O302" s="164"/>
      <c r="P302" s="165">
        <f>P303</f>
        <v>0</v>
      </c>
      <c r="Q302" s="164"/>
      <c r="R302" s="165">
        <f>R303</f>
        <v>0.17314599999999999</v>
      </c>
      <c r="S302" s="164"/>
      <c r="T302" s="166">
        <f>T303</f>
        <v>0</v>
      </c>
      <c r="AR302" s="167" t="s">
        <v>155</v>
      </c>
      <c r="AT302" s="168" t="s">
        <v>71</v>
      </c>
      <c r="AU302" s="168" t="s">
        <v>72</v>
      </c>
      <c r="AY302" s="167" t="s">
        <v>137</v>
      </c>
      <c r="BK302" s="169">
        <f>BK303</f>
        <v>0</v>
      </c>
    </row>
    <row r="303" spans="1:65" s="12" customFormat="1" ht="22.9" customHeight="1">
      <c r="B303" s="156"/>
      <c r="C303" s="157"/>
      <c r="D303" s="158" t="s">
        <v>71</v>
      </c>
      <c r="E303" s="170" t="s">
        <v>612</v>
      </c>
      <c r="F303" s="170" t="s">
        <v>613</v>
      </c>
      <c r="G303" s="157"/>
      <c r="H303" s="157"/>
      <c r="I303" s="160"/>
      <c r="J303" s="171">
        <f>BK303</f>
        <v>0</v>
      </c>
      <c r="K303" s="157"/>
      <c r="L303" s="162"/>
      <c r="M303" s="163"/>
      <c r="N303" s="164"/>
      <c r="O303" s="164"/>
      <c r="P303" s="165">
        <f>SUM(P304:P309)</f>
        <v>0</v>
      </c>
      <c r="Q303" s="164"/>
      <c r="R303" s="165">
        <f>SUM(R304:R309)</f>
        <v>0.17314599999999999</v>
      </c>
      <c r="S303" s="164"/>
      <c r="T303" s="166">
        <f>SUM(T304:T309)</f>
        <v>0</v>
      </c>
      <c r="AR303" s="167" t="s">
        <v>155</v>
      </c>
      <c r="AT303" s="168" t="s">
        <v>71</v>
      </c>
      <c r="AU303" s="168" t="s">
        <v>80</v>
      </c>
      <c r="AY303" s="167" t="s">
        <v>137</v>
      </c>
      <c r="BK303" s="169">
        <f>SUM(BK304:BK309)</f>
        <v>0</v>
      </c>
    </row>
    <row r="304" spans="1:65" s="2" customFormat="1" ht="24.2" customHeight="1">
      <c r="A304" s="33"/>
      <c r="B304" s="34"/>
      <c r="C304" s="172" t="s">
        <v>614</v>
      </c>
      <c r="D304" s="172" t="s">
        <v>139</v>
      </c>
      <c r="E304" s="173" t="s">
        <v>615</v>
      </c>
      <c r="F304" s="174" t="s">
        <v>616</v>
      </c>
      <c r="G304" s="175" t="s">
        <v>227</v>
      </c>
      <c r="H304" s="176">
        <v>7.8</v>
      </c>
      <c r="I304" s="177"/>
      <c r="J304" s="178">
        <f>ROUND(I304*H304,2)</f>
        <v>0</v>
      </c>
      <c r="K304" s="174" t="s">
        <v>143</v>
      </c>
      <c r="L304" s="38"/>
      <c r="M304" s="179" t="s">
        <v>19</v>
      </c>
      <c r="N304" s="180" t="s">
        <v>43</v>
      </c>
      <c r="O304" s="63"/>
      <c r="P304" s="181">
        <f>O304*H304</f>
        <v>0</v>
      </c>
      <c r="Q304" s="181">
        <v>5.3699999999999998E-3</v>
      </c>
      <c r="R304" s="181">
        <f>Q304*H304</f>
        <v>4.1886E-2</v>
      </c>
      <c r="S304" s="181">
        <v>0</v>
      </c>
      <c r="T304" s="182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83" t="s">
        <v>459</v>
      </c>
      <c r="AT304" s="183" t="s">
        <v>139</v>
      </c>
      <c r="AU304" s="183" t="s">
        <v>82</v>
      </c>
      <c r="AY304" s="16" t="s">
        <v>137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6" t="s">
        <v>80</v>
      </c>
      <c r="BK304" s="184">
        <f>ROUND(I304*H304,2)</f>
        <v>0</v>
      </c>
      <c r="BL304" s="16" t="s">
        <v>459</v>
      </c>
      <c r="BM304" s="183" t="s">
        <v>617</v>
      </c>
    </row>
    <row r="305" spans="1:65" s="2" customFormat="1">
      <c r="A305" s="33"/>
      <c r="B305" s="34"/>
      <c r="C305" s="35"/>
      <c r="D305" s="185" t="s">
        <v>146</v>
      </c>
      <c r="E305" s="35"/>
      <c r="F305" s="186" t="s">
        <v>618</v>
      </c>
      <c r="G305" s="35"/>
      <c r="H305" s="35"/>
      <c r="I305" s="187"/>
      <c r="J305" s="35"/>
      <c r="K305" s="35"/>
      <c r="L305" s="38"/>
      <c r="M305" s="188"/>
      <c r="N305" s="189"/>
      <c r="O305" s="63"/>
      <c r="P305" s="63"/>
      <c r="Q305" s="63"/>
      <c r="R305" s="63"/>
      <c r="S305" s="63"/>
      <c r="T305" s="64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146</v>
      </c>
      <c r="AU305" s="16" t="s">
        <v>82</v>
      </c>
    </row>
    <row r="306" spans="1:65" s="2" customFormat="1" ht="16.5" customHeight="1">
      <c r="A306" s="33"/>
      <c r="B306" s="34"/>
      <c r="C306" s="213" t="s">
        <v>619</v>
      </c>
      <c r="D306" s="213" t="s">
        <v>203</v>
      </c>
      <c r="E306" s="214" t="s">
        <v>620</v>
      </c>
      <c r="F306" s="215" t="s">
        <v>621</v>
      </c>
      <c r="G306" s="216" t="s">
        <v>227</v>
      </c>
      <c r="H306" s="217">
        <v>7.8</v>
      </c>
      <c r="I306" s="218"/>
      <c r="J306" s="219">
        <f>ROUND(I306*H306,2)</f>
        <v>0</v>
      </c>
      <c r="K306" s="215" t="s">
        <v>143</v>
      </c>
      <c r="L306" s="220"/>
      <c r="M306" s="221" t="s">
        <v>19</v>
      </c>
      <c r="N306" s="222" t="s">
        <v>43</v>
      </c>
      <c r="O306" s="63"/>
      <c r="P306" s="181">
        <f>O306*H306</f>
        <v>0</v>
      </c>
      <c r="Q306" s="181">
        <v>1.6199999999999999E-2</v>
      </c>
      <c r="R306" s="181">
        <f>Q306*H306</f>
        <v>0.12636</v>
      </c>
      <c r="S306" s="181">
        <v>0</v>
      </c>
      <c r="T306" s="18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83" t="s">
        <v>622</v>
      </c>
      <c r="AT306" s="183" t="s">
        <v>203</v>
      </c>
      <c r="AU306" s="183" t="s">
        <v>82</v>
      </c>
      <c r="AY306" s="16" t="s">
        <v>137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6" t="s">
        <v>80</v>
      </c>
      <c r="BK306" s="184">
        <f>ROUND(I306*H306,2)</f>
        <v>0</v>
      </c>
      <c r="BL306" s="16" t="s">
        <v>459</v>
      </c>
      <c r="BM306" s="183" t="s">
        <v>623</v>
      </c>
    </row>
    <row r="307" spans="1:65" s="2" customFormat="1" ht="16.5" customHeight="1">
      <c r="A307" s="33"/>
      <c r="B307" s="34"/>
      <c r="C307" s="213" t="s">
        <v>624</v>
      </c>
      <c r="D307" s="213" t="s">
        <v>203</v>
      </c>
      <c r="E307" s="214" t="s">
        <v>625</v>
      </c>
      <c r="F307" s="215" t="s">
        <v>626</v>
      </c>
      <c r="G307" s="216" t="s">
        <v>233</v>
      </c>
      <c r="H307" s="217">
        <v>2</v>
      </c>
      <c r="I307" s="218"/>
      <c r="J307" s="219">
        <f>ROUND(I307*H307,2)</f>
        <v>0</v>
      </c>
      <c r="K307" s="215" t="s">
        <v>143</v>
      </c>
      <c r="L307" s="220"/>
      <c r="M307" s="221" t="s">
        <v>19</v>
      </c>
      <c r="N307" s="222" t="s">
        <v>43</v>
      </c>
      <c r="O307" s="63"/>
      <c r="P307" s="181">
        <f>O307*H307</f>
        <v>0</v>
      </c>
      <c r="Q307" s="181">
        <v>1.01E-3</v>
      </c>
      <c r="R307" s="181">
        <f>Q307*H307</f>
        <v>2.0200000000000001E-3</v>
      </c>
      <c r="S307" s="181">
        <v>0</v>
      </c>
      <c r="T307" s="18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83" t="s">
        <v>622</v>
      </c>
      <c r="AT307" s="183" t="s">
        <v>203</v>
      </c>
      <c r="AU307" s="183" t="s">
        <v>82</v>
      </c>
      <c r="AY307" s="16" t="s">
        <v>137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6" t="s">
        <v>80</v>
      </c>
      <c r="BK307" s="184">
        <f>ROUND(I307*H307,2)</f>
        <v>0</v>
      </c>
      <c r="BL307" s="16" t="s">
        <v>459</v>
      </c>
      <c r="BM307" s="183" t="s">
        <v>627</v>
      </c>
    </row>
    <row r="308" spans="1:65" s="2" customFormat="1" ht="24.2" customHeight="1">
      <c r="A308" s="33"/>
      <c r="B308" s="34"/>
      <c r="C308" s="172" t="s">
        <v>628</v>
      </c>
      <c r="D308" s="172" t="s">
        <v>139</v>
      </c>
      <c r="E308" s="173" t="s">
        <v>629</v>
      </c>
      <c r="F308" s="174" t="s">
        <v>630</v>
      </c>
      <c r="G308" s="175" t="s">
        <v>233</v>
      </c>
      <c r="H308" s="176">
        <v>16</v>
      </c>
      <c r="I308" s="177"/>
      <c r="J308" s="178">
        <f>ROUND(I308*H308,2)</f>
        <v>0</v>
      </c>
      <c r="K308" s="174" t="s">
        <v>143</v>
      </c>
      <c r="L308" s="38"/>
      <c r="M308" s="179" t="s">
        <v>19</v>
      </c>
      <c r="N308" s="180" t="s">
        <v>43</v>
      </c>
      <c r="O308" s="63"/>
      <c r="P308" s="181">
        <f>O308*H308</f>
        <v>0</v>
      </c>
      <c r="Q308" s="181">
        <v>1.8000000000000001E-4</v>
      </c>
      <c r="R308" s="181">
        <f>Q308*H308</f>
        <v>2.8800000000000002E-3</v>
      </c>
      <c r="S308" s="181">
        <v>0</v>
      </c>
      <c r="T308" s="182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83" t="s">
        <v>144</v>
      </c>
      <c r="AT308" s="183" t="s">
        <v>139</v>
      </c>
      <c r="AU308" s="183" t="s">
        <v>82</v>
      </c>
      <c r="AY308" s="16" t="s">
        <v>137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6" t="s">
        <v>80</v>
      </c>
      <c r="BK308" s="184">
        <f>ROUND(I308*H308,2)</f>
        <v>0</v>
      </c>
      <c r="BL308" s="16" t="s">
        <v>144</v>
      </c>
      <c r="BM308" s="183" t="s">
        <v>631</v>
      </c>
    </row>
    <row r="309" spans="1:65" s="2" customFormat="1">
      <c r="A309" s="33"/>
      <c r="B309" s="34"/>
      <c r="C309" s="35"/>
      <c r="D309" s="185" t="s">
        <v>146</v>
      </c>
      <c r="E309" s="35"/>
      <c r="F309" s="186" t="s">
        <v>632</v>
      </c>
      <c r="G309" s="35"/>
      <c r="H309" s="35"/>
      <c r="I309" s="187"/>
      <c r="J309" s="35"/>
      <c r="K309" s="35"/>
      <c r="L309" s="38"/>
      <c r="M309" s="224"/>
      <c r="N309" s="225"/>
      <c r="O309" s="226"/>
      <c r="P309" s="226"/>
      <c r="Q309" s="226"/>
      <c r="R309" s="226"/>
      <c r="S309" s="226"/>
      <c r="T309" s="227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6" t="s">
        <v>146</v>
      </c>
      <c r="AU309" s="16" t="s">
        <v>82</v>
      </c>
    </row>
    <row r="310" spans="1:65" s="2" customFormat="1" ht="6.95" customHeight="1">
      <c r="A310" s="33"/>
      <c r="B310" s="46"/>
      <c r="C310" s="47"/>
      <c r="D310" s="47"/>
      <c r="E310" s="47"/>
      <c r="F310" s="47"/>
      <c r="G310" s="47"/>
      <c r="H310" s="47"/>
      <c r="I310" s="47"/>
      <c r="J310" s="47"/>
      <c r="K310" s="47"/>
      <c r="L310" s="38"/>
      <c r="M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</row>
  </sheetData>
  <sheetProtection algorithmName="SHA-512" hashValue="krIqFdtVhEFE900+/sMjxj9MZLjjnB2KK9dJdVKLBp897GrAFu3slOdJmr+gkENPLxa+L9aoO6YTEz9ZOjpHug==" saltValue="zZFiCa0GSyG9ylzLsdv/dyOSnjVtkb8uCjQJ9VIoJyMhcoXAKCx/3vtvoID1ROCf6qdJfn1gNfqPSzc+CnyRpw==" spinCount="100000" sheet="1" objects="1" scenarios="1" formatColumns="0" formatRows="0" autoFilter="0"/>
  <autoFilter ref="C92:K309" xr:uid="{00000000-0009-0000-0000-000001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100-000000000000}"/>
    <hyperlink ref="F100" r:id="rId2" xr:uid="{00000000-0004-0000-0100-000001000000}"/>
    <hyperlink ref="F103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5" r:id="rId7" xr:uid="{00000000-0004-0000-0100-000006000000}"/>
    <hyperlink ref="F121" r:id="rId8" xr:uid="{00000000-0004-0000-0100-000007000000}"/>
    <hyperlink ref="F163" r:id="rId9" xr:uid="{00000000-0004-0000-0100-000008000000}"/>
    <hyperlink ref="F167" r:id="rId10" xr:uid="{00000000-0004-0000-0100-000009000000}"/>
    <hyperlink ref="F170" r:id="rId11" xr:uid="{00000000-0004-0000-0100-00000A000000}"/>
    <hyperlink ref="F179" r:id="rId12" xr:uid="{00000000-0004-0000-0100-00000B000000}"/>
    <hyperlink ref="F182" r:id="rId13" xr:uid="{00000000-0004-0000-0100-00000C000000}"/>
    <hyperlink ref="F189" r:id="rId14" xr:uid="{00000000-0004-0000-0100-00000D000000}"/>
    <hyperlink ref="F195" r:id="rId15" xr:uid="{00000000-0004-0000-0100-00000E000000}"/>
    <hyperlink ref="F197" r:id="rId16" xr:uid="{00000000-0004-0000-0100-00000F000000}"/>
    <hyperlink ref="F199" r:id="rId17" xr:uid="{00000000-0004-0000-0100-000010000000}"/>
    <hyperlink ref="F205" r:id="rId18" xr:uid="{00000000-0004-0000-0100-000011000000}"/>
    <hyperlink ref="F208" r:id="rId19" xr:uid="{00000000-0004-0000-0100-000012000000}"/>
    <hyperlink ref="F215" r:id="rId20" xr:uid="{00000000-0004-0000-0100-000013000000}"/>
    <hyperlink ref="F220" r:id="rId21" xr:uid="{00000000-0004-0000-0100-000014000000}"/>
    <hyperlink ref="F223" r:id="rId22" xr:uid="{00000000-0004-0000-0100-000015000000}"/>
    <hyperlink ref="F226" r:id="rId23" xr:uid="{00000000-0004-0000-0100-000016000000}"/>
    <hyperlink ref="F229" r:id="rId24" xr:uid="{00000000-0004-0000-0100-000017000000}"/>
    <hyperlink ref="F232" r:id="rId25" xr:uid="{00000000-0004-0000-0100-000018000000}"/>
    <hyperlink ref="F239" r:id="rId26" xr:uid="{00000000-0004-0000-0100-000019000000}"/>
    <hyperlink ref="F241" r:id="rId27" xr:uid="{00000000-0004-0000-0100-00001A000000}"/>
    <hyperlink ref="F248" r:id="rId28" xr:uid="{00000000-0004-0000-0100-00001B000000}"/>
    <hyperlink ref="F251" r:id="rId29" xr:uid="{00000000-0004-0000-0100-00001C000000}"/>
    <hyperlink ref="F254" r:id="rId30" xr:uid="{00000000-0004-0000-0100-00001D000000}"/>
    <hyperlink ref="F257" r:id="rId31" xr:uid="{00000000-0004-0000-0100-00001E000000}"/>
    <hyperlink ref="F260" r:id="rId32" xr:uid="{00000000-0004-0000-0100-00001F000000}"/>
    <hyperlink ref="F281" r:id="rId33" xr:uid="{00000000-0004-0000-0100-000020000000}"/>
    <hyperlink ref="F284" r:id="rId34" xr:uid="{00000000-0004-0000-0100-000021000000}"/>
    <hyperlink ref="F288" r:id="rId35" xr:uid="{00000000-0004-0000-0100-000022000000}"/>
    <hyperlink ref="F294" r:id="rId36" xr:uid="{00000000-0004-0000-0100-000023000000}"/>
    <hyperlink ref="F299" r:id="rId37" xr:uid="{00000000-0004-0000-0100-000024000000}"/>
    <hyperlink ref="F305" r:id="rId38" xr:uid="{00000000-0004-0000-0100-000025000000}"/>
    <hyperlink ref="F309" r:id="rId39" xr:uid="{00000000-0004-0000-0100-000026000000}"/>
  </hyperlinks>
  <pageMargins left="0.39374999999999999" right="0.39374999999999999" top="0.39374999999999999" bottom="0.39374999999999999" header="0" footer="0"/>
  <pageSetup paperSize="9" fitToHeight="100" orientation="landscape" blackAndWhite="1" r:id="rId40"/>
  <headerFooter>
    <oddFooter>&amp;CStrana &amp;P z &amp;N</oddFooter>
  </headerFooter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15"/>
  <sheetViews>
    <sheetView showGridLines="0" workbookViewId="0">
      <selection activeCell="D64" sqref="D64:E6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94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101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275" t="str">
        <f>'Rekapitulace stavby'!K6</f>
        <v>Kobylnice-rozšíření vodovodu a úpravy na síti</v>
      </c>
      <c r="F7" s="276"/>
      <c r="G7" s="276"/>
      <c r="H7" s="276"/>
      <c r="L7" s="19"/>
    </row>
    <row r="8" spans="1:46" s="2" customFormat="1" ht="12" customHeight="1">
      <c r="A8" s="33"/>
      <c r="B8" s="38"/>
      <c r="C8" s="33"/>
      <c r="D8" s="104" t="s">
        <v>102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7" t="s">
        <v>634</v>
      </c>
      <c r="F9" s="278"/>
      <c r="G9" s="278"/>
      <c r="H9" s="278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19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stavby'!AN8</f>
        <v>20. 4. 2023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79" t="str">
        <f>'Rekapitulace stavby'!E14</f>
        <v>Vyplň údaj</v>
      </c>
      <c r="F18" s="280"/>
      <c r="G18" s="280"/>
      <c r="H18" s="280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">
        <v>19</v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">
        <v>35</v>
      </c>
      <c r="F24" s="33"/>
      <c r="G24" s="33"/>
      <c r="H24" s="33"/>
      <c r="I24" s="104" t="s">
        <v>28</v>
      </c>
      <c r="J24" s="106" t="s">
        <v>19</v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36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281" t="s">
        <v>19</v>
      </c>
      <c r="F27" s="281"/>
      <c r="G27" s="281"/>
      <c r="H27" s="28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38</v>
      </c>
      <c r="E30" s="33"/>
      <c r="F30" s="33"/>
      <c r="G30" s="33"/>
      <c r="H30" s="33"/>
      <c r="I30" s="33"/>
      <c r="J30" s="113">
        <f>ROUND(J85,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40</v>
      </c>
      <c r="G32" s="33"/>
      <c r="H32" s="33"/>
      <c r="I32" s="114" t="s">
        <v>39</v>
      </c>
      <c r="J32" s="114" t="s">
        <v>41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42</v>
      </c>
      <c r="E33" s="104" t="s">
        <v>43</v>
      </c>
      <c r="F33" s="116">
        <f>ROUND((SUM(BE85:BE114)),  2)</f>
        <v>0</v>
      </c>
      <c r="G33" s="33"/>
      <c r="H33" s="33"/>
      <c r="I33" s="117">
        <v>0.21</v>
      </c>
      <c r="J33" s="116">
        <f>ROUND(((SUM(BE85:BE114))*I33),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44</v>
      </c>
      <c r="F34" s="116">
        <f>ROUND((SUM(BF85:BF114)),  2)</f>
        <v>0</v>
      </c>
      <c r="G34" s="33"/>
      <c r="H34" s="33"/>
      <c r="I34" s="117">
        <v>0.15</v>
      </c>
      <c r="J34" s="116">
        <f>ROUND(((SUM(BF85:BF114))*I34),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45</v>
      </c>
      <c r="F35" s="116">
        <f>ROUND((SUM(BG85:BG114)),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46</v>
      </c>
      <c r="F36" s="116">
        <f>ROUND((SUM(BH85:BH114)),  2)</f>
        <v>0</v>
      </c>
      <c r="G36" s="33"/>
      <c r="H36" s="33"/>
      <c r="I36" s="117">
        <v>0.15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47</v>
      </c>
      <c r="F37" s="116">
        <f>ROUND((SUM(BI85:BI114)),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48</v>
      </c>
      <c r="E39" s="120"/>
      <c r="F39" s="120"/>
      <c r="G39" s="121" t="s">
        <v>49</v>
      </c>
      <c r="H39" s="122" t="s">
        <v>50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104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273" t="str">
        <f>E7</f>
        <v>Kobylnice-rozšíření vodovodu a úpravy na síti</v>
      </c>
      <c r="F48" s="274"/>
      <c r="G48" s="274"/>
      <c r="H48" s="274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102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261" t="str">
        <f>E9</f>
        <v>21117-VON - VEDLEJŠÍ A OSTATNÍ NÁKLADY</v>
      </c>
      <c r="F50" s="272"/>
      <c r="G50" s="272"/>
      <c r="H50" s="272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20. 4. 2023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25</v>
      </c>
      <c r="D54" s="35"/>
      <c r="E54" s="35"/>
      <c r="F54" s="26" t="str">
        <f>E15</f>
        <v>Obec Kobylnice</v>
      </c>
      <c r="G54" s="35"/>
      <c r="H54" s="35"/>
      <c r="I54" s="28" t="s">
        <v>31</v>
      </c>
      <c r="J54" s="31" t="str">
        <f>E21</f>
        <v>VEDU VODU s.r.o.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>ing.Evžen Kozák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105</v>
      </c>
      <c r="D57" s="130"/>
      <c r="E57" s="130"/>
      <c r="F57" s="130"/>
      <c r="G57" s="130"/>
      <c r="H57" s="130"/>
      <c r="I57" s="130"/>
      <c r="J57" s="131" t="s">
        <v>106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70</v>
      </c>
      <c r="D59" s="35"/>
      <c r="E59" s="35"/>
      <c r="F59" s="35"/>
      <c r="G59" s="35"/>
      <c r="H59" s="35"/>
      <c r="I59" s="35"/>
      <c r="J59" s="76">
        <f>J85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107</v>
      </c>
    </row>
    <row r="60" spans="1:47" s="9" customFormat="1" ht="24.95" customHeight="1">
      <c r="B60" s="133"/>
      <c r="C60" s="134"/>
      <c r="D60" s="135" t="s">
        <v>635</v>
      </c>
      <c r="E60" s="136"/>
      <c r="F60" s="136"/>
      <c r="G60" s="136"/>
      <c r="H60" s="136"/>
      <c r="I60" s="136"/>
      <c r="J60" s="137">
        <f>J86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636</v>
      </c>
      <c r="E61" s="142"/>
      <c r="F61" s="142"/>
      <c r="G61" s="142"/>
      <c r="H61" s="142"/>
      <c r="I61" s="142"/>
      <c r="J61" s="143">
        <f>J87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637</v>
      </c>
      <c r="E62" s="142"/>
      <c r="F62" s="142"/>
      <c r="G62" s="142"/>
      <c r="H62" s="142"/>
      <c r="I62" s="142"/>
      <c r="J62" s="143">
        <f>J92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638</v>
      </c>
      <c r="E63" s="142"/>
      <c r="F63" s="142"/>
      <c r="G63" s="142"/>
      <c r="H63" s="142"/>
      <c r="I63" s="142"/>
      <c r="J63" s="143">
        <f>J103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639</v>
      </c>
      <c r="E64" s="142"/>
      <c r="F64" s="142"/>
      <c r="G64" s="142"/>
      <c r="H64" s="142"/>
      <c r="I64" s="142"/>
      <c r="J64" s="143">
        <f>J110</f>
        <v>0</v>
      </c>
      <c r="K64" s="140"/>
      <c r="L64" s="144"/>
    </row>
    <row r="65" spans="1:31" s="10" customFormat="1" ht="19.899999999999999" customHeight="1">
      <c r="B65" s="139"/>
      <c r="C65" s="140"/>
      <c r="D65" s="141" t="s">
        <v>640</v>
      </c>
      <c r="E65" s="142"/>
      <c r="F65" s="142"/>
      <c r="G65" s="142"/>
      <c r="H65" s="142"/>
      <c r="I65" s="142"/>
      <c r="J65" s="143">
        <f>J113</f>
        <v>0</v>
      </c>
      <c r="K65" s="140"/>
      <c r="L65" s="144"/>
    </row>
    <row r="66" spans="1:31" s="2" customFormat="1" ht="21.75" customHeight="1">
      <c r="A66" s="33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105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s="2" customFormat="1" ht="6.95" customHeight="1">
      <c r="A67" s="33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105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71" spans="1:31" s="2" customFormat="1" ht="6.95" customHeight="1">
      <c r="A71" s="33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24.95" customHeight="1">
      <c r="A72" s="33"/>
      <c r="B72" s="34"/>
      <c r="C72" s="22" t="s">
        <v>122</v>
      </c>
      <c r="D72" s="35"/>
      <c r="E72" s="35"/>
      <c r="F72" s="35"/>
      <c r="G72" s="35"/>
      <c r="H72" s="35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6.95" customHeight="1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2" customHeight="1">
      <c r="A74" s="33"/>
      <c r="B74" s="34"/>
      <c r="C74" s="28" t="s">
        <v>16</v>
      </c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6.5" customHeight="1">
      <c r="A75" s="33"/>
      <c r="B75" s="34"/>
      <c r="C75" s="35"/>
      <c r="D75" s="35"/>
      <c r="E75" s="273" t="str">
        <f>E7</f>
        <v>Kobylnice-rozšíření vodovodu a úpravy na síti</v>
      </c>
      <c r="F75" s="274"/>
      <c r="G75" s="274"/>
      <c r="H75" s="274"/>
      <c r="I75" s="35"/>
      <c r="J75" s="35"/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2" customHeight="1">
      <c r="A76" s="33"/>
      <c r="B76" s="34"/>
      <c r="C76" s="28" t="s">
        <v>102</v>
      </c>
      <c r="D76" s="35"/>
      <c r="E76" s="35"/>
      <c r="F76" s="35"/>
      <c r="G76" s="35"/>
      <c r="H76" s="35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6.5" customHeight="1">
      <c r="A77" s="33"/>
      <c r="B77" s="34"/>
      <c r="C77" s="35"/>
      <c r="D77" s="35"/>
      <c r="E77" s="261" t="str">
        <f>E9</f>
        <v>21117-VON - VEDLEJŠÍ A OSTATNÍ NÁKLADY</v>
      </c>
      <c r="F77" s="272"/>
      <c r="G77" s="272"/>
      <c r="H77" s="272"/>
      <c r="I77" s="35"/>
      <c r="J77" s="35"/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6.95" customHeight="1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21</v>
      </c>
      <c r="D79" s="35"/>
      <c r="E79" s="35"/>
      <c r="F79" s="26" t="str">
        <f>F12</f>
        <v xml:space="preserve"> </v>
      </c>
      <c r="G79" s="35"/>
      <c r="H79" s="35"/>
      <c r="I79" s="28" t="s">
        <v>23</v>
      </c>
      <c r="J79" s="58" t="str">
        <f>IF(J12="","",J12)</f>
        <v>20. 4. 2023</v>
      </c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6.95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15.2" customHeight="1">
      <c r="A81" s="33"/>
      <c r="B81" s="34"/>
      <c r="C81" s="28" t="s">
        <v>25</v>
      </c>
      <c r="D81" s="35"/>
      <c r="E81" s="35"/>
      <c r="F81" s="26" t="str">
        <f>E15</f>
        <v>Obec Kobylnice</v>
      </c>
      <c r="G81" s="35"/>
      <c r="H81" s="35"/>
      <c r="I81" s="28" t="s">
        <v>31</v>
      </c>
      <c r="J81" s="31" t="str">
        <f>E21</f>
        <v>VEDU VODU s.r.o.</v>
      </c>
      <c r="K81" s="35"/>
      <c r="L81" s="10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5.2" customHeight="1">
      <c r="A82" s="33"/>
      <c r="B82" s="34"/>
      <c r="C82" s="28" t="s">
        <v>29</v>
      </c>
      <c r="D82" s="35"/>
      <c r="E82" s="35"/>
      <c r="F82" s="26" t="str">
        <f>IF(E18="","",E18)</f>
        <v>Vyplň údaj</v>
      </c>
      <c r="G82" s="35"/>
      <c r="H82" s="35"/>
      <c r="I82" s="28" t="s">
        <v>34</v>
      </c>
      <c r="J82" s="31" t="str">
        <f>E24</f>
        <v>ing.Evžen Kozák</v>
      </c>
      <c r="K82" s="35"/>
      <c r="L82" s="10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0.3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10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11" customFormat="1" ht="29.25" customHeight="1">
      <c r="A84" s="145"/>
      <c r="B84" s="146"/>
      <c r="C84" s="147" t="s">
        <v>123</v>
      </c>
      <c r="D84" s="148" t="s">
        <v>57</v>
      </c>
      <c r="E84" s="148" t="s">
        <v>53</v>
      </c>
      <c r="F84" s="148" t="s">
        <v>54</v>
      </c>
      <c r="G84" s="148" t="s">
        <v>124</v>
      </c>
      <c r="H84" s="148" t="s">
        <v>125</v>
      </c>
      <c r="I84" s="148" t="s">
        <v>126</v>
      </c>
      <c r="J84" s="148" t="s">
        <v>106</v>
      </c>
      <c r="K84" s="149" t="s">
        <v>127</v>
      </c>
      <c r="L84" s="150"/>
      <c r="M84" s="67" t="s">
        <v>19</v>
      </c>
      <c r="N84" s="68" t="s">
        <v>42</v>
      </c>
      <c r="O84" s="68" t="s">
        <v>128</v>
      </c>
      <c r="P84" s="68" t="s">
        <v>129</v>
      </c>
      <c r="Q84" s="68" t="s">
        <v>130</v>
      </c>
      <c r="R84" s="68" t="s">
        <v>131</v>
      </c>
      <c r="S84" s="68" t="s">
        <v>132</v>
      </c>
      <c r="T84" s="69" t="s">
        <v>133</v>
      </c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</row>
    <row r="85" spans="1:65" s="2" customFormat="1" ht="22.9" customHeight="1">
      <c r="A85" s="33"/>
      <c r="B85" s="34"/>
      <c r="C85" s="74" t="s">
        <v>134</v>
      </c>
      <c r="D85" s="35"/>
      <c r="E85" s="35"/>
      <c r="F85" s="35"/>
      <c r="G85" s="35"/>
      <c r="H85" s="35"/>
      <c r="I85" s="35"/>
      <c r="J85" s="151">
        <f>BK85</f>
        <v>0</v>
      </c>
      <c r="K85" s="35"/>
      <c r="L85" s="38"/>
      <c r="M85" s="70"/>
      <c r="N85" s="152"/>
      <c r="O85" s="71"/>
      <c r="P85" s="153">
        <f>P86</f>
        <v>0</v>
      </c>
      <c r="Q85" s="71"/>
      <c r="R85" s="153">
        <f>R86</f>
        <v>0</v>
      </c>
      <c r="S85" s="71"/>
      <c r="T85" s="154">
        <f>T86</f>
        <v>180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71</v>
      </c>
      <c r="AU85" s="16" t="s">
        <v>107</v>
      </c>
      <c r="BK85" s="155">
        <f>BK86</f>
        <v>0</v>
      </c>
    </row>
    <row r="86" spans="1:65" s="12" customFormat="1" ht="25.9" customHeight="1">
      <c r="B86" s="156"/>
      <c r="C86" s="157"/>
      <c r="D86" s="158" t="s">
        <v>71</v>
      </c>
      <c r="E86" s="159" t="s">
        <v>641</v>
      </c>
      <c r="F86" s="159" t="s">
        <v>642</v>
      </c>
      <c r="G86" s="157"/>
      <c r="H86" s="157"/>
      <c r="I86" s="160"/>
      <c r="J86" s="161">
        <f>BK86</f>
        <v>0</v>
      </c>
      <c r="K86" s="157"/>
      <c r="L86" s="162"/>
      <c r="M86" s="163"/>
      <c r="N86" s="164"/>
      <c r="O86" s="164"/>
      <c r="P86" s="165">
        <f>P87+P92+P103+P110+P113</f>
        <v>0</v>
      </c>
      <c r="Q86" s="164"/>
      <c r="R86" s="165">
        <f>R87+R92+R103+R110+R113</f>
        <v>0</v>
      </c>
      <c r="S86" s="164"/>
      <c r="T86" s="166">
        <f>T87+T92+T103+T110+T113</f>
        <v>180</v>
      </c>
      <c r="AR86" s="167" t="s">
        <v>168</v>
      </c>
      <c r="AT86" s="168" t="s">
        <v>71</v>
      </c>
      <c r="AU86" s="168" t="s">
        <v>72</v>
      </c>
      <c r="AY86" s="167" t="s">
        <v>137</v>
      </c>
      <c r="BK86" s="169">
        <f>BK87+BK92+BK103+BK110+BK113</f>
        <v>0</v>
      </c>
    </row>
    <row r="87" spans="1:65" s="12" customFormat="1" ht="22.9" customHeight="1">
      <c r="B87" s="156"/>
      <c r="C87" s="157"/>
      <c r="D87" s="158" t="s">
        <v>71</v>
      </c>
      <c r="E87" s="170" t="s">
        <v>643</v>
      </c>
      <c r="F87" s="170" t="s">
        <v>644</v>
      </c>
      <c r="G87" s="157"/>
      <c r="H87" s="157"/>
      <c r="I87" s="160"/>
      <c r="J87" s="171">
        <f>BK87</f>
        <v>0</v>
      </c>
      <c r="K87" s="157"/>
      <c r="L87" s="162"/>
      <c r="M87" s="163"/>
      <c r="N87" s="164"/>
      <c r="O87" s="164"/>
      <c r="P87" s="165">
        <f>SUM(P88:P91)</f>
        <v>0</v>
      </c>
      <c r="Q87" s="164"/>
      <c r="R87" s="165">
        <f>SUM(R88:R91)</f>
        <v>0</v>
      </c>
      <c r="S87" s="164"/>
      <c r="T87" s="166">
        <f>SUM(T88:T91)</f>
        <v>0</v>
      </c>
      <c r="AR87" s="167" t="s">
        <v>168</v>
      </c>
      <c r="AT87" s="168" t="s">
        <v>71</v>
      </c>
      <c r="AU87" s="168" t="s">
        <v>80</v>
      </c>
      <c r="AY87" s="167" t="s">
        <v>137</v>
      </c>
      <c r="BK87" s="169">
        <f>SUM(BK88:BK91)</f>
        <v>0</v>
      </c>
    </row>
    <row r="88" spans="1:65" s="2" customFormat="1" ht="16.5" customHeight="1">
      <c r="A88" s="33"/>
      <c r="B88" s="34"/>
      <c r="C88" s="172" t="s">
        <v>80</v>
      </c>
      <c r="D88" s="172" t="s">
        <v>139</v>
      </c>
      <c r="E88" s="173" t="s">
        <v>645</v>
      </c>
      <c r="F88" s="174" t="s">
        <v>646</v>
      </c>
      <c r="G88" s="175" t="s">
        <v>19</v>
      </c>
      <c r="H88" s="176">
        <v>1</v>
      </c>
      <c r="I88" s="177"/>
      <c r="J88" s="178">
        <f>ROUND(I88*H88,2)</f>
        <v>0</v>
      </c>
      <c r="K88" s="174" t="s">
        <v>216</v>
      </c>
      <c r="L88" s="38"/>
      <c r="M88" s="179" t="s">
        <v>19</v>
      </c>
      <c r="N88" s="180" t="s">
        <v>43</v>
      </c>
      <c r="O88" s="63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83" t="s">
        <v>647</v>
      </c>
      <c r="AT88" s="183" t="s">
        <v>139</v>
      </c>
      <c r="AU88" s="183" t="s">
        <v>82</v>
      </c>
      <c r="AY88" s="16" t="s">
        <v>137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80</v>
      </c>
      <c r="BK88" s="184">
        <f>ROUND(I88*H88,2)</f>
        <v>0</v>
      </c>
      <c r="BL88" s="16" t="s">
        <v>647</v>
      </c>
      <c r="BM88" s="183" t="s">
        <v>648</v>
      </c>
    </row>
    <row r="89" spans="1:65" s="2" customFormat="1" ht="16.5" customHeight="1">
      <c r="A89" s="33"/>
      <c r="B89" s="34"/>
      <c r="C89" s="172" t="s">
        <v>82</v>
      </c>
      <c r="D89" s="172" t="s">
        <v>139</v>
      </c>
      <c r="E89" s="173" t="s">
        <v>649</v>
      </c>
      <c r="F89" s="174" t="s">
        <v>650</v>
      </c>
      <c r="G89" s="175" t="s">
        <v>19</v>
      </c>
      <c r="H89" s="176">
        <v>1</v>
      </c>
      <c r="I89" s="177"/>
      <c r="J89" s="178">
        <f>ROUND(I89*H89,2)</f>
        <v>0</v>
      </c>
      <c r="K89" s="174" t="s">
        <v>216</v>
      </c>
      <c r="L89" s="38"/>
      <c r="M89" s="179" t="s">
        <v>19</v>
      </c>
      <c r="N89" s="180" t="s">
        <v>43</v>
      </c>
      <c r="O89" s="63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83" t="s">
        <v>647</v>
      </c>
      <c r="AT89" s="183" t="s">
        <v>139</v>
      </c>
      <c r="AU89" s="183" t="s">
        <v>82</v>
      </c>
      <c r="AY89" s="16" t="s">
        <v>137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6" t="s">
        <v>80</v>
      </c>
      <c r="BK89" s="184">
        <f>ROUND(I89*H89,2)</f>
        <v>0</v>
      </c>
      <c r="BL89" s="16" t="s">
        <v>647</v>
      </c>
      <c r="BM89" s="183" t="s">
        <v>651</v>
      </c>
    </row>
    <row r="90" spans="1:65" s="2" customFormat="1" ht="16.5" customHeight="1">
      <c r="A90" s="33"/>
      <c r="B90" s="34"/>
      <c r="C90" s="172" t="s">
        <v>155</v>
      </c>
      <c r="D90" s="172" t="s">
        <v>139</v>
      </c>
      <c r="E90" s="173" t="s">
        <v>652</v>
      </c>
      <c r="F90" s="174" t="s">
        <v>653</v>
      </c>
      <c r="G90" s="175" t="s">
        <v>19</v>
      </c>
      <c r="H90" s="176">
        <v>1</v>
      </c>
      <c r="I90" s="177"/>
      <c r="J90" s="178">
        <f>ROUND(I90*H90,2)</f>
        <v>0</v>
      </c>
      <c r="K90" s="174" t="s">
        <v>216</v>
      </c>
      <c r="L90" s="38"/>
      <c r="M90" s="179" t="s">
        <v>19</v>
      </c>
      <c r="N90" s="180" t="s">
        <v>43</v>
      </c>
      <c r="O90" s="63"/>
      <c r="P90" s="181">
        <f>O90*H90</f>
        <v>0</v>
      </c>
      <c r="Q90" s="181">
        <v>0</v>
      </c>
      <c r="R90" s="181">
        <f>Q90*H90</f>
        <v>0</v>
      </c>
      <c r="S90" s="181">
        <v>0</v>
      </c>
      <c r="T90" s="182">
        <f>S90*H90</f>
        <v>0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R90" s="183" t="s">
        <v>647</v>
      </c>
      <c r="AT90" s="183" t="s">
        <v>139</v>
      </c>
      <c r="AU90" s="183" t="s">
        <v>82</v>
      </c>
      <c r="AY90" s="16" t="s">
        <v>137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6" t="s">
        <v>80</v>
      </c>
      <c r="BK90" s="184">
        <f>ROUND(I90*H90,2)</f>
        <v>0</v>
      </c>
      <c r="BL90" s="16" t="s">
        <v>647</v>
      </c>
      <c r="BM90" s="183" t="s">
        <v>654</v>
      </c>
    </row>
    <row r="91" spans="1:65" s="2" customFormat="1" ht="16.5" customHeight="1">
      <c r="A91" s="33"/>
      <c r="B91" s="34"/>
      <c r="C91" s="172" t="s">
        <v>144</v>
      </c>
      <c r="D91" s="172" t="s">
        <v>139</v>
      </c>
      <c r="E91" s="173" t="s">
        <v>655</v>
      </c>
      <c r="F91" s="174" t="s">
        <v>656</v>
      </c>
      <c r="G91" s="175" t="s">
        <v>19</v>
      </c>
      <c r="H91" s="176">
        <v>1</v>
      </c>
      <c r="I91" s="177"/>
      <c r="J91" s="178">
        <f>ROUND(I91*H91,2)</f>
        <v>0</v>
      </c>
      <c r="K91" s="174" t="s">
        <v>216</v>
      </c>
      <c r="L91" s="38"/>
      <c r="M91" s="179" t="s">
        <v>19</v>
      </c>
      <c r="N91" s="180" t="s">
        <v>43</v>
      </c>
      <c r="O91" s="63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83" t="s">
        <v>647</v>
      </c>
      <c r="AT91" s="183" t="s">
        <v>139</v>
      </c>
      <c r="AU91" s="183" t="s">
        <v>82</v>
      </c>
      <c r="AY91" s="16" t="s">
        <v>137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6" t="s">
        <v>80</v>
      </c>
      <c r="BK91" s="184">
        <f>ROUND(I91*H91,2)</f>
        <v>0</v>
      </c>
      <c r="BL91" s="16" t="s">
        <v>647</v>
      </c>
      <c r="BM91" s="183" t="s">
        <v>657</v>
      </c>
    </row>
    <row r="92" spans="1:65" s="12" customFormat="1" ht="22.9" customHeight="1">
      <c r="B92" s="156"/>
      <c r="C92" s="157"/>
      <c r="D92" s="158" t="s">
        <v>71</v>
      </c>
      <c r="E92" s="170" t="s">
        <v>658</v>
      </c>
      <c r="F92" s="170" t="s">
        <v>659</v>
      </c>
      <c r="G92" s="157"/>
      <c r="H92" s="157"/>
      <c r="I92" s="160"/>
      <c r="J92" s="171">
        <f>BK92</f>
        <v>0</v>
      </c>
      <c r="K92" s="157"/>
      <c r="L92" s="162"/>
      <c r="M92" s="163"/>
      <c r="N92" s="164"/>
      <c r="O92" s="164"/>
      <c r="P92" s="165">
        <f>SUM(P93:P102)</f>
        <v>0</v>
      </c>
      <c r="Q92" s="164"/>
      <c r="R92" s="165">
        <f>SUM(R93:R102)</f>
        <v>0</v>
      </c>
      <c r="S92" s="164"/>
      <c r="T92" s="166">
        <f>SUM(T93:T102)</f>
        <v>180</v>
      </c>
      <c r="AR92" s="167" t="s">
        <v>168</v>
      </c>
      <c r="AT92" s="168" t="s">
        <v>71</v>
      </c>
      <c r="AU92" s="168" t="s">
        <v>80</v>
      </c>
      <c r="AY92" s="167" t="s">
        <v>137</v>
      </c>
      <c r="BK92" s="169">
        <f>SUM(BK93:BK102)</f>
        <v>0</v>
      </c>
    </row>
    <row r="93" spans="1:65" s="2" customFormat="1" ht="16.5" customHeight="1">
      <c r="A93" s="33"/>
      <c r="B93" s="34"/>
      <c r="C93" s="172" t="s">
        <v>168</v>
      </c>
      <c r="D93" s="172" t="s">
        <v>139</v>
      </c>
      <c r="E93" s="173" t="s">
        <v>660</v>
      </c>
      <c r="F93" s="174" t="s">
        <v>661</v>
      </c>
      <c r="G93" s="175" t="s">
        <v>662</v>
      </c>
      <c r="H93" s="176">
        <v>1</v>
      </c>
      <c r="I93" s="177"/>
      <c r="J93" s="178">
        <f t="shared" ref="J93:J100" si="0">ROUND(I93*H93,2)</f>
        <v>0</v>
      </c>
      <c r="K93" s="174" t="s">
        <v>193</v>
      </c>
      <c r="L93" s="38"/>
      <c r="M93" s="179" t="s">
        <v>19</v>
      </c>
      <c r="N93" s="180" t="s">
        <v>43</v>
      </c>
      <c r="O93" s="63"/>
      <c r="P93" s="181">
        <f t="shared" ref="P93:P100" si="1">O93*H93</f>
        <v>0</v>
      </c>
      <c r="Q93" s="181">
        <v>0</v>
      </c>
      <c r="R93" s="181">
        <f t="shared" ref="R93:R100" si="2">Q93*H93</f>
        <v>0</v>
      </c>
      <c r="S93" s="181">
        <v>0</v>
      </c>
      <c r="T93" s="182">
        <f t="shared" ref="T93:T100" si="3">S93*H93</f>
        <v>0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R93" s="183" t="s">
        <v>647</v>
      </c>
      <c r="AT93" s="183" t="s">
        <v>139</v>
      </c>
      <c r="AU93" s="183" t="s">
        <v>82</v>
      </c>
      <c r="AY93" s="16" t="s">
        <v>137</v>
      </c>
      <c r="BE93" s="184">
        <f t="shared" ref="BE93:BE100" si="4">IF(N93="základní",J93,0)</f>
        <v>0</v>
      </c>
      <c r="BF93" s="184">
        <f t="shared" ref="BF93:BF100" si="5">IF(N93="snížená",J93,0)</f>
        <v>0</v>
      </c>
      <c r="BG93" s="184">
        <f t="shared" ref="BG93:BG100" si="6">IF(N93="zákl. přenesená",J93,0)</f>
        <v>0</v>
      </c>
      <c r="BH93" s="184">
        <f t="shared" ref="BH93:BH100" si="7">IF(N93="sníž. přenesená",J93,0)</f>
        <v>0</v>
      </c>
      <c r="BI93" s="184">
        <f t="shared" ref="BI93:BI100" si="8">IF(N93="nulová",J93,0)</f>
        <v>0</v>
      </c>
      <c r="BJ93" s="16" t="s">
        <v>80</v>
      </c>
      <c r="BK93" s="184">
        <f t="shared" ref="BK93:BK100" si="9">ROUND(I93*H93,2)</f>
        <v>0</v>
      </c>
      <c r="BL93" s="16" t="s">
        <v>647</v>
      </c>
      <c r="BM93" s="183" t="s">
        <v>663</v>
      </c>
    </row>
    <row r="94" spans="1:65" s="2" customFormat="1" ht="16.5" customHeight="1">
      <c r="A94" s="33"/>
      <c r="B94" s="34"/>
      <c r="C94" s="172" t="s">
        <v>173</v>
      </c>
      <c r="D94" s="172" t="s">
        <v>139</v>
      </c>
      <c r="E94" s="173" t="s">
        <v>664</v>
      </c>
      <c r="F94" s="174" t="s">
        <v>665</v>
      </c>
      <c r="G94" s="175" t="s">
        <v>662</v>
      </c>
      <c r="H94" s="176">
        <v>1</v>
      </c>
      <c r="I94" s="177"/>
      <c r="J94" s="178">
        <f t="shared" si="0"/>
        <v>0</v>
      </c>
      <c r="K94" s="174" t="s">
        <v>193</v>
      </c>
      <c r="L94" s="38"/>
      <c r="M94" s="179" t="s">
        <v>19</v>
      </c>
      <c r="N94" s="180" t="s">
        <v>43</v>
      </c>
      <c r="O94" s="63"/>
      <c r="P94" s="181">
        <f t="shared" si="1"/>
        <v>0</v>
      </c>
      <c r="Q94" s="181">
        <v>0</v>
      </c>
      <c r="R94" s="181">
        <f t="shared" si="2"/>
        <v>0</v>
      </c>
      <c r="S94" s="181">
        <v>0</v>
      </c>
      <c r="T94" s="182">
        <f t="shared" si="3"/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183" t="s">
        <v>647</v>
      </c>
      <c r="AT94" s="183" t="s">
        <v>139</v>
      </c>
      <c r="AU94" s="183" t="s">
        <v>82</v>
      </c>
      <c r="AY94" s="16" t="s">
        <v>137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80</v>
      </c>
      <c r="BK94" s="184">
        <f t="shared" si="9"/>
        <v>0</v>
      </c>
      <c r="BL94" s="16" t="s">
        <v>647</v>
      </c>
      <c r="BM94" s="183" t="s">
        <v>666</v>
      </c>
    </row>
    <row r="95" spans="1:65" s="2" customFormat="1" ht="16.5" customHeight="1">
      <c r="A95" s="33"/>
      <c r="B95" s="34"/>
      <c r="C95" s="172" t="s">
        <v>178</v>
      </c>
      <c r="D95" s="172" t="s">
        <v>139</v>
      </c>
      <c r="E95" s="173" t="s">
        <v>667</v>
      </c>
      <c r="F95" s="174" t="s">
        <v>668</v>
      </c>
      <c r="G95" s="175" t="s">
        <v>662</v>
      </c>
      <c r="H95" s="176">
        <v>1</v>
      </c>
      <c r="I95" s="177"/>
      <c r="J95" s="178">
        <f t="shared" si="0"/>
        <v>0</v>
      </c>
      <c r="K95" s="174" t="s">
        <v>193</v>
      </c>
      <c r="L95" s="38"/>
      <c r="M95" s="179" t="s">
        <v>19</v>
      </c>
      <c r="N95" s="180" t="s">
        <v>43</v>
      </c>
      <c r="O95" s="63"/>
      <c r="P95" s="181">
        <f t="shared" si="1"/>
        <v>0</v>
      </c>
      <c r="Q95" s="181">
        <v>0</v>
      </c>
      <c r="R95" s="181">
        <f t="shared" si="2"/>
        <v>0</v>
      </c>
      <c r="S95" s="181">
        <v>0</v>
      </c>
      <c r="T95" s="182">
        <f t="shared" si="3"/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83" t="s">
        <v>647</v>
      </c>
      <c r="AT95" s="183" t="s">
        <v>139</v>
      </c>
      <c r="AU95" s="183" t="s">
        <v>82</v>
      </c>
      <c r="AY95" s="16" t="s">
        <v>137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80</v>
      </c>
      <c r="BK95" s="184">
        <f t="shared" si="9"/>
        <v>0</v>
      </c>
      <c r="BL95" s="16" t="s">
        <v>647</v>
      </c>
      <c r="BM95" s="183" t="s">
        <v>669</v>
      </c>
    </row>
    <row r="96" spans="1:65" s="2" customFormat="1" ht="16.5" customHeight="1">
      <c r="A96" s="33"/>
      <c r="B96" s="34"/>
      <c r="C96" s="172" t="s">
        <v>185</v>
      </c>
      <c r="D96" s="172" t="s">
        <v>139</v>
      </c>
      <c r="E96" s="173" t="s">
        <v>670</v>
      </c>
      <c r="F96" s="174" t="s">
        <v>671</v>
      </c>
      <c r="G96" s="175" t="s">
        <v>19</v>
      </c>
      <c r="H96" s="176">
        <v>1</v>
      </c>
      <c r="I96" s="177"/>
      <c r="J96" s="178">
        <f t="shared" si="0"/>
        <v>0</v>
      </c>
      <c r="K96" s="174" t="s">
        <v>216</v>
      </c>
      <c r="L96" s="38"/>
      <c r="M96" s="179" t="s">
        <v>19</v>
      </c>
      <c r="N96" s="180" t="s">
        <v>43</v>
      </c>
      <c r="O96" s="63"/>
      <c r="P96" s="181">
        <f t="shared" si="1"/>
        <v>0</v>
      </c>
      <c r="Q96" s="181">
        <v>0</v>
      </c>
      <c r="R96" s="181">
        <f t="shared" si="2"/>
        <v>0</v>
      </c>
      <c r="S96" s="181">
        <v>0</v>
      </c>
      <c r="T96" s="182">
        <f t="shared" si="3"/>
        <v>0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R96" s="183" t="s">
        <v>647</v>
      </c>
      <c r="AT96" s="183" t="s">
        <v>139</v>
      </c>
      <c r="AU96" s="183" t="s">
        <v>82</v>
      </c>
      <c r="AY96" s="16" t="s">
        <v>137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80</v>
      </c>
      <c r="BK96" s="184">
        <f t="shared" si="9"/>
        <v>0</v>
      </c>
      <c r="BL96" s="16" t="s">
        <v>647</v>
      </c>
      <c r="BM96" s="183" t="s">
        <v>672</v>
      </c>
    </row>
    <row r="97" spans="1:65" s="2" customFormat="1" ht="16.5" customHeight="1">
      <c r="A97" s="33"/>
      <c r="B97" s="34"/>
      <c r="C97" s="172" t="s">
        <v>190</v>
      </c>
      <c r="D97" s="172" t="s">
        <v>139</v>
      </c>
      <c r="E97" s="173" t="s">
        <v>673</v>
      </c>
      <c r="F97" s="174" t="s">
        <v>674</v>
      </c>
      <c r="G97" s="175" t="s">
        <v>662</v>
      </c>
      <c r="H97" s="176">
        <v>1</v>
      </c>
      <c r="I97" s="177"/>
      <c r="J97" s="178">
        <f t="shared" si="0"/>
        <v>0</v>
      </c>
      <c r="K97" s="174" t="s">
        <v>193</v>
      </c>
      <c r="L97" s="38"/>
      <c r="M97" s="179" t="s">
        <v>19</v>
      </c>
      <c r="N97" s="180" t="s">
        <v>43</v>
      </c>
      <c r="O97" s="63"/>
      <c r="P97" s="181">
        <f t="shared" si="1"/>
        <v>0</v>
      </c>
      <c r="Q97" s="181">
        <v>0</v>
      </c>
      <c r="R97" s="181">
        <f t="shared" si="2"/>
        <v>0</v>
      </c>
      <c r="S97" s="181">
        <v>0</v>
      </c>
      <c r="T97" s="182">
        <f t="shared" si="3"/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83" t="s">
        <v>647</v>
      </c>
      <c r="AT97" s="183" t="s">
        <v>139</v>
      </c>
      <c r="AU97" s="183" t="s">
        <v>82</v>
      </c>
      <c r="AY97" s="16" t="s">
        <v>137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80</v>
      </c>
      <c r="BK97" s="184">
        <f t="shared" si="9"/>
        <v>0</v>
      </c>
      <c r="BL97" s="16" t="s">
        <v>647</v>
      </c>
      <c r="BM97" s="183" t="s">
        <v>675</v>
      </c>
    </row>
    <row r="98" spans="1:65" s="2" customFormat="1" ht="16.5" customHeight="1">
      <c r="A98" s="33"/>
      <c r="B98" s="34"/>
      <c r="C98" s="172" t="s">
        <v>195</v>
      </c>
      <c r="D98" s="172" t="s">
        <v>139</v>
      </c>
      <c r="E98" s="173" t="s">
        <v>676</v>
      </c>
      <c r="F98" s="174" t="s">
        <v>677</v>
      </c>
      <c r="G98" s="175" t="s">
        <v>19</v>
      </c>
      <c r="H98" s="176">
        <v>1</v>
      </c>
      <c r="I98" s="177"/>
      <c r="J98" s="178">
        <f t="shared" si="0"/>
        <v>0</v>
      </c>
      <c r="K98" s="174" t="s">
        <v>216</v>
      </c>
      <c r="L98" s="38"/>
      <c r="M98" s="179" t="s">
        <v>19</v>
      </c>
      <c r="N98" s="180" t="s">
        <v>43</v>
      </c>
      <c r="O98" s="63"/>
      <c r="P98" s="181">
        <f t="shared" si="1"/>
        <v>0</v>
      </c>
      <c r="Q98" s="181">
        <v>0</v>
      </c>
      <c r="R98" s="181">
        <f t="shared" si="2"/>
        <v>0</v>
      </c>
      <c r="S98" s="181">
        <v>0</v>
      </c>
      <c r="T98" s="182">
        <f t="shared" si="3"/>
        <v>0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83" t="s">
        <v>647</v>
      </c>
      <c r="AT98" s="183" t="s">
        <v>139</v>
      </c>
      <c r="AU98" s="183" t="s">
        <v>82</v>
      </c>
      <c r="AY98" s="16" t="s">
        <v>137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80</v>
      </c>
      <c r="BK98" s="184">
        <f t="shared" si="9"/>
        <v>0</v>
      </c>
      <c r="BL98" s="16" t="s">
        <v>647</v>
      </c>
      <c r="BM98" s="183" t="s">
        <v>678</v>
      </c>
    </row>
    <row r="99" spans="1:65" s="2" customFormat="1" ht="16.5" customHeight="1">
      <c r="A99" s="33"/>
      <c r="B99" s="34"/>
      <c r="C99" s="172" t="s">
        <v>202</v>
      </c>
      <c r="D99" s="172" t="s">
        <v>139</v>
      </c>
      <c r="E99" s="173" t="s">
        <v>679</v>
      </c>
      <c r="F99" s="174" t="s">
        <v>680</v>
      </c>
      <c r="G99" s="175" t="s">
        <v>662</v>
      </c>
      <c r="H99" s="176">
        <v>1</v>
      </c>
      <c r="I99" s="177"/>
      <c r="J99" s="178">
        <f t="shared" si="0"/>
        <v>0</v>
      </c>
      <c r="K99" s="174" t="s">
        <v>193</v>
      </c>
      <c r="L99" s="38"/>
      <c r="M99" s="179" t="s">
        <v>19</v>
      </c>
      <c r="N99" s="180" t="s">
        <v>43</v>
      </c>
      <c r="O99" s="63"/>
      <c r="P99" s="181">
        <f t="shared" si="1"/>
        <v>0</v>
      </c>
      <c r="Q99" s="181">
        <v>0</v>
      </c>
      <c r="R99" s="181">
        <f t="shared" si="2"/>
        <v>0</v>
      </c>
      <c r="S99" s="181">
        <v>0</v>
      </c>
      <c r="T99" s="182">
        <f t="shared" si="3"/>
        <v>0</v>
      </c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83" t="s">
        <v>647</v>
      </c>
      <c r="AT99" s="183" t="s">
        <v>139</v>
      </c>
      <c r="AU99" s="183" t="s">
        <v>82</v>
      </c>
      <c r="AY99" s="16" t="s">
        <v>137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80</v>
      </c>
      <c r="BK99" s="184">
        <f t="shared" si="9"/>
        <v>0</v>
      </c>
      <c r="BL99" s="16" t="s">
        <v>647</v>
      </c>
      <c r="BM99" s="183" t="s">
        <v>681</v>
      </c>
    </row>
    <row r="100" spans="1:65" s="2" customFormat="1" ht="33" customHeight="1">
      <c r="A100" s="33"/>
      <c r="B100" s="34"/>
      <c r="C100" s="172" t="s">
        <v>209</v>
      </c>
      <c r="D100" s="172" t="s">
        <v>139</v>
      </c>
      <c r="E100" s="173" t="s">
        <v>682</v>
      </c>
      <c r="F100" s="174" t="s">
        <v>683</v>
      </c>
      <c r="G100" s="175" t="s">
        <v>158</v>
      </c>
      <c r="H100" s="176">
        <v>9000</v>
      </c>
      <c r="I100" s="177"/>
      <c r="J100" s="178">
        <f t="shared" si="0"/>
        <v>0</v>
      </c>
      <c r="K100" s="174" t="s">
        <v>143</v>
      </c>
      <c r="L100" s="38"/>
      <c r="M100" s="179" t="s">
        <v>19</v>
      </c>
      <c r="N100" s="180" t="s">
        <v>43</v>
      </c>
      <c r="O100" s="63"/>
      <c r="P100" s="181">
        <f t="shared" si="1"/>
        <v>0</v>
      </c>
      <c r="Q100" s="181">
        <v>0</v>
      </c>
      <c r="R100" s="181">
        <f t="shared" si="2"/>
        <v>0</v>
      </c>
      <c r="S100" s="181">
        <v>0.02</v>
      </c>
      <c r="T100" s="182">
        <f t="shared" si="3"/>
        <v>180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83" t="s">
        <v>144</v>
      </c>
      <c r="AT100" s="183" t="s">
        <v>139</v>
      </c>
      <c r="AU100" s="183" t="s">
        <v>82</v>
      </c>
      <c r="AY100" s="16" t="s">
        <v>137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6" t="s">
        <v>80</v>
      </c>
      <c r="BK100" s="184">
        <f t="shared" si="9"/>
        <v>0</v>
      </c>
      <c r="BL100" s="16" t="s">
        <v>144</v>
      </c>
      <c r="BM100" s="183" t="s">
        <v>684</v>
      </c>
    </row>
    <row r="101" spans="1:65" s="2" customFormat="1">
      <c r="A101" s="33"/>
      <c r="B101" s="34"/>
      <c r="C101" s="35"/>
      <c r="D101" s="185" t="s">
        <v>146</v>
      </c>
      <c r="E101" s="35"/>
      <c r="F101" s="186" t="s">
        <v>685</v>
      </c>
      <c r="G101" s="35"/>
      <c r="H101" s="35"/>
      <c r="I101" s="187"/>
      <c r="J101" s="35"/>
      <c r="K101" s="35"/>
      <c r="L101" s="38"/>
      <c r="M101" s="188"/>
      <c r="N101" s="189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146</v>
      </c>
      <c r="AU101" s="16" t="s">
        <v>82</v>
      </c>
    </row>
    <row r="102" spans="1:65" s="13" customFormat="1">
      <c r="B102" s="190"/>
      <c r="C102" s="191"/>
      <c r="D102" s="192" t="s">
        <v>148</v>
      </c>
      <c r="E102" s="193" t="s">
        <v>19</v>
      </c>
      <c r="F102" s="194" t="s">
        <v>686</v>
      </c>
      <c r="G102" s="191"/>
      <c r="H102" s="195">
        <v>9000</v>
      </c>
      <c r="I102" s="196"/>
      <c r="J102" s="191"/>
      <c r="K102" s="191"/>
      <c r="L102" s="197"/>
      <c r="M102" s="198"/>
      <c r="N102" s="199"/>
      <c r="O102" s="199"/>
      <c r="P102" s="199"/>
      <c r="Q102" s="199"/>
      <c r="R102" s="199"/>
      <c r="S102" s="199"/>
      <c r="T102" s="200"/>
      <c r="AT102" s="201" t="s">
        <v>148</v>
      </c>
      <c r="AU102" s="201" t="s">
        <v>82</v>
      </c>
      <c r="AV102" s="13" t="s">
        <v>82</v>
      </c>
      <c r="AW102" s="13" t="s">
        <v>33</v>
      </c>
      <c r="AX102" s="13" t="s">
        <v>80</v>
      </c>
      <c r="AY102" s="201" t="s">
        <v>137</v>
      </c>
    </row>
    <row r="103" spans="1:65" s="12" customFormat="1" ht="22.9" customHeight="1">
      <c r="B103" s="156"/>
      <c r="C103" s="157"/>
      <c r="D103" s="158" t="s">
        <v>71</v>
      </c>
      <c r="E103" s="170" t="s">
        <v>687</v>
      </c>
      <c r="F103" s="170" t="s">
        <v>688</v>
      </c>
      <c r="G103" s="157"/>
      <c r="H103" s="157"/>
      <c r="I103" s="160"/>
      <c r="J103" s="171">
        <f>BK103</f>
        <v>0</v>
      </c>
      <c r="K103" s="157"/>
      <c r="L103" s="162"/>
      <c r="M103" s="163"/>
      <c r="N103" s="164"/>
      <c r="O103" s="164"/>
      <c r="P103" s="165">
        <f>SUM(P104:P109)</f>
        <v>0</v>
      </c>
      <c r="Q103" s="164"/>
      <c r="R103" s="165">
        <f>SUM(R104:R109)</f>
        <v>0</v>
      </c>
      <c r="S103" s="164"/>
      <c r="T103" s="166">
        <f>SUM(T104:T109)</f>
        <v>0</v>
      </c>
      <c r="AR103" s="167" t="s">
        <v>168</v>
      </c>
      <c r="AT103" s="168" t="s">
        <v>71</v>
      </c>
      <c r="AU103" s="168" t="s">
        <v>80</v>
      </c>
      <c r="AY103" s="167" t="s">
        <v>137</v>
      </c>
      <c r="BK103" s="169">
        <f>SUM(BK104:BK109)</f>
        <v>0</v>
      </c>
    </row>
    <row r="104" spans="1:65" s="2" customFormat="1" ht="16.5" customHeight="1">
      <c r="A104" s="33"/>
      <c r="B104" s="34"/>
      <c r="C104" s="172" t="s">
        <v>213</v>
      </c>
      <c r="D104" s="172" t="s">
        <v>139</v>
      </c>
      <c r="E104" s="173" t="s">
        <v>689</v>
      </c>
      <c r="F104" s="174" t="s">
        <v>690</v>
      </c>
      <c r="G104" s="175" t="s">
        <v>19</v>
      </c>
      <c r="H104" s="176">
        <v>4</v>
      </c>
      <c r="I104" s="177"/>
      <c r="J104" s="178">
        <f>ROUND(I104*H104,2)</f>
        <v>0</v>
      </c>
      <c r="K104" s="174" t="s">
        <v>193</v>
      </c>
      <c r="L104" s="38"/>
      <c r="M104" s="179" t="s">
        <v>19</v>
      </c>
      <c r="N104" s="180" t="s">
        <v>43</v>
      </c>
      <c r="O104" s="63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83" t="s">
        <v>647</v>
      </c>
      <c r="AT104" s="183" t="s">
        <v>139</v>
      </c>
      <c r="AU104" s="183" t="s">
        <v>82</v>
      </c>
      <c r="AY104" s="16" t="s">
        <v>137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80</v>
      </c>
      <c r="BK104" s="184">
        <f>ROUND(I104*H104,2)</f>
        <v>0</v>
      </c>
      <c r="BL104" s="16" t="s">
        <v>647</v>
      </c>
      <c r="BM104" s="183" t="s">
        <v>691</v>
      </c>
    </row>
    <row r="105" spans="1:65" s="2" customFormat="1" ht="16.5" customHeight="1">
      <c r="A105" s="33"/>
      <c r="B105" s="34"/>
      <c r="C105" s="172" t="s">
        <v>219</v>
      </c>
      <c r="D105" s="172" t="s">
        <v>139</v>
      </c>
      <c r="E105" s="173" t="s">
        <v>692</v>
      </c>
      <c r="F105" s="174" t="s">
        <v>693</v>
      </c>
      <c r="G105" s="175" t="s">
        <v>19</v>
      </c>
      <c r="H105" s="176">
        <v>11</v>
      </c>
      <c r="I105" s="177"/>
      <c r="J105" s="178">
        <f>ROUND(I105*H105,2)</f>
        <v>0</v>
      </c>
      <c r="K105" s="174" t="s">
        <v>193</v>
      </c>
      <c r="L105" s="38"/>
      <c r="M105" s="179" t="s">
        <v>19</v>
      </c>
      <c r="N105" s="180" t="s">
        <v>43</v>
      </c>
      <c r="O105" s="63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83" t="s">
        <v>647</v>
      </c>
      <c r="AT105" s="183" t="s">
        <v>139</v>
      </c>
      <c r="AU105" s="183" t="s">
        <v>82</v>
      </c>
      <c r="AY105" s="16" t="s">
        <v>137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80</v>
      </c>
      <c r="BK105" s="184">
        <f>ROUND(I105*H105,2)</f>
        <v>0</v>
      </c>
      <c r="BL105" s="16" t="s">
        <v>647</v>
      </c>
      <c r="BM105" s="183" t="s">
        <v>694</v>
      </c>
    </row>
    <row r="106" spans="1:65" s="2" customFormat="1" ht="16.5" customHeight="1">
      <c r="A106" s="33"/>
      <c r="B106" s="34"/>
      <c r="C106" s="172" t="s">
        <v>8</v>
      </c>
      <c r="D106" s="172" t="s">
        <v>139</v>
      </c>
      <c r="E106" s="173" t="s">
        <v>695</v>
      </c>
      <c r="F106" s="174" t="s">
        <v>696</v>
      </c>
      <c r="G106" s="175" t="s">
        <v>662</v>
      </c>
      <c r="H106" s="176">
        <v>1</v>
      </c>
      <c r="I106" s="177"/>
      <c r="J106" s="178">
        <f>ROUND(I106*H106,2)</f>
        <v>0</v>
      </c>
      <c r="K106" s="174" t="s">
        <v>193</v>
      </c>
      <c r="L106" s="38"/>
      <c r="M106" s="179" t="s">
        <v>19</v>
      </c>
      <c r="N106" s="180" t="s">
        <v>43</v>
      </c>
      <c r="O106" s="63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83" t="s">
        <v>647</v>
      </c>
      <c r="AT106" s="183" t="s">
        <v>139</v>
      </c>
      <c r="AU106" s="183" t="s">
        <v>82</v>
      </c>
      <c r="AY106" s="16" t="s">
        <v>137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80</v>
      </c>
      <c r="BK106" s="184">
        <f>ROUND(I106*H106,2)</f>
        <v>0</v>
      </c>
      <c r="BL106" s="16" t="s">
        <v>647</v>
      </c>
      <c r="BM106" s="183" t="s">
        <v>697</v>
      </c>
    </row>
    <row r="107" spans="1:65" s="2" customFormat="1" ht="16.5" customHeight="1">
      <c r="A107" s="33"/>
      <c r="B107" s="34"/>
      <c r="C107" s="172" t="s">
        <v>230</v>
      </c>
      <c r="D107" s="172" t="s">
        <v>139</v>
      </c>
      <c r="E107" s="173" t="s">
        <v>698</v>
      </c>
      <c r="F107" s="174" t="s">
        <v>699</v>
      </c>
      <c r="G107" s="175" t="s">
        <v>633</v>
      </c>
      <c r="H107" s="176">
        <v>2</v>
      </c>
      <c r="I107" s="177"/>
      <c r="J107" s="178">
        <f>ROUND(I107*H107,2)</f>
        <v>0</v>
      </c>
      <c r="K107" s="174" t="s">
        <v>143</v>
      </c>
      <c r="L107" s="38"/>
      <c r="M107" s="179" t="s">
        <v>19</v>
      </c>
      <c r="N107" s="180" t="s">
        <v>43</v>
      </c>
      <c r="O107" s="63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83" t="s">
        <v>647</v>
      </c>
      <c r="AT107" s="183" t="s">
        <v>139</v>
      </c>
      <c r="AU107" s="183" t="s">
        <v>82</v>
      </c>
      <c r="AY107" s="16" t="s">
        <v>137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6" t="s">
        <v>80</v>
      </c>
      <c r="BK107" s="184">
        <f>ROUND(I107*H107,2)</f>
        <v>0</v>
      </c>
      <c r="BL107" s="16" t="s">
        <v>647</v>
      </c>
      <c r="BM107" s="183" t="s">
        <v>700</v>
      </c>
    </row>
    <row r="108" spans="1:65" s="2" customFormat="1">
      <c r="A108" s="33"/>
      <c r="B108" s="34"/>
      <c r="C108" s="35"/>
      <c r="D108" s="185" t="s">
        <v>146</v>
      </c>
      <c r="E108" s="35"/>
      <c r="F108" s="186" t="s">
        <v>701</v>
      </c>
      <c r="G108" s="35"/>
      <c r="H108" s="35"/>
      <c r="I108" s="187"/>
      <c r="J108" s="35"/>
      <c r="K108" s="35"/>
      <c r="L108" s="38"/>
      <c r="M108" s="188"/>
      <c r="N108" s="189"/>
      <c r="O108" s="63"/>
      <c r="P108" s="63"/>
      <c r="Q108" s="63"/>
      <c r="R108" s="63"/>
      <c r="S108" s="63"/>
      <c r="T108" s="64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6" t="s">
        <v>146</v>
      </c>
      <c r="AU108" s="16" t="s">
        <v>82</v>
      </c>
    </row>
    <row r="109" spans="1:65" s="2" customFormat="1" ht="16.5" customHeight="1">
      <c r="A109" s="33"/>
      <c r="B109" s="34"/>
      <c r="C109" s="172" t="s">
        <v>236</v>
      </c>
      <c r="D109" s="172" t="s">
        <v>139</v>
      </c>
      <c r="E109" s="173" t="s">
        <v>702</v>
      </c>
      <c r="F109" s="174" t="s">
        <v>703</v>
      </c>
      <c r="G109" s="175" t="s">
        <v>662</v>
      </c>
      <c r="H109" s="176">
        <v>1</v>
      </c>
      <c r="I109" s="177"/>
      <c r="J109" s="178">
        <f>ROUND(I109*H109,2)</f>
        <v>0</v>
      </c>
      <c r="K109" s="174" t="s">
        <v>193</v>
      </c>
      <c r="L109" s="38"/>
      <c r="M109" s="179" t="s">
        <v>19</v>
      </c>
      <c r="N109" s="180" t="s">
        <v>43</v>
      </c>
      <c r="O109" s="63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R109" s="183" t="s">
        <v>647</v>
      </c>
      <c r="AT109" s="183" t="s">
        <v>139</v>
      </c>
      <c r="AU109" s="183" t="s">
        <v>82</v>
      </c>
      <c r="AY109" s="16" t="s">
        <v>137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80</v>
      </c>
      <c r="BK109" s="184">
        <f>ROUND(I109*H109,2)</f>
        <v>0</v>
      </c>
      <c r="BL109" s="16" t="s">
        <v>647</v>
      </c>
      <c r="BM109" s="183" t="s">
        <v>704</v>
      </c>
    </row>
    <row r="110" spans="1:65" s="12" customFormat="1" ht="22.9" customHeight="1">
      <c r="B110" s="156"/>
      <c r="C110" s="157"/>
      <c r="D110" s="158" t="s">
        <v>71</v>
      </c>
      <c r="E110" s="170" t="s">
        <v>705</v>
      </c>
      <c r="F110" s="170" t="s">
        <v>706</v>
      </c>
      <c r="G110" s="157"/>
      <c r="H110" s="157"/>
      <c r="I110" s="160"/>
      <c r="J110" s="171">
        <f>BK110</f>
        <v>0</v>
      </c>
      <c r="K110" s="157"/>
      <c r="L110" s="162"/>
      <c r="M110" s="163"/>
      <c r="N110" s="164"/>
      <c r="O110" s="164"/>
      <c r="P110" s="165">
        <f>SUM(P111:P112)</f>
        <v>0</v>
      </c>
      <c r="Q110" s="164"/>
      <c r="R110" s="165">
        <f>SUM(R111:R112)</f>
        <v>0</v>
      </c>
      <c r="S110" s="164"/>
      <c r="T110" s="166">
        <f>SUM(T111:T112)</f>
        <v>0</v>
      </c>
      <c r="AR110" s="167" t="s">
        <v>168</v>
      </c>
      <c r="AT110" s="168" t="s">
        <v>71</v>
      </c>
      <c r="AU110" s="168" t="s">
        <v>80</v>
      </c>
      <c r="AY110" s="167" t="s">
        <v>137</v>
      </c>
      <c r="BK110" s="169">
        <f>SUM(BK111:BK112)</f>
        <v>0</v>
      </c>
    </row>
    <row r="111" spans="1:65" s="2" customFormat="1" ht="16.5" customHeight="1">
      <c r="A111" s="33"/>
      <c r="B111" s="34"/>
      <c r="C111" s="172" t="s">
        <v>241</v>
      </c>
      <c r="D111" s="172" t="s">
        <v>139</v>
      </c>
      <c r="E111" s="173" t="s">
        <v>707</v>
      </c>
      <c r="F111" s="174" t="s">
        <v>708</v>
      </c>
      <c r="G111" s="175" t="s">
        <v>633</v>
      </c>
      <c r="H111" s="176">
        <v>1</v>
      </c>
      <c r="I111" s="177"/>
      <c r="J111" s="178">
        <f>ROUND(I111*H111,2)</f>
        <v>0</v>
      </c>
      <c r="K111" s="174" t="s">
        <v>143</v>
      </c>
      <c r="L111" s="38"/>
      <c r="M111" s="179" t="s">
        <v>19</v>
      </c>
      <c r="N111" s="180" t="s">
        <v>43</v>
      </c>
      <c r="O111" s="63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83" t="s">
        <v>647</v>
      </c>
      <c r="AT111" s="183" t="s">
        <v>139</v>
      </c>
      <c r="AU111" s="183" t="s">
        <v>82</v>
      </c>
      <c r="AY111" s="16" t="s">
        <v>137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6" t="s">
        <v>80</v>
      </c>
      <c r="BK111" s="184">
        <f>ROUND(I111*H111,2)</f>
        <v>0</v>
      </c>
      <c r="BL111" s="16" t="s">
        <v>647</v>
      </c>
      <c r="BM111" s="183" t="s">
        <v>709</v>
      </c>
    </row>
    <row r="112" spans="1:65" s="2" customFormat="1">
      <c r="A112" s="33"/>
      <c r="B112" s="34"/>
      <c r="C112" s="35"/>
      <c r="D112" s="185" t="s">
        <v>146</v>
      </c>
      <c r="E112" s="35"/>
      <c r="F112" s="186" t="s">
        <v>710</v>
      </c>
      <c r="G112" s="35"/>
      <c r="H112" s="35"/>
      <c r="I112" s="187"/>
      <c r="J112" s="35"/>
      <c r="K112" s="35"/>
      <c r="L112" s="38"/>
      <c r="M112" s="188"/>
      <c r="N112" s="189"/>
      <c r="O112" s="63"/>
      <c r="P112" s="63"/>
      <c r="Q112" s="63"/>
      <c r="R112" s="63"/>
      <c r="S112" s="63"/>
      <c r="T112" s="6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146</v>
      </c>
      <c r="AU112" s="16" t="s">
        <v>82</v>
      </c>
    </row>
    <row r="113" spans="1:65" s="12" customFormat="1" ht="22.9" customHeight="1">
      <c r="B113" s="156"/>
      <c r="C113" s="157"/>
      <c r="D113" s="158" t="s">
        <v>71</v>
      </c>
      <c r="E113" s="170" t="s">
        <v>711</v>
      </c>
      <c r="F113" s="170" t="s">
        <v>712</v>
      </c>
      <c r="G113" s="157"/>
      <c r="H113" s="157"/>
      <c r="I113" s="160"/>
      <c r="J113" s="171">
        <f>BK113</f>
        <v>0</v>
      </c>
      <c r="K113" s="157"/>
      <c r="L113" s="162"/>
      <c r="M113" s="163"/>
      <c r="N113" s="164"/>
      <c r="O113" s="164"/>
      <c r="P113" s="165">
        <f>P114</f>
        <v>0</v>
      </c>
      <c r="Q113" s="164"/>
      <c r="R113" s="165">
        <f>R114</f>
        <v>0</v>
      </c>
      <c r="S113" s="164"/>
      <c r="T113" s="166">
        <f>T114</f>
        <v>0</v>
      </c>
      <c r="AR113" s="167" t="s">
        <v>168</v>
      </c>
      <c r="AT113" s="168" t="s">
        <v>71</v>
      </c>
      <c r="AU113" s="168" t="s">
        <v>80</v>
      </c>
      <c r="AY113" s="167" t="s">
        <v>137</v>
      </c>
      <c r="BK113" s="169">
        <f>BK114</f>
        <v>0</v>
      </c>
    </row>
    <row r="114" spans="1:65" s="2" customFormat="1" ht="24.2" customHeight="1">
      <c r="A114" s="33"/>
      <c r="B114" s="34"/>
      <c r="C114" s="172" t="s">
        <v>245</v>
      </c>
      <c r="D114" s="172" t="s">
        <v>139</v>
      </c>
      <c r="E114" s="173" t="s">
        <v>713</v>
      </c>
      <c r="F114" s="174" t="s">
        <v>714</v>
      </c>
      <c r="G114" s="175" t="s">
        <v>662</v>
      </c>
      <c r="H114" s="176">
        <v>1</v>
      </c>
      <c r="I114" s="177"/>
      <c r="J114" s="178">
        <f>ROUND(I114*H114,2)</f>
        <v>0</v>
      </c>
      <c r="K114" s="174" t="s">
        <v>193</v>
      </c>
      <c r="L114" s="38"/>
      <c r="M114" s="230" t="s">
        <v>19</v>
      </c>
      <c r="N114" s="231" t="s">
        <v>43</v>
      </c>
      <c r="O114" s="226"/>
      <c r="P114" s="228">
        <f>O114*H114</f>
        <v>0</v>
      </c>
      <c r="Q114" s="228">
        <v>0</v>
      </c>
      <c r="R114" s="228">
        <f>Q114*H114</f>
        <v>0</v>
      </c>
      <c r="S114" s="228">
        <v>0</v>
      </c>
      <c r="T114" s="229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183" t="s">
        <v>647</v>
      </c>
      <c r="AT114" s="183" t="s">
        <v>139</v>
      </c>
      <c r="AU114" s="183" t="s">
        <v>82</v>
      </c>
      <c r="AY114" s="16" t="s">
        <v>137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80</v>
      </c>
      <c r="BK114" s="184">
        <f>ROUND(I114*H114,2)</f>
        <v>0</v>
      </c>
      <c r="BL114" s="16" t="s">
        <v>647</v>
      </c>
      <c r="BM114" s="183" t="s">
        <v>715</v>
      </c>
    </row>
    <row r="115" spans="1:65" s="2" customFormat="1" ht="6.95" customHeight="1">
      <c r="A115" s="33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8"/>
      <c r="M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</sheetData>
  <sheetProtection algorithmName="SHA-512" hashValue="VKL++IKRaHtLZ03+RPixoS5ceI0J6F/b1GmuPTouLePiTbWmruSWv6UtxRPdTUIopW4mydWkdqydX4kdQqmyjg==" saltValue="mwGtx2w1vbkILUsqp8ECZuZZoLeWYVcC0r7+hMLqUu/Ae8Os1UVLee/0iJaYa5lPgid08PUDXLZWo7qMcw6q+Q==" spinCount="100000" sheet="1" objects="1" scenarios="1" formatColumns="0" formatRows="0" autoFilter="0"/>
  <autoFilter ref="C84:K114" xr:uid="{00000000-0009-0000-0000-000005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500-000000000000}"/>
    <hyperlink ref="F108" r:id="rId2" xr:uid="{00000000-0004-0000-0500-000001000000}"/>
    <hyperlink ref="F112" r:id="rId3" xr:uid="{00000000-0004-0000-0500-000002000000}"/>
  </hyperlinks>
  <pageMargins left="0.39370078740157483" right="0.39370078740157483" top="0.39370078740157483" bottom="0.39370078740157483" header="0" footer="0"/>
  <pageSetup paperSize="9" scale="84" fitToHeight="100" orientation="landscape" r:id="rId4"/>
  <headerFooter>
    <oddFooter>&amp;CStrana &amp;P z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21117-01 - SO.01 PROPOJEN...</vt:lpstr>
      <vt:lpstr>21117-VON - VEDLEJŠÍ A OS...</vt:lpstr>
      <vt:lpstr>'21117-01 - SO.01 PROPOJEN...'!Názvy_tisku</vt:lpstr>
      <vt:lpstr>'21117-VON - VEDLEJŠÍ A OS...'!Názvy_tisku</vt:lpstr>
      <vt:lpstr>'Rekapitulace stavby'!Názvy_tisku</vt:lpstr>
      <vt:lpstr>'21117-01 - SO.01 PROPOJEN...'!Oblast_tisku</vt:lpstr>
      <vt:lpstr>'21117-VON - VEDLEJŠÍ A OS...'!Oblast_tisku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Kozák</dc:creator>
  <cp:lastModifiedBy>Vocel Ales</cp:lastModifiedBy>
  <cp:lastPrinted>2025-06-27T06:00:56Z</cp:lastPrinted>
  <dcterms:created xsi:type="dcterms:W3CDTF">2023-08-02T17:51:44Z</dcterms:created>
  <dcterms:modified xsi:type="dcterms:W3CDTF">2025-06-27T06:36:39Z</dcterms:modified>
</cp:coreProperties>
</file>