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4\INVESTICE\Borovice, obnova vodovodu\09 ZAKÁZKY\STAVBA\"/>
    </mc:Choice>
  </mc:AlternateContent>
  <bookViews>
    <workbookView xWindow="270" yWindow="540" windowWidth="16935" windowHeight="9660" firstSheet="1" activeTab="4"/>
  </bookViews>
  <sheets>
    <sheet name="Rekapitulace stavby" sheetId="1" r:id="rId1"/>
    <sheet name="VON - Vedlejší a osta..." sheetId="2" r:id="rId2"/>
    <sheet name="SO1 - SO 1 - Stavební úpr..." sheetId="3" r:id="rId3"/>
    <sheet name="SO2 - SO 2 - Přeložení vo..." sheetId="4" r:id="rId4"/>
    <sheet name="SO3 - SO 3 - Rozšíření vo..." sheetId="6" r:id="rId5"/>
    <sheet name="SO4 - SO 4 Nové vodovodní přípo" sheetId="8" r:id="rId6"/>
    <sheet name="Pokyny pro vyplnění" sheetId="7" r:id="rId7"/>
  </sheets>
  <externalReferences>
    <externalReference r:id="rId8"/>
  </externalReferences>
  <definedNames>
    <definedName name="_xlnm._FilterDatabase" localSheetId="2" hidden="1">'SO1 - SO 1 - Stavební úpr...'!$C$90:$K$411</definedName>
    <definedName name="_xlnm._FilterDatabase" localSheetId="3" hidden="1">'SO2 - SO 2 - Přeložení vo...'!$C$90:$K$365</definedName>
    <definedName name="_xlnm._FilterDatabase" localSheetId="4" hidden="1">'SO3 - SO 3 - Rozšíření vo...'!$C$90:$K$365</definedName>
    <definedName name="_xlnm._FilterDatabase" localSheetId="5" hidden="1">'SO4 - SO 4 Nové vodovodní přípo'!$C$127:$K$184</definedName>
    <definedName name="_xlnm._FilterDatabase" localSheetId="1" hidden="1">'VON - Vedlejší a osta...'!$C$86:$K$121</definedName>
    <definedName name="_xlnm.Print_Titles" localSheetId="0">'Rekapitulace stavby'!$49:$49</definedName>
    <definedName name="_xlnm.Print_Titles" localSheetId="2">'SO1 - SO 1 - Stavební úpr...'!$90:$90</definedName>
    <definedName name="_xlnm.Print_Titles" localSheetId="3">'SO2 - SO 2 - Přeložení vo...'!$90:$90</definedName>
    <definedName name="_xlnm.Print_Titles" localSheetId="4">'SO3 - SO 3 - Rozšíření vo...'!$90:$90</definedName>
    <definedName name="_xlnm.Print_Titles" localSheetId="5">'SO4 - SO 4 Nové vodovodní přípo'!$127:$127</definedName>
    <definedName name="_xlnm.Print_Titles" localSheetId="1">'VON - Vedlejší a osta...'!$86:$86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  <definedName name="_xlnm.Print_Area" localSheetId="2">'SO1 - SO 1 - Stavební úpr...'!$C$4:$J$38,'SO1 - SO 1 - Stavební úpr...'!$C$44:$J$70,'SO1 - SO 1 - Stavební úpr...'!$C$76:$K$411</definedName>
    <definedName name="_xlnm.Print_Area" localSheetId="3">'SO2 - SO 2 - Přeložení vo...'!$C$4:$J$38,'SO2 - SO 2 - Přeložení vo...'!$C$44:$J$70,'SO2 - SO 2 - Přeložení vo...'!$C$76:$K$365</definedName>
    <definedName name="_xlnm.Print_Area" localSheetId="4">'SO3 - SO 3 - Rozšíření vo...'!$C$4:$J$38,'SO3 - SO 3 - Rozšíření vo...'!$C$44:$J$70,'SO3 - SO 3 - Rozšíření vo...'!$C$76:$K$365</definedName>
    <definedName name="_xlnm.Print_Area" localSheetId="5">'SO4 - SO 4 Nové vodovodní přípo'!$C$4:$J$76,'SO4 - SO 4 Nové vodovodní přípo'!$C$82:$J$107,'SO4 - SO 4 Nové vodovodní přípo'!$C$113:$J$184</definedName>
    <definedName name="_xlnm.Print_Area" localSheetId="1">'VON - Vedlejší a osta...'!$C$4:$J$38,'VON - Vedlejší a osta...'!$C$44:$J$66,'VON - Vedlejší a osta...'!$C$72:$K$121</definedName>
  </definedNames>
  <calcPr calcId="162913"/>
</workbook>
</file>

<file path=xl/calcChain.xml><?xml version="1.0" encoding="utf-8"?>
<calcChain xmlns="http://schemas.openxmlformats.org/spreadsheetml/2006/main">
  <c r="J128" i="8" l="1"/>
  <c r="J129" i="8"/>
  <c r="J183" i="8"/>
  <c r="J169" i="8"/>
  <c r="J161" i="8"/>
  <c r="J159" i="8"/>
  <c r="J130" i="8"/>
  <c r="J174" i="8" l="1"/>
  <c r="J173" i="8"/>
  <c r="AN57" i="1" l="1"/>
  <c r="AN54" i="1"/>
  <c r="AN55" i="1"/>
  <c r="AN53" i="1"/>
  <c r="AN52" i="1"/>
  <c r="BK184" i="8" l="1"/>
  <c r="BI184" i="8"/>
  <c r="BH184" i="8"/>
  <c r="BG184" i="8"/>
  <c r="BF184" i="8"/>
  <c r="T184" i="8"/>
  <c r="R184" i="8"/>
  <c r="R183" i="8" s="1"/>
  <c r="P184" i="8"/>
  <c r="J184" i="8"/>
  <c r="BE184" i="8" s="1"/>
  <c r="BK182" i="8"/>
  <c r="BI182" i="8"/>
  <c r="BH182" i="8"/>
  <c r="BG182" i="8"/>
  <c r="BF182" i="8"/>
  <c r="T182" i="8"/>
  <c r="R182" i="8"/>
  <c r="P182" i="8"/>
  <c r="J182" i="8"/>
  <c r="BE182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T179" i="8"/>
  <c r="R179" i="8"/>
  <c r="P179" i="8"/>
  <c r="J179" i="8"/>
  <c r="BE179" i="8" s="1"/>
  <c r="BK178" i="8"/>
  <c r="BI178" i="8"/>
  <c r="BH178" i="8"/>
  <c r="BG178" i="8"/>
  <c r="BF178" i="8"/>
  <c r="T178" i="8"/>
  <c r="R178" i="8"/>
  <c r="P178" i="8"/>
  <c r="J178" i="8"/>
  <c r="BK172" i="8"/>
  <c r="BI172" i="8"/>
  <c r="BH172" i="8"/>
  <c r="BG172" i="8"/>
  <c r="BF172" i="8"/>
  <c r="T172" i="8"/>
  <c r="R172" i="8"/>
  <c r="P172" i="8"/>
  <c r="J172" i="8"/>
  <c r="BE172" i="8" s="1"/>
  <c r="BK171" i="8"/>
  <c r="BI171" i="8"/>
  <c r="BH171" i="8"/>
  <c r="BG171" i="8"/>
  <c r="BF171" i="8"/>
  <c r="T171" i="8"/>
  <c r="R171" i="8"/>
  <c r="P171" i="8"/>
  <c r="J171" i="8"/>
  <c r="BE171" i="8" s="1"/>
  <c r="BK170" i="8"/>
  <c r="BI170" i="8"/>
  <c r="BH170" i="8"/>
  <c r="BG170" i="8"/>
  <c r="BF170" i="8"/>
  <c r="T170" i="8"/>
  <c r="R170" i="8"/>
  <c r="P170" i="8"/>
  <c r="J170" i="8"/>
  <c r="BE170" i="8" s="1"/>
  <c r="BK168" i="8"/>
  <c r="BI168" i="8"/>
  <c r="BH168" i="8"/>
  <c r="BG168" i="8"/>
  <c r="BF168" i="8"/>
  <c r="T168" i="8"/>
  <c r="R168" i="8"/>
  <c r="P168" i="8"/>
  <c r="J168" i="8"/>
  <c r="BE168" i="8" s="1"/>
  <c r="BK167" i="8"/>
  <c r="BI167" i="8"/>
  <c r="BH167" i="8"/>
  <c r="BG167" i="8"/>
  <c r="BF167" i="8"/>
  <c r="T167" i="8"/>
  <c r="R167" i="8"/>
  <c r="P167" i="8"/>
  <c r="J167" i="8"/>
  <c r="BE167" i="8" s="1"/>
  <c r="BK166" i="8"/>
  <c r="BI166" i="8"/>
  <c r="BH166" i="8"/>
  <c r="BG166" i="8"/>
  <c r="BF166" i="8"/>
  <c r="T166" i="8"/>
  <c r="R166" i="8"/>
  <c r="P166" i="8"/>
  <c r="J166" i="8"/>
  <c r="BE166" i="8" s="1"/>
  <c r="BK165" i="8"/>
  <c r="BI165" i="8"/>
  <c r="BH165" i="8"/>
  <c r="BG165" i="8"/>
  <c r="BF165" i="8"/>
  <c r="T165" i="8"/>
  <c r="R165" i="8"/>
  <c r="P165" i="8"/>
  <c r="J165" i="8"/>
  <c r="BE165" i="8" s="1"/>
  <c r="BK164" i="8"/>
  <c r="BI164" i="8"/>
  <c r="BH164" i="8"/>
  <c r="BG164" i="8"/>
  <c r="BF164" i="8"/>
  <c r="T164" i="8"/>
  <c r="R164" i="8"/>
  <c r="P164" i="8"/>
  <c r="J164" i="8"/>
  <c r="BE164" i="8" s="1"/>
  <c r="BK163" i="8"/>
  <c r="BI163" i="8"/>
  <c r="BH163" i="8"/>
  <c r="BG163" i="8"/>
  <c r="BF163" i="8"/>
  <c r="T163" i="8"/>
  <c r="R163" i="8"/>
  <c r="P163" i="8"/>
  <c r="J163" i="8"/>
  <c r="BE163" i="8" s="1"/>
  <c r="BK162" i="8"/>
  <c r="BI162" i="8"/>
  <c r="BH162" i="8"/>
  <c r="BG162" i="8"/>
  <c r="BF162" i="8"/>
  <c r="T162" i="8"/>
  <c r="R162" i="8"/>
  <c r="P162" i="8"/>
  <c r="J162" i="8"/>
  <c r="BE162" i="8" s="1"/>
  <c r="BK160" i="8"/>
  <c r="BI160" i="8"/>
  <c r="BH160" i="8"/>
  <c r="BG160" i="8"/>
  <c r="BF160" i="8"/>
  <c r="T160" i="8"/>
  <c r="R160" i="8"/>
  <c r="P160" i="8"/>
  <c r="J160" i="8"/>
  <c r="BE160" i="8" s="1"/>
  <c r="BK158" i="8"/>
  <c r="BI158" i="8"/>
  <c r="BH158" i="8"/>
  <c r="BG158" i="8"/>
  <c r="BF158" i="8"/>
  <c r="T158" i="8"/>
  <c r="R158" i="8"/>
  <c r="P158" i="8"/>
  <c r="J158" i="8"/>
  <c r="BE158" i="8" s="1"/>
  <c r="BK157" i="8"/>
  <c r="BI157" i="8"/>
  <c r="BH157" i="8"/>
  <c r="BG157" i="8"/>
  <c r="BF157" i="8"/>
  <c r="T157" i="8"/>
  <c r="R157" i="8"/>
  <c r="P157" i="8"/>
  <c r="J157" i="8"/>
  <c r="BE157" i="8" s="1"/>
  <c r="BK156" i="8"/>
  <c r="BI156" i="8"/>
  <c r="BH156" i="8"/>
  <c r="BG156" i="8"/>
  <c r="BF156" i="8"/>
  <c r="T156" i="8"/>
  <c r="R156" i="8"/>
  <c r="P156" i="8"/>
  <c r="J156" i="8"/>
  <c r="BE156" i="8" s="1"/>
  <c r="BK155" i="8"/>
  <c r="BI155" i="8"/>
  <c r="BH155" i="8"/>
  <c r="BG155" i="8"/>
  <c r="BF155" i="8"/>
  <c r="T155" i="8"/>
  <c r="R155" i="8"/>
  <c r="P155" i="8"/>
  <c r="J155" i="8"/>
  <c r="BE155" i="8" s="1"/>
  <c r="BK154" i="8"/>
  <c r="BI154" i="8"/>
  <c r="BH154" i="8"/>
  <c r="BG154" i="8"/>
  <c r="BF154" i="8"/>
  <c r="T154" i="8"/>
  <c r="R154" i="8"/>
  <c r="P154" i="8"/>
  <c r="J154" i="8"/>
  <c r="BE154" i="8" s="1"/>
  <c r="BK153" i="8"/>
  <c r="BI153" i="8"/>
  <c r="BH153" i="8"/>
  <c r="BG153" i="8"/>
  <c r="BF153" i="8"/>
  <c r="T153" i="8"/>
  <c r="R153" i="8"/>
  <c r="P153" i="8"/>
  <c r="J153" i="8"/>
  <c r="BE153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7" i="8"/>
  <c r="BI147" i="8"/>
  <c r="BH147" i="8"/>
  <c r="BG147" i="8"/>
  <c r="BF147" i="8"/>
  <c r="T147" i="8"/>
  <c r="R147" i="8"/>
  <c r="P147" i="8"/>
  <c r="J147" i="8"/>
  <c r="BE147" i="8" s="1"/>
  <c r="BK144" i="8"/>
  <c r="BI144" i="8"/>
  <c r="BH144" i="8"/>
  <c r="BG144" i="8"/>
  <c r="BF144" i="8"/>
  <c r="T144" i="8"/>
  <c r="R144" i="8"/>
  <c r="P144" i="8"/>
  <c r="J144" i="8"/>
  <c r="BE144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T140" i="8"/>
  <c r="R140" i="8"/>
  <c r="P140" i="8"/>
  <c r="J140" i="8"/>
  <c r="BE140" i="8" s="1"/>
  <c r="BK139" i="8"/>
  <c r="BI139" i="8"/>
  <c r="BH139" i="8"/>
  <c r="BG139" i="8"/>
  <c r="BF139" i="8"/>
  <c r="T139" i="8"/>
  <c r="R139" i="8"/>
  <c r="P139" i="8"/>
  <c r="J139" i="8"/>
  <c r="BE139" i="8" s="1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P136" i="8"/>
  <c r="J136" i="8"/>
  <c r="BE136" i="8" s="1"/>
  <c r="BK135" i="8"/>
  <c r="BI135" i="8"/>
  <c r="BH135" i="8"/>
  <c r="BG135" i="8"/>
  <c r="BF135" i="8"/>
  <c r="T135" i="8"/>
  <c r="R135" i="8"/>
  <c r="P135" i="8"/>
  <c r="J135" i="8"/>
  <c r="BE135" i="8" s="1"/>
  <c r="BK134" i="8"/>
  <c r="BI134" i="8"/>
  <c r="BH134" i="8"/>
  <c r="BG134" i="8"/>
  <c r="BF134" i="8"/>
  <c r="T134" i="8"/>
  <c r="R134" i="8"/>
  <c r="P134" i="8"/>
  <c r="J134" i="8"/>
  <c r="BE134" i="8" s="1"/>
  <c r="BK133" i="8"/>
  <c r="BI133" i="8"/>
  <c r="BH133" i="8"/>
  <c r="BG133" i="8"/>
  <c r="BF133" i="8"/>
  <c r="T133" i="8"/>
  <c r="R133" i="8"/>
  <c r="P133" i="8"/>
  <c r="J133" i="8"/>
  <c r="BE133" i="8" s="1"/>
  <c r="BK132" i="8"/>
  <c r="BI132" i="8"/>
  <c r="BH132" i="8"/>
  <c r="BG132" i="8"/>
  <c r="BF132" i="8"/>
  <c r="T132" i="8"/>
  <c r="R132" i="8"/>
  <c r="P132" i="8"/>
  <c r="J132" i="8"/>
  <c r="BE132" i="8" s="1"/>
  <c r="BK131" i="8"/>
  <c r="BI131" i="8"/>
  <c r="BH131" i="8"/>
  <c r="BG131" i="8"/>
  <c r="BF131" i="8"/>
  <c r="T131" i="8"/>
  <c r="R131" i="8"/>
  <c r="P131" i="8"/>
  <c r="J131" i="8"/>
  <c r="BE131" i="8" s="1"/>
  <c r="J125" i="8"/>
  <c r="J124" i="8"/>
  <c r="F124" i="8"/>
  <c r="J122" i="8"/>
  <c r="F122" i="8"/>
  <c r="E120" i="8"/>
  <c r="J94" i="8"/>
  <c r="J93" i="8"/>
  <c r="F93" i="8"/>
  <c r="J91" i="8"/>
  <c r="F91" i="8"/>
  <c r="E89" i="8"/>
  <c r="J39" i="8"/>
  <c r="J38" i="8"/>
  <c r="J37" i="8"/>
  <c r="E20" i="8"/>
  <c r="F94" i="8" s="1"/>
  <c r="E116" i="8"/>
  <c r="BE178" i="8" l="1"/>
  <c r="J177" i="8"/>
  <c r="J176" i="8" s="1"/>
  <c r="BK183" i="8"/>
  <c r="J106" i="8" s="1"/>
  <c r="T183" i="8"/>
  <c r="T130" i="8"/>
  <c r="BK159" i="8"/>
  <c r="J101" i="8" s="1"/>
  <c r="F37" i="8"/>
  <c r="T161" i="8"/>
  <c r="BK161" i="8"/>
  <c r="J102" i="8" s="1"/>
  <c r="F39" i="8"/>
  <c r="P177" i="8"/>
  <c r="R161" i="8"/>
  <c r="P176" i="8"/>
  <c r="R177" i="8"/>
  <c r="P130" i="8"/>
  <c r="J36" i="8"/>
  <c r="R130" i="8"/>
  <c r="F38" i="8"/>
  <c r="R169" i="8"/>
  <c r="BK130" i="8"/>
  <c r="T169" i="8"/>
  <c r="R176" i="8"/>
  <c r="BK176" i="8"/>
  <c r="J104" i="8" s="1"/>
  <c r="T176" i="8"/>
  <c r="P161" i="8"/>
  <c r="T177" i="8"/>
  <c r="BK177" i="8"/>
  <c r="J105" i="8" s="1"/>
  <c r="P159" i="8"/>
  <c r="R159" i="8"/>
  <c r="T159" i="8"/>
  <c r="P169" i="8"/>
  <c r="BK169" i="8"/>
  <c r="J103" i="8" s="1"/>
  <c r="P183" i="8"/>
  <c r="F35" i="8"/>
  <c r="J35" i="8"/>
  <c r="F36" i="8"/>
  <c r="F125" i="8"/>
  <c r="E85" i="8"/>
  <c r="BK129" i="8" l="1"/>
  <c r="BK128" i="8" s="1"/>
  <c r="AG58" i="1" s="1"/>
  <c r="AN58" i="1" s="1"/>
  <c r="T129" i="8"/>
  <c r="T128" i="8" s="1"/>
  <c r="P129" i="8"/>
  <c r="P128" i="8" s="1"/>
  <c r="R129" i="8"/>
  <c r="R128" i="8" s="1"/>
  <c r="J100" i="8"/>
  <c r="J99" i="8" l="1"/>
  <c r="J32" i="8"/>
  <c r="J41" i="8" s="1"/>
  <c r="J98" i="8"/>
  <c r="AG56" i="1" l="1"/>
  <c r="AN56" i="1" s="1"/>
  <c r="AY57" i="1" l="1"/>
  <c r="AX57" i="1"/>
  <c r="BI365" i="6"/>
  <c r="BH365" i="6"/>
  <c r="BG365" i="6"/>
  <c r="BF365" i="6"/>
  <c r="T365" i="6"/>
  <c r="T364" i="6" s="1"/>
  <c r="R365" i="6"/>
  <c r="R364" i="6" s="1"/>
  <c r="P365" i="6"/>
  <c r="P364" i="6" s="1"/>
  <c r="BK365" i="6"/>
  <c r="BK364" i="6" s="1"/>
  <c r="J364" i="6" s="1"/>
  <c r="J69" i="6" s="1"/>
  <c r="J365" i="6"/>
  <c r="BE365" i="6" s="1"/>
  <c r="BI362" i="6"/>
  <c r="BH362" i="6"/>
  <c r="BG362" i="6"/>
  <c r="BF362" i="6"/>
  <c r="T362" i="6"/>
  <c r="R362" i="6"/>
  <c r="P362" i="6"/>
  <c r="BK362" i="6"/>
  <c r="J362" i="6"/>
  <c r="BE362" i="6" s="1"/>
  <c r="BI360" i="6"/>
  <c r="BH360" i="6"/>
  <c r="BG360" i="6"/>
  <c r="BF360" i="6"/>
  <c r="T360" i="6"/>
  <c r="R360" i="6"/>
  <c r="P360" i="6"/>
  <c r="BK360" i="6"/>
  <c r="J360" i="6"/>
  <c r="BE360" i="6"/>
  <c r="BI359" i="6"/>
  <c r="BH359" i="6"/>
  <c r="BG359" i="6"/>
  <c r="BF359" i="6"/>
  <c r="T359" i="6"/>
  <c r="R359" i="6"/>
  <c r="P359" i="6"/>
  <c r="P355" i="6" s="1"/>
  <c r="BK359" i="6"/>
  <c r="J359" i="6"/>
  <c r="BE359" i="6" s="1"/>
  <c r="BI357" i="6"/>
  <c r="BH357" i="6"/>
  <c r="BG357" i="6"/>
  <c r="BF357" i="6"/>
  <c r="T357" i="6"/>
  <c r="R357" i="6"/>
  <c r="P357" i="6"/>
  <c r="BK357" i="6"/>
  <c r="J357" i="6"/>
  <c r="BE357" i="6" s="1"/>
  <c r="BI356" i="6"/>
  <c r="BH356" i="6"/>
  <c r="BG356" i="6"/>
  <c r="BF356" i="6"/>
  <c r="T356" i="6"/>
  <c r="T355" i="6" s="1"/>
  <c r="R356" i="6"/>
  <c r="R355" i="6" s="1"/>
  <c r="P356" i="6"/>
  <c r="BK356" i="6"/>
  <c r="BK355" i="6"/>
  <c r="J355" i="6" s="1"/>
  <c r="J68" i="6" s="1"/>
  <c r="J356" i="6"/>
  <c r="BE356" i="6" s="1"/>
  <c r="BI353" i="6"/>
  <c r="BH353" i="6"/>
  <c r="BG353" i="6"/>
  <c r="BF353" i="6"/>
  <c r="T353" i="6"/>
  <c r="R353" i="6"/>
  <c r="P353" i="6"/>
  <c r="P348" i="6" s="1"/>
  <c r="BK353" i="6"/>
  <c r="J353" i="6"/>
  <c r="BE353" i="6"/>
  <c r="BI351" i="6"/>
  <c r="BH351" i="6"/>
  <c r="BG351" i="6"/>
  <c r="BF351" i="6"/>
  <c r="T351" i="6"/>
  <c r="T348" i="6" s="1"/>
  <c r="R351" i="6"/>
  <c r="P351" i="6"/>
  <c r="BK351" i="6"/>
  <c r="J351" i="6"/>
  <c r="BE351" i="6" s="1"/>
  <c r="BI349" i="6"/>
  <c r="BH349" i="6"/>
  <c r="BG349" i="6"/>
  <c r="BF349" i="6"/>
  <c r="T349" i="6"/>
  <c r="R349" i="6"/>
  <c r="R348" i="6" s="1"/>
  <c r="P349" i="6"/>
  <c r="BK349" i="6"/>
  <c r="BK348" i="6" s="1"/>
  <c r="J348" i="6" s="1"/>
  <c r="J67" i="6" s="1"/>
  <c r="J349" i="6"/>
  <c r="BE349" i="6" s="1"/>
  <c r="BI346" i="6"/>
  <c r="BH346" i="6"/>
  <c r="BG346" i="6"/>
  <c r="BF346" i="6"/>
  <c r="T346" i="6"/>
  <c r="R346" i="6"/>
  <c r="P346" i="6"/>
  <c r="BK346" i="6"/>
  <c r="J346" i="6"/>
  <c r="BE346" i="6" s="1"/>
  <c r="BI341" i="6"/>
  <c r="BH341" i="6"/>
  <c r="BG341" i="6"/>
  <c r="BF341" i="6"/>
  <c r="T341" i="6"/>
  <c r="R341" i="6"/>
  <c r="P341" i="6"/>
  <c r="BK341" i="6"/>
  <c r="J341" i="6"/>
  <c r="BE341" i="6"/>
  <c r="BI337" i="6"/>
  <c r="BH337" i="6"/>
  <c r="BG337" i="6"/>
  <c r="BF337" i="6"/>
  <c r="T337" i="6"/>
  <c r="R337" i="6"/>
  <c r="P337" i="6"/>
  <c r="BK337" i="6"/>
  <c r="J337" i="6"/>
  <c r="BE337" i="6"/>
  <c r="BI335" i="6"/>
  <c r="BH335" i="6"/>
  <c r="BG335" i="6"/>
  <c r="BF335" i="6"/>
  <c r="T335" i="6"/>
  <c r="R335" i="6"/>
  <c r="P335" i="6"/>
  <c r="BK335" i="6"/>
  <c r="J335" i="6"/>
  <c r="BE335" i="6" s="1"/>
  <c r="BI333" i="6"/>
  <c r="BH333" i="6"/>
  <c r="BG333" i="6"/>
  <c r="BF333" i="6"/>
  <c r="T333" i="6"/>
  <c r="R333" i="6"/>
  <c r="P333" i="6"/>
  <c r="BK333" i="6"/>
  <c r="J333" i="6"/>
  <c r="BE333" i="6"/>
  <c r="BI331" i="6"/>
  <c r="BH331" i="6"/>
  <c r="BG331" i="6"/>
  <c r="BF331" i="6"/>
  <c r="T331" i="6"/>
  <c r="R331" i="6"/>
  <c r="P331" i="6"/>
  <c r="BK331" i="6"/>
  <c r="J331" i="6"/>
  <c r="BE331" i="6"/>
  <c r="BI329" i="6"/>
  <c r="BH329" i="6"/>
  <c r="BG329" i="6"/>
  <c r="BF329" i="6"/>
  <c r="T329" i="6"/>
  <c r="R329" i="6"/>
  <c r="P329" i="6"/>
  <c r="BK329" i="6"/>
  <c r="J329" i="6"/>
  <c r="BE329" i="6"/>
  <c r="BI327" i="6"/>
  <c r="BH327" i="6"/>
  <c r="BG327" i="6"/>
  <c r="BF327" i="6"/>
  <c r="T327" i="6"/>
  <c r="R327" i="6"/>
  <c r="P327" i="6"/>
  <c r="BK327" i="6"/>
  <c r="J327" i="6"/>
  <c r="BE327" i="6" s="1"/>
  <c r="BI325" i="6"/>
  <c r="BH325" i="6"/>
  <c r="BG325" i="6"/>
  <c r="BF325" i="6"/>
  <c r="T325" i="6"/>
  <c r="R325" i="6"/>
  <c r="P325" i="6"/>
  <c r="BK325" i="6"/>
  <c r="J325" i="6"/>
  <c r="BE325" i="6"/>
  <c r="BI323" i="6"/>
  <c r="BH323" i="6"/>
  <c r="BG323" i="6"/>
  <c r="BF323" i="6"/>
  <c r="T323" i="6"/>
  <c r="R323" i="6"/>
  <c r="P323" i="6"/>
  <c r="BK323" i="6"/>
  <c r="J323" i="6"/>
  <c r="BE323" i="6"/>
  <c r="BI321" i="6"/>
  <c r="BH321" i="6"/>
  <c r="BG321" i="6"/>
  <c r="BF321" i="6"/>
  <c r="T321" i="6"/>
  <c r="R321" i="6"/>
  <c r="P321" i="6"/>
  <c r="BK321" i="6"/>
  <c r="J321" i="6"/>
  <c r="BE321" i="6"/>
  <c r="BI319" i="6"/>
  <c r="BH319" i="6"/>
  <c r="BG319" i="6"/>
  <c r="BF319" i="6"/>
  <c r="T319" i="6"/>
  <c r="R319" i="6"/>
  <c r="P319" i="6"/>
  <c r="BK319" i="6"/>
  <c r="J319" i="6"/>
  <c r="BE319" i="6" s="1"/>
  <c r="BI317" i="6"/>
  <c r="BH317" i="6"/>
  <c r="BG317" i="6"/>
  <c r="BF317" i="6"/>
  <c r="T317" i="6"/>
  <c r="R317" i="6"/>
  <c r="P317" i="6"/>
  <c r="BK317" i="6"/>
  <c r="J317" i="6"/>
  <c r="BE317" i="6"/>
  <c r="BI315" i="6"/>
  <c r="BH315" i="6"/>
  <c r="BG315" i="6"/>
  <c r="BF315" i="6"/>
  <c r="T315" i="6"/>
  <c r="R315" i="6"/>
  <c r="P315" i="6"/>
  <c r="BK315" i="6"/>
  <c r="J315" i="6"/>
  <c r="BE315" i="6"/>
  <c r="BI313" i="6"/>
  <c r="BH313" i="6"/>
  <c r="BG313" i="6"/>
  <c r="BF313" i="6"/>
  <c r="T313" i="6"/>
  <c r="R313" i="6"/>
  <c r="P313" i="6"/>
  <c r="BK313" i="6"/>
  <c r="J313" i="6"/>
  <c r="BE313" i="6"/>
  <c r="BI311" i="6"/>
  <c r="BH311" i="6"/>
  <c r="BG311" i="6"/>
  <c r="BF311" i="6"/>
  <c r="T311" i="6"/>
  <c r="R311" i="6"/>
  <c r="P311" i="6"/>
  <c r="BK311" i="6"/>
  <c r="J311" i="6"/>
  <c r="BE311" i="6" s="1"/>
  <c r="BI309" i="6"/>
  <c r="BH309" i="6"/>
  <c r="BG309" i="6"/>
  <c r="BF309" i="6"/>
  <c r="T309" i="6"/>
  <c r="R309" i="6"/>
  <c r="P309" i="6"/>
  <c r="BK309" i="6"/>
  <c r="J309" i="6"/>
  <c r="BE309" i="6"/>
  <c r="BI306" i="6"/>
  <c r="BH306" i="6"/>
  <c r="BG306" i="6"/>
  <c r="BF306" i="6"/>
  <c r="T306" i="6"/>
  <c r="R306" i="6"/>
  <c r="P306" i="6"/>
  <c r="BK306" i="6"/>
  <c r="J306" i="6"/>
  <c r="BE306" i="6"/>
  <c r="BI304" i="6"/>
  <c r="BH304" i="6"/>
  <c r="BG304" i="6"/>
  <c r="BF304" i="6"/>
  <c r="T304" i="6"/>
  <c r="R304" i="6"/>
  <c r="P304" i="6"/>
  <c r="BK304" i="6"/>
  <c r="J304" i="6"/>
  <c r="BE304" i="6"/>
  <c r="BI302" i="6"/>
  <c r="BH302" i="6"/>
  <c r="BG302" i="6"/>
  <c r="BF302" i="6"/>
  <c r="T302" i="6"/>
  <c r="R302" i="6"/>
  <c r="P302" i="6"/>
  <c r="BK302" i="6"/>
  <c r="J302" i="6"/>
  <c r="BE302" i="6" s="1"/>
  <c r="BI300" i="6"/>
  <c r="BH300" i="6"/>
  <c r="BG300" i="6"/>
  <c r="BF300" i="6"/>
  <c r="T300" i="6"/>
  <c r="R300" i="6"/>
  <c r="P300" i="6"/>
  <c r="BK300" i="6"/>
  <c r="J300" i="6"/>
  <c r="BE300" i="6"/>
  <c r="BI298" i="6"/>
  <c r="BH298" i="6"/>
  <c r="BG298" i="6"/>
  <c r="BF298" i="6"/>
  <c r="T298" i="6"/>
  <c r="R298" i="6"/>
  <c r="P298" i="6"/>
  <c r="BK298" i="6"/>
  <c r="J298" i="6"/>
  <c r="BE298" i="6"/>
  <c r="BI296" i="6"/>
  <c r="BH296" i="6"/>
  <c r="BG296" i="6"/>
  <c r="BF296" i="6"/>
  <c r="T296" i="6"/>
  <c r="R296" i="6"/>
  <c r="P296" i="6"/>
  <c r="BK296" i="6"/>
  <c r="J296" i="6"/>
  <c r="BE296" i="6"/>
  <c r="BI294" i="6"/>
  <c r="BH294" i="6"/>
  <c r="BG294" i="6"/>
  <c r="BF294" i="6"/>
  <c r="T294" i="6"/>
  <c r="R294" i="6"/>
  <c r="P294" i="6"/>
  <c r="BK294" i="6"/>
  <c r="J294" i="6"/>
  <c r="BE294" i="6" s="1"/>
  <c r="BI292" i="6"/>
  <c r="BH292" i="6"/>
  <c r="BG292" i="6"/>
  <c r="BF292" i="6"/>
  <c r="T292" i="6"/>
  <c r="R292" i="6"/>
  <c r="P292" i="6"/>
  <c r="BK292" i="6"/>
  <c r="J292" i="6"/>
  <c r="BE292" i="6"/>
  <c r="BI290" i="6"/>
  <c r="BH290" i="6"/>
  <c r="BG290" i="6"/>
  <c r="BF290" i="6"/>
  <c r="T290" i="6"/>
  <c r="R290" i="6"/>
  <c r="P290" i="6"/>
  <c r="BK290" i="6"/>
  <c r="J290" i="6"/>
  <c r="BE290" i="6"/>
  <c r="BI288" i="6"/>
  <c r="BH288" i="6"/>
  <c r="BG288" i="6"/>
  <c r="BF288" i="6"/>
  <c r="T288" i="6"/>
  <c r="R288" i="6"/>
  <c r="P288" i="6"/>
  <c r="BK288" i="6"/>
  <c r="J288" i="6"/>
  <c r="BE288" i="6"/>
  <c r="BI286" i="6"/>
  <c r="BH286" i="6"/>
  <c r="BG286" i="6"/>
  <c r="BF286" i="6"/>
  <c r="T286" i="6"/>
  <c r="R286" i="6"/>
  <c r="P286" i="6"/>
  <c r="BK286" i="6"/>
  <c r="J286" i="6"/>
  <c r="BE286" i="6"/>
  <c r="BI284" i="6"/>
  <c r="BH284" i="6"/>
  <c r="BG284" i="6"/>
  <c r="BF284" i="6"/>
  <c r="T284" i="6"/>
  <c r="R284" i="6"/>
  <c r="P284" i="6"/>
  <c r="BK284" i="6"/>
  <c r="J284" i="6"/>
  <c r="BE284" i="6"/>
  <c r="BI282" i="6"/>
  <c r="BH282" i="6"/>
  <c r="BG282" i="6"/>
  <c r="BF282" i="6"/>
  <c r="T282" i="6"/>
  <c r="R282" i="6"/>
  <c r="P282" i="6"/>
  <c r="BK282" i="6"/>
  <c r="J282" i="6"/>
  <c r="BE282" i="6"/>
  <c r="BI279" i="6"/>
  <c r="BH279" i="6"/>
  <c r="BG279" i="6"/>
  <c r="BF279" i="6"/>
  <c r="T279" i="6"/>
  <c r="R279" i="6"/>
  <c r="P279" i="6"/>
  <c r="BK279" i="6"/>
  <c r="J279" i="6"/>
  <c r="BE279" i="6"/>
  <c r="BI277" i="6"/>
  <c r="BH277" i="6"/>
  <c r="BG277" i="6"/>
  <c r="BF277" i="6"/>
  <c r="T277" i="6"/>
  <c r="R277" i="6"/>
  <c r="P277" i="6"/>
  <c r="BK277" i="6"/>
  <c r="J277" i="6"/>
  <c r="BE277" i="6"/>
  <c r="BI275" i="6"/>
  <c r="BH275" i="6"/>
  <c r="BG275" i="6"/>
  <c r="BF275" i="6"/>
  <c r="T275" i="6"/>
  <c r="R275" i="6"/>
  <c r="P275" i="6"/>
  <c r="BK275" i="6"/>
  <c r="J275" i="6"/>
  <c r="BE275" i="6"/>
  <c r="BI273" i="6"/>
  <c r="BH273" i="6"/>
  <c r="BG273" i="6"/>
  <c r="BF273" i="6"/>
  <c r="T273" i="6"/>
  <c r="R273" i="6"/>
  <c r="P273" i="6"/>
  <c r="BK273" i="6"/>
  <c r="J273" i="6"/>
  <c r="BE273" i="6"/>
  <c r="BI271" i="6"/>
  <c r="BH271" i="6"/>
  <c r="BG271" i="6"/>
  <c r="BF271" i="6"/>
  <c r="T271" i="6"/>
  <c r="R271" i="6"/>
  <c r="P271" i="6"/>
  <c r="BK271" i="6"/>
  <c r="J271" i="6"/>
  <c r="BE271" i="6"/>
  <c r="BI269" i="6"/>
  <c r="BH269" i="6"/>
  <c r="BG269" i="6"/>
  <c r="BF269" i="6"/>
  <c r="T269" i="6"/>
  <c r="R269" i="6"/>
  <c r="P269" i="6"/>
  <c r="BK269" i="6"/>
  <c r="J269" i="6"/>
  <c r="BE269" i="6"/>
  <c r="BI267" i="6"/>
  <c r="BH267" i="6"/>
  <c r="BG267" i="6"/>
  <c r="BF267" i="6"/>
  <c r="T267" i="6"/>
  <c r="R267" i="6"/>
  <c r="P267" i="6"/>
  <c r="BK267" i="6"/>
  <c r="J267" i="6"/>
  <c r="BE267" i="6"/>
  <c r="BI265" i="6"/>
  <c r="BH265" i="6"/>
  <c r="BG265" i="6"/>
  <c r="BF265" i="6"/>
  <c r="T265" i="6"/>
  <c r="R265" i="6"/>
  <c r="P265" i="6"/>
  <c r="BK265" i="6"/>
  <c r="J265" i="6"/>
  <c r="BE265" i="6"/>
  <c r="BI263" i="6"/>
  <c r="BH263" i="6"/>
  <c r="BG263" i="6"/>
  <c r="BF263" i="6"/>
  <c r="T263" i="6"/>
  <c r="R263" i="6"/>
  <c r="P263" i="6"/>
  <c r="BK263" i="6"/>
  <c r="J263" i="6"/>
  <c r="BE263" i="6"/>
  <c r="BI261" i="6"/>
  <c r="BH261" i="6"/>
  <c r="BG261" i="6"/>
  <c r="BF261" i="6"/>
  <c r="T261" i="6"/>
  <c r="R261" i="6"/>
  <c r="P261" i="6"/>
  <c r="BK261" i="6"/>
  <c r="J261" i="6"/>
  <c r="BE261" i="6"/>
  <c r="BI259" i="6"/>
  <c r="BH259" i="6"/>
  <c r="BG259" i="6"/>
  <c r="BF259" i="6"/>
  <c r="T259" i="6"/>
  <c r="R259" i="6"/>
  <c r="P259" i="6"/>
  <c r="BK259" i="6"/>
  <c r="J259" i="6"/>
  <c r="BE259" i="6"/>
  <c r="BI257" i="6"/>
  <c r="BH257" i="6"/>
  <c r="BG257" i="6"/>
  <c r="BF257" i="6"/>
  <c r="T257" i="6"/>
  <c r="R257" i="6"/>
  <c r="P257" i="6"/>
  <c r="BK257" i="6"/>
  <c r="J257" i="6"/>
  <c r="BE257" i="6"/>
  <c r="BI255" i="6"/>
  <c r="BH255" i="6"/>
  <c r="BG255" i="6"/>
  <c r="BF255" i="6"/>
  <c r="T255" i="6"/>
  <c r="R255" i="6"/>
  <c r="P255" i="6"/>
  <c r="BK255" i="6"/>
  <c r="J255" i="6"/>
  <c r="BE255" i="6"/>
  <c r="BI253" i="6"/>
  <c r="BH253" i="6"/>
  <c r="BG253" i="6"/>
  <c r="BF253" i="6"/>
  <c r="T253" i="6"/>
  <c r="R253" i="6"/>
  <c r="P253" i="6"/>
  <c r="BK253" i="6"/>
  <c r="J253" i="6"/>
  <c r="BE253" i="6"/>
  <c r="BI251" i="6"/>
  <c r="BH251" i="6"/>
  <c r="BG251" i="6"/>
  <c r="BF251" i="6"/>
  <c r="T251" i="6"/>
  <c r="T243" i="6" s="1"/>
  <c r="R251" i="6"/>
  <c r="P251" i="6"/>
  <c r="BK251" i="6"/>
  <c r="J251" i="6"/>
  <c r="BE251" i="6"/>
  <c r="BI249" i="6"/>
  <c r="BH249" i="6"/>
  <c r="BG249" i="6"/>
  <c r="BF249" i="6"/>
  <c r="T249" i="6"/>
  <c r="R249" i="6"/>
  <c r="P249" i="6"/>
  <c r="P243" i="6" s="1"/>
  <c r="BK249" i="6"/>
  <c r="J249" i="6"/>
  <c r="BE249" i="6"/>
  <c r="BI246" i="6"/>
  <c r="BH246" i="6"/>
  <c r="BG246" i="6"/>
  <c r="BF246" i="6"/>
  <c r="T246" i="6"/>
  <c r="R246" i="6"/>
  <c r="P246" i="6"/>
  <c r="BK246" i="6"/>
  <c r="BK243" i="6" s="1"/>
  <c r="J243" i="6" s="1"/>
  <c r="J66" i="6" s="1"/>
  <c r="J246" i="6"/>
  <c r="BE246" i="6"/>
  <c r="BI244" i="6"/>
  <c r="BH244" i="6"/>
  <c r="BG244" i="6"/>
  <c r="BF244" i="6"/>
  <c r="T244" i="6"/>
  <c r="R244" i="6"/>
  <c r="R243" i="6"/>
  <c r="P244" i="6"/>
  <c r="BK244" i="6"/>
  <c r="J244" i="6"/>
  <c r="BE244" i="6" s="1"/>
  <c r="BI241" i="6"/>
  <c r="BH241" i="6"/>
  <c r="BG241" i="6"/>
  <c r="BF241" i="6"/>
  <c r="T241" i="6"/>
  <c r="R241" i="6"/>
  <c r="P241" i="6"/>
  <c r="BK241" i="6"/>
  <c r="J241" i="6"/>
  <c r="BE241" i="6"/>
  <c r="BI239" i="6"/>
  <c r="BH239" i="6"/>
  <c r="BG239" i="6"/>
  <c r="BF239" i="6"/>
  <c r="T239" i="6"/>
  <c r="R239" i="6"/>
  <c r="P239" i="6"/>
  <c r="BK239" i="6"/>
  <c r="BK230" i="6" s="1"/>
  <c r="J230" i="6" s="1"/>
  <c r="J65" i="6" s="1"/>
  <c r="J239" i="6"/>
  <c r="BE239" i="6" s="1"/>
  <c r="BI237" i="6"/>
  <c r="BH237" i="6"/>
  <c r="BG237" i="6"/>
  <c r="BF237" i="6"/>
  <c r="T237" i="6"/>
  <c r="R237" i="6"/>
  <c r="P237" i="6"/>
  <c r="BK237" i="6"/>
  <c r="J237" i="6"/>
  <c r="BE237" i="6"/>
  <c r="BI235" i="6"/>
  <c r="BH235" i="6"/>
  <c r="BG235" i="6"/>
  <c r="BF235" i="6"/>
  <c r="T235" i="6"/>
  <c r="R235" i="6"/>
  <c r="P235" i="6"/>
  <c r="BK235" i="6"/>
  <c r="J235" i="6"/>
  <c r="BE235" i="6" s="1"/>
  <c r="BI233" i="6"/>
  <c r="BH233" i="6"/>
  <c r="BG233" i="6"/>
  <c r="BF233" i="6"/>
  <c r="T233" i="6"/>
  <c r="R233" i="6"/>
  <c r="P233" i="6"/>
  <c r="BK233" i="6"/>
  <c r="J233" i="6"/>
  <c r="BE233" i="6"/>
  <c r="BI231" i="6"/>
  <c r="BH231" i="6"/>
  <c r="BG231" i="6"/>
  <c r="BF231" i="6"/>
  <c r="T231" i="6"/>
  <c r="T230" i="6" s="1"/>
  <c r="R231" i="6"/>
  <c r="R230" i="6"/>
  <c r="P231" i="6"/>
  <c r="P230" i="6" s="1"/>
  <c r="BK231" i="6"/>
  <c r="J231" i="6"/>
  <c r="BE231" i="6" s="1"/>
  <c r="BI228" i="6"/>
  <c r="BH228" i="6"/>
  <c r="BG228" i="6"/>
  <c r="BF228" i="6"/>
  <c r="T228" i="6"/>
  <c r="R228" i="6"/>
  <c r="P228" i="6"/>
  <c r="BK228" i="6"/>
  <c r="J228" i="6"/>
  <c r="BE228" i="6"/>
  <c r="BI226" i="6"/>
  <c r="BH226" i="6"/>
  <c r="BG226" i="6"/>
  <c r="BF226" i="6"/>
  <c r="T226" i="6"/>
  <c r="T225" i="6"/>
  <c r="R226" i="6"/>
  <c r="R225" i="6"/>
  <c r="P226" i="6"/>
  <c r="P225" i="6"/>
  <c r="BK226" i="6"/>
  <c r="BK225" i="6" s="1"/>
  <c r="J225" i="6" s="1"/>
  <c r="J64" i="6" s="1"/>
  <c r="J226" i="6"/>
  <c r="BE226" i="6" s="1"/>
  <c r="BI223" i="6"/>
  <c r="BH223" i="6"/>
  <c r="BG223" i="6"/>
  <c r="BF223" i="6"/>
  <c r="T223" i="6"/>
  <c r="T222" i="6" s="1"/>
  <c r="R223" i="6"/>
  <c r="R222" i="6"/>
  <c r="P223" i="6"/>
  <c r="P222" i="6" s="1"/>
  <c r="BK223" i="6"/>
  <c r="BK222" i="6"/>
  <c r="J222" i="6" s="1"/>
  <c r="J63" i="6" s="1"/>
  <c r="J223" i="6"/>
  <c r="BE223" i="6" s="1"/>
  <c r="BI219" i="6"/>
  <c r="BH219" i="6"/>
  <c r="BG219" i="6"/>
  <c r="BF219" i="6"/>
  <c r="T219" i="6"/>
  <c r="R219" i="6"/>
  <c r="P219" i="6"/>
  <c r="BK219" i="6"/>
  <c r="J219" i="6"/>
  <c r="BE219" i="6"/>
  <c r="BI217" i="6"/>
  <c r="BH217" i="6"/>
  <c r="BG217" i="6"/>
  <c r="BF217" i="6"/>
  <c r="T217" i="6"/>
  <c r="R217" i="6"/>
  <c r="P217" i="6"/>
  <c r="BK217" i="6"/>
  <c r="J217" i="6"/>
  <c r="BE217" i="6"/>
  <c r="BI215" i="6"/>
  <c r="BH215" i="6"/>
  <c r="BG215" i="6"/>
  <c r="BF215" i="6"/>
  <c r="T215" i="6"/>
  <c r="R215" i="6"/>
  <c r="P215" i="6"/>
  <c r="BK215" i="6"/>
  <c r="J215" i="6"/>
  <c r="BE215" i="6"/>
  <c r="BI208" i="6"/>
  <c r="BH208" i="6"/>
  <c r="BG208" i="6"/>
  <c r="BF208" i="6"/>
  <c r="T208" i="6"/>
  <c r="R208" i="6"/>
  <c r="P208" i="6"/>
  <c r="BK208" i="6"/>
  <c r="J208" i="6"/>
  <c r="BE208" i="6"/>
  <c r="BI202" i="6"/>
  <c r="BH202" i="6"/>
  <c r="BG202" i="6"/>
  <c r="BF202" i="6"/>
  <c r="T202" i="6"/>
  <c r="R202" i="6"/>
  <c r="P202" i="6"/>
  <c r="BK202" i="6"/>
  <c r="J202" i="6"/>
  <c r="BE202" i="6"/>
  <c r="BI198" i="6"/>
  <c r="BH198" i="6"/>
  <c r="BG198" i="6"/>
  <c r="BF198" i="6"/>
  <c r="T198" i="6"/>
  <c r="R198" i="6"/>
  <c r="P198" i="6"/>
  <c r="BK198" i="6"/>
  <c r="J198" i="6"/>
  <c r="BE198" i="6"/>
  <c r="BI192" i="6"/>
  <c r="BH192" i="6"/>
  <c r="BG192" i="6"/>
  <c r="BF192" i="6"/>
  <c r="T192" i="6"/>
  <c r="R192" i="6"/>
  <c r="P192" i="6"/>
  <c r="BK192" i="6"/>
  <c r="J192" i="6"/>
  <c r="BE192" i="6"/>
  <c r="BI185" i="6"/>
  <c r="BH185" i="6"/>
  <c r="BG185" i="6"/>
  <c r="BF185" i="6"/>
  <c r="T185" i="6"/>
  <c r="R185" i="6"/>
  <c r="P185" i="6"/>
  <c r="BK185" i="6"/>
  <c r="J185" i="6"/>
  <c r="BE185" i="6"/>
  <c r="BI179" i="6"/>
  <c r="BH179" i="6"/>
  <c r="BG179" i="6"/>
  <c r="BF179" i="6"/>
  <c r="T179" i="6"/>
  <c r="R179" i="6"/>
  <c r="P179" i="6"/>
  <c r="BK179" i="6"/>
  <c r="J179" i="6"/>
  <c r="BE179" i="6"/>
  <c r="BI174" i="6"/>
  <c r="BH174" i="6"/>
  <c r="BG174" i="6"/>
  <c r="BF174" i="6"/>
  <c r="T174" i="6"/>
  <c r="R174" i="6"/>
  <c r="P174" i="6"/>
  <c r="BK174" i="6"/>
  <c r="J174" i="6"/>
  <c r="BE174" i="6"/>
  <c r="BI169" i="6"/>
  <c r="BH169" i="6"/>
  <c r="BG169" i="6"/>
  <c r="BF169" i="6"/>
  <c r="T169" i="6"/>
  <c r="R169" i="6"/>
  <c r="P169" i="6"/>
  <c r="BK169" i="6"/>
  <c r="J169" i="6"/>
  <c r="BE169" i="6"/>
  <c r="BI162" i="6"/>
  <c r="BH162" i="6"/>
  <c r="BG162" i="6"/>
  <c r="BF162" i="6"/>
  <c r="T162" i="6"/>
  <c r="R162" i="6"/>
  <c r="P162" i="6"/>
  <c r="BK162" i="6"/>
  <c r="J162" i="6"/>
  <c r="BE162" i="6"/>
  <c r="BI156" i="6"/>
  <c r="BH156" i="6"/>
  <c r="BG156" i="6"/>
  <c r="BF156" i="6"/>
  <c r="T156" i="6"/>
  <c r="R156" i="6"/>
  <c r="P156" i="6"/>
  <c r="BK156" i="6"/>
  <c r="J156" i="6"/>
  <c r="BE156" i="6"/>
  <c r="BI148" i="6"/>
  <c r="BH148" i="6"/>
  <c r="BG148" i="6"/>
  <c r="BF148" i="6"/>
  <c r="T148" i="6"/>
  <c r="R148" i="6"/>
  <c r="P148" i="6"/>
  <c r="BK148" i="6"/>
  <c r="J148" i="6"/>
  <c r="BE148" i="6"/>
  <c r="BI143" i="6"/>
  <c r="BH143" i="6"/>
  <c r="BG143" i="6"/>
  <c r="BF143" i="6"/>
  <c r="T143" i="6"/>
  <c r="R143" i="6"/>
  <c r="P143" i="6"/>
  <c r="BK143" i="6"/>
  <c r="J143" i="6"/>
  <c r="BE143" i="6"/>
  <c r="BI141" i="6"/>
  <c r="BH141" i="6"/>
  <c r="BG141" i="6"/>
  <c r="BF141" i="6"/>
  <c r="T141" i="6"/>
  <c r="R141" i="6"/>
  <c r="P141" i="6"/>
  <c r="BK141" i="6"/>
  <c r="J141" i="6"/>
  <c r="BE141" i="6"/>
  <c r="BI139" i="6"/>
  <c r="BH139" i="6"/>
  <c r="BG139" i="6"/>
  <c r="BF139" i="6"/>
  <c r="T139" i="6"/>
  <c r="R139" i="6"/>
  <c r="P139" i="6"/>
  <c r="BK139" i="6"/>
  <c r="J139" i="6"/>
  <c r="BE139" i="6"/>
  <c r="BI134" i="6"/>
  <c r="BH134" i="6"/>
  <c r="BG134" i="6"/>
  <c r="BF134" i="6"/>
  <c r="T134" i="6"/>
  <c r="R134" i="6"/>
  <c r="P134" i="6"/>
  <c r="BK134" i="6"/>
  <c r="J134" i="6"/>
  <c r="BE134" i="6"/>
  <c r="BI129" i="6"/>
  <c r="BH129" i="6"/>
  <c r="BG129" i="6"/>
  <c r="BF129" i="6"/>
  <c r="T129" i="6"/>
  <c r="R129" i="6"/>
  <c r="P129" i="6"/>
  <c r="BK129" i="6"/>
  <c r="J129" i="6"/>
  <c r="BE129" i="6"/>
  <c r="BI124" i="6"/>
  <c r="BH124" i="6"/>
  <c r="BG124" i="6"/>
  <c r="BF124" i="6"/>
  <c r="T124" i="6"/>
  <c r="R124" i="6"/>
  <c r="P124" i="6"/>
  <c r="BK124" i="6"/>
  <c r="J124" i="6"/>
  <c r="BE124" i="6"/>
  <c r="BI119" i="6"/>
  <c r="BH119" i="6"/>
  <c r="BG119" i="6"/>
  <c r="BF119" i="6"/>
  <c r="T119" i="6"/>
  <c r="R119" i="6"/>
  <c r="P119" i="6"/>
  <c r="BK119" i="6"/>
  <c r="J119" i="6"/>
  <c r="BE119" i="6"/>
  <c r="BI114" i="6"/>
  <c r="BH114" i="6"/>
  <c r="BG114" i="6"/>
  <c r="BF114" i="6"/>
  <c r="T114" i="6"/>
  <c r="R114" i="6"/>
  <c r="P114" i="6"/>
  <c r="BK114" i="6"/>
  <c r="J114" i="6"/>
  <c r="BE114" i="6"/>
  <c r="BI112" i="6"/>
  <c r="BH112" i="6"/>
  <c r="BG112" i="6"/>
  <c r="BF112" i="6"/>
  <c r="T112" i="6"/>
  <c r="R112" i="6"/>
  <c r="P112" i="6"/>
  <c r="BK112" i="6"/>
  <c r="J112" i="6"/>
  <c r="BE112" i="6"/>
  <c r="BI110" i="6"/>
  <c r="BH110" i="6"/>
  <c r="BG110" i="6"/>
  <c r="BF110" i="6"/>
  <c r="T110" i="6"/>
  <c r="R110" i="6"/>
  <c r="P110" i="6"/>
  <c r="BK110" i="6"/>
  <c r="J110" i="6"/>
  <c r="BE110" i="6"/>
  <c r="BI108" i="6"/>
  <c r="BH108" i="6"/>
  <c r="BG108" i="6"/>
  <c r="BF108" i="6"/>
  <c r="T108" i="6"/>
  <c r="R108" i="6"/>
  <c r="P108" i="6"/>
  <c r="BK108" i="6"/>
  <c r="J108" i="6"/>
  <c r="BE108" i="6"/>
  <c r="BI106" i="6"/>
  <c r="BH106" i="6"/>
  <c r="BG106" i="6"/>
  <c r="BF106" i="6"/>
  <c r="T106" i="6"/>
  <c r="R106" i="6"/>
  <c r="P106" i="6"/>
  <c r="BK106" i="6"/>
  <c r="J106" i="6"/>
  <c r="BE106" i="6"/>
  <c r="BI104" i="6"/>
  <c r="BH104" i="6"/>
  <c r="BG104" i="6"/>
  <c r="BF104" i="6"/>
  <c r="T104" i="6"/>
  <c r="R104" i="6"/>
  <c r="P104" i="6"/>
  <c r="BK104" i="6"/>
  <c r="J104" i="6"/>
  <c r="BE104" i="6"/>
  <c r="BI102" i="6"/>
  <c r="BH102" i="6"/>
  <c r="BG102" i="6"/>
  <c r="BF102" i="6"/>
  <c r="T102" i="6"/>
  <c r="R102" i="6"/>
  <c r="P102" i="6"/>
  <c r="BK102" i="6"/>
  <c r="J102" i="6"/>
  <c r="BE102" i="6"/>
  <c r="BI100" i="6"/>
  <c r="BH100" i="6"/>
  <c r="BG100" i="6"/>
  <c r="BF100" i="6"/>
  <c r="T100" i="6"/>
  <c r="R100" i="6"/>
  <c r="P100" i="6"/>
  <c r="BK100" i="6"/>
  <c r="J100" i="6"/>
  <c r="BE100" i="6"/>
  <c r="BI98" i="6"/>
  <c r="BH98" i="6"/>
  <c r="BG98" i="6"/>
  <c r="BF98" i="6"/>
  <c r="T98" i="6"/>
  <c r="T93" i="6" s="1"/>
  <c r="R98" i="6"/>
  <c r="P98" i="6"/>
  <c r="BK98" i="6"/>
  <c r="J98" i="6"/>
  <c r="BE98" i="6"/>
  <c r="BI96" i="6"/>
  <c r="BH96" i="6"/>
  <c r="BG96" i="6"/>
  <c r="F34" i="6" s="1"/>
  <c r="BB57" i="1" s="1"/>
  <c r="BF96" i="6"/>
  <c r="T96" i="6"/>
  <c r="R96" i="6"/>
  <c r="P96" i="6"/>
  <c r="BK96" i="6"/>
  <c r="J96" i="6"/>
  <c r="BE96" i="6"/>
  <c r="BI94" i="6"/>
  <c r="F36" i="6"/>
  <c r="BD57" i="1" s="1"/>
  <c r="BH94" i="6"/>
  <c r="BG94" i="6"/>
  <c r="BF94" i="6"/>
  <c r="T94" i="6"/>
  <c r="R94" i="6"/>
  <c r="R93" i="6"/>
  <c r="P94" i="6"/>
  <c r="P93" i="6" s="1"/>
  <c r="BK94" i="6"/>
  <c r="J94" i="6"/>
  <c r="BE94" i="6" s="1"/>
  <c r="J87" i="6"/>
  <c r="F87" i="6"/>
  <c r="F85" i="6"/>
  <c r="E83" i="6"/>
  <c r="J55" i="6"/>
  <c r="F55" i="6"/>
  <c r="F53" i="6"/>
  <c r="E51" i="6"/>
  <c r="J20" i="6"/>
  <c r="E20" i="6"/>
  <c r="F88" i="6" s="1"/>
  <c r="F56" i="6"/>
  <c r="J19" i="6"/>
  <c r="J14" i="6"/>
  <c r="J85" i="6" s="1"/>
  <c r="E7" i="6"/>
  <c r="E47" i="6" s="1"/>
  <c r="AY55" i="1"/>
  <c r="AX55" i="1"/>
  <c r="BI365" i="4"/>
  <c r="BH365" i="4"/>
  <c r="BG365" i="4"/>
  <c r="BF365" i="4"/>
  <c r="T365" i="4"/>
  <c r="T364" i="4" s="1"/>
  <c r="R365" i="4"/>
  <c r="R364" i="4"/>
  <c r="P365" i="4"/>
  <c r="P364" i="4"/>
  <c r="BK365" i="4"/>
  <c r="BK364" i="4"/>
  <c r="J364" i="4" s="1"/>
  <c r="J69" i="4" s="1"/>
  <c r="J365" i="4"/>
  <c r="BE365" i="4" s="1"/>
  <c r="BI362" i="4"/>
  <c r="BH362" i="4"/>
  <c r="BG362" i="4"/>
  <c r="BF362" i="4"/>
  <c r="T362" i="4"/>
  <c r="R362" i="4"/>
  <c r="P362" i="4"/>
  <c r="BK362" i="4"/>
  <c r="J362" i="4"/>
  <c r="BE362" i="4"/>
  <c r="BI360" i="4"/>
  <c r="BH360" i="4"/>
  <c r="BG360" i="4"/>
  <c r="BF360" i="4"/>
  <c r="T360" i="4"/>
  <c r="R360" i="4"/>
  <c r="P360" i="4"/>
  <c r="BK360" i="4"/>
  <c r="J360" i="4"/>
  <c r="BE360" i="4"/>
  <c r="BI359" i="4"/>
  <c r="BH359" i="4"/>
  <c r="BG359" i="4"/>
  <c r="BF359" i="4"/>
  <c r="T359" i="4"/>
  <c r="R359" i="4"/>
  <c r="P359" i="4"/>
  <c r="BK359" i="4"/>
  <c r="J359" i="4"/>
  <c r="BE359" i="4"/>
  <c r="BI357" i="4"/>
  <c r="BH357" i="4"/>
  <c r="BG357" i="4"/>
  <c r="BF357" i="4"/>
  <c r="T357" i="4"/>
  <c r="R357" i="4"/>
  <c r="P357" i="4"/>
  <c r="P355" i="4" s="1"/>
  <c r="BK357" i="4"/>
  <c r="BK355" i="4" s="1"/>
  <c r="J355" i="4" s="1"/>
  <c r="J68" i="4" s="1"/>
  <c r="J357" i="4"/>
  <c r="BE357" i="4" s="1"/>
  <c r="BI356" i="4"/>
  <c r="BH356" i="4"/>
  <c r="BG356" i="4"/>
  <c r="BF356" i="4"/>
  <c r="T356" i="4"/>
  <c r="T355" i="4"/>
  <c r="R356" i="4"/>
  <c r="R355" i="4" s="1"/>
  <c r="P356" i="4"/>
  <c r="BK356" i="4"/>
  <c r="J356" i="4"/>
  <c r="BE356" i="4" s="1"/>
  <c r="BI353" i="4"/>
  <c r="BH353" i="4"/>
  <c r="BG353" i="4"/>
  <c r="BF353" i="4"/>
  <c r="T353" i="4"/>
  <c r="R353" i="4"/>
  <c r="P353" i="4"/>
  <c r="P348" i="4" s="1"/>
  <c r="BK353" i="4"/>
  <c r="J353" i="4"/>
  <c r="BE353" i="4" s="1"/>
  <c r="BI351" i="4"/>
  <c r="BH351" i="4"/>
  <c r="BG351" i="4"/>
  <c r="BF351" i="4"/>
  <c r="T351" i="4"/>
  <c r="R351" i="4"/>
  <c r="R348" i="4" s="1"/>
  <c r="P351" i="4"/>
  <c r="BK351" i="4"/>
  <c r="J351" i="4"/>
  <c r="BE351" i="4"/>
  <c r="BI349" i="4"/>
  <c r="BH349" i="4"/>
  <c r="BG349" i="4"/>
  <c r="BF349" i="4"/>
  <c r="T349" i="4"/>
  <c r="T348" i="4" s="1"/>
  <c r="R349" i="4"/>
  <c r="P349" i="4"/>
  <c r="BK349" i="4"/>
  <c r="BK348" i="4"/>
  <c r="J348" i="4" s="1"/>
  <c r="J67" i="4" s="1"/>
  <c r="J349" i="4"/>
  <c r="BE349" i="4" s="1"/>
  <c r="BI345" i="4"/>
  <c r="BH345" i="4"/>
  <c r="BG345" i="4"/>
  <c r="BF345" i="4"/>
  <c r="T345" i="4"/>
  <c r="R345" i="4"/>
  <c r="P345" i="4"/>
  <c r="BK345" i="4"/>
  <c r="J345" i="4"/>
  <c r="BE345" i="4"/>
  <c r="BI343" i="4"/>
  <c r="BH343" i="4"/>
  <c r="BG343" i="4"/>
  <c r="BF343" i="4"/>
  <c r="T343" i="4"/>
  <c r="R343" i="4"/>
  <c r="P343" i="4"/>
  <c r="BK343" i="4"/>
  <c r="J343" i="4"/>
  <c r="BE343" i="4" s="1"/>
  <c r="BI341" i="4"/>
  <c r="BH341" i="4"/>
  <c r="BG341" i="4"/>
  <c r="BF341" i="4"/>
  <c r="T341" i="4"/>
  <c r="R341" i="4"/>
  <c r="P341" i="4"/>
  <c r="BK341" i="4"/>
  <c r="J341" i="4"/>
  <c r="BE341" i="4"/>
  <c r="BI339" i="4"/>
  <c r="BH339" i="4"/>
  <c r="BG339" i="4"/>
  <c r="BF339" i="4"/>
  <c r="T339" i="4"/>
  <c r="R339" i="4"/>
  <c r="P339" i="4"/>
  <c r="BK339" i="4"/>
  <c r="J339" i="4"/>
  <c r="BE339" i="4" s="1"/>
  <c r="BI337" i="4"/>
  <c r="BH337" i="4"/>
  <c r="BG337" i="4"/>
  <c r="BF337" i="4"/>
  <c r="T337" i="4"/>
  <c r="R337" i="4"/>
  <c r="P337" i="4"/>
  <c r="BK337" i="4"/>
  <c r="J337" i="4"/>
  <c r="BE337" i="4"/>
  <c r="BI335" i="4"/>
  <c r="BH335" i="4"/>
  <c r="BG335" i="4"/>
  <c r="BF335" i="4"/>
  <c r="T335" i="4"/>
  <c r="R335" i="4"/>
  <c r="P335" i="4"/>
  <c r="BK335" i="4"/>
  <c r="J335" i="4"/>
  <c r="BE335" i="4" s="1"/>
  <c r="BI333" i="4"/>
  <c r="BH333" i="4"/>
  <c r="BG333" i="4"/>
  <c r="BF333" i="4"/>
  <c r="T333" i="4"/>
  <c r="R333" i="4"/>
  <c r="P333" i="4"/>
  <c r="BK333" i="4"/>
  <c r="J333" i="4"/>
  <c r="BE333" i="4"/>
  <c r="BI331" i="4"/>
  <c r="BH331" i="4"/>
  <c r="BG331" i="4"/>
  <c r="BF331" i="4"/>
  <c r="T331" i="4"/>
  <c r="R331" i="4"/>
  <c r="P331" i="4"/>
  <c r="BK331" i="4"/>
  <c r="J331" i="4"/>
  <c r="BE331" i="4" s="1"/>
  <c r="BI326" i="4"/>
  <c r="BH326" i="4"/>
  <c r="BG326" i="4"/>
  <c r="BF326" i="4"/>
  <c r="T326" i="4"/>
  <c r="R326" i="4"/>
  <c r="P326" i="4"/>
  <c r="BK326" i="4"/>
  <c r="J326" i="4"/>
  <c r="BE326" i="4"/>
  <c r="BI322" i="4"/>
  <c r="BH322" i="4"/>
  <c r="BG322" i="4"/>
  <c r="BF322" i="4"/>
  <c r="T322" i="4"/>
  <c r="R322" i="4"/>
  <c r="P322" i="4"/>
  <c r="BK322" i="4"/>
  <c r="J322" i="4"/>
  <c r="BE322" i="4" s="1"/>
  <c r="BI320" i="4"/>
  <c r="BH320" i="4"/>
  <c r="BG320" i="4"/>
  <c r="BF320" i="4"/>
  <c r="T320" i="4"/>
  <c r="R320" i="4"/>
  <c r="P320" i="4"/>
  <c r="BK320" i="4"/>
  <c r="J320" i="4"/>
  <c r="BE320" i="4"/>
  <c r="BI318" i="4"/>
  <c r="BH318" i="4"/>
  <c r="BG318" i="4"/>
  <c r="BF318" i="4"/>
  <c r="T318" i="4"/>
  <c r="R318" i="4"/>
  <c r="P318" i="4"/>
  <c r="BK318" i="4"/>
  <c r="J318" i="4"/>
  <c r="BE318" i="4" s="1"/>
  <c r="BI316" i="4"/>
  <c r="BH316" i="4"/>
  <c r="BG316" i="4"/>
  <c r="BF316" i="4"/>
  <c r="T316" i="4"/>
  <c r="R316" i="4"/>
  <c r="P316" i="4"/>
  <c r="BK316" i="4"/>
  <c r="J316" i="4"/>
  <c r="BE316" i="4"/>
  <c r="BI314" i="4"/>
  <c r="BH314" i="4"/>
  <c r="BG314" i="4"/>
  <c r="BF314" i="4"/>
  <c r="T314" i="4"/>
  <c r="R314" i="4"/>
  <c r="P314" i="4"/>
  <c r="BK314" i="4"/>
  <c r="J314" i="4"/>
  <c r="BE314" i="4" s="1"/>
  <c r="BI312" i="4"/>
  <c r="BH312" i="4"/>
  <c r="BG312" i="4"/>
  <c r="BF312" i="4"/>
  <c r="T312" i="4"/>
  <c r="R312" i="4"/>
  <c r="P312" i="4"/>
  <c r="BK312" i="4"/>
  <c r="J312" i="4"/>
  <c r="BE312" i="4"/>
  <c r="BI310" i="4"/>
  <c r="BH310" i="4"/>
  <c r="BG310" i="4"/>
  <c r="BF310" i="4"/>
  <c r="T310" i="4"/>
  <c r="R310" i="4"/>
  <c r="P310" i="4"/>
  <c r="BK310" i="4"/>
  <c r="J310" i="4"/>
  <c r="BE310" i="4" s="1"/>
  <c r="BI308" i="4"/>
  <c r="BH308" i="4"/>
  <c r="BG308" i="4"/>
  <c r="BF308" i="4"/>
  <c r="T308" i="4"/>
  <c r="R308" i="4"/>
  <c r="P308" i="4"/>
  <c r="BK308" i="4"/>
  <c r="J308" i="4"/>
  <c r="BE308" i="4"/>
  <c r="BI306" i="4"/>
  <c r="BH306" i="4"/>
  <c r="BG306" i="4"/>
  <c r="BF306" i="4"/>
  <c r="T306" i="4"/>
  <c r="R306" i="4"/>
  <c r="P306" i="4"/>
  <c r="BK306" i="4"/>
  <c r="J306" i="4"/>
  <c r="BE306" i="4" s="1"/>
  <c r="BI304" i="4"/>
  <c r="BH304" i="4"/>
  <c r="BG304" i="4"/>
  <c r="BF304" i="4"/>
  <c r="T304" i="4"/>
  <c r="R304" i="4"/>
  <c r="P304" i="4"/>
  <c r="BK304" i="4"/>
  <c r="J304" i="4"/>
  <c r="BE304" i="4"/>
  <c r="BI302" i="4"/>
  <c r="BH302" i="4"/>
  <c r="BG302" i="4"/>
  <c r="BF302" i="4"/>
  <c r="T302" i="4"/>
  <c r="R302" i="4"/>
  <c r="P302" i="4"/>
  <c r="BK302" i="4"/>
  <c r="J302" i="4"/>
  <c r="BE302" i="4" s="1"/>
  <c r="BI300" i="4"/>
  <c r="BH300" i="4"/>
  <c r="BG300" i="4"/>
  <c r="BF300" i="4"/>
  <c r="T300" i="4"/>
  <c r="R300" i="4"/>
  <c r="P300" i="4"/>
  <c r="BK300" i="4"/>
  <c r="J300" i="4"/>
  <c r="BE300" i="4"/>
  <c r="BI298" i="4"/>
  <c r="BH298" i="4"/>
  <c r="BG298" i="4"/>
  <c r="BF298" i="4"/>
  <c r="T298" i="4"/>
  <c r="R298" i="4"/>
  <c r="P298" i="4"/>
  <c r="BK298" i="4"/>
  <c r="J298" i="4"/>
  <c r="BE298" i="4" s="1"/>
  <c r="BI296" i="4"/>
  <c r="BH296" i="4"/>
  <c r="BG296" i="4"/>
  <c r="BF296" i="4"/>
  <c r="T296" i="4"/>
  <c r="R296" i="4"/>
  <c r="P296" i="4"/>
  <c r="BK296" i="4"/>
  <c r="J296" i="4"/>
  <c r="BE296" i="4"/>
  <c r="BI293" i="4"/>
  <c r="BH293" i="4"/>
  <c r="BG293" i="4"/>
  <c r="BF293" i="4"/>
  <c r="T293" i="4"/>
  <c r="R293" i="4"/>
  <c r="P293" i="4"/>
  <c r="BK293" i="4"/>
  <c r="J293" i="4"/>
  <c r="BE293" i="4" s="1"/>
  <c r="BI291" i="4"/>
  <c r="BH291" i="4"/>
  <c r="BG291" i="4"/>
  <c r="BF291" i="4"/>
  <c r="T291" i="4"/>
  <c r="R291" i="4"/>
  <c r="P291" i="4"/>
  <c r="BK291" i="4"/>
  <c r="J291" i="4"/>
  <c r="BE291" i="4"/>
  <c r="BI289" i="4"/>
  <c r="BH289" i="4"/>
  <c r="BG289" i="4"/>
  <c r="BF289" i="4"/>
  <c r="T289" i="4"/>
  <c r="R289" i="4"/>
  <c r="P289" i="4"/>
  <c r="BK289" i="4"/>
  <c r="J289" i="4"/>
  <c r="BE289" i="4" s="1"/>
  <c r="BI287" i="4"/>
  <c r="BH287" i="4"/>
  <c r="BG287" i="4"/>
  <c r="BF287" i="4"/>
  <c r="T287" i="4"/>
  <c r="R287" i="4"/>
  <c r="P287" i="4"/>
  <c r="BK287" i="4"/>
  <c r="J287" i="4"/>
  <c r="BE287" i="4"/>
  <c r="BI285" i="4"/>
  <c r="BH285" i="4"/>
  <c r="BG285" i="4"/>
  <c r="BF285" i="4"/>
  <c r="T285" i="4"/>
  <c r="R285" i="4"/>
  <c r="P285" i="4"/>
  <c r="BK285" i="4"/>
  <c r="J285" i="4"/>
  <c r="BE285" i="4" s="1"/>
  <c r="BI283" i="4"/>
  <c r="BH283" i="4"/>
  <c r="BG283" i="4"/>
  <c r="BF283" i="4"/>
  <c r="T283" i="4"/>
  <c r="R283" i="4"/>
  <c r="P283" i="4"/>
  <c r="BK283" i="4"/>
  <c r="J283" i="4"/>
  <c r="BE283" i="4"/>
  <c r="BI281" i="4"/>
  <c r="BH281" i="4"/>
  <c r="BG281" i="4"/>
  <c r="BF281" i="4"/>
  <c r="T281" i="4"/>
  <c r="R281" i="4"/>
  <c r="P281" i="4"/>
  <c r="BK281" i="4"/>
  <c r="J281" i="4"/>
  <c r="BE281" i="4" s="1"/>
  <c r="BI279" i="4"/>
  <c r="BH279" i="4"/>
  <c r="BG279" i="4"/>
  <c r="BF279" i="4"/>
  <c r="T279" i="4"/>
  <c r="R279" i="4"/>
  <c r="P279" i="4"/>
  <c r="BK279" i="4"/>
  <c r="J279" i="4"/>
  <c r="BE279" i="4"/>
  <c r="BI277" i="4"/>
  <c r="BH277" i="4"/>
  <c r="BG277" i="4"/>
  <c r="BF277" i="4"/>
  <c r="T277" i="4"/>
  <c r="R277" i="4"/>
  <c r="P277" i="4"/>
  <c r="BK277" i="4"/>
  <c r="J277" i="4"/>
  <c r="BE277" i="4" s="1"/>
  <c r="BI275" i="4"/>
  <c r="BH275" i="4"/>
  <c r="BG275" i="4"/>
  <c r="BF275" i="4"/>
  <c r="T275" i="4"/>
  <c r="R275" i="4"/>
  <c r="P275" i="4"/>
  <c r="BK275" i="4"/>
  <c r="J275" i="4"/>
  <c r="BE275" i="4"/>
  <c r="BI273" i="4"/>
  <c r="BH273" i="4"/>
  <c r="BG273" i="4"/>
  <c r="BF273" i="4"/>
  <c r="T273" i="4"/>
  <c r="R273" i="4"/>
  <c r="P273" i="4"/>
  <c r="BK273" i="4"/>
  <c r="J273" i="4"/>
  <c r="BE273" i="4" s="1"/>
  <c r="BI271" i="4"/>
  <c r="BH271" i="4"/>
  <c r="BG271" i="4"/>
  <c r="BF271" i="4"/>
  <c r="T271" i="4"/>
  <c r="R271" i="4"/>
  <c r="P271" i="4"/>
  <c r="BK271" i="4"/>
  <c r="J271" i="4"/>
  <c r="BE271" i="4"/>
  <c r="BI269" i="4"/>
  <c r="BH269" i="4"/>
  <c r="BG269" i="4"/>
  <c r="BF269" i="4"/>
  <c r="T269" i="4"/>
  <c r="R269" i="4"/>
  <c r="P269" i="4"/>
  <c r="BK269" i="4"/>
  <c r="J269" i="4"/>
  <c r="BE269" i="4" s="1"/>
  <c r="BI266" i="4"/>
  <c r="BH266" i="4"/>
  <c r="BG266" i="4"/>
  <c r="BF266" i="4"/>
  <c r="T266" i="4"/>
  <c r="R266" i="4"/>
  <c r="P266" i="4"/>
  <c r="BK266" i="4"/>
  <c r="J266" i="4"/>
  <c r="BE266" i="4"/>
  <c r="BI264" i="4"/>
  <c r="BH264" i="4"/>
  <c r="BG264" i="4"/>
  <c r="BF264" i="4"/>
  <c r="T264" i="4"/>
  <c r="R264" i="4"/>
  <c r="P264" i="4"/>
  <c r="BK264" i="4"/>
  <c r="J264" i="4"/>
  <c r="BE264" i="4" s="1"/>
  <c r="BI262" i="4"/>
  <c r="BH262" i="4"/>
  <c r="BG262" i="4"/>
  <c r="BF262" i="4"/>
  <c r="T262" i="4"/>
  <c r="R262" i="4"/>
  <c r="P262" i="4"/>
  <c r="BK262" i="4"/>
  <c r="J262" i="4"/>
  <c r="BE262" i="4"/>
  <c r="BI260" i="4"/>
  <c r="BH260" i="4"/>
  <c r="BG260" i="4"/>
  <c r="BF260" i="4"/>
  <c r="T260" i="4"/>
  <c r="R260" i="4"/>
  <c r="P260" i="4"/>
  <c r="BK260" i="4"/>
  <c r="J260" i="4"/>
  <c r="BE260" i="4" s="1"/>
  <c r="BI258" i="4"/>
  <c r="BH258" i="4"/>
  <c r="BG258" i="4"/>
  <c r="BF258" i="4"/>
  <c r="T258" i="4"/>
  <c r="R258" i="4"/>
  <c r="P258" i="4"/>
  <c r="BK258" i="4"/>
  <c r="J258" i="4"/>
  <c r="BE258" i="4"/>
  <c r="BI256" i="4"/>
  <c r="BH256" i="4"/>
  <c r="BG256" i="4"/>
  <c r="BF256" i="4"/>
  <c r="T256" i="4"/>
  <c r="R256" i="4"/>
  <c r="P256" i="4"/>
  <c r="BK256" i="4"/>
  <c r="J256" i="4"/>
  <c r="BE256" i="4" s="1"/>
  <c r="BI254" i="4"/>
  <c r="BH254" i="4"/>
  <c r="BG254" i="4"/>
  <c r="BF254" i="4"/>
  <c r="T254" i="4"/>
  <c r="R254" i="4"/>
  <c r="P254" i="4"/>
  <c r="BK254" i="4"/>
  <c r="J254" i="4"/>
  <c r="BE254" i="4"/>
  <c r="BI252" i="4"/>
  <c r="BH252" i="4"/>
  <c r="BG252" i="4"/>
  <c r="BF252" i="4"/>
  <c r="T252" i="4"/>
  <c r="R252" i="4"/>
  <c r="P252" i="4"/>
  <c r="BK252" i="4"/>
  <c r="J252" i="4"/>
  <c r="BE252" i="4" s="1"/>
  <c r="BI250" i="4"/>
  <c r="BH250" i="4"/>
  <c r="BG250" i="4"/>
  <c r="BF250" i="4"/>
  <c r="T250" i="4"/>
  <c r="R250" i="4"/>
  <c r="P250" i="4"/>
  <c r="BK250" i="4"/>
  <c r="J250" i="4"/>
  <c r="BE250" i="4"/>
  <c r="BI248" i="4"/>
  <c r="BH248" i="4"/>
  <c r="BG248" i="4"/>
  <c r="BF248" i="4"/>
  <c r="T248" i="4"/>
  <c r="R248" i="4"/>
  <c r="P248" i="4"/>
  <c r="BK248" i="4"/>
  <c r="J248" i="4"/>
  <c r="BE248" i="4" s="1"/>
  <c r="BI246" i="4"/>
  <c r="BH246" i="4"/>
  <c r="BG246" i="4"/>
  <c r="BF246" i="4"/>
  <c r="T246" i="4"/>
  <c r="R246" i="4"/>
  <c r="P246" i="4"/>
  <c r="BK246" i="4"/>
  <c r="J246" i="4"/>
  <c r="BE246" i="4"/>
  <c r="BI244" i="4"/>
  <c r="BH244" i="4"/>
  <c r="BG244" i="4"/>
  <c r="BF244" i="4"/>
  <c r="T244" i="4"/>
  <c r="R244" i="4"/>
  <c r="P244" i="4"/>
  <c r="BK244" i="4"/>
  <c r="J244" i="4"/>
  <c r="BE244" i="4" s="1"/>
  <c r="BI242" i="4"/>
  <c r="BH242" i="4"/>
  <c r="BG242" i="4"/>
  <c r="BF242" i="4"/>
  <c r="T242" i="4"/>
  <c r="R242" i="4"/>
  <c r="P242" i="4"/>
  <c r="BK242" i="4"/>
  <c r="J242" i="4"/>
  <c r="BE242" i="4"/>
  <c r="BI240" i="4"/>
  <c r="BH240" i="4"/>
  <c r="BG240" i="4"/>
  <c r="BF240" i="4"/>
  <c r="T240" i="4"/>
  <c r="R240" i="4"/>
  <c r="P240" i="4"/>
  <c r="BK240" i="4"/>
  <c r="J240" i="4"/>
  <c r="BE240" i="4" s="1"/>
  <c r="BI238" i="4"/>
  <c r="BH238" i="4"/>
  <c r="BG238" i="4"/>
  <c r="BF238" i="4"/>
  <c r="T238" i="4"/>
  <c r="R238" i="4"/>
  <c r="P238" i="4"/>
  <c r="BK238" i="4"/>
  <c r="J238" i="4"/>
  <c r="BE238" i="4"/>
  <c r="BI236" i="4"/>
  <c r="BH236" i="4"/>
  <c r="BG236" i="4"/>
  <c r="BF236" i="4"/>
  <c r="T236" i="4"/>
  <c r="R236" i="4"/>
  <c r="P236" i="4"/>
  <c r="BK236" i="4"/>
  <c r="J236" i="4"/>
  <c r="BE236" i="4" s="1"/>
  <c r="BI234" i="4"/>
  <c r="BH234" i="4"/>
  <c r="BG234" i="4"/>
  <c r="BF234" i="4"/>
  <c r="T234" i="4"/>
  <c r="R234" i="4"/>
  <c r="P234" i="4"/>
  <c r="P228" i="4" s="1"/>
  <c r="BK234" i="4"/>
  <c r="J234" i="4"/>
  <c r="BE234" i="4"/>
  <c r="BI231" i="4"/>
  <c r="BH231" i="4"/>
  <c r="BG231" i="4"/>
  <c r="BF231" i="4"/>
  <c r="T231" i="4"/>
  <c r="T228" i="4" s="1"/>
  <c r="R231" i="4"/>
  <c r="P231" i="4"/>
  <c r="BK231" i="4"/>
  <c r="J231" i="4"/>
  <c r="BE231" i="4" s="1"/>
  <c r="BI229" i="4"/>
  <c r="BH229" i="4"/>
  <c r="BG229" i="4"/>
  <c r="BF229" i="4"/>
  <c r="T229" i="4"/>
  <c r="R229" i="4"/>
  <c r="R228" i="4" s="1"/>
  <c r="P229" i="4"/>
  <c r="BK229" i="4"/>
  <c r="BK228" i="4" s="1"/>
  <c r="J228" i="4" s="1"/>
  <c r="J66" i="4" s="1"/>
  <c r="J229" i="4"/>
  <c r="BE229" i="4" s="1"/>
  <c r="BI226" i="4"/>
  <c r="BH226" i="4"/>
  <c r="BG226" i="4"/>
  <c r="BF226" i="4"/>
  <c r="T226" i="4"/>
  <c r="R226" i="4"/>
  <c r="P226" i="4"/>
  <c r="BK226" i="4"/>
  <c r="J226" i="4"/>
  <c r="BE226" i="4"/>
  <c r="BI224" i="4"/>
  <c r="BH224" i="4"/>
  <c r="BG224" i="4"/>
  <c r="BF224" i="4"/>
  <c r="T224" i="4"/>
  <c r="R224" i="4"/>
  <c r="P224" i="4"/>
  <c r="BK224" i="4"/>
  <c r="J224" i="4"/>
  <c r="BE224" i="4"/>
  <c r="BI222" i="4"/>
  <c r="BH222" i="4"/>
  <c r="BG222" i="4"/>
  <c r="BF222" i="4"/>
  <c r="T222" i="4"/>
  <c r="R222" i="4"/>
  <c r="P222" i="4"/>
  <c r="BK222" i="4"/>
  <c r="J222" i="4"/>
  <c r="BE222" i="4"/>
  <c r="BI220" i="4"/>
  <c r="BH220" i="4"/>
  <c r="BG220" i="4"/>
  <c r="BF220" i="4"/>
  <c r="T220" i="4"/>
  <c r="R220" i="4"/>
  <c r="P220" i="4"/>
  <c r="P215" i="4" s="1"/>
  <c r="BK220" i="4"/>
  <c r="J220" i="4"/>
  <c r="BE220" i="4"/>
  <c r="BI218" i="4"/>
  <c r="BH218" i="4"/>
  <c r="BG218" i="4"/>
  <c r="BF218" i="4"/>
  <c r="T218" i="4"/>
  <c r="T215" i="4" s="1"/>
  <c r="R218" i="4"/>
  <c r="R215" i="4" s="1"/>
  <c r="P218" i="4"/>
  <c r="BK218" i="4"/>
  <c r="J218" i="4"/>
  <c r="BE218" i="4"/>
  <c r="BI216" i="4"/>
  <c r="BH216" i="4"/>
  <c r="BG216" i="4"/>
  <c r="BF216" i="4"/>
  <c r="T216" i="4"/>
  <c r="R216" i="4"/>
  <c r="P216" i="4"/>
  <c r="BK216" i="4"/>
  <c r="BK215" i="4"/>
  <c r="J215" i="4" s="1"/>
  <c r="J65" i="4" s="1"/>
  <c r="J216" i="4"/>
  <c r="BE216" i="4" s="1"/>
  <c r="BI213" i="4"/>
  <c r="BH213" i="4"/>
  <c r="BG213" i="4"/>
  <c r="BF213" i="4"/>
  <c r="T213" i="4"/>
  <c r="R213" i="4"/>
  <c r="R210" i="4" s="1"/>
  <c r="P213" i="4"/>
  <c r="BK213" i="4"/>
  <c r="J213" i="4"/>
  <c r="BE213" i="4"/>
  <c r="BI211" i="4"/>
  <c r="BH211" i="4"/>
  <c r="BG211" i="4"/>
  <c r="BF211" i="4"/>
  <c r="T211" i="4"/>
  <c r="T210" i="4" s="1"/>
  <c r="R211" i="4"/>
  <c r="P211" i="4"/>
  <c r="P210" i="4" s="1"/>
  <c r="BK211" i="4"/>
  <c r="BK210" i="4"/>
  <c r="J210" i="4" s="1"/>
  <c r="J64" i="4" s="1"/>
  <c r="J211" i="4"/>
  <c r="BE211" i="4" s="1"/>
  <c r="BI208" i="4"/>
  <c r="BH208" i="4"/>
  <c r="BG208" i="4"/>
  <c r="BF208" i="4"/>
  <c r="T208" i="4"/>
  <c r="T207" i="4"/>
  <c r="R208" i="4"/>
  <c r="R207" i="4"/>
  <c r="P208" i="4"/>
  <c r="P207" i="4" s="1"/>
  <c r="BK208" i="4"/>
  <c r="BK207" i="4"/>
  <c r="J207" i="4" s="1"/>
  <c r="J63" i="4" s="1"/>
  <c r="J208" i="4"/>
  <c r="BE208" i="4" s="1"/>
  <c r="BI204" i="4"/>
  <c r="BH204" i="4"/>
  <c r="BG204" i="4"/>
  <c r="BF204" i="4"/>
  <c r="T204" i="4"/>
  <c r="R204" i="4"/>
  <c r="P204" i="4"/>
  <c r="BK204" i="4"/>
  <c r="J204" i="4"/>
  <c r="BE204" i="4"/>
  <c r="BI202" i="4"/>
  <c r="BH202" i="4"/>
  <c r="BG202" i="4"/>
  <c r="BF202" i="4"/>
  <c r="T202" i="4"/>
  <c r="R202" i="4"/>
  <c r="P202" i="4"/>
  <c r="BK202" i="4"/>
  <c r="J202" i="4"/>
  <c r="BE202" i="4" s="1"/>
  <c r="BI200" i="4"/>
  <c r="BH200" i="4"/>
  <c r="BG200" i="4"/>
  <c r="BF200" i="4"/>
  <c r="T200" i="4"/>
  <c r="R200" i="4"/>
  <c r="P200" i="4"/>
  <c r="BK200" i="4"/>
  <c r="J200" i="4"/>
  <c r="BE200" i="4"/>
  <c r="BI194" i="4"/>
  <c r="BH194" i="4"/>
  <c r="BG194" i="4"/>
  <c r="BF194" i="4"/>
  <c r="T194" i="4"/>
  <c r="R194" i="4"/>
  <c r="P194" i="4"/>
  <c r="BK194" i="4"/>
  <c r="J194" i="4"/>
  <c r="BE194" i="4" s="1"/>
  <c r="BI189" i="4"/>
  <c r="BH189" i="4"/>
  <c r="BG189" i="4"/>
  <c r="BF189" i="4"/>
  <c r="T189" i="4"/>
  <c r="R189" i="4"/>
  <c r="P189" i="4"/>
  <c r="BK189" i="4"/>
  <c r="J189" i="4"/>
  <c r="BE189" i="4"/>
  <c r="BI185" i="4"/>
  <c r="BH185" i="4"/>
  <c r="BG185" i="4"/>
  <c r="BF185" i="4"/>
  <c r="T185" i="4"/>
  <c r="R185" i="4"/>
  <c r="P185" i="4"/>
  <c r="BK185" i="4"/>
  <c r="J185" i="4"/>
  <c r="BE185" i="4" s="1"/>
  <c r="BI180" i="4"/>
  <c r="BH180" i="4"/>
  <c r="BG180" i="4"/>
  <c r="BF180" i="4"/>
  <c r="T180" i="4"/>
  <c r="R180" i="4"/>
  <c r="P180" i="4"/>
  <c r="BK180" i="4"/>
  <c r="J180" i="4"/>
  <c r="BE180" i="4"/>
  <c r="BI174" i="4"/>
  <c r="BH174" i="4"/>
  <c r="BG174" i="4"/>
  <c r="BF174" i="4"/>
  <c r="T174" i="4"/>
  <c r="R174" i="4"/>
  <c r="P174" i="4"/>
  <c r="BK174" i="4"/>
  <c r="J174" i="4"/>
  <c r="BE174" i="4" s="1"/>
  <c r="BI169" i="4"/>
  <c r="BH169" i="4"/>
  <c r="BG169" i="4"/>
  <c r="BF169" i="4"/>
  <c r="T169" i="4"/>
  <c r="R169" i="4"/>
  <c r="P169" i="4"/>
  <c r="BK169" i="4"/>
  <c r="J169" i="4"/>
  <c r="BE169" i="4"/>
  <c r="BI165" i="4"/>
  <c r="BH165" i="4"/>
  <c r="BG165" i="4"/>
  <c r="BF165" i="4"/>
  <c r="T165" i="4"/>
  <c r="R165" i="4"/>
  <c r="P165" i="4"/>
  <c r="BK165" i="4"/>
  <c r="J165" i="4"/>
  <c r="BE165" i="4" s="1"/>
  <c r="BI161" i="4"/>
  <c r="BH161" i="4"/>
  <c r="BG161" i="4"/>
  <c r="BF161" i="4"/>
  <c r="T161" i="4"/>
  <c r="R161" i="4"/>
  <c r="P161" i="4"/>
  <c r="BK161" i="4"/>
  <c r="J161" i="4"/>
  <c r="BE161" i="4"/>
  <c r="BI154" i="4"/>
  <c r="BH154" i="4"/>
  <c r="BG154" i="4"/>
  <c r="BF154" i="4"/>
  <c r="T154" i="4"/>
  <c r="R154" i="4"/>
  <c r="P154" i="4"/>
  <c r="BK154" i="4"/>
  <c r="J154" i="4"/>
  <c r="BE154" i="4" s="1"/>
  <c r="BI148" i="4"/>
  <c r="BH148" i="4"/>
  <c r="BG148" i="4"/>
  <c r="BF148" i="4"/>
  <c r="T148" i="4"/>
  <c r="R148" i="4"/>
  <c r="P148" i="4"/>
  <c r="BK148" i="4"/>
  <c r="J148" i="4"/>
  <c r="BE148" i="4"/>
  <c r="BI142" i="4"/>
  <c r="BH142" i="4"/>
  <c r="BG142" i="4"/>
  <c r="BF142" i="4"/>
  <c r="T142" i="4"/>
  <c r="R142" i="4"/>
  <c r="P142" i="4"/>
  <c r="BK142" i="4"/>
  <c r="J142" i="4"/>
  <c r="BE142" i="4" s="1"/>
  <c r="BI138" i="4"/>
  <c r="BH138" i="4"/>
  <c r="BG138" i="4"/>
  <c r="BF138" i="4"/>
  <c r="T138" i="4"/>
  <c r="R138" i="4"/>
  <c r="P138" i="4"/>
  <c r="BK138" i="4"/>
  <c r="J138" i="4"/>
  <c r="BE138" i="4"/>
  <c r="BI136" i="4"/>
  <c r="BH136" i="4"/>
  <c r="BG136" i="4"/>
  <c r="BF136" i="4"/>
  <c r="T136" i="4"/>
  <c r="R136" i="4"/>
  <c r="P136" i="4"/>
  <c r="BK136" i="4"/>
  <c r="J136" i="4"/>
  <c r="BE136" i="4" s="1"/>
  <c r="BI134" i="4"/>
  <c r="BH134" i="4"/>
  <c r="BG134" i="4"/>
  <c r="BF134" i="4"/>
  <c r="T134" i="4"/>
  <c r="R134" i="4"/>
  <c r="P134" i="4"/>
  <c r="BK134" i="4"/>
  <c r="J134" i="4"/>
  <c r="BE134" i="4"/>
  <c r="BI130" i="4"/>
  <c r="BH130" i="4"/>
  <c r="BG130" i="4"/>
  <c r="BF130" i="4"/>
  <c r="T130" i="4"/>
  <c r="R130" i="4"/>
  <c r="P130" i="4"/>
  <c r="BK130" i="4"/>
  <c r="J130" i="4"/>
  <c r="BE130" i="4" s="1"/>
  <c r="BI126" i="4"/>
  <c r="BH126" i="4"/>
  <c r="BG126" i="4"/>
  <c r="BF126" i="4"/>
  <c r="T126" i="4"/>
  <c r="R126" i="4"/>
  <c r="P126" i="4"/>
  <c r="BK126" i="4"/>
  <c r="J126" i="4"/>
  <c r="BE126" i="4"/>
  <c r="BI122" i="4"/>
  <c r="BH122" i="4"/>
  <c r="BG122" i="4"/>
  <c r="BF122" i="4"/>
  <c r="T122" i="4"/>
  <c r="R122" i="4"/>
  <c r="P122" i="4"/>
  <c r="BK122" i="4"/>
  <c r="J122" i="4"/>
  <c r="BE122" i="4" s="1"/>
  <c r="BI118" i="4"/>
  <c r="BH118" i="4"/>
  <c r="BG118" i="4"/>
  <c r="BF118" i="4"/>
  <c r="T118" i="4"/>
  <c r="R118" i="4"/>
  <c r="P118" i="4"/>
  <c r="BK118" i="4"/>
  <c r="J118" i="4"/>
  <c r="BE118" i="4"/>
  <c r="BI114" i="4"/>
  <c r="BH114" i="4"/>
  <c r="BG114" i="4"/>
  <c r="BF114" i="4"/>
  <c r="T114" i="4"/>
  <c r="R114" i="4"/>
  <c r="P114" i="4"/>
  <c r="BK114" i="4"/>
  <c r="J114" i="4"/>
  <c r="BE114" i="4" s="1"/>
  <c r="BI112" i="4"/>
  <c r="BH112" i="4"/>
  <c r="BG112" i="4"/>
  <c r="BF112" i="4"/>
  <c r="T112" i="4"/>
  <c r="R112" i="4"/>
  <c r="P112" i="4"/>
  <c r="BK112" i="4"/>
  <c r="J112" i="4"/>
  <c r="BE112" i="4"/>
  <c r="BI110" i="4"/>
  <c r="BH110" i="4"/>
  <c r="BG110" i="4"/>
  <c r="BF110" i="4"/>
  <c r="T110" i="4"/>
  <c r="R110" i="4"/>
  <c r="P110" i="4"/>
  <c r="BK110" i="4"/>
  <c r="J110" i="4"/>
  <c r="BE110" i="4" s="1"/>
  <c r="BI108" i="4"/>
  <c r="BH108" i="4"/>
  <c r="BG108" i="4"/>
  <c r="BF108" i="4"/>
  <c r="T108" i="4"/>
  <c r="R108" i="4"/>
  <c r="P108" i="4"/>
  <c r="BK108" i="4"/>
  <c r="J108" i="4"/>
  <c r="BE108" i="4"/>
  <c r="BI106" i="4"/>
  <c r="BH106" i="4"/>
  <c r="BG106" i="4"/>
  <c r="BF106" i="4"/>
  <c r="T106" i="4"/>
  <c r="R106" i="4"/>
  <c r="P106" i="4"/>
  <c r="BK106" i="4"/>
  <c r="J106" i="4"/>
  <c r="BE106" i="4" s="1"/>
  <c r="BI104" i="4"/>
  <c r="BH104" i="4"/>
  <c r="BG104" i="4"/>
  <c r="BF104" i="4"/>
  <c r="T104" i="4"/>
  <c r="R104" i="4"/>
  <c r="P104" i="4"/>
  <c r="BK104" i="4"/>
  <c r="J104" i="4"/>
  <c r="BE104" i="4"/>
  <c r="BI102" i="4"/>
  <c r="BH102" i="4"/>
  <c r="BG102" i="4"/>
  <c r="BF102" i="4"/>
  <c r="T102" i="4"/>
  <c r="R102" i="4"/>
  <c r="P102" i="4"/>
  <c r="BK102" i="4"/>
  <c r="J102" i="4"/>
  <c r="BE102" i="4" s="1"/>
  <c r="BI100" i="4"/>
  <c r="BH100" i="4"/>
  <c r="BG100" i="4"/>
  <c r="BF100" i="4"/>
  <c r="T100" i="4"/>
  <c r="R100" i="4"/>
  <c r="P100" i="4"/>
  <c r="BK100" i="4"/>
  <c r="J100" i="4"/>
  <c r="BE100" i="4"/>
  <c r="BI98" i="4"/>
  <c r="BH98" i="4"/>
  <c r="BG98" i="4"/>
  <c r="BF98" i="4"/>
  <c r="T98" i="4"/>
  <c r="R98" i="4"/>
  <c r="P98" i="4"/>
  <c r="BK98" i="4"/>
  <c r="J98" i="4"/>
  <c r="BE98" i="4" s="1"/>
  <c r="BI96" i="4"/>
  <c r="BH96" i="4"/>
  <c r="BG96" i="4"/>
  <c r="BF96" i="4"/>
  <c r="T96" i="4"/>
  <c r="T93" i="4" s="1"/>
  <c r="R96" i="4"/>
  <c r="P96" i="4"/>
  <c r="P93" i="4" s="1"/>
  <c r="BK96" i="4"/>
  <c r="J96" i="4"/>
  <c r="BE96" i="4"/>
  <c r="BI94" i="4"/>
  <c r="F36" i="4" s="1"/>
  <c r="BD55" i="1" s="1"/>
  <c r="BH94" i="4"/>
  <c r="BG94" i="4"/>
  <c r="F34" i="4"/>
  <c r="BB55" i="1" s="1"/>
  <c r="BF94" i="4"/>
  <c r="T94" i="4"/>
  <c r="R94" i="4"/>
  <c r="R93" i="4" s="1"/>
  <c r="R92" i="4" s="1"/>
  <c r="R91" i="4" s="1"/>
  <c r="P94" i="4"/>
  <c r="BK94" i="4"/>
  <c r="BK93" i="4" s="1"/>
  <c r="J94" i="4"/>
  <c r="BE94" i="4" s="1"/>
  <c r="J87" i="4"/>
  <c r="F87" i="4"/>
  <c r="F85" i="4"/>
  <c r="E83" i="4"/>
  <c r="J55" i="4"/>
  <c r="F55" i="4"/>
  <c r="F53" i="4"/>
  <c r="E51" i="4"/>
  <c r="J20" i="4"/>
  <c r="E20" i="4"/>
  <c r="F88" i="4" s="1"/>
  <c r="J19" i="4"/>
  <c r="J14" i="4"/>
  <c r="J85" i="4" s="1"/>
  <c r="E7" i="4"/>
  <c r="E79" i="4" s="1"/>
  <c r="AY54" i="1"/>
  <c r="AX54" i="1"/>
  <c r="BI411" i="3"/>
  <c r="BH411" i="3"/>
  <c r="BG411" i="3"/>
  <c r="BF411" i="3"/>
  <c r="T411" i="3"/>
  <c r="T410" i="3" s="1"/>
  <c r="R411" i="3"/>
  <c r="R410" i="3" s="1"/>
  <c r="P411" i="3"/>
  <c r="P410" i="3" s="1"/>
  <c r="BK411" i="3"/>
  <c r="BK410" i="3" s="1"/>
  <c r="J410" i="3" s="1"/>
  <c r="J69" i="3" s="1"/>
  <c r="J411" i="3"/>
  <c r="BE411" i="3"/>
  <c r="BI408" i="3"/>
  <c r="BH408" i="3"/>
  <c r="BG408" i="3"/>
  <c r="BF408" i="3"/>
  <c r="T408" i="3"/>
  <c r="R408" i="3"/>
  <c r="P408" i="3"/>
  <c r="BK408" i="3"/>
  <c r="J408" i="3"/>
  <c r="BE408" i="3" s="1"/>
  <c r="BI406" i="3"/>
  <c r="BH406" i="3"/>
  <c r="BG406" i="3"/>
  <c r="BF406" i="3"/>
  <c r="T406" i="3"/>
  <c r="R406" i="3"/>
  <c r="P406" i="3"/>
  <c r="BK406" i="3"/>
  <c r="J406" i="3"/>
  <c r="BE406" i="3" s="1"/>
  <c r="BI405" i="3"/>
  <c r="BH405" i="3"/>
  <c r="BG405" i="3"/>
  <c r="BF405" i="3"/>
  <c r="T405" i="3"/>
  <c r="R405" i="3"/>
  <c r="P405" i="3"/>
  <c r="BK405" i="3"/>
  <c r="J405" i="3"/>
  <c r="BE405" i="3" s="1"/>
  <c r="BI403" i="3"/>
  <c r="BH403" i="3"/>
  <c r="BG403" i="3"/>
  <c r="BF403" i="3"/>
  <c r="T403" i="3"/>
  <c r="R403" i="3"/>
  <c r="P403" i="3"/>
  <c r="BK403" i="3"/>
  <c r="J403" i="3"/>
  <c r="BE403" i="3" s="1"/>
  <c r="BI402" i="3"/>
  <c r="BH402" i="3"/>
  <c r="BG402" i="3"/>
  <c r="BF402" i="3"/>
  <c r="T402" i="3"/>
  <c r="T401" i="3" s="1"/>
  <c r="R402" i="3"/>
  <c r="R401" i="3" s="1"/>
  <c r="P402" i="3"/>
  <c r="BK402" i="3"/>
  <c r="J402" i="3"/>
  <c r="BE402" i="3" s="1"/>
  <c r="BI399" i="3"/>
  <c r="BH399" i="3"/>
  <c r="BG399" i="3"/>
  <c r="BF399" i="3"/>
  <c r="T399" i="3"/>
  <c r="R399" i="3"/>
  <c r="P399" i="3"/>
  <c r="BK399" i="3"/>
  <c r="J399" i="3"/>
  <c r="BE399" i="3" s="1"/>
  <c r="BI397" i="3"/>
  <c r="BH397" i="3"/>
  <c r="BG397" i="3"/>
  <c r="BF397" i="3"/>
  <c r="T397" i="3"/>
  <c r="R397" i="3"/>
  <c r="P397" i="3"/>
  <c r="BK397" i="3"/>
  <c r="J397" i="3"/>
  <c r="BE397" i="3" s="1"/>
  <c r="BI395" i="3"/>
  <c r="BH395" i="3"/>
  <c r="BG395" i="3"/>
  <c r="BF395" i="3"/>
  <c r="T395" i="3"/>
  <c r="T394" i="3" s="1"/>
  <c r="R395" i="3"/>
  <c r="R394" i="3" s="1"/>
  <c r="P395" i="3"/>
  <c r="BK395" i="3"/>
  <c r="BK394" i="3" s="1"/>
  <c r="J394" i="3" s="1"/>
  <c r="J67" i="3" s="1"/>
  <c r="J395" i="3"/>
  <c r="BE395" i="3"/>
  <c r="BI391" i="3"/>
  <c r="BH391" i="3"/>
  <c r="BG391" i="3"/>
  <c r="BF391" i="3"/>
  <c r="T391" i="3"/>
  <c r="R391" i="3"/>
  <c r="P391" i="3"/>
  <c r="BK391" i="3"/>
  <c r="J391" i="3"/>
  <c r="BE391" i="3" s="1"/>
  <c r="BI388" i="3"/>
  <c r="BH388" i="3"/>
  <c r="BG388" i="3"/>
  <c r="BF388" i="3"/>
  <c r="T388" i="3"/>
  <c r="R388" i="3"/>
  <c r="P388" i="3"/>
  <c r="BK388" i="3"/>
  <c r="J388" i="3"/>
  <c r="BE388" i="3" s="1"/>
  <c r="BI386" i="3"/>
  <c r="BH386" i="3"/>
  <c r="BG386" i="3"/>
  <c r="BF386" i="3"/>
  <c r="T386" i="3"/>
  <c r="R386" i="3"/>
  <c r="P386" i="3"/>
  <c r="BK386" i="3"/>
  <c r="J386" i="3"/>
  <c r="BE386" i="3" s="1"/>
  <c r="BI384" i="3"/>
  <c r="BH384" i="3"/>
  <c r="BG384" i="3"/>
  <c r="BF384" i="3"/>
  <c r="T384" i="3"/>
  <c r="R384" i="3"/>
  <c r="P384" i="3"/>
  <c r="BK384" i="3"/>
  <c r="J384" i="3"/>
  <c r="BE384" i="3" s="1"/>
  <c r="BI382" i="3"/>
  <c r="BH382" i="3"/>
  <c r="BG382" i="3"/>
  <c r="BF382" i="3"/>
  <c r="T382" i="3"/>
  <c r="R382" i="3"/>
  <c r="P382" i="3"/>
  <c r="BK382" i="3"/>
  <c r="J382" i="3"/>
  <c r="BE382" i="3" s="1"/>
  <c r="BI380" i="3"/>
  <c r="BH380" i="3"/>
  <c r="BG380" i="3"/>
  <c r="BF380" i="3"/>
  <c r="T380" i="3"/>
  <c r="R380" i="3"/>
  <c r="P380" i="3"/>
  <c r="BK380" i="3"/>
  <c r="J380" i="3"/>
  <c r="BE380" i="3" s="1"/>
  <c r="BI378" i="3"/>
  <c r="BH378" i="3"/>
  <c r="BG378" i="3"/>
  <c r="BF378" i="3"/>
  <c r="T378" i="3"/>
  <c r="R378" i="3"/>
  <c r="P378" i="3"/>
  <c r="BK378" i="3"/>
  <c r="J378" i="3"/>
  <c r="BE378" i="3" s="1"/>
  <c r="BI373" i="3"/>
  <c r="BH373" i="3"/>
  <c r="BG373" i="3"/>
  <c r="BF373" i="3"/>
  <c r="T373" i="3"/>
  <c r="R373" i="3"/>
  <c r="P373" i="3"/>
  <c r="BK373" i="3"/>
  <c r="J373" i="3"/>
  <c r="BE373" i="3" s="1"/>
  <c r="BI369" i="3"/>
  <c r="BH369" i="3"/>
  <c r="BG369" i="3"/>
  <c r="BF369" i="3"/>
  <c r="T369" i="3"/>
  <c r="R369" i="3"/>
  <c r="P369" i="3"/>
  <c r="BK369" i="3"/>
  <c r="J369" i="3"/>
  <c r="BE369" i="3" s="1"/>
  <c r="BI367" i="3"/>
  <c r="BH367" i="3"/>
  <c r="BG367" i="3"/>
  <c r="BF367" i="3"/>
  <c r="T367" i="3"/>
  <c r="R367" i="3"/>
  <c r="P367" i="3"/>
  <c r="BK367" i="3"/>
  <c r="J367" i="3"/>
  <c r="BE367" i="3" s="1"/>
  <c r="BI365" i="3"/>
  <c r="BH365" i="3"/>
  <c r="BG365" i="3"/>
  <c r="BF365" i="3"/>
  <c r="T365" i="3"/>
  <c r="R365" i="3"/>
  <c r="P365" i="3"/>
  <c r="BK365" i="3"/>
  <c r="J365" i="3"/>
  <c r="BE365" i="3" s="1"/>
  <c r="BI363" i="3"/>
  <c r="BH363" i="3"/>
  <c r="BG363" i="3"/>
  <c r="BF363" i="3"/>
  <c r="T363" i="3"/>
  <c r="R363" i="3"/>
  <c r="P363" i="3"/>
  <c r="BK363" i="3"/>
  <c r="J363" i="3"/>
  <c r="BE363" i="3" s="1"/>
  <c r="BI361" i="3"/>
  <c r="BH361" i="3"/>
  <c r="BG361" i="3"/>
  <c r="BF361" i="3"/>
  <c r="T361" i="3"/>
  <c r="R361" i="3"/>
  <c r="P361" i="3"/>
  <c r="BK361" i="3"/>
  <c r="J361" i="3"/>
  <c r="BE361" i="3" s="1"/>
  <c r="BI359" i="3"/>
  <c r="BH359" i="3"/>
  <c r="BG359" i="3"/>
  <c r="BF359" i="3"/>
  <c r="T359" i="3"/>
  <c r="R359" i="3"/>
  <c r="P359" i="3"/>
  <c r="BK359" i="3"/>
  <c r="J359" i="3"/>
  <c r="BE359" i="3" s="1"/>
  <c r="BI357" i="3"/>
  <c r="BH357" i="3"/>
  <c r="BG357" i="3"/>
  <c r="BF357" i="3"/>
  <c r="T357" i="3"/>
  <c r="R357" i="3"/>
  <c r="P357" i="3"/>
  <c r="BK357" i="3"/>
  <c r="J357" i="3"/>
  <c r="BE357" i="3" s="1"/>
  <c r="BI355" i="3"/>
  <c r="BH355" i="3"/>
  <c r="BG355" i="3"/>
  <c r="BF355" i="3"/>
  <c r="T355" i="3"/>
  <c r="R355" i="3"/>
  <c r="P355" i="3"/>
  <c r="BK355" i="3"/>
  <c r="J355" i="3"/>
  <c r="BE355" i="3" s="1"/>
  <c r="BI353" i="3"/>
  <c r="BH353" i="3"/>
  <c r="BG353" i="3"/>
  <c r="BF353" i="3"/>
  <c r="T353" i="3"/>
  <c r="R353" i="3"/>
  <c r="P353" i="3"/>
  <c r="BK353" i="3"/>
  <c r="J353" i="3"/>
  <c r="BE353" i="3" s="1"/>
  <c r="BI351" i="3"/>
  <c r="BH351" i="3"/>
  <c r="BG351" i="3"/>
  <c r="BF351" i="3"/>
  <c r="T351" i="3"/>
  <c r="R351" i="3"/>
  <c r="P351" i="3"/>
  <c r="BK351" i="3"/>
  <c r="J351" i="3"/>
  <c r="BE351" i="3" s="1"/>
  <c r="BI349" i="3"/>
  <c r="BH349" i="3"/>
  <c r="BG349" i="3"/>
  <c r="BF349" i="3"/>
  <c r="T349" i="3"/>
  <c r="R349" i="3"/>
  <c r="P349" i="3"/>
  <c r="BK349" i="3"/>
  <c r="J349" i="3"/>
  <c r="BE349" i="3" s="1"/>
  <c r="BI347" i="3"/>
  <c r="BH347" i="3"/>
  <c r="BG347" i="3"/>
  <c r="BF347" i="3"/>
  <c r="T347" i="3"/>
  <c r="R347" i="3"/>
  <c r="P347" i="3"/>
  <c r="BK347" i="3"/>
  <c r="J347" i="3"/>
  <c r="BE347" i="3" s="1"/>
  <c r="BI345" i="3"/>
  <c r="BH345" i="3"/>
  <c r="BG345" i="3"/>
  <c r="BF345" i="3"/>
  <c r="T345" i="3"/>
  <c r="R345" i="3"/>
  <c r="P345" i="3"/>
  <c r="BK345" i="3"/>
  <c r="J345" i="3"/>
  <c r="BE345" i="3" s="1"/>
  <c r="BI343" i="3"/>
  <c r="BH343" i="3"/>
  <c r="BG343" i="3"/>
  <c r="BF343" i="3"/>
  <c r="T343" i="3"/>
  <c r="R343" i="3"/>
  <c r="P343" i="3"/>
  <c r="BK343" i="3"/>
  <c r="J343" i="3"/>
  <c r="BE343" i="3" s="1"/>
  <c r="BI340" i="3"/>
  <c r="BH340" i="3"/>
  <c r="BG340" i="3"/>
  <c r="BF340" i="3"/>
  <c r="T340" i="3"/>
  <c r="R340" i="3"/>
  <c r="P340" i="3"/>
  <c r="BK340" i="3"/>
  <c r="J340" i="3"/>
  <c r="BE340" i="3" s="1"/>
  <c r="BI338" i="3"/>
  <c r="BH338" i="3"/>
  <c r="BG338" i="3"/>
  <c r="BF338" i="3"/>
  <c r="T338" i="3"/>
  <c r="R338" i="3"/>
  <c r="P338" i="3"/>
  <c r="BK338" i="3"/>
  <c r="J338" i="3"/>
  <c r="BE338" i="3" s="1"/>
  <c r="BI336" i="3"/>
  <c r="BH336" i="3"/>
  <c r="BG336" i="3"/>
  <c r="BF336" i="3"/>
  <c r="T336" i="3"/>
  <c r="R336" i="3"/>
  <c r="P336" i="3"/>
  <c r="BK336" i="3"/>
  <c r="J336" i="3"/>
  <c r="BE336" i="3" s="1"/>
  <c r="BI334" i="3"/>
  <c r="BH334" i="3"/>
  <c r="BG334" i="3"/>
  <c r="BF334" i="3"/>
  <c r="T334" i="3"/>
  <c r="R334" i="3"/>
  <c r="P334" i="3"/>
  <c r="BK334" i="3"/>
  <c r="J334" i="3"/>
  <c r="BE334" i="3" s="1"/>
  <c r="BI332" i="3"/>
  <c r="BH332" i="3"/>
  <c r="BG332" i="3"/>
  <c r="BF332" i="3"/>
  <c r="T332" i="3"/>
  <c r="R332" i="3"/>
  <c r="P332" i="3"/>
  <c r="BK332" i="3"/>
  <c r="J332" i="3"/>
  <c r="BE332" i="3" s="1"/>
  <c r="BI330" i="3"/>
  <c r="BH330" i="3"/>
  <c r="BG330" i="3"/>
  <c r="BF330" i="3"/>
  <c r="T330" i="3"/>
  <c r="R330" i="3"/>
  <c r="P330" i="3"/>
  <c r="BK330" i="3"/>
  <c r="J330" i="3"/>
  <c r="BE330" i="3" s="1"/>
  <c r="BI328" i="3"/>
  <c r="BH328" i="3"/>
  <c r="BG328" i="3"/>
  <c r="BF328" i="3"/>
  <c r="T328" i="3"/>
  <c r="R328" i="3"/>
  <c r="P328" i="3"/>
  <c r="BK328" i="3"/>
  <c r="J328" i="3"/>
  <c r="BE328" i="3" s="1"/>
  <c r="BI326" i="3"/>
  <c r="BH326" i="3"/>
  <c r="BG326" i="3"/>
  <c r="BF326" i="3"/>
  <c r="T326" i="3"/>
  <c r="R326" i="3"/>
  <c r="P326" i="3"/>
  <c r="BK326" i="3"/>
  <c r="J326" i="3"/>
  <c r="BE326" i="3" s="1"/>
  <c r="BI324" i="3"/>
  <c r="BH324" i="3"/>
  <c r="BG324" i="3"/>
  <c r="BF324" i="3"/>
  <c r="T324" i="3"/>
  <c r="R324" i="3"/>
  <c r="P324" i="3"/>
  <c r="BK324" i="3"/>
  <c r="J324" i="3"/>
  <c r="BE324" i="3" s="1"/>
  <c r="BI322" i="3"/>
  <c r="BH322" i="3"/>
  <c r="BG322" i="3"/>
  <c r="BF322" i="3"/>
  <c r="T322" i="3"/>
  <c r="R322" i="3"/>
  <c r="P322" i="3"/>
  <c r="BK322" i="3"/>
  <c r="J322" i="3"/>
  <c r="BE322" i="3" s="1"/>
  <c r="BI320" i="3"/>
  <c r="BH320" i="3"/>
  <c r="BG320" i="3"/>
  <c r="BF320" i="3"/>
  <c r="T320" i="3"/>
  <c r="R320" i="3"/>
  <c r="P320" i="3"/>
  <c r="BK320" i="3"/>
  <c r="J320" i="3"/>
  <c r="BE320" i="3" s="1"/>
  <c r="BI318" i="3"/>
  <c r="BH318" i="3"/>
  <c r="BG318" i="3"/>
  <c r="BF318" i="3"/>
  <c r="T318" i="3"/>
  <c r="R318" i="3"/>
  <c r="P318" i="3"/>
  <c r="BK318" i="3"/>
  <c r="J318" i="3"/>
  <c r="BE318" i="3" s="1"/>
  <c r="BI316" i="3"/>
  <c r="BH316" i="3"/>
  <c r="BG316" i="3"/>
  <c r="BF316" i="3"/>
  <c r="T316" i="3"/>
  <c r="R316" i="3"/>
  <c r="P316" i="3"/>
  <c r="BK316" i="3"/>
  <c r="J316" i="3"/>
  <c r="BE316" i="3" s="1"/>
  <c r="BI314" i="3"/>
  <c r="BH314" i="3"/>
  <c r="BG314" i="3"/>
  <c r="BF314" i="3"/>
  <c r="T314" i="3"/>
  <c r="R314" i="3"/>
  <c r="P314" i="3"/>
  <c r="BK314" i="3"/>
  <c r="J314" i="3"/>
  <c r="BE314" i="3" s="1"/>
  <c r="BI312" i="3"/>
  <c r="BH312" i="3"/>
  <c r="BG312" i="3"/>
  <c r="BF312" i="3"/>
  <c r="T312" i="3"/>
  <c r="R312" i="3"/>
  <c r="P312" i="3"/>
  <c r="BK312" i="3"/>
  <c r="J312" i="3"/>
  <c r="BE312" i="3" s="1"/>
  <c r="BI310" i="3"/>
  <c r="BH310" i="3"/>
  <c r="BG310" i="3"/>
  <c r="BF310" i="3"/>
  <c r="T310" i="3"/>
  <c r="R310" i="3"/>
  <c r="P310" i="3"/>
  <c r="BK310" i="3"/>
  <c r="J310" i="3"/>
  <c r="BE310" i="3" s="1"/>
  <c r="BI308" i="3"/>
  <c r="BH308" i="3"/>
  <c r="BG308" i="3"/>
  <c r="BF308" i="3"/>
  <c r="T308" i="3"/>
  <c r="R308" i="3"/>
  <c r="P308" i="3"/>
  <c r="BK308" i="3"/>
  <c r="J308" i="3"/>
  <c r="BE308" i="3" s="1"/>
  <c r="BI306" i="3"/>
  <c r="BH306" i="3"/>
  <c r="BG306" i="3"/>
  <c r="BF306" i="3"/>
  <c r="T306" i="3"/>
  <c r="R306" i="3"/>
  <c r="P306" i="3"/>
  <c r="BK306" i="3"/>
  <c r="J306" i="3"/>
  <c r="BE306" i="3" s="1"/>
  <c r="BI304" i="3"/>
  <c r="BH304" i="3"/>
  <c r="BG304" i="3"/>
  <c r="BF304" i="3"/>
  <c r="T304" i="3"/>
  <c r="R304" i="3"/>
  <c r="P304" i="3"/>
  <c r="BK304" i="3"/>
  <c r="J304" i="3"/>
  <c r="BE304" i="3" s="1"/>
  <c r="BI301" i="3"/>
  <c r="BH301" i="3"/>
  <c r="BG301" i="3"/>
  <c r="BF301" i="3"/>
  <c r="T301" i="3"/>
  <c r="R301" i="3"/>
  <c r="P301" i="3"/>
  <c r="BK301" i="3"/>
  <c r="J301" i="3"/>
  <c r="BE301" i="3" s="1"/>
  <c r="BI299" i="3"/>
  <c r="BH299" i="3"/>
  <c r="BG299" i="3"/>
  <c r="BF299" i="3"/>
  <c r="T299" i="3"/>
  <c r="R299" i="3"/>
  <c r="P299" i="3"/>
  <c r="BK299" i="3"/>
  <c r="J299" i="3"/>
  <c r="BE299" i="3" s="1"/>
  <c r="BI296" i="3"/>
  <c r="BH296" i="3"/>
  <c r="BG296" i="3"/>
  <c r="BF296" i="3"/>
  <c r="T296" i="3"/>
  <c r="R296" i="3"/>
  <c r="P296" i="3"/>
  <c r="BK296" i="3"/>
  <c r="J296" i="3"/>
  <c r="BE296" i="3" s="1"/>
  <c r="BI294" i="3"/>
  <c r="BH294" i="3"/>
  <c r="BG294" i="3"/>
  <c r="BF294" i="3"/>
  <c r="T294" i="3"/>
  <c r="R294" i="3"/>
  <c r="P294" i="3"/>
  <c r="BK294" i="3"/>
  <c r="J294" i="3"/>
  <c r="BE294" i="3" s="1"/>
  <c r="BI291" i="3"/>
  <c r="BH291" i="3"/>
  <c r="BG291" i="3"/>
  <c r="BF291" i="3"/>
  <c r="T291" i="3"/>
  <c r="R291" i="3"/>
  <c r="P291" i="3"/>
  <c r="BK291" i="3"/>
  <c r="J291" i="3"/>
  <c r="BE291" i="3" s="1"/>
  <c r="BI289" i="3"/>
  <c r="BH289" i="3"/>
  <c r="BG289" i="3"/>
  <c r="BF289" i="3"/>
  <c r="T289" i="3"/>
  <c r="R289" i="3"/>
  <c r="P289" i="3"/>
  <c r="BK289" i="3"/>
  <c r="J289" i="3"/>
  <c r="BE289" i="3" s="1"/>
  <c r="BI287" i="3"/>
  <c r="BH287" i="3"/>
  <c r="BG287" i="3"/>
  <c r="BF287" i="3"/>
  <c r="T287" i="3"/>
  <c r="R287" i="3"/>
  <c r="P287" i="3"/>
  <c r="BK287" i="3"/>
  <c r="J287" i="3"/>
  <c r="BE287" i="3" s="1"/>
  <c r="BI285" i="3"/>
  <c r="BH285" i="3"/>
  <c r="BG285" i="3"/>
  <c r="BF285" i="3"/>
  <c r="T285" i="3"/>
  <c r="R285" i="3"/>
  <c r="P285" i="3"/>
  <c r="BK285" i="3"/>
  <c r="J285" i="3"/>
  <c r="BE285" i="3" s="1"/>
  <c r="BI283" i="3"/>
  <c r="BH283" i="3"/>
  <c r="BG283" i="3"/>
  <c r="BF283" i="3"/>
  <c r="T283" i="3"/>
  <c r="R283" i="3"/>
  <c r="P283" i="3"/>
  <c r="BK283" i="3"/>
  <c r="J283" i="3"/>
  <c r="BE283" i="3" s="1"/>
  <c r="BI281" i="3"/>
  <c r="BH281" i="3"/>
  <c r="BG281" i="3"/>
  <c r="BF281" i="3"/>
  <c r="T281" i="3"/>
  <c r="R281" i="3"/>
  <c r="P281" i="3"/>
  <c r="BK281" i="3"/>
  <c r="J281" i="3"/>
  <c r="BE281" i="3" s="1"/>
  <c r="BI279" i="3"/>
  <c r="BH279" i="3"/>
  <c r="BG279" i="3"/>
  <c r="BF279" i="3"/>
  <c r="T279" i="3"/>
  <c r="R279" i="3"/>
  <c r="P279" i="3"/>
  <c r="BK279" i="3"/>
  <c r="J279" i="3"/>
  <c r="BE279" i="3" s="1"/>
  <c r="BI277" i="3"/>
  <c r="BH277" i="3"/>
  <c r="BG277" i="3"/>
  <c r="BF277" i="3"/>
  <c r="T277" i="3"/>
  <c r="R277" i="3"/>
  <c r="P277" i="3"/>
  <c r="BK277" i="3"/>
  <c r="J277" i="3"/>
  <c r="BE277" i="3" s="1"/>
  <c r="BI275" i="3"/>
  <c r="BH275" i="3"/>
  <c r="BG275" i="3"/>
  <c r="BF275" i="3"/>
  <c r="T275" i="3"/>
  <c r="R275" i="3"/>
  <c r="P275" i="3"/>
  <c r="BK275" i="3"/>
  <c r="J275" i="3"/>
  <c r="BE275" i="3" s="1"/>
  <c r="BI273" i="3"/>
  <c r="BH273" i="3"/>
  <c r="BG273" i="3"/>
  <c r="BF273" i="3"/>
  <c r="T273" i="3"/>
  <c r="R273" i="3"/>
  <c r="P273" i="3"/>
  <c r="BK273" i="3"/>
  <c r="J273" i="3"/>
  <c r="BE273" i="3" s="1"/>
  <c r="BI271" i="3"/>
  <c r="BH271" i="3"/>
  <c r="BG271" i="3"/>
  <c r="BF271" i="3"/>
  <c r="T271" i="3"/>
  <c r="R271" i="3"/>
  <c r="P271" i="3"/>
  <c r="BK271" i="3"/>
  <c r="J271" i="3"/>
  <c r="BE271" i="3" s="1"/>
  <c r="BI269" i="3"/>
  <c r="BH269" i="3"/>
  <c r="BG269" i="3"/>
  <c r="BF269" i="3"/>
  <c r="T269" i="3"/>
  <c r="R269" i="3"/>
  <c r="P269" i="3"/>
  <c r="BK269" i="3"/>
  <c r="J269" i="3"/>
  <c r="BE269" i="3" s="1"/>
  <c r="BI267" i="3"/>
  <c r="BH267" i="3"/>
  <c r="BG267" i="3"/>
  <c r="BF267" i="3"/>
  <c r="T267" i="3"/>
  <c r="R267" i="3"/>
  <c r="P267" i="3"/>
  <c r="BK267" i="3"/>
  <c r="J267" i="3"/>
  <c r="BE267" i="3" s="1"/>
  <c r="BI265" i="3"/>
  <c r="BH265" i="3"/>
  <c r="BG265" i="3"/>
  <c r="BF265" i="3"/>
  <c r="T265" i="3"/>
  <c r="R265" i="3"/>
  <c r="P265" i="3"/>
  <c r="BK265" i="3"/>
  <c r="J265" i="3"/>
  <c r="BE265" i="3" s="1"/>
  <c r="BI263" i="3"/>
  <c r="BH263" i="3"/>
  <c r="BG263" i="3"/>
  <c r="BF263" i="3"/>
  <c r="T263" i="3"/>
  <c r="R263" i="3"/>
  <c r="P263" i="3"/>
  <c r="BK263" i="3"/>
  <c r="J263" i="3"/>
  <c r="BE263" i="3" s="1"/>
  <c r="BI261" i="3"/>
  <c r="BH261" i="3"/>
  <c r="BG261" i="3"/>
  <c r="BF261" i="3"/>
  <c r="T261" i="3"/>
  <c r="R261" i="3"/>
  <c r="P261" i="3"/>
  <c r="BK261" i="3"/>
  <c r="J261" i="3"/>
  <c r="BE261" i="3" s="1"/>
  <c r="BI258" i="3"/>
  <c r="BH258" i="3"/>
  <c r="BG258" i="3"/>
  <c r="BF258" i="3"/>
  <c r="T258" i="3"/>
  <c r="R258" i="3"/>
  <c r="P258" i="3"/>
  <c r="BK258" i="3"/>
  <c r="J258" i="3"/>
  <c r="BE258" i="3" s="1"/>
  <c r="BI256" i="3"/>
  <c r="BH256" i="3"/>
  <c r="BG256" i="3"/>
  <c r="BF256" i="3"/>
  <c r="T256" i="3"/>
  <c r="R256" i="3"/>
  <c r="P256" i="3"/>
  <c r="BK256" i="3"/>
  <c r="J256" i="3"/>
  <c r="BE256" i="3"/>
  <c r="BI251" i="3"/>
  <c r="BH251" i="3"/>
  <c r="BG251" i="3"/>
  <c r="BF251" i="3"/>
  <c r="T251" i="3"/>
  <c r="R251" i="3"/>
  <c r="P251" i="3"/>
  <c r="BK251" i="3"/>
  <c r="J251" i="3"/>
  <c r="BE251" i="3" s="1"/>
  <c r="BI247" i="3"/>
  <c r="BH247" i="3"/>
  <c r="BG247" i="3"/>
  <c r="BF247" i="3"/>
  <c r="T247" i="3"/>
  <c r="R247" i="3"/>
  <c r="P247" i="3"/>
  <c r="BK247" i="3"/>
  <c r="J247" i="3"/>
  <c r="BE247" i="3" s="1"/>
  <c r="BI243" i="3"/>
  <c r="BH243" i="3"/>
  <c r="BG243" i="3"/>
  <c r="BF243" i="3"/>
  <c r="T243" i="3"/>
  <c r="R243" i="3"/>
  <c r="P243" i="3"/>
  <c r="BK243" i="3"/>
  <c r="J243" i="3"/>
  <c r="BE243" i="3" s="1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T239" i="3"/>
  <c r="R239" i="3"/>
  <c r="P239" i="3"/>
  <c r="BK239" i="3"/>
  <c r="J239" i="3"/>
  <c r="BE239" i="3" s="1"/>
  <c r="BI237" i="3"/>
  <c r="BH237" i="3"/>
  <c r="BG237" i="3"/>
  <c r="BF237" i="3"/>
  <c r="T237" i="3"/>
  <c r="R237" i="3"/>
  <c r="P237" i="3"/>
  <c r="BK237" i="3"/>
  <c r="J237" i="3"/>
  <c r="BE237" i="3" s="1"/>
  <c r="BI235" i="3"/>
  <c r="BH235" i="3"/>
  <c r="BG235" i="3"/>
  <c r="BF235" i="3"/>
  <c r="T235" i="3"/>
  <c r="R235" i="3"/>
  <c r="P235" i="3"/>
  <c r="BK235" i="3"/>
  <c r="J235" i="3"/>
  <c r="BE235" i="3" s="1"/>
  <c r="BI233" i="3"/>
  <c r="BH233" i="3"/>
  <c r="BG233" i="3"/>
  <c r="BF233" i="3"/>
  <c r="T233" i="3"/>
  <c r="R233" i="3"/>
  <c r="P233" i="3"/>
  <c r="BK233" i="3"/>
  <c r="J233" i="3"/>
  <c r="BE233" i="3" s="1"/>
  <c r="BI230" i="3"/>
  <c r="BH230" i="3"/>
  <c r="BG230" i="3"/>
  <c r="BF230" i="3"/>
  <c r="T230" i="3"/>
  <c r="R230" i="3"/>
  <c r="P230" i="3"/>
  <c r="BK230" i="3"/>
  <c r="J230" i="3"/>
  <c r="BE230" i="3" s="1"/>
  <c r="BI228" i="3"/>
  <c r="BH228" i="3"/>
  <c r="BG228" i="3"/>
  <c r="BF228" i="3"/>
  <c r="T228" i="3"/>
  <c r="T227" i="3" s="1"/>
  <c r="R228" i="3"/>
  <c r="R227" i="3" s="1"/>
  <c r="P228" i="3"/>
  <c r="BK228" i="3"/>
  <c r="BK227" i="3" s="1"/>
  <c r="J227" i="3" s="1"/>
  <c r="J64" i="3" s="1"/>
  <c r="J228" i="3"/>
  <c r="BE228" i="3"/>
  <c r="BI225" i="3"/>
  <c r="BH225" i="3"/>
  <c r="BG225" i="3"/>
  <c r="BF225" i="3"/>
  <c r="T225" i="3"/>
  <c r="T224" i="3" s="1"/>
  <c r="R225" i="3"/>
  <c r="R224" i="3" s="1"/>
  <c r="P225" i="3"/>
  <c r="P224" i="3" s="1"/>
  <c r="BK225" i="3"/>
  <c r="BK224" i="3" s="1"/>
  <c r="J224" i="3" s="1"/>
  <c r="J63" i="3" s="1"/>
  <c r="J225" i="3"/>
  <c r="BE225" i="3"/>
  <c r="BI221" i="3"/>
  <c r="BH221" i="3"/>
  <c r="BG221" i="3"/>
  <c r="BF221" i="3"/>
  <c r="T221" i="3"/>
  <c r="R221" i="3"/>
  <c r="P221" i="3"/>
  <c r="BK221" i="3"/>
  <c r="J221" i="3"/>
  <c r="BE221" i="3" s="1"/>
  <c r="BI219" i="3"/>
  <c r="BH219" i="3"/>
  <c r="BG219" i="3"/>
  <c r="BF219" i="3"/>
  <c r="T219" i="3"/>
  <c r="R219" i="3"/>
  <c r="P219" i="3"/>
  <c r="BK219" i="3"/>
  <c r="J219" i="3"/>
  <c r="BE219" i="3" s="1"/>
  <c r="BI217" i="3"/>
  <c r="BH217" i="3"/>
  <c r="BG217" i="3"/>
  <c r="BF217" i="3"/>
  <c r="T217" i="3"/>
  <c r="R217" i="3"/>
  <c r="P217" i="3"/>
  <c r="BK217" i="3"/>
  <c r="J217" i="3"/>
  <c r="BE217" i="3" s="1"/>
  <c r="BI210" i="3"/>
  <c r="BH210" i="3"/>
  <c r="BG210" i="3"/>
  <c r="BF210" i="3"/>
  <c r="T210" i="3"/>
  <c r="R210" i="3"/>
  <c r="P210" i="3"/>
  <c r="BK210" i="3"/>
  <c r="J210" i="3"/>
  <c r="BE210" i="3" s="1"/>
  <c r="BI204" i="3"/>
  <c r="BH204" i="3"/>
  <c r="BG204" i="3"/>
  <c r="BF204" i="3"/>
  <c r="T204" i="3"/>
  <c r="R204" i="3"/>
  <c r="P204" i="3"/>
  <c r="BK204" i="3"/>
  <c r="J204" i="3"/>
  <c r="BE204" i="3" s="1"/>
  <c r="BI198" i="3"/>
  <c r="BH198" i="3"/>
  <c r="BG198" i="3"/>
  <c r="BF198" i="3"/>
  <c r="T198" i="3"/>
  <c r="R198" i="3"/>
  <c r="P198" i="3"/>
  <c r="BK198" i="3"/>
  <c r="J198" i="3"/>
  <c r="BE198" i="3" s="1"/>
  <c r="BI192" i="3"/>
  <c r="BH192" i="3"/>
  <c r="BG192" i="3"/>
  <c r="BF192" i="3"/>
  <c r="T192" i="3"/>
  <c r="R192" i="3"/>
  <c r="P192" i="3"/>
  <c r="BK192" i="3"/>
  <c r="J192" i="3"/>
  <c r="BE192" i="3" s="1"/>
  <c r="BI185" i="3"/>
  <c r="BH185" i="3"/>
  <c r="BG185" i="3"/>
  <c r="BF185" i="3"/>
  <c r="T185" i="3"/>
  <c r="R185" i="3"/>
  <c r="P185" i="3"/>
  <c r="BK185" i="3"/>
  <c r="J185" i="3"/>
  <c r="BE185" i="3" s="1"/>
  <c r="BI179" i="3"/>
  <c r="BH179" i="3"/>
  <c r="BG179" i="3"/>
  <c r="BF179" i="3"/>
  <c r="T179" i="3"/>
  <c r="R179" i="3"/>
  <c r="P179" i="3"/>
  <c r="BK179" i="3"/>
  <c r="J179" i="3"/>
  <c r="BE179" i="3" s="1"/>
  <c r="BI175" i="3"/>
  <c r="BH175" i="3"/>
  <c r="BG175" i="3"/>
  <c r="BF175" i="3"/>
  <c r="T175" i="3"/>
  <c r="R175" i="3"/>
  <c r="P175" i="3"/>
  <c r="BK175" i="3"/>
  <c r="J175" i="3"/>
  <c r="BE175" i="3" s="1"/>
  <c r="BI171" i="3"/>
  <c r="BH171" i="3"/>
  <c r="BG171" i="3"/>
  <c r="BF171" i="3"/>
  <c r="T171" i="3"/>
  <c r="R171" i="3"/>
  <c r="P171" i="3"/>
  <c r="BK171" i="3"/>
  <c r="J171" i="3"/>
  <c r="BE171" i="3" s="1"/>
  <c r="BI164" i="3"/>
  <c r="BH164" i="3"/>
  <c r="BG164" i="3"/>
  <c r="BF164" i="3"/>
  <c r="T164" i="3"/>
  <c r="R164" i="3"/>
  <c r="P164" i="3"/>
  <c r="BK164" i="3"/>
  <c r="J164" i="3"/>
  <c r="BE164" i="3" s="1"/>
  <c r="BI158" i="3"/>
  <c r="BH158" i="3"/>
  <c r="BG158" i="3"/>
  <c r="BF158" i="3"/>
  <c r="T158" i="3"/>
  <c r="R158" i="3"/>
  <c r="P158" i="3"/>
  <c r="BK158" i="3"/>
  <c r="J158" i="3"/>
  <c r="BE158" i="3" s="1"/>
  <c r="BI152" i="3"/>
  <c r="BH152" i="3"/>
  <c r="BG152" i="3"/>
  <c r="BF152" i="3"/>
  <c r="T152" i="3"/>
  <c r="R152" i="3"/>
  <c r="P152" i="3"/>
  <c r="BK152" i="3"/>
  <c r="J152" i="3"/>
  <c r="BE152" i="3" s="1"/>
  <c r="BI147" i="3"/>
  <c r="BH147" i="3"/>
  <c r="BG147" i="3"/>
  <c r="BF147" i="3"/>
  <c r="T147" i="3"/>
  <c r="R147" i="3"/>
  <c r="P147" i="3"/>
  <c r="BK147" i="3"/>
  <c r="J147" i="3"/>
  <c r="BE147" i="3"/>
  <c r="BI145" i="3"/>
  <c r="BH145" i="3"/>
  <c r="BG145" i="3"/>
  <c r="BF145" i="3"/>
  <c r="T145" i="3"/>
  <c r="R145" i="3"/>
  <c r="P145" i="3"/>
  <c r="BK145" i="3"/>
  <c r="J145" i="3"/>
  <c r="BE145" i="3"/>
  <c r="BI143" i="3"/>
  <c r="BH143" i="3"/>
  <c r="BG143" i="3"/>
  <c r="BF143" i="3"/>
  <c r="T143" i="3"/>
  <c r="R143" i="3"/>
  <c r="P143" i="3"/>
  <c r="BK143" i="3"/>
  <c r="J143" i="3"/>
  <c r="BE143" i="3"/>
  <c r="BI138" i="3"/>
  <c r="BH138" i="3"/>
  <c r="BG138" i="3"/>
  <c r="BF138" i="3"/>
  <c r="T138" i="3"/>
  <c r="R138" i="3"/>
  <c r="P138" i="3"/>
  <c r="BK138" i="3"/>
  <c r="J138" i="3"/>
  <c r="BE138" i="3"/>
  <c r="BI133" i="3"/>
  <c r="BH133" i="3"/>
  <c r="BG133" i="3"/>
  <c r="BF133" i="3"/>
  <c r="T133" i="3"/>
  <c r="R133" i="3"/>
  <c r="P133" i="3"/>
  <c r="BK133" i="3"/>
  <c r="J133" i="3"/>
  <c r="BE133" i="3"/>
  <c r="BI128" i="3"/>
  <c r="BH128" i="3"/>
  <c r="BG128" i="3"/>
  <c r="BF128" i="3"/>
  <c r="T128" i="3"/>
  <c r="R128" i="3"/>
  <c r="P128" i="3"/>
  <c r="BK128" i="3"/>
  <c r="J128" i="3"/>
  <c r="BE128" i="3"/>
  <c r="BI123" i="3"/>
  <c r="BH123" i="3"/>
  <c r="BG123" i="3"/>
  <c r="BF123" i="3"/>
  <c r="T123" i="3"/>
  <c r="R123" i="3"/>
  <c r="P123" i="3"/>
  <c r="BK123" i="3"/>
  <c r="J123" i="3"/>
  <c r="BE123" i="3"/>
  <c r="BI118" i="3"/>
  <c r="BH118" i="3"/>
  <c r="BG118" i="3"/>
  <c r="BF118" i="3"/>
  <c r="T118" i="3"/>
  <c r="R118" i="3"/>
  <c r="P118" i="3"/>
  <c r="BK118" i="3"/>
  <c r="J118" i="3"/>
  <c r="BE118" i="3" s="1"/>
  <c r="BI116" i="3"/>
  <c r="BH116" i="3"/>
  <c r="BG116" i="3"/>
  <c r="BF116" i="3"/>
  <c r="T116" i="3"/>
  <c r="R116" i="3"/>
  <c r="P116" i="3"/>
  <c r="BK116" i="3"/>
  <c r="J116" i="3"/>
  <c r="BE116" i="3"/>
  <c r="BI114" i="3"/>
  <c r="BH114" i="3"/>
  <c r="BG114" i="3"/>
  <c r="BF114" i="3"/>
  <c r="T114" i="3"/>
  <c r="R114" i="3"/>
  <c r="P114" i="3"/>
  <c r="BK114" i="3"/>
  <c r="J114" i="3"/>
  <c r="BE114" i="3"/>
  <c r="BI112" i="3"/>
  <c r="BH112" i="3"/>
  <c r="BG112" i="3"/>
  <c r="BF112" i="3"/>
  <c r="T112" i="3"/>
  <c r="R112" i="3"/>
  <c r="P112" i="3"/>
  <c r="BK112" i="3"/>
  <c r="J112" i="3"/>
  <c r="BE112" i="3"/>
  <c r="BI110" i="3"/>
  <c r="BH110" i="3"/>
  <c r="BG110" i="3"/>
  <c r="BF110" i="3"/>
  <c r="T110" i="3"/>
  <c r="R110" i="3"/>
  <c r="P110" i="3"/>
  <c r="BK110" i="3"/>
  <c r="J110" i="3"/>
  <c r="BE110" i="3"/>
  <c r="BI108" i="3"/>
  <c r="BH108" i="3"/>
  <c r="BG108" i="3"/>
  <c r="BF108" i="3"/>
  <c r="T108" i="3"/>
  <c r="R108" i="3"/>
  <c r="P108" i="3"/>
  <c r="BK108" i="3"/>
  <c r="J108" i="3"/>
  <c r="BE108" i="3"/>
  <c r="BI106" i="3"/>
  <c r="BH106" i="3"/>
  <c r="BG106" i="3"/>
  <c r="BF106" i="3"/>
  <c r="T106" i="3"/>
  <c r="R106" i="3"/>
  <c r="P106" i="3"/>
  <c r="BK106" i="3"/>
  <c r="J106" i="3"/>
  <c r="BE106" i="3"/>
  <c r="BI104" i="3"/>
  <c r="BH104" i="3"/>
  <c r="BG104" i="3"/>
  <c r="BF104" i="3"/>
  <c r="T104" i="3"/>
  <c r="R104" i="3"/>
  <c r="P104" i="3"/>
  <c r="BK104" i="3"/>
  <c r="J104" i="3"/>
  <c r="BE104" i="3"/>
  <c r="BI102" i="3"/>
  <c r="BH102" i="3"/>
  <c r="BG102" i="3"/>
  <c r="BF102" i="3"/>
  <c r="T102" i="3"/>
  <c r="T93" i="3" s="1"/>
  <c r="R102" i="3"/>
  <c r="P102" i="3"/>
  <c r="BK102" i="3"/>
  <c r="J102" i="3"/>
  <c r="BE102" i="3"/>
  <c r="BI98" i="3"/>
  <c r="BH98" i="3"/>
  <c r="BG98" i="3"/>
  <c r="BF98" i="3"/>
  <c r="T98" i="3"/>
  <c r="R98" i="3"/>
  <c r="P98" i="3"/>
  <c r="BK98" i="3"/>
  <c r="J98" i="3"/>
  <c r="BE98" i="3"/>
  <c r="BI94" i="3"/>
  <c r="F36" i="3"/>
  <c r="BD54" i="1" s="1"/>
  <c r="BH94" i="3"/>
  <c r="BG94" i="3"/>
  <c r="F34" i="3" s="1"/>
  <c r="BB54" i="1" s="1"/>
  <c r="BF94" i="3"/>
  <c r="T94" i="3"/>
  <c r="R94" i="3"/>
  <c r="R93" i="3"/>
  <c r="P94" i="3"/>
  <c r="P93" i="3" s="1"/>
  <c r="BK94" i="3"/>
  <c r="J94" i="3"/>
  <c r="BE94" i="3" s="1"/>
  <c r="J87" i="3"/>
  <c r="F87" i="3"/>
  <c r="F85" i="3"/>
  <c r="E83" i="3"/>
  <c r="J55" i="3"/>
  <c r="F55" i="3"/>
  <c r="F53" i="3"/>
  <c r="E51" i="3"/>
  <c r="J20" i="3"/>
  <c r="E20" i="3"/>
  <c r="F88" i="3" s="1"/>
  <c r="J19" i="3"/>
  <c r="J14" i="3"/>
  <c r="J85" i="3" s="1"/>
  <c r="E7" i="3"/>
  <c r="E79" i="3" s="1"/>
  <c r="AY53" i="1"/>
  <c r="AX53" i="1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 s="1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/>
  <c r="BI108" i="2"/>
  <c r="BH108" i="2"/>
  <c r="BG108" i="2"/>
  <c r="BF108" i="2"/>
  <c r="T108" i="2"/>
  <c r="T107" i="2" s="1"/>
  <c r="R108" i="2"/>
  <c r="R107" i="2"/>
  <c r="P108" i="2"/>
  <c r="P107" i="2" s="1"/>
  <c r="BK108" i="2"/>
  <c r="BK107" i="2"/>
  <c r="J107" i="2" s="1"/>
  <c r="J64" i="2" s="1"/>
  <c r="J108" i="2"/>
  <c r="BE108" i="2" s="1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R97" i="2" s="1"/>
  <c r="P100" i="2"/>
  <c r="P97" i="2" s="1"/>
  <c r="BK100" i="2"/>
  <c r="J100" i="2"/>
  <c r="BE100" i="2"/>
  <c r="BI99" i="2"/>
  <c r="BH99" i="2"/>
  <c r="BG99" i="2"/>
  <c r="BF99" i="2"/>
  <c r="T99" i="2"/>
  <c r="T97" i="2" s="1"/>
  <c r="R99" i="2"/>
  <c r="P99" i="2"/>
  <c r="BK99" i="2"/>
  <c r="J99" i="2"/>
  <c r="BE99" i="2"/>
  <c r="BI98" i="2"/>
  <c r="BH98" i="2"/>
  <c r="BG98" i="2"/>
  <c r="F34" i="2" s="1"/>
  <c r="BB53" i="1" s="1"/>
  <c r="BB52" i="1" s="1"/>
  <c r="BF98" i="2"/>
  <c r="T98" i="2"/>
  <c r="R98" i="2"/>
  <c r="P98" i="2"/>
  <c r="BK98" i="2"/>
  <c r="BK97" i="2" s="1"/>
  <c r="J97" i="2" s="1"/>
  <c r="J63" i="2" s="1"/>
  <c r="J98" i="2"/>
  <c r="BE98" i="2" s="1"/>
  <c r="BI96" i="2"/>
  <c r="BH96" i="2"/>
  <c r="BG96" i="2"/>
  <c r="BF96" i="2"/>
  <c r="T96" i="2"/>
  <c r="T89" i="2" s="1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P89" i="2" s="1"/>
  <c r="BK91" i="2"/>
  <c r="J91" i="2"/>
  <c r="BE91" i="2"/>
  <c r="BI90" i="2"/>
  <c r="F36" i="2" s="1"/>
  <c r="BD53" i="1" s="1"/>
  <c r="BD52" i="1" s="1"/>
  <c r="BH90" i="2"/>
  <c r="BG90" i="2"/>
  <c r="BF90" i="2"/>
  <c r="J33" i="2" s="1"/>
  <c r="AW53" i="1" s="1"/>
  <c r="T90" i="2"/>
  <c r="R90" i="2"/>
  <c r="R89" i="2" s="1"/>
  <c r="P90" i="2"/>
  <c r="BK90" i="2"/>
  <c r="J90" i="2"/>
  <c r="BE90" i="2" s="1"/>
  <c r="J83" i="2"/>
  <c r="F83" i="2"/>
  <c r="F81" i="2"/>
  <c r="E79" i="2"/>
  <c r="J55" i="2"/>
  <c r="F55" i="2"/>
  <c r="F53" i="2"/>
  <c r="E51" i="2"/>
  <c r="J20" i="2"/>
  <c r="E20" i="2"/>
  <c r="F84" i="2" s="1"/>
  <c r="J19" i="2"/>
  <c r="J14" i="2"/>
  <c r="J81" i="2" s="1"/>
  <c r="J53" i="2"/>
  <c r="E7" i="2"/>
  <c r="E47" i="2" s="1"/>
  <c r="AS56" i="1"/>
  <c r="AS52" i="1"/>
  <c r="L47" i="1"/>
  <c r="AM46" i="1"/>
  <c r="L46" i="1"/>
  <c r="AM44" i="1"/>
  <c r="L44" i="1"/>
  <c r="L42" i="1"/>
  <c r="L41" i="1"/>
  <c r="AS51" i="1" l="1"/>
  <c r="E75" i="2"/>
  <c r="E47" i="3"/>
  <c r="J53" i="4"/>
  <c r="E79" i="6"/>
  <c r="P92" i="4"/>
  <c r="P91" i="4" s="1"/>
  <c r="AU55" i="1" s="1"/>
  <c r="J32" i="3"/>
  <c r="AV54" i="1" s="1"/>
  <c r="T92" i="4"/>
  <c r="T91" i="4" s="1"/>
  <c r="F32" i="3"/>
  <c r="AZ54" i="1" s="1"/>
  <c r="P92" i="6"/>
  <c r="P91" i="6" s="1"/>
  <c r="AU57" i="1" s="1"/>
  <c r="T92" i="6"/>
  <c r="T91" i="6" s="1"/>
  <c r="R92" i="6"/>
  <c r="R91" i="6" s="1"/>
  <c r="BB56" i="1"/>
  <c r="AX56" i="1" s="1"/>
  <c r="F35" i="2"/>
  <c r="BC53" i="1" s="1"/>
  <c r="R232" i="3"/>
  <c r="R92" i="3" s="1"/>
  <c r="R91" i="3" s="1"/>
  <c r="P255" i="3"/>
  <c r="P92" i="3" s="1"/>
  <c r="P91" i="3" s="1"/>
  <c r="AU54" i="1" s="1"/>
  <c r="P394" i="3"/>
  <c r="AU56" i="1"/>
  <c r="P232" i="3"/>
  <c r="F35" i="4"/>
  <c r="BC55" i="1" s="1"/>
  <c r="BK111" i="2"/>
  <c r="J111" i="2" s="1"/>
  <c r="J65" i="2" s="1"/>
  <c r="J33" i="3"/>
  <c r="AW54" i="1" s="1"/>
  <c r="T232" i="3"/>
  <c r="T92" i="3" s="1"/>
  <c r="T91" i="3" s="1"/>
  <c r="R255" i="3"/>
  <c r="F56" i="4"/>
  <c r="BD56" i="1"/>
  <c r="BD51" i="1" s="1"/>
  <c r="W30" i="1" s="1"/>
  <c r="J33" i="6"/>
  <c r="AW57" i="1" s="1"/>
  <c r="F56" i="2"/>
  <c r="P111" i="2"/>
  <c r="P88" i="2" s="1"/>
  <c r="P87" i="2" s="1"/>
  <c r="AU53" i="1" s="1"/>
  <c r="BK93" i="3"/>
  <c r="J93" i="3" s="1"/>
  <c r="J62" i="3" s="1"/>
  <c r="T255" i="3"/>
  <c r="BK93" i="6"/>
  <c r="J93" i="6" s="1"/>
  <c r="J62" i="6" s="1"/>
  <c r="BK89" i="2"/>
  <c r="J89" i="2" s="1"/>
  <c r="J62" i="2" s="1"/>
  <c r="BK232" i="3"/>
  <c r="J232" i="3" s="1"/>
  <c r="J65" i="3" s="1"/>
  <c r="BK255" i="3"/>
  <c r="J255" i="3" s="1"/>
  <c r="J66" i="3" s="1"/>
  <c r="R111" i="2"/>
  <c r="R88" i="2" s="1"/>
  <c r="R87" i="2" s="1"/>
  <c r="BK401" i="3"/>
  <c r="J401" i="3" s="1"/>
  <c r="J68" i="3" s="1"/>
  <c r="E47" i="4"/>
  <c r="J53" i="6"/>
  <c r="T111" i="2"/>
  <c r="T88" i="2" s="1"/>
  <c r="T87" i="2" s="1"/>
  <c r="F56" i="3"/>
  <c r="F35" i="3"/>
  <c r="BC54" i="1" s="1"/>
  <c r="P227" i="3"/>
  <c r="P401" i="3"/>
  <c r="J33" i="4"/>
  <c r="AW55" i="1" s="1"/>
  <c r="F35" i="6"/>
  <c r="BC57" i="1" s="1"/>
  <c r="BC56" i="1" s="1"/>
  <c r="AY56" i="1" s="1"/>
  <c r="J32" i="2"/>
  <c r="AV53" i="1" s="1"/>
  <c r="AT53" i="1" s="1"/>
  <c r="F32" i="2"/>
  <c r="AZ53" i="1" s="1"/>
  <c r="BK88" i="2"/>
  <c r="AX52" i="1"/>
  <c r="J53" i="3"/>
  <c r="BK92" i="4"/>
  <c r="J93" i="4"/>
  <c r="J62" i="4" s="1"/>
  <c r="F33" i="2"/>
  <c r="BA53" i="1" s="1"/>
  <c r="J32" i="4"/>
  <c r="AV55" i="1" s="1"/>
  <c r="F32" i="4"/>
  <c r="AZ55" i="1" s="1"/>
  <c r="F33" i="3"/>
  <c r="BA54" i="1" s="1"/>
  <c r="J32" i="6"/>
  <c r="AV57" i="1" s="1"/>
  <c r="AT57" i="1" s="1"/>
  <c r="F32" i="6"/>
  <c r="AZ57" i="1" s="1"/>
  <c r="F33" i="4"/>
  <c r="BA55" i="1" s="1"/>
  <c r="BK92" i="6"/>
  <c r="F33" i="6"/>
  <c r="BA57" i="1" s="1"/>
  <c r="BA56" i="1" s="1"/>
  <c r="AW56" i="1" s="1"/>
  <c r="AT55" i="1" l="1"/>
  <c r="BB51" i="1"/>
  <c r="W28" i="1" s="1"/>
  <c r="AU52" i="1"/>
  <c r="AU51" i="1" s="1"/>
  <c r="BC52" i="1"/>
  <c r="BK92" i="3"/>
  <c r="AZ56" i="1"/>
  <c r="AV56" i="1" s="1"/>
  <c r="AT56" i="1" s="1"/>
  <c r="AT54" i="1"/>
  <c r="BK91" i="6"/>
  <c r="J91" i="6" s="1"/>
  <c r="J92" i="6"/>
  <c r="J61" i="6" s="1"/>
  <c r="BK87" i="2"/>
  <c r="J87" i="2" s="1"/>
  <c r="J88" i="2"/>
  <c r="J61" i="2" s="1"/>
  <c r="AZ52" i="1"/>
  <c r="J92" i="3"/>
  <c r="J61" i="3" s="1"/>
  <c r="BK91" i="3"/>
  <c r="J91" i="3" s="1"/>
  <c r="BA52" i="1"/>
  <c r="BK91" i="4"/>
  <c r="J91" i="4" s="1"/>
  <c r="J92" i="4"/>
  <c r="J61" i="4" s="1"/>
  <c r="AX51" i="1" l="1"/>
  <c r="AY52" i="1"/>
  <c r="BC51" i="1"/>
  <c r="J60" i="4"/>
  <c r="J29" i="4"/>
  <c r="J29" i="3"/>
  <c r="J60" i="3"/>
  <c r="AV52" i="1"/>
  <c r="AZ51" i="1"/>
  <c r="J60" i="2"/>
  <c r="J29" i="2"/>
  <c r="J60" i="6"/>
  <c r="J29" i="6"/>
  <c r="AW52" i="1"/>
  <c r="BA51" i="1"/>
  <c r="W29" i="1" l="1"/>
  <c r="AY51" i="1"/>
  <c r="W27" i="1"/>
  <c r="AW51" i="1"/>
  <c r="AK27" i="1" s="1"/>
  <c r="AG57" i="1"/>
  <c r="J38" i="6"/>
  <c r="AG53" i="1"/>
  <c r="J38" i="2"/>
  <c r="W26" i="1"/>
  <c r="AV51" i="1"/>
  <c r="AG55" i="1"/>
  <c r="J38" i="4"/>
  <c r="AT52" i="1"/>
  <c r="AG54" i="1"/>
  <c r="J38" i="3"/>
  <c r="AK26" i="1" l="1"/>
  <c r="AT51" i="1"/>
  <c r="AG52" i="1"/>
  <c r="AG51" i="1" l="1"/>
  <c r="AN51" i="1" s="1"/>
  <c r="AK23" i="1" l="1"/>
  <c r="AK32" i="1" s="1"/>
</calcChain>
</file>

<file path=xl/sharedStrings.xml><?xml version="1.0" encoding="utf-8"?>
<sst xmlns="http://schemas.openxmlformats.org/spreadsheetml/2006/main" count="12143" uniqueCount="1537">
  <si>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</si>
  <si>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</si>
  <si>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</si>
  <si>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</si>
  <si>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</si>
  <si>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</si>
  <si>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</si>
  <si>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{40adf59a-b0af-4dca-b1cc-3348847d36c0}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</si>
  <si>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</si>
  <si>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</si>
  <si>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</si>
  <si>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</si>
  <si>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</si>
  <si>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</si>
  <si>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</si>
  <si>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</si>
  <si>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</si>
  <si>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788_P5_18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</si>
  <si>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</si>
  <si>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</si>
  <si>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BOROVICE - OBNOVA VODOVODU</t>
  </si>
  <si>
    <t>0,1</t>
  </si>
  <si>
    <t>KSO:</t>
  </si>
  <si>
    <t>827 13 12</t>
  </si>
  <si>
    <t>CC-CZ:</t>
  </si>
  <si>
    <t>22221</t>
  </si>
  <si>
    <t>1</t>
  </si>
  <si>
    <t>Místo:</t>
  </si>
  <si>
    <t>Mukařov u Mnichova Hradiště</t>
  </si>
  <si>
    <t>Datum:</t>
  </si>
  <si>
    <t>26. 7. 2018</t>
  </si>
  <si>
    <t>10</t>
  </si>
  <si>
    <t>CZ-CPV:</t>
  </si>
  <si>
    <t>45231112-3</t>
  </si>
  <si>
    <t>CZ-CPA:</t>
  </si>
  <si>
    <t>42.21.13</t>
  </si>
  <si>
    <t>100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</si>
  <si>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</si>
  <si>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</si>
  <si>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</si>
  <si>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</si>
  <si>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</si>
  <si>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</si>
  <si>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</si>
  <si>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</si>
  <si>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</si>
  <si>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26014327</t>
  </si>
  <si>
    <t>Recprojekt, s.r.o.</t>
  </si>
  <si>
    <t>CZ26014327</t>
  </si>
  <si>
    <t>True</t>
  </si>
  <si>
    <t>Poznámka: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</si>
  <si>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dodavateli předložených cenových nabídek. Předpokládá se, že dodavatel před zpracováním cenové nabídky pečlivě prostuduje všechny pokyny a technické specifikace obsažené v zadávacích podmínkách a bude se jimi při zpracování nabídkové ceny řídit. Pokud dodavatel nesplní ve vztahu k nabídkové ceně všechny pokyny nebo pokud  neposkytne včas všechny požadované informace a dokumenty, nebo pokud jeho cenová nabídka nebude v každém ohledu odpovídat zadávacím podmínkám, může to mít za důsledek vyřazení nabídky a následné vyloučení uchazeče ze zadávacího řízení. Zadavatel nemůže vzít v úvahu žádnou dodatečnou výhradu dodavatele k soupisu stavebních prací, dodávek a služeb. Jakákoliv dodatečná výhrada může znamenat vyřazení nabídky a vyloučení dodavatele ze zadávacího řízení._x000D_
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</si>
  <si>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</si>
  <si>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</si>
  <si>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</si>
  <si>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</si>
  <si>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</si>
  <si>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</si>
  <si>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</si>
  <si>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</si>
  <si>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</si>
  <si>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</si>
  <si>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</si>
  <si>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</si>
  <si>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</si>
  <si>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</si>
  <si>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</si>
  <si>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</si>
  <si>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</si>
  <si>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</si>
  <si>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</si>
  <si>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</si>
  <si>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</si>
  <si>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</si>
  <si>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</si>
  <si>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</si>
  <si>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</si>
  <si>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</si>
  <si>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</si>
  <si>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</si>
  <si>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</si>
  <si>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</si>
  <si>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</si>
  <si>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</si>
  <si>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</si>
  <si>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</si>
  <si>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</si>
  <si>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</si>
  <si>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</si>
  <si>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</si>
  <si>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VaK</t>
  </si>
  <si>
    <t>Borovice - vodovod v investorství společnosti VaK Mladá Boleslav</t>
  </si>
  <si>
    <t>ING</t>
  </si>
  <si>
    <t>{f5a2dc20-7cbf-457d-a3e9-33de1c33e7be}</t>
  </si>
  <si>
    <t>2</t>
  </si>
  <si>
    <t>/</t>
  </si>
  <si>
    <t>Vedlejší a ostatní náklady</t>
  </si>
  <si>
    <t>Soupis</t>
  </si>
  <si>
    <t>{4eccd212-eb64-426b-b2f8-8cf5e327af8d}</t>
  </si>
  <si>
    <t>SO1</t>
  </si>
  <si>
    <t>SO 1 - Stavební úpravy vodovodu</t>
  </si>
  <si>
    <t>{c3e88531-6c09-4951-a41c-52707ffb3579}</t>
  </si>
  <si>
    <t>SO2</t>
  </si>
  <si>
    <t>SO 2 - Přeložení vodovodu</t>
  </si>
  <si>
    <t>{42973306-2ae4-40b1-8433-f5746fcbc45f}</t>
  </si>
  <si>
    <t>obec</t>
  </si>
  <si>
    <t>{bf33885c-a6e3-4522-90fa-12c7360bf832}</t>
  </si>
  <si>
    <t>SO3</t>
  </si>
  <si>
    <t>SO 3 - Rozšíření vodovodu</t>
  </si>
  <si>
    <t>{f4d8ee41-e99f-48e9-a654-f72c7b31f33e}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</si>
  <si>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</si>
  <si>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</si>
  <si>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</si>
  <si>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</si>
  <si>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</si>
  <si>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</si>
  <si>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</si>
  <si>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VaK - Borovice - vodovod v investorství společnosti VaK Mladá Boleslav</t>
  </si>
  <si>
    <t>Soupis:</t>
  </si>
  <si>
    <t>VON_VaK - Vedlejší a ostatní náklady</t>
  </si>
  <si>
    <t>45231300-8</t>
  </si>
  <si>
    <t>42.21.22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</si>
  <si>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dodavateli předložených cenových nabídek. Předpokládá se, že dodavatel před zpracováním cenové nabídky pečlivě prostuduje všechny pokyny a technické specifikace obsažené v zadávacích podmínkách a bude se jimi při zpracování nabídkové ceny řídit. Pokud dodavatel nesplní ve vztahu k nabídkové ceně všechny pokyny nebo pokud  neposkytne včas všechny požadované informace a dokumenty, nebo pokud jeho cenová nabídka nebude v každém ohledu odpovídat zadávacím podmínkám, může to mít za důsledek vyřazení nabídky a následné vyloučení uchazeče ze zadávacího řízení. Zadavatel nemůže vzít v úvahu žádnou dodatečnou výhradu dodavatele k soupisu stavebních prací, dodávek a služeb. Jakákoliv dodatečná výhrada může znamenat vyřazení nabídky a vyloučení dodavatele ze zadávacího řízení. 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</si>
  <si>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</si>
  <si>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</si>
  <si>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</si>
  <si>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</si>
  <si>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</si>
  <si>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</si>
  <si>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</si>
  <si>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</si>
  <si>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</si>
  <si>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</si>
  <si>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</si>
  <si>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</si>
  <si>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</si>
  <si>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</si>
  <si>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</si>
  <si>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</si>
  <si>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</si>
  <si>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</si>
  <si>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</si>
  <si>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</si>
  <si>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</si>
  <si>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</si>
  <si>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</si>
  <si>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</si>
  <si>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</si>
  <si>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</si>
  <si>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</si>
  <si>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</si>
  <si>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</si>
  <si>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</si>
  <si>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</si>
  <si>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011314000</t>
  </si>
  <si>
    <t>Archeologický dohled</t>
  </si>
  <si>
    <t>kpl</t>
  </si>
  <si>
    <t>CS ÚRS 2018 01</t>
  </si>
  <si>
    <t>1024</t>
  </si>
  <si>
    <t>569105601</t>
  </si>
  <si>
    <t>011503000</t>
  </si>
  <si>
    <t>Stavební průzkum bez rozlišení</t>
  </si>
  <si>
    <t>-1759205292</t>
  </si>
  <si>
    <t>VV</t>
  </si>
  <si>
    <t>"rekognoskace stávajícího stavu"1</t>
  </si>
  <si>
    <t>3</t>
  </si>
  <si>
    <t>012103000</t>
  </si>
  <si>
    <t>Geodetické práce před výstavbou</t>
  </si>
  <si>
    <t>-1742126073</t>
  </si>
  <si>
    <t>"vytyčení stavby a ostatních inženýrských sítí"1</t>
  </si>
  <si>
    <t>4</t>
  </si>
  <si>
    <t>012303000</t>
  </si>
  <si>
    <t>Geodetické práce po výstavbě</t>
  </si>
  <si>
    <t>-435821785</t>
  </si>
  <si>
    <t>013254000</t>
  </si>
  <si>
    <t>Dokumentace skutečného provedení stavby</t>
  </si>
  <si>
    <t>-1435923050</t>
  </si>
  <si>
    <t>VRN3</t>
  </si>
  <si>
    <t>Zařízení staveniště</t>
  </si>
  <si>
    <t>6</t>
  </si>
  <si>
    <t>032103000</t>
  </si>
  <si>
    <t>Náklady na stavební buňky</t>
  </si>
  <si>
    <t>11931152</t>
  </si>
  <si>
    <t>7</t>
  </si>
  <si>
    <t>032503000</t>
  </si>
  <si>
    <t>Skládky na staveništi</t>
  </si>
  <si>
    <t>-1278287142</t>
  </si>
  <si>
    <t>8</t>
  </si>
  <si>
    <t>032903000</t>
  </si>
  <si>
    <t>Náklady na provoz a údržbu vybavení staveniště</t>
  </si>
  <si>
    <t>1627768967</t>
  </si>
  <si>
    <t>9</t>
  </si>
  <si>
    <t>034103000</t>
  </si>
  <si>
    <t>Oplocení staveniště</t>
  </si>
  <si>
    <t>-527236374</t>
  </si>
  <si>
    <t>034303000</t>
  </si>
  <si>
    <t>Dopravní značení na staveništi</t>
  </si>
  <si>
    <t>-399740614</t>
  </si>
  <si>
    <t>11</t>
  </si>
  <si>
    <t>034503000</t>
  </si>
  <si>
    <t>Informační tabule na staveništi</t>
  </si>
  <si>
    <t>-732578482</t>
  </si>
  <si>
    <t>12</t>
  </si>
  <si>
    <t>034403000</t>
  </si>
  <si>
    <t>Osvětlení staveniště</t>
  </si>
  <si>
    <t>1769568056</t>
  </si>
  <si>
    <t>13</t>
  </si>
  <si>
    <t>039103000</t>
  </si>
  <si>
    <t>Rozebrání, bourání a odvoz zařízení staveniště</t>
  </si>
  <si>
    <t>-1037598252</t>
  </si>
  <si>
    <t>14</t>
  </si>
  <si>
    <t>039203000</t>
  </si>
  <si>
    <t>Úprava terénu po zrušení zařízení staveniště</t>
  </si>
  <si>
    <t>441969111</t>
  </si>
  <si>
    <t>VRN4</t>
  </si>
  <si>
    <t>Inženýrská činnost</t>
  </si>
  <si>
    <t>043134000</t>
  </si>
  <si>
    <t>Zkoušky zatěžovací</t>
  </si>
  <si>
    <t>-441634036</t>
  </si>
  <si>
    <t>P</t>
  </si>
  <si>
    <t>Poznámka k položce:
kontrola hutnění pláně</t>
  </si>
  <si>
    <t>"kontrola hutnění pláně dle požadavku KSÚS po 50 m"1</t>
  </si>
  <si>
    <t>VRN9</t>
  </si>
  <si>
    <t>Ostatní náklady</t>
  </si>
  <si>
    <t>16</t>
  </si>
  <si>
    <t>091804000</t>
  </si>
  <si>
    <t>Ostatní náklady související s objektem náklady na vzorkování vody</t>
  </si>
  <si>
    <t>286009759</t>
  </si>
  <si>
    <t>"rozbor pitné vody - 2 vzorky"1</t>
  </si>
  <si>
    <t>17</t>
  </si>
  <si>
    <t>091804000R1</t>
  </si>
  <si>
    <t>Geometrický plán</t>
  </si>
  <si>
    <t>1793711754</t>
  </si>
  <si>
    <t>"zajištění geometrického plánu skutečného provedení vodovodu"1</t>
  </si>
  <si>
    <t>18</t>
  </si>
  <si>
    <t>091804000R2</t>
  </si>
  <si>
    <t>Soubor sond na stávajícím vodovodu</t>
  </si>
  <si>
    <t>2035481108</t>
  </si>
  <si>
    <t>"sondy na stávajícím vodovodu pro jeho přesné vytyčení"1</t>
  </si>
  <si>
    <t>19</t>
  </si>
  <si>
    <t>091804000R3</t>
  </si>
  <si>
    <t>Provizorní rozvod vody pro stavební objekt SO 01</t>
  </si>
  <si>
    <t>-2047161426</t>
  </si>
  <si>
    <t>"provizorní přepojení potrubí"1</t>
  </si>
  <si>
    <t>20</t>
  </si>
  <si>
    <t>091804000R4</t>
  </si>
  <si>
    <t>Ostatní náklady jinde neuvedené dle technických podmínek investora</t>
  </si>
  <si>
    <t>888728716</t>
  </si>
  <si>
    <t>"ostatní náklady dle požadavku investora"1</t>
  </si>
  <si>
    <t>SO1 - SO 1 - Stavební úpravy vodovodu</t>
  </si>
  <si>
    <t>222221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</si>
  <si>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</si>
  <si>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</si>
  <si>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</si>
  <si>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</si>
  <si>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</si>
  <si>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</si>
  <si>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</si>
  <si>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</si>
  <si>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</si>
  <si>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</si>
  <si>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</si>
  <si>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</si>
  <si>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</si>
  <si>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</si>
  <si>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m2</t>
  </si>
  <si>
    <t>970474158</t>
  </si>
  <si>
    <t>"státní asfalt"102*0,7</t>
  </si>
  <si>
    <t>"místní asfalt"65*0,8</t>
  </si>
  <si>
    <t>Součet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</si>
  <si>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</si>
  <si>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</si>
  <si>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1799363609</t>
  </si>
  <si>
    <t>113154363</t>
  </si>
  <si>
    <t>Frézování živičného podkladu nebo krytu s naložením na dopravní prostředek plochy přes 1 000 do 10 000 m2 s překážkami v trase pruhu šířky přes 1 m do 2 m, tloušťky vrstvy 50 mm</t>
  </si>
  <si>
    <t>1474005625</t>
  </si>
  <si>
    <t>"státní asfalt - souběh s kanalizací s odpovídajícím poměrem obnovy komunikace"102*1,5</t>
  </si>
  <si>
    <t>115101201</t>
  </si>
  <si>
    <t>Čerpání vody na dopravní výšku do 10 m s uvažovaným průměrným přítokem do 500 l/min</t>
  </si>
  <si>
    <t>hod</t>
  </si>
  <si>
    <t>-1010545381</t>
  </si>
  <si>
    <t>"čerpání po dobu výstavby-10 hodin denně - 30% rýhy"206/15*10*0,30</t>
  </si>
  <si>
    <t>115101301</t>
  </si>
  <si>
    <t>Pohotovost záložní čerpací soupravy pro dopravní výšku do 10 m s uvažovaným průměrným přítokem do 500 l/min</t>
  </si>
  <si>
    <t>den</t>
  </si>
  <si>
    <t>-1498963656</t>
  </si>
  <si>
    <t>206/15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</si>
  <si>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</si>
  <si>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</si>
  <si>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m</t>
  </si>
  <si>
    <t>-724684980</t>
  </si>
  <si>
    <t>"stávající silnoproud a slaboproud"2*1,5</t>
  </si>
  <si>
    <t>119002411</t>
  </si>
  <si>
    <t>Pomocné konstrukce při zabezpečení výkopu vodorovné pojízdné z tlustého ocelového plechu šířky výkopu do 1 m zřízení</t>
  </si>
  <si>
    <t>-1054442793</t>
  </si>
  <si>
    <t>"přejezdy ke stávajícím nemovitostem"2*3*5</t>
  </si>
  <si>
    <t>119002412</t>
  </si>
  <si>
    <t>Pomocné konstrukce při zabezpečení výkopu vodorovné pojízdné z tlustého ocelového plechu šířky výkopu do 1 m odstranění</t>
  </si>
  <si>
    <t>1770356496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</si>
  <si>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</si>
  <si>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</si>
  <si>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</si>
  <si>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136670633</t>
  </si>
  <si>
    <t>"zelené pásy s ponecháním vedle rýhy"39*1,5*0,15</t>
  </si>
  <si>
    <t>130001101</t>
  </si>
  <si>
    <t>Příplatek k cenám hloubených vykopávek za ztížení vykopávky v blízkosti podzemního vedení nebo výbušnin pro jakoukoliv třídu horniny</t>
  </si>
  <si>
    <t>-1597711831</t>
  </si>
  <si>
    <t>3*0,7*1,5</t>
  </si>
  <si>
    <t>132101201</t>
  </si>
  <si>
    <t>Hloubení zapažených i nezapažených rýh šířky přes 600 do 2 000 mm s urovnáním dna do předepsaného profilu a spádu v horninách tř. 1 a 2 do 100 m3</t>
  </si>
  <si>
    <t>405166178</t>
  </si>
  <si>
    <t>"asfalt komunikace"0,7*102*(1,6-0,4)*0,20</t>
  </si>
  <si>
    <t>"místní asfalt"0,8*65*(1,6-0,4)*0,20</t>
  </si>
  <si>
    <t>"zelený pás"0,8*39*(1,6-0,15)*0,20</t>
  </si>
  <si>
    <t>132201201</t>
  </si>
  <si>
    <t>Hloubení zapažených i nezapažených rýh šířky přes 600 do 2 000 mm s urovnáním dna do předepsaného profilu a spádu v hornině tř. 3 do 100 m3</t>
  </si>
  <si>
    <t>-790420716</t>
  </si>
  <si>
    <t>132201209</t>
  </si>
  <si>
    <t>Hloubení zapažených i nezapažených rýh šířky přes 600 do 2 000 mm s urovnáním dna do předepsaného profilu a spádu v hornině tř. 3 Příplatek k cenám za lepivost horniny tř. 3</t>
  </si>
  <si>
    <t>2083897523</t>
  </si>
  <si>
    <t>132301202</t>
  </si>
  <si>
    <t>Hloubení zapažených i nezapažených rýh šířky přes 600 do 2 000 mm s urovnáním dna do předepsaného profilu a spádu v hornině tř. 4 přes 100 do 1 000 m3</t>
  </si>
  <si>
    <t>-913098922</t>
  </si>
  <si>
    <t>"asfalt komunikace"0,7*102*(1,6-0,4)*0,60</t>
  </si>
  <si>
    <t>"místní asfalt"0,8*65*(1,6-0,4)*0,60</t>
  </si>
  <si>
    <t>"zelený pás"0,8*39*(1,6-0,15)*0,60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</si>
  <si>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</si>
  <si>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</si>
  <si>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2035571421</t>
  </si>
  <si>
    <t>151101101</t>
  </si>
  <si>
    <t>Zřízení pažení a rozepření stěn rýh pro podzemní vedení pro všechny šířky rýhy příložné pro jakoukoliv mezerovitost, hloubky do 2 m</t>
  </si>
  <si>
    <t>-53385436</t>
  </si>
  <si>
    <t>"pažení 100%"102*1,60*2+104*1,6*2</t>
  </si>
  <si>
    <t>151101111</t>
  </si>
  <si>
    <t>Odstranění pažení a rozepření stěn rýh pro podzemní vedení s uložením materiálu na vzdálenost do 3 m od kraje výkopu příložné, hloubky do 2 m</t>
  </si>
  <si>
    <t>1058724512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</si>
  <si>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</si>
  <si>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</si>
  <si>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1311211258</t>
  </si>
  <si>
    <t>"asfalt komunikace"0,7*102*(1,6-0,4)</t>
  </si>
  <si>
    <t>"místní asfalt"0,8*65*(1,6-0,4)</t>
  </si>
  <si>
    <t>"zelený pás"0,8*39*(1,6-0,15)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</si>
  <si>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</si>
  <si>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</si>
  <si>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310850264</t>
  </si>
  <si>
    <t>"odvoz mezideponie"</t>
  </si>
  <si>
    <t>"zelený pás"0,8*39*(1,60-0,15-0,40)</t>
  </si>
  <si>
    <t>"odvoz zpětný zásyp"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</si>
  <si>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</si>
  <si>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</si>
  <si>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-1397774179</t>
  </si>
  <si>
    <t>"odvoz trvalá skládka"</t>
  </si>
  <si>
    <t>"asfalt komunikace - celý výkop"0,7*102*(1,6-0,4)</t>
  </si>
  <si>
    <t>"asfalt místní - celý výkopek"0,8*65*(1,6-0,4)</t>
  </si>
  <si>
    <t>"zelený pás"0,8*39*0,40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</si>
  <si>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</si>
  <si>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</si>
  <si>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1115356616</t>
  </si>
  <si>
    <t>160,56*10 'Přepočtené koeficientem množství</t>
  </si>
  <si>
    <t>22</t>
  </si>
  <si>
    <t>167101102</t>
  </si>
  <si>
    <t>Nakládání, skládání a překládání neulehlého výkopku nebo sypaniny nakládání, množství přes 100 m3, z hornin tř. 1 až 4</t>
  </si>
  <si>
    <t>749794050</t>
  </si>
  <si>
    <t>"nakládání pro zpětný zásyp"</t>
  </si>
  <si>
    <t xml:space="preserve">"zelený pás"0,8*39*(1,60-0,15-0,40) </t>
  </si>
  <si>
    <t>23</t>
  </si>
  <si>
    <t>171201101</t>
  </si>
  <si>
    <t>Uložení sypaniny do násypů s rozprostřením sypaniny ve vrstvách a s hrubým urovnáním nezhutněných z jakýchkoliv hornin</t>
  </si>
  <si>
    <t>462176165</t>
  </si>
  <si>
    <t>"uložení na mezideponii"</t>
  </si>
  <si>
    <t>24</t>
  </si>
  <si>
    <t>171201201</t>
  </si>
  <si>
    <t>Uložení sypaniny na skládky</t>
  </si>
  <si>
    <t>799081881</t>
  </si>
  <si>
    <t>"trvalá skládka"</t>
  </si>
  <si>
    <t>25</t>
  </si>
  <si>
    <t>171201211</t>
  </si>
  <si>
    <t>Poplatek za uložení stavebního odpadu na skládce (skládkovné) zeminy a kameniva zatříděného do Katalogu odpadů pod kódem 170 504</t>
  </si>
  <si>
    <t>t</t>
  </si>
  <si>
    <t>835233323</t>
  </si>
  <si>
    <t>160,56*1,7 'Přepočtené koeficientem množství</t>
  </si>
  <si>
    <t>26</t>
  </si>
  <si>
    <t>174101101</t>
  </si>
  <si>
    <t>Zásyp sypaninou z jakékoliv horniny s uložením výkopku ve vrstvách se zhutněním jam, šachet, rýh nebo kolem objektů v těchto vykopávkách</t>
  </si>
  <si>
    <t>1834531751</t>
  </si>
  <si>
    <t>"zpětný zásyp"</t>
  </si>
  <si>
    <t>"asfalt komunikace"0,7*102*(1,60-0,40-0,40)</t>
  </si>
  <si>
    <t>"asfalt místní"0,8*65*(1,60-0,40-0,40)</t>
  </si>
  <si>
    <t>27</t>
  </si>
  <si>
    <t>M</t>
  </si>
  <si>
    <t>583441690</t>
  </si>
  <si>
    <t>štěrkodrť frakce 0-32 OTP ČD</t>
  </si>
  <si>
    <t>716048222</t>
  </si>
  <si>
    <t>"zpětný zásyp - výměna zásypu v komunikacích"</t>
  </si>
  <si>
    <t>98,72*1,7 'Přepočtené koeficientem množství</t>
  </si>
  <si>
    <t>28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</si>
  <si>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</si>
  <si>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</si>
  <si>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-791368292</t>
  </si>
  <si>
    <t>"obsyp potrubí"</t>
  </si>
  <si>
    <t>"asfalt komunikace"0,7*102*0,40</t>
  </si>
  <si>
    <t>"místní asfalt"0,8*65*0,40</t>
  </si>
  <si>
    <t>29</t>
  </si>
  <si>
    <t>583373100</t>
  </si>
  <si>
    <t>štěrkopísek frakce 0-4 třída B</t>
  </si>
  <si>
    <t>1497739176</t>
  </si>
  <si>
    <t>61,84*2 'Přepočtené koeficientem množství</t>
  </si>
  <si>
    <t>30</t>
  </si>
  <si>
    <t>181301112</t>
  </si>
  <si>
    <t>Rozprostření a urovnání ornice v rovině nebo ve svahu sklonu do 1:5 při souvislé ploše přes 500 m2, tl. vrstvy přes 100 do 150 mm</t>
  </si>
  <si>
    <t>-1219637619</t>
  </si>
  <si>
    <t>"zelené pásy"39*1,5</t>
  </si>
  <si>
    <t>31</t>
  </si>
  <si>
    <t>181411121</t>
  </si>
  <si>
    <t>Založení trávníku na půdě předem připravené plochy do 1000 m2 výsevem včetně utažení lučního v rovině nebo na svahu do 1:5</t>
  </si>
  <si>
    <t>650223754</t>
  </si>
  <si>
    <t>32</t>
  </si>
  <si>
    <t>005724720</t>
  </si>
  <si>
    <t>osivo směs travní krajinná-rovinná</t>
  </si>
  <si>
    <t>kg</t>
  </si>
  <si>
    <t>1933405812</t>
  </si>
  <si>
    <t>58,5*0,015 'Přepočtené koeficientem množství</t>
  </si>
  <si>
    <t>Zakládání</t>
  </si>
  <si>
    <t>33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</si>
  <si>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</si>
  <si>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</si>
  <si>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920553956</t>
  </si>
  <si>
    <t>"drenážní rýha - 30% rýhy"206*0,30</t>
  </si>
  <si>
    <t>Vodorovné konstrukce</t>
  </si>
  <si>
    <t>34</t>
  </si>
  <si>
    <t>452313131</t>
  </si>
  <si>
    <t>Podkladní a zajišťovací konstrukce z betonu prostého v otevřeném výkopu bloky pro potrubí z betonu tř. C 12/15</t>
  </si>
  <si>
    <t>-1738177812</t>
  </si>
  <si>
    <t>"betonové bloky pod potrubí-armatury"9*0,5*0,5*0,5</t>
  </si>
  <si>
    <t>35</t>
  </si>
  <si>
    <t>452353101</t>
  </si>
  <si>
    <t>Bednění podkladních a zajišťovacích konstrukcí v otevřeném výkopu bloků pro potrubí</t>
  </si>
  <si>
    <t>-2054889367</t>
  </si>
  <si>
    <t>0,5*0,5*4*9</t>
  </si>
  <si>
    <t>Komunikace</t>
  </si>
  <si>
    <t>36</t>
  </si>
  <si>
    <t>564251111</t>
  </si>
  <si>
    <t>Podklad nebo podsyp ze štěrkopísku ŠP s rozprostřením, vlhčením a zhutněním, po zhutnění tl. 150 mm</t>
  </si>
  <si>
    <t>950037627</t>
  </si>
  <si>
    <t>"asfaltové komunikace"102*0,7</t>
  </si>
  <si>
    <t>37</t>
  </si>
  <si>
    <t>564861111</t>
  </si>
  <si>
    <t>Podklad ze štěrkodrti ŠD s rozprostřením a zhutněním, po zhutnění tl. 200 mm</t>
  </si>
  <si>
    <t>-430808418</t>
  </si>
  <si>
    <t>38</t>
  </si>
  <si>
    <t>564871111</t>
  </si>
  <si>
    <t>Podklad ze štěrkodrti ŠD s rozprostřením a zhutněním, po zhutnění tl. 250 mm</t>
  </si>
  <si>
    <t>-1996456384</t>
  </si>
  <si>
    <t>"místní asfalt"0,8*65</t>
  </si>
  <si>
    <t>39</t>
  </si>
  <si>
    <t>565135111</t>
  </si>
  <si>
    <t>Asfaltový beton vrstva podkladní ACP 16 (obalované kamenivo střednězrnné - OKS) s rozprostřením a zhutněním v pruhu šířky do 3 m, po zhutnění tl. 50 mm</t>
  </si>
  <si>
    <t>1048759216</t>
  </si>
  <si>
    <t>40</t>
  </si>
  <si>
    <t>565175111</t>
  </si>
  <si>
    <t>Asfaltový beton vrstva podkladní ACP 16 (obalované kamenivo střednězrnné - OKS) s rozprostřením a zhutněním v pruhu šířky do 3 m, po zhutnění tl. 100 mm</t>
  </si>
  <si>
    <t>-524698701</t>
  </si>
  <si>
    <t>"asfaltové komunikace"102*(0,25+0,7+0,25)</t>
  </si>
  <si>
    <t>41</t>
  </si>
  <si>
    <t>573111112</t>
  </si>
  <si>
    <t>Postřik infiltrační PI z asfaltu silničního s posypem kamenivem, v množství 1,00 kg/m2</t>
  </si>
  <si>
    <t>1832765460</t>
  </si>
  <si>
    <t>42</t>
  </si>
  <si>
    <t>573211109</t>
  </si>
  <si>
    <t>Postřik spojovací PS bez posypu kamenivem z asfaltu silničního, v množství 0,50 kg/m2</t>
  </si>
  <si>
    <t>-1063308192</t>
  </si>
  <si>
    <t>"asfaltové komunikace"102*1,5</t>
  </si>
  <si>
    <t>"místní asfalt"(0,25+0,8+0,25)*65</t>
  </si>
  <si>
    <t>43</t>
  </si>
  <si>
    <t>577144111</t>
  </si>
  <si>
    <t>Asfaltový beton vrstva obrusná ACO 11 (ABS) s rozprostřením a se zhutněním z nemodifikovaného asfaltu v pruhu šířky do 3 m tř. I, po zhutnění tl. 50 mm</t>
  </si>
  <si>
    <t>-404126593</t>
  </si>
  <si>
    <t>Trubní vedení</t>
  </si>
  <si>
    <t>44</t>
  </si>
  <si>
    <t>851241131</t>
  </si>
  <si>
    <t>Montáž potrubí z trub litinových tlakových hrdlových v otevřeném výkopu s integrovaným těsněním DN 80</t>
  </si>
  <si>
    <t>-435867802</t>
  </si>
  <si>
    <t>"tlakové potrubí"206</t>
  </si>
  <si>
    <t>45</t>
  </si>
  <si>
    <t>55253000</t>
  </si>
  <si>
    <t>trouba vodovodní litinová hrdlová pozinkovaná hrdlová 6 m DN 80 mm</t>
  </si>
  <si>
    <t>-1132680199</t>
  </si>
  <si>
    <t xml:space="preserve">Poznámka k položce:
tvárná litina s vnitřní ochranou potrubí cementací (vysokopecní odstředivě nanášený cement, k=0,003). Vnější ochrana potrubí nanášená elektrometalizací (Zn+Al min. 400 g/m2 v poměru 85%  Zn a 15%Al), včetně krycí vrstvy.	</t>
  </si>
  <si>
    <t>"vodovodní potrubí"206</t>
  </si>
  <si>
    <t>46</t>
  </si>
  <si>
    <t>857241131</t>
  </si>
  <si>
    <t>Montáž litinových tvarovek na potrubí litinovém tlakovém jednoosých na potrubí z trub hrdlových v otevřeném výkopu, kanálu nebo v šachtě s integrovaným těsněním DN 80</t>
  </si>
  <si>
    <t>kus</t>
  </si>
  <si>
    <t>-1116295152</t>
  </si>
  <si>
    <t>"specifikace materiálu"2+1+1+4</t>
  </si>
  <si>
    <t>47</t>
  </si>
  <si>
    <t>55253940</t>
  </si>
  <si>
    <t>koleno hrdlové z tvárné litiny,práškový epoxid, tl.250µm MMK-kus DN 80-45°</t>
  </si>
  <si>
    <t>-1591044295</t>
  </si>
  <si>
    <t>"specifikace materiálu"2</t>
  </si>
  <si>
    <t>48</t>
  </si>
  <si>
    <t>55253928</t>
  </si>
  <si>
    <t>koleno hrdlové z tvárné litiny,práškový epoxid, tl.250µm MMK-kus DN 80-30°</t>
  </si>
  <si>
    <t>-1358259592</t>
  </si>
  <si>
    <t>"specifikace materiálu"1</t>
  </si>
  <si>
    <t>49</t>
  </si>
  <si>
    <t>55253916</t>
  </si>
  <si>
    <t>koleno hrdlové z tvárné litiny,práškový epoxid, tl.250µm MMK-kus DN 80-22,5°</t>
  </si>
  <si>
    <t>-1640078552</t>
  </si>
  <si>
    <t>50</t>
  </si>
  <si>
    <t>55253904</t>
  </si>
  <si>
    <t>koleno hrdlové z tvárné litiny,práškový epoxid, tl.250µm MMK-kus DN 80-11,25°</t>
  </si>
  <si>
    <t>-1539790008</t>
  </si>
  <si>
    <t>"specifikace materiálu"4</t>
  </si>
  <si>
    <t>51</t>
  </si>
  <si>
    <t>857242121</t>
  </si>
  <si>
    <t>Montáž litinových tvarovek na potrubí litinovém tlakovém jednoosých na potrubí z trub přírubových v otevřeném výkopu, kanálu nebo v šachtě DN 80</t>
  </si>
  <si>
    <t>364043803</t>
  </si>
  <si>
    <t>"dle specifikace materiálu"2+1</t>
  </si>
  <si>
    <t>52</t>
  </si>
  <si>
    <t>505008020016</t>
  </si>
  <si>
    <t>TVAROVKA PŘÍRUBOVÁ KOLENO PATNÍ DLOUHÉ DN 80</t>
  </si>
  <si>
    <t>-2061337933</t>
  </si>
  <si>
    <t>"dle výpisu materiálu"2</t>
  </si>
  <si>
    <t>53</t>
  </si>
  <si>
    <t>55251726R</t>
  </si>
  <si>
    <t>příruba kotvící se šroubovacím spojem GGG DN 80</t>
  </si>
  <si>
    <t>-2108324493</t>
  </si>
  <si>
    <t>"dle výpisu materiálu"1</t>
  </si>
  <si>
    <t>54</t>
  </si>
  <si>
    <t>857243131</t>
  </si>
  <si>
    <t>Montáž litinových tvarovek na potrubí litinovém tlakovém odbočných na potrubí z trub hrdlových v otevřeném výkopu, kanálu nebo v šachtě s integrovaným těsněním DN 80</t>
  </si>
  <si>
    <t>-1257652399</t>
  </si>
  <si>
    <t>55</t>
  </si>
  <si>
    <t>552537400</t>
  </si>
  <si>
    <t>tvarovka hrdlová s přírubovou odbočkou z tvárné litiny,práškový epoxid, tl.250µm MMA-kus DN 80/80 mm</t>
  </si>
  <si>
    <t>-1175008400</t>
  </si>
  <si>
    <t>56</t>
  </si>
  <si>
    <t>857251151</t>
  </si>
  <si>
    <t>Montáž litinových tvarovek na potrubí litinovém tlakovém jednoosých na potrubí z trub hrdlových v otevřeném výkopu, kanálu nebo v šachtě s přírubovým koncem vnějšího průměru DE 90</t>
  </si>
  <si>
    <t>-611654794</t>
  </si>
  <si>
    <t>"specifikace materiálu"1+1+1</t>
  </si>
  <si>
    <t>57</t>
  </si>
  <si>
    <t>552534890</t>
  </si>
  <si>
    <t>tvarovka přírubová litinová s hladkým koncem,práškový epoxid tl250µm F-kus DN 80mm</t>
  </si>
  <si>
    <t>1110693035</t>
  </si>
  <si>
    <t>58</t>
  </si>
  <si>
    <t>552540110</t>
  </si>
  <si>
    <t>koleno přírubové z tvárné litiny,práškový epoxid tl250µm FFK-kus DN 80- 45°</t>
  </si>
  <si>
    <t>-4651960</t>
  </si>
  <si>
    <t>59</t>
  </si>
  <si>
    <t>552540260</t>
  </si>
  <si>
    <t>koleno 90° přírubové litinové vodovodní Q-kus PN 10/40 DN 80</t>
  </si>
  <si>
    <t>-765100379</t>
  </si>
  <si>
    <t>60</t>
  </si>
  <si>
    <t>871161211</t>
  </si>
  <si>
    <t>Montáž vodovodního potrubí z plastů v otevřeném výkopu z polyetylenu PE 100 svařovaných elektrotvarovkou SDR 11/PN16 D 32 x 3,0 mm</t>
  </si>
  <si>
    <t>-330041559</t>
  </si>
  <si>
    <t>"potrubí pro přepojení stávajících vodovodních přípojek"9*1</t>
  </si>
  <si>
    <t>61</t>
  </si>
  <si>
    <t>VP403033W</t>
  </si>
  <si>
    <t>Tlakové rozvody - systémy PE a RC a TS Potrubí PE 100 RC SafeTech voda SafeTech RC voda  SDR11   32x3.0   100m</t>
  </si>
  <si>
    <t>-658814542</t>
  </si>
  <si>
    <t>9*1,015 'Přepočtené koeficientem množství</t>
  </si>
  <si>
    <t>62</t>
  </si>
  <si>
    <t>871171211</t>
  </si>
  <si>
    <t>Montáž vodovodního potrubí z plastů v otevřeném výkopu z polyetylenu PE 100 svařovaných elektrotvarovkou SDR 11/PN16 D 40 x 3,7 mm</t>
  </si>
  <si>
    <t>1671289776</t>
  </si>
  <si>
    <t>"potrubí pro přepojení stávajících vodovodních přípojek"2*1</t>
  </si>
  <si>
    <t>63</t>
  </si>
  <si>
    <t>VP403043W</t>
  </si>
  <si>
    <t>Trubka dvouvrstvá PE 100 RC SafeTech RC voda SDR11 40x3.7 100m BC</t>
  </si>
  <si>
    <t>299741941</t>
  </si>
  <si>
    <t>2*1,015 'Přepočtené koeficientem množství</t>
  </si>
  <si>
    <t>64</t>
  </si>
  <si>
    <t>871181211</t>
  </si>
  <si>
    <t>Montáž vodovodního potrubí z plastů v otevřeném výkopu z polyetylenu PE 100 svařovaných elektrotvarovkou SDR 11/PN16 D 50 x 4,6 mm</t>
  </si>
  <si>
    <t>995591145</t>
  </si>
  <si>
    <t>"potrubí pro přepojení stávajících vodovodních přípojek"1*1</t>
  </si>
  <si>
    <t>65</t>
  </si>
  <si>
    <t>VP403053W</t>
  </si>
  <si>
    <t>Trubka dvouvrstvá PE 100 RC SafeTech RC voda SDR11 50x4.6 100m BC</t>
  </si>
  <si>
    <t>963194824</t>
  </si>
  <si>
    <t>1*1,015 'Přepočtené koeficientem množství</t>
  </si>
  <si>
    <t>66</t>
  </si>
  <si>
    <t>891163111</t>
  </si>
  <si>
    <t>Montáž vodovodních armatur na potrubí ventilů hlavních pro přípojky DN 25</t>
  </si>
  <si>
    <t>-21671276</t>
  </si>
  <si>
    <t>"šoupátka k navrtávacím pasům"9</t>
  </si>
  <si>
    <t>67</t>
  </si>
  <si>
    <t>5.30.4.32</t>
  </si>
  <si>
    <t>ks</t>
  </si>
  <si>
    <t>-1619359170</t>
  </si>
  <si>
    <t>68</t>
  </si>
  <si>
    <t>5.30.32</t>
  </si>
  <si>
    <t>-1860498402</t>
  </si>
  <si>
    <t>69</t>
  </si>
  <si>
    <t>7.7.3.1050</t>
  </si>
  <si>
    <t>797125954</t>
  </si>
  <si>
    <t>"šoupátka k navrtávacím pasům"12</t>
  </si>
  <si>
    <t>70</t>
  </si>
  <si>
    <t>891173111</t>
  </si>
  <si>
    <t>Montáž vodovodních armatur na potrubí ventilů hlavních pro přípojky DN 32</t>
  </si>
  <si>
    <t>1682738202</t>
  </si>
  <si>
    <t>"šoupátka k navrtávacím pasům"2</t>
  </si>
  <si>
    <t>71</t>
  </si>
  <si>
    <t>5.40.32</t>
  </si>
  <si>
    <t>-103493241</t>
  </si>
  <si>
    <t>72</t>
  </si>
  <si>
    <t>5.30.3.32</t>
  </si>
  <si>
    <t>-1375161470</t>
  </si>
  <si>
    <t>73</t>
  </si>
  <si>
    <t>891183111</t>
  </si>
  <si>
    <t>Montáž vodovodních armatur na potrubí ventilů hlavních pro přípojky DN 40</t>
  </si>
  <si>
    <t>825405961</t>
  </si>
  <si>
    <t>"šoupátka k navrtávacím pasům"1</t>
  </si>
  <si>
    <t>74</t>
  </si>
  <si>
    <t>5.40.40</t>
  </si>
  <si>
    <t>-2056604577</t>
  </si>
  <si>
    <t>75</t>
  </si>
  <si>
    <t>5.30.3.40</t>
  </si>
  <si>
    <t>-812869003</t>
  </si>
  <si>
    <t>76</t>
  </si>
  <si>
    <t>891241111</t>
  </si>
  <si>
    <t>Montáž vodovodních armatur na potrubí šoupátek nebo klapek uzavíracích v otevřeném výkopu nebo v šachtách s osazením zemní soupravy (bez poklopů) DN 80</t>
  </si>
  <si>
    <t>802897210</t>
  </si>
  <si>
    <t>77</t>
  </si>
  <si>
    <t>400208000016</t>
  </si>
  <si>
    <t>597174409</t>
  </si>
  <si>
    <t>78</t>
  </si>
  <si>
    <t>950205010003</t>
  </si>
  <si>
    <t>1798471013</t>
  </si>
  <si>
    <t>79</t>
  </si>
  <si>
    <t>891243321</t>
  </si>
  <si>
    <t>Montáž vodovodních armatur na potrubí ventilů odvzdušňovacích nebo zavzdušňovacích mechanických a plovákových přírubových na venkovních řadech DN 80</t>
  </si>
  <si>
    <t>1274321601</t>
  </si>
  <si>
    <t>80</t>
  </si>
  <si>
    <t>982205015016</t>
  </si>
  <si>
    <t>KS</t>
  </si>
  <si>
    <t>852991095</t>
  </si>
  <si>
    <t>81</t>
  </si>
  <si>
    <t>891247111</t>
  </si>
  <si>
    <t>Montáž vodovodních armatur na potrubí hydrantů podzemních (bez osazení poklopů) DN 80</t>
  </si>
  <si>
    <t>-1960081618</t>
  </si>
  <si>
    <t>"dle specifikace materiálu"1</t>
  </si>
  <si>
    <t>82</t>
  </si>
  <si>
    <t>12.1.3.801500</t>
  </si>
  <si>
    <t>1679758004</t>
  </si>
  <si>
    <t>83</t>
  </si>
  <si>
    <t>891249111</t>
  </si>
  <si>
    <t>Montáž vodovodních armatur na potrubí navrtávacích pasů s ventilem Jt 1 MPa, na potrubí z trub litinových, ocelových nebo plastických hmot DN 80</t>
  </si>
  <si>
    <t>1769783424</t>
  </si>
  <si>
    <t>"dle specifikace materiálu"12</t>
  </si>
  <si>
    <t>84</t>
  </si>
  <si>
    <t>8.4.31.80</t>
  </si>
  <si>
    <t>-572927432</t>
  </si>
  <si>
    <t>Poznámka k položce:
dodáno včetně planžetového adaptéru</t>
  </si>
  <si>
    <t>85</t>
  </si>
  <si>
    <t>892241111</t>
  </si>
  <si>
    <t>Tlakové zkoušky vodou na potrubí DN do 80</t>
  </si>
  <si>
    <t>-1818814453</t>
  </si>
  <si>
    <t>86</t>
  </si>
  <si>
    <t>892273122</t>
  </si>
  <si>
    <t>Proplach a dezinfekce vodovodního potrubí DN od 80 do 125</t>
  </si>
  <si>
    <t>1790026358</t>
  </si>
  <si>
    <t>87</t>
  </si>
  <si>
    <t>892273122R</t>
  </si>
  <si>
    <t>Zkouška průchodnosti vodovodního potrubí</t>
  </si>
  <si>
    <t>-965930136</t>
  </si>
  <si>
    <t>88</t>
  </si>
  <si>
    <t>892372111</t>
  </si>
  <si>
    <t>Tlakové zkoušky vodou zabezpečení konců potrubí při tlakových zkouškách DN do 300</t>
  </si>
  <si>
    <t>447203348</t>
  </si>
  <si>
    <t>"tlakové konce"4</t>
  </si>
  <si>
    <t>89</t>
  </si>
  <si>
    <t>899401111</t>
  </si>
  <si>
    <t>Osazení poklopů litinových ventilových</t>
  </si>
  <si>
    <t>-28197430</t>
  </si>
  <si>
    <t>90</t>
  </si>
  <si>
    <t>7.2.8.</t>
  </si>
  <si>
    <t>1730266121</t>
  </si>
  <si>
    <t>"poklop s logem VaK - dle výpisu materiálu"12+2</t>
  </si>
  <si>
    <t>91</t>
  </si>
  <si>
    <t>899401112</t>
  </si>
  <si>
    <t>Osazení poklopů litinových šoupátkových</t>
  </si>
  <si>
    <t>-1724476221</t>
  </si>
  <si>
    <t>92</t>
  </si>
  <si>
    <t>899401113</t>
  </si>
  <si>
    <t>Osazení poklopů litinových hydrantových</t>
  </si>
  <si>
    <t>2045533182</t>
  </si>
  <si>
    <t>"dle výpisu materiálu"1+1</t>
  </si>
  <si>
    <t>93</t>
  </si>
  <si>
    <t>195000000000</t>
  </si>
  <si>
    <t>-655769062</t>
  </si>
  <si>
    <t>94</t>
  </si>
  <si>
    <t>179000000000</t>
  </si>
  <si>
    <t>-821788399</t>
  </si>
  <si>
    <t>95</t>
  </si>
  <si>
    <t>179000000099</t>
  </si>
  <si>
    <t>-155032374</t>
  </si>
  <si>
    <t>96</t>
  </si>
  <si>
    <t>348200000000</t>
  </si>
  <si>
    <t>PODKLADOVÁ DESKA POD HYDRANTOVÝ POKLOP</t>
  </si>
  <si>
    <t>150290091</t>
  </si>
  <si>
    <t>97</t>
  </si>
  <si>
    <t>899712111</t>
  </si>
  <si>
    <t>Orientační tabulky na vodovodních a kanalizačních řadech na zdivu</t>
  </si>
  <si>
    <t>-487207257</t>
  </si>
  <si>
    <t>"přípojky"9</t>
  </si>
  <si>
    <t>98</t>
  </si>
  <si>
    <t>899713111</t>
  </si>
  <si>
    <t>Orientační tabulky na vodovodních a kanalizačních řadech na sloupku ocelovém nebo betonovém</t>
  </si>
  <si>
    <t>-1578709219</t>
  </si>
  <si>
    <t>"šoupata"2</t>
  </si>
  <si>
    <t>"hydrant"1+1</t>
  </si>
  <si>
    <t>99</t>
  </si>
  <si>
    <t>140110260V</t>
  </si>
  <si>
    <t>trubky bezešvé hladké (puv.obor 141,142) válcované za tepla v jakosti 11 353 vnější D x tloušťka stěny 51 x 3,2 mm</t>
  </si>
  <si>
    <t>980052051</t>
  </si>
  <si>
    <t>"sloupek - modro-bílý"</t>
  </si>
  <si>
    <t>899722112</t>
  </si>
  <si>
    <t>Krytí potrubí z plastů výstražnou fólií z PVC šířky 25 cm</t>
  </si>
  <si>
    <t>895828776</t>
  </si>
  <si>
    <t>"délka potrubí"206</t>
  </si>
  <si>
    <t>101</t>
  </si>
  <si>
    <t>879221111R</t>
  </si>
  <si>
    <t>Montáž přepojení vodovodní přípojky, včetně redukce a přechodového kusu na materiál stávajícího potrubí</t>
  </si>
  <si>
    <t>-340303061</t>
  </si>
  <si>
    <t>"přepojení stávajících přípojek"12</t>
  </si>
  <si>
    <t>102</t>
  </si>
  <si>
    <t>319424820</t>
  </si>
  <si>
    <t>dvojvsuvka mosaz s vnějším závitem 1"</t>
  </si>
  <si>
    <t>1233470877</t>
  </si>
  <si>
    <t>"přepojení přípojek"9</t>
  </si>
  <si>
    <t>103</t>
  </si>
  <si>
    <t>319424830</t>
  </si>
  <si>
    <t>dvojvsuvka mosaz s vnějším závitem 5/4"</t>
  </si>
  <si>
    <t>1278063232</t>
  </si>
  <si>
    <t>"přepojení přípojek"2</t>
  </si>
  <si>
    <t>104</t>
  </si>
  <si>
    <t>319424840</t>
  </si>
  <si>
    <t>dvojvsuvka mosaz s vnějším závitem 6/4"</t>
  </si>
  <si>
    <t>-2141326</t>
  </si>
  <si>
    <t>"přepojení přípojek"1</t>
  </si>
  <si>
    <t>105</t>
  </si>
  <si>
    <t>899301111R1</t>
  </si>
  <si>
    <t>Demontáž stávajícího vodovodu, včetně příslušenství</t>
  </si>
  <si>
    <t>-2112304384</t>
  </si>
  <si>
    <t>Poznámka k položce:
- demontáž a likvidace stávajícího litinového potrubí DN 63 v délce 206 m
- demontáž a likvidace příslušenství (šoupata DN 80 v počtu 1 ks, ventily v počtu 6 ks)</t>
  </si>
  <si>
    <t>106</t>
  </si>
  <si>
    <t>899301111R11</t>
  </si>
  <si>
    <t>Náhradní zásobování vodou</t>
  </si>
  <si>
    <t>-1654003647</t>
  </si>
  <si>
    <t xml:space="preserve">Poznámka k položce:
Během výstavby, která musí být prováděna po úsecích, bude zajištěno dočasné zásobování obyvatel pitnou vodou, a to tak, že bude položeno dočasné nadzemí vodovodní potrubí a budou tak i dočasně přepojeny stávající vodovodní přípojky.
</t>
  </si>
  <si>
    <t>Ostatní konstrukce a práce, bourání</t>
  </si>
  <si>
    <t>107</t>
  </si>
  <si>
    <t>919731121</t>
  </si>
  <si>
    <t>Zarovnání styčné plochy podkladu nebo krytu podél vybourané části komunikace nebo zpevněné plochy živičné tl. do 50 mm</t>
  </si>
  <si>
    <t>-588470949</t>
  </si>
  <si>
    <t>"asfaltové silnice"(102+65)*2</t>
  </si>
  <si>
    <t>108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</si>
  <si>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</si>
  <si>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</si>
  <si>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-409451666</t>
  </si>
  <si>
    <t>109</t>
  </si>
  <si>
    <t>919735112</t>
  </si>
  <si>
    <t>Řezání stávajícího živičného krytu nebo podkladu hloubky přes 50 do 100 mm</t>
  </si>
  <si>
    <t>981342092</t>
  </si>
  <si>
    <t>997</t>
  </si>
  <si>
    <t>Přesun sutě</t>
  </si>
  <si>
    <t>110</t>
  </si>
  <si>
    <t>997221551</t>
  </si>
  <si>
    <t>Vodorovná doprava suti bez naložení, ale se složením a s hrubým urovnáním ze sypkých materiálů, na vzdálenost do 1 km</t>
  </si>
  <si>
    <t>887515950</t>
  </si>
  <si>
    <t>111</t>
  </si>
  <si>
    <t>997221559</t>
  </si>
  <si>
    <t>Vodorovná doprava suti bez naložení, ale se složením a s hrubým urovnáním Příplatek k ceně za každý další i započatý 1 km přes 1 km</t>
  </si>
  <si>
    <t>-95747442</t>
  </si>
  <si>
    <t>86,373*10 'Přepočtené koeficientem množství</t>
  </si>
  <si>
    <t>112</t>
  </si>
  <si>
    <t>997221611</t>
  </si>
  <si>
    <t>Nakládání na dopravní prostředky pro vodorovnou dopravu suti</t>
  </si>
  <si>
    <t>825993139</t>
  </si>
  <si>
    <t>113</t>
  </si>
  <si>
    <t>997221845</t>
  </si>
  <si>
    <t>Poplatek za uložení stavebního odpadu na skládce (skládkovné) asfaltového bez obsahu dehtu zatříděného do Katalogu odpadů pod kódem 170 302</t>
  </si>
  <si>
    <t>-1612330219</t>
  </si>
  <si>
    <t>2,093+19,584</t>
  </si>
  <si>
    <t>114</t>
  </si>
  <si>
    <t>997221855</t>
  </si>
  <si>
    <t>-1397524427</t>
  </si>
  <si>
    <t>86,373-21,677</t>
  </si>
  <si>
    <t>998</t>
  </si>
  <si>
    <t>Přesun hmot</t>
  </si>
  <si>
    <t>115</t>
  </si>
  <si>
    <t>998273102</t>
  </si>
  <si>
    <t>Přesun hmot pro trubní vedení hloubené z trub litinových pro vodovody nebo kanalizace v otevřeném výkopu dopravní vzdálenost do 15 m</t>
  </si>
  <si>
    <t>607459374</t>
  </si>
  <si>
    <t>SO2 - SO 2 - Přeložení vodovodu</t>
  </si>
  <si>
    <t>440545544</t>
  </si>
  <si>
    <t>"státní asfalt"69*0,7</t>
  </si>
  <si>
    <t>656406641</t>
  </si>
  <si>
    <t>-953150439</t>
  </si>
  <si>
    <t>"státní asfalt - souběh s kanalizací s odpovídajícím poměrem obnovy komunikace"69*1,5</t>
  </si>
  <si>
    <t>1044494919</t>
  </si>
  <si>
    <t>"čerpání po dobu výstavby-10 hodin denně - 30% rýhy"213/15*10*0,30</t>
  </si>
  <si>
    <t>928170790</t>
  </si>
  <si>
    <t>213/15</t>
  </si>
  <si>
    <t>1308218896</t>
  </si>
  <si>
    <t>1985444836</t>
  </si>
  <si>
    <t>"přejezdy ke stávajícím nemovitostem"4*3*5</t>
  </si>
  <si>
    <t>-797878110</t>
  </si>
  <si>
    <t>-1417396074</t>
  </si>
  <si>
    <t>"zelené pásy s ponecháním vedle rýhy"115*1,5*0,15</t>
  </si>
  <si>
    <t>-217063158</t>
  </si>
  <si>
    <t>-1585969722</t>
  </si>
  <si>
    <t>"asfalt komunikace"0,7*69*(1,6-0,4)*0,20</t>
  </si>
  <si>
    <t>"zelený pás"0,8*115*(1,6-0,15)*0,20</t>
  </si>
  <si>
    <t>632246683</t>
  </si>
  <si>
    <t>42531171</t>
  </si>
  <si>
    <t>30586669</t>
  </si>
  <si>
    <t>"asfalt komunikace"0,7*69*(1,6-0,4)*0,60</t>
  </si>
  <si>
    <t>"zelený pás"0,8*115*(1,6-0,15)*0,60</t>
  </si>
  <si>
    <t>-1735837401</t>
  </si>
  <si>
    <t>-1123937423</t>
  </si>
  <si>
    <t>"pažení 100%"69*1,60*2+115*1,6*2</t>
  </si>
  <si>
    <t>331036772</t>
  </si>
  <si>
    <t>1755674941</t>
  </si>
  <si>
    <t>"asfalt komunikace"0,7*69*(1,6-0,4)</t>
  </si>
  <si>
    <t>"zelený pás"0,8*115*(1,6-0,15)</t>
  </si>
  <si>
    <t>-1311106669</t>
  </si>
  <si>
    <t>"zelený pás"0,8*115*(1,60-0,15-0,40)</t>
  </si>
  <si>
    <t>-585097487</t>
  </si>
  <si>
    <t>"asfalt komunikace - celý výkop"0,7*242*(1,6-0,4)</t>
  </si>
  <si>
    <t>"zelený pás"0,7*41*0,40</t>
  </si>
  <si>
    <t>"štěrk"0,7*9*0,40</t>
  </si>
  <si>
    <t>1990578325</t>
  </si>
  <si>
    <t>217,28*10 'Přepočtené koeficientem množství</t>
  </si>
  <si>
    <t>1608614337</t>
  </si>
  <si>
    <t xml:space="preserve">"zelený pás"0,8*115*(1,60-0,15-0,40) </t>
  </si>
  <si>
    <t>900018208</t>
  </si>
  <si>
    <t>813593959</t>
  </si>
  <si>
    <t>"asfalt komunikace - celý výkop"0,7*69*(1,6-0,4)</t>
  </si>
  <si>
    <t>"zelený pás"0,8*115*0,40</t>
  </si>
  <si>
    <t>1828353196</t>
  </si>
  <si>
    <t>"zelený pás - vytlačený objem"0,8*115*0,40</t>
  </si>
  <si>
    <t>94,76*1,7 'Přepočtené koeficientem množství</t>
  </si>
  <si>
    <t>709532772</t>
  </si>
  <si>
    <t>"asfalt komunikace"0,7*69*(1,60-0,40-0,40)</t>
  </si>
  <si>
    <t>-1633378578</t>
  </si>
  <si>
    <t>38,64*1,7 'Přepočtené koeficientem množství</t>
  </si>
  <si>
    <t>1566441183</t>
  </si>
  <si>
    <t>"asfalt komunikace"0,7*69*0,40</t>
  </si>
  <si>
    <t>-1337941330</t>
  </si>
  <si>
    <t>56,12*2 'Přepočtené koeficientem množství</t>
  </si>
  <si>
    <t>-440975600</t>
  </si>
  <si>
    <t>"zelené pásy"115*1,5</t>
  </si>
  <si>
    <t>-1745621846</t>
  </si>
  <si>
    <t>55243273</t>
  </si>
  <si>
    <t>172,5*0,015 'Přepočtené koeficientem množství</t>
  </si>
  <si>
    <t>671471060</t>
  </si>
  <si>
    <t>"drenážní rýha"213*0,30</t>
  </si>
  <si>
    <t>-906492715</t>
  </si>
  <si>
    <t>1175207235</t>
  </si>
  <si>
    <t>1613320885</t>
  </si>
  <si>
    <t>"asfaltové komunikace"69*0,7</t>
  </si>
  <si>
    <t>-356192218</t>
  </si>
  <si>
    <t>-506808874</t>
  </si>
  <si>
    <t>"asfaltové komunikace"69*(0,25+0,7+0,25)</t>
  </si>
  <si>
    <t>1151655750</t>
  </si>
  <si>
    <t>2097884702</t>
  </si>
  <si>
    <t>"asfaltové komunikace"69*1,5</t>
  </si>
  <si>
    <t>-1888492225</t>
  </si>
  <si>
    <t>298728749</t>
  </si>
  <si>
    <t>"tlakové potrubí"213</t>
  </si>
  <si>
    <t>-1030940774</t>
  </si>
  <si>
    <t xml:space="preserve">Poznámka k položce:
tvárná litina s vnitřní ochranou potrubí cementací (vysokopecní odstředivě nanášený cement, k=0,003). Vnější ochrana potrubí nanášená elektrometalizací (Zn+Al min. 400 g/m2 v poměru 85%  Zn a 15%Al), včetně krycí vrstvy.			
</t>
  </si>
  <si>
    <t>"vodovodní potrubí"213</t>
  </si>
  <si>
    <t>1055851808</t>
  </si>
  <si>
    <t>"specifikace materiálu"13+7+1</t>
  </si>
  <si>
    <t>-1215670525</t>
  </si>
  <si>
    <t>"specifikace materiálu"13</t>
  </si>
  <si>
    <t>1361393137</t>
  </si>
  <si>
    <t>"specifikace materiálu"7</t>
  </si>
  <si>
    <t>356684462</t>
  </si>
  <si>
    <t>711381642</t>
  </si>
  <si>
    <t>"dle specifikace materiálu"3</t>
  </si>
  <si>
    <t>1578609760</t>
  </si>
  <si>
    <t>"dle výpisu materiálu"3</t>
  </si>
  <si>
    <t>1139437797</t>
  </si>
  <si>
    <t>"specifikace materiálu"3</t>
  </si>
  <si>
    <t>315878181</t>
  </si>
  <si>
    <t>857244121</t>
  </si>
  <si>
    <t>Montáž litinových tvarovek na potrubí litinovém tlakovém odbočných na potrubí z trub přírubových v otevřeném výkopu, kanálu nebo v šachtě DN 80</t>
  </si>
  <si>
    <t>-560262231</t>
  </si>
  <si>
    <t>851008008016</t>
  </si>
  <si>
    <t>TVAROVKA PŘÍRUBOVÁ T KUS DN 80-80</t>
  </si>
  <si>
    <t>-907409339</t>
  </si>
  <si>
    <t>653070386</t>
  </si>
  <si>
    <t>"specifikace materiálu"1+2+1+1</t>
  </si>
  <si>
    <t>552538920</t>
  </si>
  <si>
    <t>tvarovka přírubová s hrdlem TYTON z tvárné litiny,práškový epoxid tl250µm EU-kus DN80 L130mm</t>
  </si>
  <si>
    <t>1367637028</t>
  </si>
  <si>
    <t>324205864</t>
  </si>
  <si>
    <t>-615835082</t>
  </si>
  <si>
    <t>-1378456205</t>
  </si>
  <si>
    <t>1464883357</t>
  </si>
  <si>
    <t>1785325432</t>
  </si>
  <si>
    <t>-565424052</t>
  </si>
  <si>
    <t>1457534684</t>
  </si>
  <si>
    <t>-1459916266</t>
  </si>
  <si>
    <t>1178259397</t>
  </si>
  <si>
    <t>487379860</t>
  </si>
  <si>
    <t>"dle výpisu materiálu"4</t>
  </si>
  <si>
    <t>1675261365</t>
  </si>
  <si>
    <t>-1677401572</t>
  </si>
  <si>
    <t>1986080651</t>
  </si>
  <si>
    <t>-1342971401</t>
  </si>
  <si>
    <t>1694655951</t>
  </si>
  <si>
    <t>"dle specifikace materiálu"2</t>
  </si>
  <si>
    <t>1074396077</t>
  </si>
  <si>
    <t>-852049293</t>
  </si>
  <si>
    <t>-1821337841</t>
  </si>
  <si>
    <t>1703895257</t>
  </si>
  <si>
    <t>-195286449</t>
  </si>
  <si>
    <t>-2031436683</t>
  </si>
  <si>
    <t>-296849259</t>
  </si>
  <si>
    <t>-1794929278</t>
  </si>
  <si>
    <t>1055606431</t>
  </si>
  <si>
    <t>"poklop s logem VaK - dle výpisu materiálu"2+4</t>
  </si>
  <si>
    <t>1214177557</t>
  </si>
  <si>
    <t>-1044925815</t>
  </si>
  <si>
    <t>"dle výpisu materiálu"2+1</t>
  </si>
  <si>
    <t>836018029</t>
  </si>
  <si>
    <t>-1130824156</t>
  </si>
  <si>
    <t>-2002720785</t>
  </si>
  <si>
    <t>-266584234</t>
  </si>
  <si>
    <t>631065670</t>
  </si>
  <si>
    <t>"přípojky"2</t>
  </si>
  <si>
    <t>1110233688</t>
  </si>
  <si>
    <t>"šoupata"4</t>
  </si>
  <si>
    <t>"hydrant"2+1</t>
  </si>
  <si>
    <t>589967219</t>
  </si>
  <si>
    <t>202664240</t>
  </si>
  <si>
    <t>"délka potrubí"213</t>
  </si>
  <si>
    <t>899911102</t>
  </si>
  <si>
    <t>Kluzné objímky (pojízdná sedla) pro zasunutí potrubí do chráničky výšky 25 mm vnějšího průměru potrubí do 222 mm</t>
  </si>
  <si>
    <t>-912912572</t>
  </si>
  <si>
    <t>30/1,5</t>
  </si>
  <si>
    <t>899913134</t>
  </si>
  <si>
    <t>Koncové uzavírací manžety chrániček DN potrubí x DN chráničky DN 80 x 200</t>
  </si>
  <si>
    <t>-1693732868</t>
  </si>
  <si>
    <t>"protlak"4</t>
  </si>
  <si>
    <t>899914112</t>
  </si>
  <si>
    <t>Montáž ocelové chráničky v otevřeném výkopu vnějšího průměru D 219 x 10 mm</t>
  </si>
  <si>
    <t>820960395</t>
  </si>
  <si>
    <t>"protlak"30</t>
  </si>
  <si>
    <t>14011106</t>
  </si>
  <si>
    <t>trubka ocelová bezešvá hladká jakost 11 353 219x6,3mm</t>
  </si>
  <si>
    <t>-1649608895</t>
  </si>
  <si>
    <t>-1257519159</t>
  </si>
  <si>
    <t>"přepojení stávajících přípojek"2</t>
  </si>
  <si>
    <t>1183259609</t>
  </si>
  <si>
    <t>939292757</t>
  </si>
  <si>
    <t>-94033959</t>
  </si>
  <si>
    <t>"státní silnice"69*2</t>
  </si>
  <si>
    <t>-2126911624</t>
  </si>
  <si>
    <t>-1542712722</t>
  </si>
  <si>
    <t>1741821036</t>
  </si>
  <si>
    <t>279704952</t>
  </si>
  <si>
    <t>39,433*10 'Přepočtené koeficientem množství</t>
  </si>
  <si>
    <t>1309722508</t>
  </si>
  <si>
    <t>1043042143</t>
  </si>
  <si>
    <t>4,733+13,248</t>
  </si>
  <si>
    <t>539114725</t>
  </si>
  <si>
    <t>39,233-17,981</t>
  </si>
  <si>
    <t>63125350</t>
  </si>
  <si>
    <t>obec - Borovice - vodovod v investorství společnosti obce Mukařov</t>
  </si>
  <si>
    <t>SO3 - SO 3 - Rozšíření vodovodu</t>
  </si>
  <si>
    <t>2051258607</t>
  </si>
  <si>
    <t>"státní asfalt"242*0,7</t>
  </si>
  <si>
    <t>72564636</t>
  </si>
  <si>
    <t>870088958</t>
  </si>
  <si>
    <t>"státní asfalt - souběh s kanalizací s odpovídajícím poměrem obnovy komunikace"242*1,5</t>
  </si>
  <si>
    <t>-1402571967</t>
  </si>
  <si>
    <t>"čerpání po dobu výstavby-10 hodin denně - 30% rýhy"292/15*10*0,30</t>
  </si>
  <si>
    <t>-286487253</t>
  </si>
  <si>
    <t>292/15</t>
  </si>
  <si>
    <t>-1437673281</t>
  </si>
  <si>
    <t>-1585772969</t>
  </si>
  <si>
    <t>-2069456089</t>
  </si>
  <si>
    <t>2119646737</t>
  </si>
  <si>
    <t>"zelené pásy s ponecháním vedle rýhy"41*1,5*0,15</t>
  </si>
  <si>
    <t>643222441</t>
  </si>
  <si>
    <t>1142645696</t>
  </si>
  <si>
    <t>"asfalt komunikace"0,7*242*(1,6-0,4)*0,20</t>
  </si>
  <si>
    <t>"štěrk"9*0,7*1,6*0,20</t>
  </si>
  <si>
    <t>"zelený pás"0,7*41*(1,6-0,15)*0,20</t>
  </si>
  <si>
    <t>-1467406272</t>
  </si>
  <si>
    <t>832882382</t>
  </si>
  <si>
    <t>1857740203</t>
  </si>
  <si>
    <t>"asfalt komunikace"0,7*242*(1,6-0,4)*0,60</t>
  </si>
  <si>
    <t>"štěrk"9*0,7*1,6*0,60</t>
  </si>
  <si>
    <t>"zelený pás"0,7*41*(1,6-0,15)*0,60</t>
  </si>
  <si>
    <t>9097630</t>
  </si>
  <si>
    <t>254693534</t>
  </si>
  <si>
    <t>"pažení 100%"292*1,60*2</t>
  </si>
  <si>
    <t>-1810119400</t>
  </si>
  <si>
    <t>1800346989</t>
  </si>
  <si>
    <t>"asfalt komunikace"0,7*242*(1,6-0,4)</t>
  </si>
  <si>
    <t>"štěrk"9*0,7*1,6</t>
  </si>
  <si>
    <t>"zelený pás"0,7*41*(1,6-0,15)</t>
  </si>
  <si>
    <t>2010739505</t>
  </si>
  <si>
    <t>"zelený pás"0,7*41*(1,60-0,15-0,40)</t>
  </si>
  <si>
    <t>"štěrk"0,7*9*(1,60-0,40)</t>
  </si>
  <si>
    <t>-640935320</t>
  </si>
  <si>
    <t>114563289</t>
  </si>
  <si>
    <t>-1971211570</t>
  </si>
  <si>
    <t xml:space="preserve">"zelený pás"0,7*41*(1,60-0,15-0,40) </t>
  </si>
  <si>
    <t>227623938</t>
  </si>
  <si>
    <t>-1983175715</t>
  </si>
  <si>
    <t>-1289634387</t>
  </si>
  <si>
    <t>"zelený pás - vytlačený objem"0,7*41*0,40</t>
  </si>
  <si>
    <t>"štěrk - vytlačený objem"0,7*9*0,40</t>
  </si>
  <si>
    <t>217,28*1,7 'Přepočtené koeficientem množství</t>
  </si>
  <si>
    <t>-2110649361</t>
  </si>
  <si>
    <t>"asfalt komunikace"0,7*242*(1,60-0,40-0,40)</t>
  </si>
  <si>
    <t>-1645673741</t>
  </si>
  <si>
    <t>135,52*1,7 'Přepočtené koeficientem množství</t>
  </si>
  <si>
    <t>-106928823</t>
  </si>
  <si>
    <t>"asfalt komunikace"0,7*242*0,40</t>
  </si>
  <si>
    <t>1424513671</t>
  </si>
  <si>
    <t>81,76*2 'Přepočtené koeficientem množství</t>
  </si>
  <si>
    <t>724389762</t>
  </si>
  <si>
    <t>"zelené pásy"41*1,5</t>
  </si>
  <si>
    <t>1492354671</t>
  </si>
  <si>
    <t>784648044</t>
  </si>
  <si>
    <t>61,5*0,015 'Přepočtené koeficientem množství</t>
  </si>
  <si>
    <t>1495755496</t>
  </si>
  <si>
    <t>"drenážní rýha"292*0,30</t>
  </si>
  <si>
    <t>-549629678</t>
  </si>
  <si>
    <t>-1949509583</t>
  </si>
  <si>
    <t>1615076740</t>
  </si>
  <si>
    <t>"asfaltové komunikace"242*0,7</t>
  </si>
  <si>
    <t>-789727349</t>
  </si>
  <si>
    <t>-815433346</t>
  </si>
  <si>
    <t>"asfaltové komunikace"242*(0,25+0,7+0,25)</t>
  </si>
  <si>
    <t>-1486095051</t>
  </si>
  <si>
    <t>1171579318</t>
  </si>
  <si>
    <t>"asfaltové komunikace"242*1,5</t>
  </si>
  <si>
    <t>1166894005</t>
  </si>
  <si>
    <t>809282330</t>
  </si>
  <si>
    <t>"tlakové potrubí"292</t>
  </si>
  <si>
    <t>-1590515394</t>
  </si>
  <si>
    <t>Poznámka k položce:
tvárná litina s vnitřní ochranou potrubí cementací (vysokopecní odstředivě nanášený cement, k=0,003). Vnější ochrana potrubí nanášená elektrometalizací (Zn+Al min. 400 g/m2 v poměru 85%  Zn a 15%Al), včetně krycí vrstvy</t>
  </si>
  <si>
    <t>"vodovodní potrubí"292</t>
  </si>
  <si>
    <t>305373051</t>
  </si>
  <si>
    <t>-1547931156</t>
  </si>
  <si>
    <t>-718534310</t>
  </si>
  <si>
    <t>690939399</t>
  </si>
  <si>
    <t>"specifikace materiálu"5</t>
  </si>
  <si>
    <t>1651867898</t>
  </si>
  <si>
    <t>"specifikace materiálu"6</t>
  </si>
  <si>
    <t>-1997744195</t>
  </si>
  <si>
    <t>2107946818</t>
  </si>
  <si>
    <t>467715471</t>
  </si>
  <si>
    <t>-371697461</t>
  </si>
  <si>
    <t>-1339279082</t>
  </si>
  <si>
    <t>-1348143801</t>
  </si>
  <si>
    <t>-1346007489</t>
  </si>
  <si>
    <t>-885678624</t>
  </si>
  <si>
    <t>-1005500911</t>
  </si>
  <si>
    <t>-1316961839</t>
  </si>
  <si>
    <t>432043756</t>
  </si>
  <si>
    <t>-654704979</t>
  </si>
  <si>
    <t>1232804709</t>
  </si>
  <si>
    <t>730222620</t>
  </si>
  <si>
    <t>-1467372307</t>
  </si>
  <si>
    <t>-1033772326</t>
  </si>
  <si>
    <t>"dle výpisu materiálu"5</t>
  </si>
  <si>
    <t>-1200590857</t>
  </si>
  <si>
    <t>976649935</t>
  </si>
  <si>
    <t>-292840715</t>
  </si>
  <si>
    <t>667455271</t>
  </si>
  <si>
    <t>1677212044</t>
  </si>
  <si>
    <t>-386407557</t>
  </si>
  <si>
    <t>-2126213124</t>
  </si>
  <si>
    <t>-1722885152</t>
  </si>
  <si>
    <t>916910492</t>
  </si>
  <si>
    <t>-908314187</t>
  </si>
  <si>
    <t>1440326705</t>
  </si>
  <si>
    <t>-557444412</t>
  </si>
  <si>
    <t>-391859532</t>
  </si>
  <si>
    <t>-578136589</t>
  </si>
  <si>
    <t>"dle specifikace materiálu"9</t>
  </si>
  <si>
    <t>991665751</t>
  </si>
  <si>
    <t>"poklop s logem VaK - dle výpisu materiálu"9+5</t>
  </si>
  <si>
    <t>1327641322</t>
  </si>
  <si>
    <t>1408496981</t>
  </si>
  <si>
    <t>"dle výpisu materiálu"2+2</t>
  </si>
  <si>
    <t>1530737736</t>
  </si>
  <si>
    <t>1966663787</t>
  </si>
  <si>
    <t>-664845958</t>
  </si>
  <si>
    <t>2006629070</t>
  </si>
  <si>
    <t>850283235</t>
  </si>
  <si>
    <t>-687952482</t>
  </si>
  <si>
    <t>"šoupata"5</t>
  </si>
  <si>
    <t>"hydrant"2+2</t>
  </si>
  <si>
    <t>-641252335</t>
  </si>
  <si>
    <t>-372603433</t>
  </si>
  <si>
    <t>"délka potrubí"292</t>
  </si>
  <si>
    <t>-481951351</t>
  </si>
  <si>
    <t>"státní silnice"242*2</t>
  </si>
  <si>
    <t>-21632407</t>
  </si>
  <si>
    <t>-2076523999</t>
  </si>
  <si>
    <t>-536774495</t>
  </si>
  <si>
    <t>-1164294276</t>
  </si>
  <si>
    <t>137,601*10 'Přepočtené koeficientem množství</t>
  </si>
  <si>
    <t>1498258296</t>
  </si>
  <si>
    <t>-56410205</t>
  </si>
  <si>
    <t>16,601+46,464</t>
  </si>
  <si>
    <t>-484180500</t>
  </si>
  <si>
    <t>137,601-63,065</t>
  </si>
  <si>
    <t>1384930121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</si>
  <si>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</si>
  <si>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</si>
  <si>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</si>
  <si>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</si>
  <si>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</si>
  <si>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</si>
  <si>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</si>
  <si>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</si>
  <si>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</si>
  <si>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</si>
  <si>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</si>
  <si>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</si>
  <si>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</si>
  <si>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</si>
  <si>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</si>
  <si>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</si>
  <si>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</si>
  <si>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</si>
  <si>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</si>
  <si>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</si>
  <si>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</si>
  <si>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</si>
  <si>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</si>
  <si>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</si>
  <si>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</si>
  <si>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</si>
  <si>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</si>
  <si>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</si>
  <si>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</si>
  <si>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</si>
  <si>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</si>
  <si>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</si>
  <si>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</si>
  <si>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</si>
  <si>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</si>
  <si>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</si>
  <si>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</si>
  <si>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</si>
  <si>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</si>
  <si>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</si>
  <si>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</si>
  <si>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</si>
  <si>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</si>
  <si>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</si>
  <si>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</si>
  <si>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</si>
  <si>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</si>
  <si>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</si>
  <si>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</si>
  <si>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</si>
  <si>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</si>
  <si>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</si>
  <si>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</si>
  <si>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</si>
  <si>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</si>
  <si>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</si>
  <si>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</si>
  <si>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</si>
  <si>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</si>
  <si>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</si>
  <si>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</si>
  <si>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</si>
  <si>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</si>
  <si>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</si>
  <si>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</si>
  <si>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</si>
  <si>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</si>
  <si>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</si>
  <si>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</si>
  <si>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</si>
  <si>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</si>
  <si>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</si>
  <si>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</si>
  <si>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</si>
  <si>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</si>
  <si>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</si>
  <si>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</si>
  <si>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</si>
  <si>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</si>
  <si>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</si>
  <si>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</si>
  <si>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</si>
  <si>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</si>
  <si>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</si>
  <si>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</si>
  <si>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</si>
  <si>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</si>
  <si>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</si>
  <si>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</si>
  <si>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</si>
  <si>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</si>
  <si>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</si>
  <si>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</si>
  <si>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</si>
  <si>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</si>
  <si>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</si>
  <si>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</si>
  <si>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</si>
  <si>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</si>
  <si>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</si>
  <si>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</si>
  <si>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</si>
  <si>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</si>
  <si>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</si>
  <si>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</si>
  <si>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</si>
  <si>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</si>
  <si>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</si>
  <si>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</si>
  <si>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</si>
  <si>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</si>
  <si>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</si>
  <si>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</si>
  <si>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</si>
  <si>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</si>
  <si>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</si>
  <si>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</si>
  <si>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</si>
  <si>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</si>
  <si>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</si>
  <si>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</si>
  <si>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</si>
  <si>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</si>
  <si>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</si>
  <si>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</si>
  <si>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</si>
  <si>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</si>
  <si>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</si>
  <si>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</si>
  <si>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</si>
  <si>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</si>
  <si>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</si>
  <si>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</si>
  <si>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</si>
  <si>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</si>
  <si>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</si>
  <si>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</si>
  <si>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</si>
  <si>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</si>
  <si>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</si>
  <si>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</si>
  <si>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</si>
  <si>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</si>
  <si>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</si>
  <si>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</si>
  <si>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</si>
  <si>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</si>
  <si>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</si>
  <si>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</si>
  <si>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</si>
  <si>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</si>
  <si>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</si>
  <si>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</si>
  <si>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</si>
  <si>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</si>
  <si>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</si>
  <si>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</si>
  <si>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</si>
  <si>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</si>
  <si>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</si>
  <si>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</si>
  <si>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</si>
  <si>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</si>
  <si>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</si>
  <si>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</si>
  <si>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</si>
  <si>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</si>
  <si>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</si>
  <si>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</si>
  <si>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</si>
  <si>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</si>
  <si>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</si>
  <si>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</si>
  <si>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</si>
  <si>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</si>
  <si>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</si>
  <si>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</si>
  <si>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</si>
  <si>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</si>
  <si>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</si>
  <si>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Borovice - vodovod v investorství obce Mukařov</t>
  </si>
  <si>
    <t>Obec Mukařov</t>
  </si>
  <si>
    <t>SO 4</t>
  </si>
  <si>
    <t>SO 4 Nové vodovodní přípojky</t>
  </si>
  <si>
    <t>{59d387bf-68a7-4162-aa52-16e458d51564}</t>
  </si>
  <si>
    <t>DEL80_CE</t>
  </si>
  <si>
    <t>172,36</t>
  </si>
  <si>
    <t>DEL32_Ž1</t>
  </si>
  <si>
    <t>19,4</t>
  </si>
  <si>
    <t>KRYCÍ LIST SOUPISU PRACÍ</t>
  </si>
  <si>
    <t>DEL32_D2</t>
  </si>
  <si>
    <t>0,6</t>
  </si>
  <si>
    <t>DEL32_N2</t>
  </si>
  <si>
    <t>DEL32_CE</t>
  </si>
  <si>
    <t>33,8</t>
  </si>
  <si>
    <t>DEL50_Ž1</t>
  </si>
  <si>
    <t>3,8</t>
  </si>
  <si>
    <t>DEL50_D2</t>
  </si>
  <si>
    <t>2347-1 - IO 01.1-Vodovod</t>
  </si>
  <si>
    <t>DEL50_CE</t>
  </si>
  <si>
    <t>4,4</t>
  </si>
  <si>
    <t>PRUMHL_80</t>
  </si>
  <si>
    <t>1,781</t>
  </si>
  <si>
    <t>KUB80_CE</t>
  </si>
  <si>
    <t>245,511</t>
  </si>
  <si>
    <t>KUB32_Ž1</t>
  </si>
  <si>
    <t>27,641</t>
  </si>
  <si>
    <t>827 13 32</t>
  </si>
  <si>
    <t>KUB32_D2</t>
  </si>
  <si>
    <t>0,855</t>
  </si>
  <si>
    <t>Mladá Boleslav</t>
  </si>
  <si>
    <t>KUB32_N2</t>
  </si>
  <si>
    <t>8,549</t>
  </si>
  <si>
    <t>KUB50_Ž1</t>
  </si>
  <si>
    <t>5,414</t>
  </si>
  <si>
    <t>KUB50_D2</t>
  </si>
  <si>
    <t>DLAŽ_D2_ZPĚT</t>
  </si>
  <si>
    <t>2,16</t>
  </si>
  <si>
    <t>ODSTRPODK_Ž1</t>
  </si>
  <si>
    <t>18,56</t>
  </si>
  <si>
    <t>Zhotovitel:</t>
  </si>
  <si>
    <t>ODSTRPODK_D2</t>
  </si>
  <si>
    <t>0,96</t>
  </si>
  <si>
    <t>ODSTRRÝH_Ž1</t>
  </si>
  <si>
    <t>ODSTRZÁM_Ž1</t>
  </si>
  <si>
    <t>OBRUBSIL_ZPĚT</t>
  </si>
  <si>
    <t>3,6</t>
  </si>
  <si>
    <t>ZAJPOTR500</t>
  </si>
  <si>
    <t>ZAJPOTR200</t>
  </si>
  <si>
    <t>Zpracovatel:</t>
  </si>
  <si>
    <t>ZAJKAB3</t>
  </si>
  <si>
    <t>ORNIC250_RÝH</t>
  </si>
  <si>
    <t>4,8</t>
  </si>
  <si>
    <t>ORNIC250_CE</t>
  </si>
  <si>
    <t>22,8</t>
  </si>
  <si>
    <t>VYKOP_Z</t>
  </si>
  <si>
    <t>23,351</t>
  </si>
  <si>
    <t>VYKOP_N</t>
  </si>
  <si>
    <t>7,349</t>
  </si>
  <si>
    <t>VYKOP_CE</t>
  </si>
  <si>
    <t>30,7</t>
  </si>
  <si>
    <t>VYKOP3</t>
  </si>
  <si>
    <t>15,35</t>
  </si>
  <si>
    <t>VYKOP4</t>
  </si>
  <si>
    <t>BOUR_AŠ_CE</t>
  </si>
  <si>
    <t>PAŽCELK4_12</t>
  </si>
  <si>
    <t>136,068</t>
  </si>
  <si>
    <t>VYTLAČ_AŠ_CE</t>
  </si>
  <si>
    <t>VYTLAČ_Z</t>
  </si>
  <si>
    <t>8,784</t>
  </si>
  <si>
    <t>VYTLAČ_N</t>
  </si>
  <si>
    <t>ODVOZ13</t>
  </si>
  <si>
    <t>12,756</t>
  </si>
  <si>
    <t>ODVOZ45</t>
  </si>
  <si>
    <t>ODVOZ_CE</t>
  </si>
  <si>
    <t>25,512</t>
  </si>
  <si>
    <t>ZASYP_Z</t>
  </si>
  <si>
    <t>14,567</t>
  </si>
  <si>
    <t>OBSYP_CE</t>
  </si>
  <si>
    <t>55,801</t>
  </si>
  <si>
    <t>POSTŘIK_SPOJ</t>
  </si>
  <si>
    <t>TĚS_SPAR_Ž1</t>
  </si>
  <si>
    <t>SUŤ_ŠTĚRK_T</t>
  </si>
  <si>
    <t>14,198</t>
  </si>
  <si>
    <t>SUŤ_ŽIVICE_T</t>
  </si>
  <si>
    <t>8,538</t>
  </si>
  <si>
    <t>SUŤ_SYP</t>
  </si>
  <si>
    <t>22,736</t>
  </si>
  <si>
    <t>SUŤ_ŽBETON_T</t>
  </si>
  <si>
    <t>PŘESUN_HMT</t>
  </si>
  <si>
    <t>0,016</t>
  </si>
  <si>
    <t>Zpracovatel</t>
  </si>
  <si>
    <t>Datum a podpis:</t>
  </si>
  <si>
    <t>Razítko</t>
  </si>
  <si>
    <t>Objednavatel</t>
  </si>
  <si>
    <t>Zhotovitel</t>
  </si>
  <si>
    <t>Náklady ze soupisu prací</t>
  </si>
  <si>
    <t xml:space="preserve">    5 - Komunikace pozemní</t>
  </si>
  <si>
    <t>J. hmotnost [t]</t>
  </si>
  <si>
    <t>Hmotnost celkem [t]</t>
  </si>
  <si>
    <t>113107165</t>
  </si>
  <si>
    <t>Odstranění podkladu z kameniva drceného tl přes 400 do 500 mm strojně pl přes 50 do 200 m2</t>
  </si>
  <si>
    <t>1104378224</t>
  </si>
  <si>
    <t>113154255</t>
  </si>
  <si>
    <t>Frézování živičného krytu tl 200 mm pruh š přes 0,5 do 1 m pl přes 500 do 1000 m2 s překážkami v trase</t>
  </si>
  <si>
    <t>-118829915</t>
  </si>
  <si>
    <t>Čerpání vody na dopravní výšku do 10 m průměrný přítok do 500 l/min</t>
  </si>
  <si>
    <t>39272611</t>
  </si>
  <si>
    <t>Pohotovost čerpací soupravy pro dopravní výšku do 10 m přítok do 500 l/min</t>
  </si>
  <si>
    <t>-1772855117</t>
  </si>
  <si>
    <t>Dočasné zajištění kabelů a kabelových tratí ze 3 volně ložených kabelů</t>
  </si>
  <si>
    <t>1579177806</t>
  </si>
  <si>
    <t>121112004</t>
  </si>
  <si>
    <t>Sejmutí ornice tl vrstvy přes 200 do 250 mm ručně</t>
  </si>
  <si>
    <t>-318367751</t>
  </si>
  <si>
    <t>132254204</t>
  </si>
  <si>
    <t>Hloubení zapažených rýh š do 2000 mm v hornině třídy těžitelnosti I skupiny 3 objem do 500 m3</t>
  </si>
  <si>
    <t>347086560</t>
  </si>
  <si>
    <t>132354204</t>
  </si>
  <si>
    <t>Hloubení zapažených rýh š do 2000 mm v hornině třídy těžitelnosti II skupiny 4 objem do 500 m3</t>
  </si>
  <si>
    <t>-973573719</t>
  </si>
  <si>
    <t>139001101</t>
  </si>
  <si>
    <t>Příplatek za ztížení vykopávky v blízkosti podzemního vedení</t>
  </si>
  <si>
    <t>-1131764137</t>
  </si>
  <si>
    <t>151811131</t>
  </si>
  <si>
    <t>Osazení pažicího boxu hl výkopu do 4 m š do 1,2 m</t>
  </si>
  <si>
    <t>2044399574</t>
  </si>
  <si>
    <t>151811231</t>
  </si>
  <si>
    <t>Odstranění pažicího boxu hl výkopu do 4 m š do 1,2 m</t>
  </si>
  <si>
    <t>-1041959001</t>
  </si>
  <si>
    <t>162751117</t>
  </si>
  <si>
    <t>Vodorovné přemístění přes 9 000 do 10000 m výkopku/sypaniny z horniny třídy těžitelnosti I skupiny 1 až 3</t>
  </si>
  <si>
    <t>548065726</t>
  </si>
  <si>
    <t xml:space="preserve">"Dodavatel navrhne vzdálenost na skládku podle svých možností" </t>
  </si>
  <si>
    <t>162751119</t>
  </si>
  <si>
    <t>Příplatek k vodorovnému přemístění výkopku/sypaniny z horniny třídy těžitelnosti I skupiny 1 až 3 ZKD 1000 m přes 10000 m</t>
  </si>
  <si>
    <t>-1948479459</t>
  </si>
  <si>
    <t>ODVOZ13*6</t>
  </si>
  <si>
    <t>162751137</t>
  </si>
  <si>
    <t>Vodorovné přemístění přes 9 000 do 10000 m výkopku/sypaniny z horniny třídy těžitelnosti II skupiny 4 a 5</t>
  </si>
  <si>
    <t>-341446982</t>
  </si>
  <si>
    <t>162751139</t>
  </si>
  <si>
    <t>Příplatek k vodorovnému přemístění výkopku/sypaniny z horniny třídy těžitelnosti II skupiny 4 a 5 ZKD 1000 m přes 10000 m</t>
  </si>
  <si>
    <t>-660362313</t>
  </si>
  <si>
    <t>171201221</t>
  </si>
  <si>
    <t>Poplatek za uložení na skládce (skládkovné) zeminy a kamení kód odpadu 17 05 04</t>
  </si>
  <si>
    <t>1164289920</t>
  </si>
  <si>
    <t>174151101</t>
  </si>
  <si>
    <t>Zásyp jam, šachet rýh nebo kolem objektů sypaninou se zhutněním</t>
  </si>
  <si>
    <t>325701580</t>
  </si>
  <si>
    <t>58331200</t>
  </si>
  <si>
    <t>štěrkopísek netříděný</t>
  </si>
  <si>
    <t>-1959061786</t>
  </si>
  <si>
    <t>Obsypání potrubí strojně sypaninou bez prohození, uloženou do 3 m</t>
  </si>
  <si>
    <t>2111258728</t>
  </si>
  <si>
    <t>58337310</t>
  </si>
  <si>
    <t>štěrkopísek frakce 0/4</t>
  </si>
  <si>
    <t>441353206</t>
  </si>
  <si>
    <t>181311104</t>
  </si>
  <si>
    <t>Rozprostření ornice tl vrstvy přes 200 do 250 mm v rovině nebo ve svahu do 1:5 ručně</t>
  </si>
  <si>
    <t>-1943574870</t>
  </si>
  <si>
    <t>181411141</t>
  </si>
  <si>
    <t>Založení parterového trávníku výsevem pl do 1000 m2 v rovině a ve svahu do 1:5</t>
  </si>
  <si>
    <t>763232529</t>
  </si>
  <si>
    <t>00572420</t>
  </si>
  <si>
    <t>osivo směs travní parková okrasná</t>
  </si>
  <si>
    <t>1252355815</t>
  </si>
  <si>
    <t>451572111</t>
  </si>
  <si>
    <t>Lože pod potrubí otevřený výkop z kameniva drobného těženého</t>
  </si>
  <si>
    <t>1105657477</t>
  </si>
  <si>
    <t>Komunikace pozemní</t>
  </si>
  <si>
    <t>564751111</t>
  </si>
  <si>
    <t>Podklad z kameniva hrubého drceného vel. 32-63 mm plochy přes 100 m2 tl 150 mm</t>
  </si>
  <si>
    <t>-1060584518</t>
  </si>
  <si>
    <t>564851111</t>
  </si>
  <si>
    <t>Podklad ze štěrkodrtě ŠD plochy přes 100 m2 tl 150 mm</t>
  </si>
  <si>
    <t>-1803972634</t>
  </si>
  <si>
    <t>565135101</t>
  </si>
  <si>
    <t>Asfaltový beton vrstva podkladní ACP 16 (obalované kamenivo OKS) tl 50 mm š do 1,5 m</t>
  </si>
  <si>
    <t>-681467661</t>
  </si>
  <si>
    <t>566901232</t>
  </si>
  <si>
    <t>Vyspravení podkladu po překopech inženýrských sítí plochy přes 15 m2 štěrkodrtí tl. 150 mm</t>
  </si>
  <si>
    <t>-2075776153</t>
  </si>
  <si>
    <t>Postřik živičný infiltrační s posypem z asfaltu množství 1 kg/m2</t>
  </si>
  <si>
    <t>1668588118</t>
  </si>
  <si>
    <t>573231111</t>
  </si>
  <si>
    <t>Postřik živičný spojovací ze silniční emulze v množství 0,70 kg/m2</t>
  </si>
  <si>
    <t>-961667329</t>
  </si>
  <si>
    <t>577144031</t>
  </si>
  <si>
    <t>Asfaltový beton vrstva obrusná ACO 11 (ABS) tř. I tl 50 mm š do 1,5 m z modifikovaného asfaltu</t>
  </si>
  <si>
    <t>298957192</t>
  </si>
  <si>
    <t>Montáž potrubí z PE100 SDR 11 otevřený výkop svařovaných elektrotvarovkou D 32 x 3,0 mm</t>
  </si>
  <si>
    <t>-2116155205</t>
  </si>
  <si>
    <t>28613524</t>
  </si>
  <si>
    <t>-312483074</t>
  </si>
  <si>
    <t>899722113</t>
  </si>
  <si>
    <t>Krytí potrubí z plastů výstražnou fólií z PVC 34cm</t>
  </si>
  <si>
    <t>1447327391</t>
  </si>
  <si>
    <t>Vodorovná doprava suti ze sypkých materiálů do 1 km</t>
  </si>
  <si>
    <t>-1071023097</t>
  </si>
  <si>
    <t>Příplatek ZKD 1 km u vodorovné dopravy suti ze sypkých materiálů</t>
  </si>
  <si>
    <t>-958574738</t>
  </si>
  <si>
    <t>997221645</t>
  </si>
  <si>
    <t>Poplatek za uložení na skládce (skládkovné) odpadu asfaltového bez dehtu kód odpadu 17 03 02</t>
  </si>
  <si>
    <t>1948847455</t>
  </si>
  <si>
    <t>997221655</t>
  </si>
  <si>
    <t>1435671565</t>
  </si>
  <si>
    <t>1599675931</t>
  </si>
  <si>
    <t>Borovice, obnova vodovodu</t>
  </si>
  <si>
    <t>SO 04 Nové vodovodní přípojky</t>
  </si>
  <si>
    <t>-</t>
  </si>
  <si>
    <t>dodávka a montáž elektrotvarovka Frialen MB32  PE100 SDR11</t>
  </si>
  <si>
    <t>potrubí třívrstvé PE100 RC SDR11 32x3,0 dl 6m tyč</t>
  </si>
  <si>
    <t>dodávka a montáž vodoměrné šachty Bazenplast SŠ120</t>
  </si>
  <si>
    <t xml:space="preserve">(položka č.36 obsahuje  výkop a zásyp jámy, podkladní beton, dodávku-dopravu a osazení VŠ, dodávk a osazení poklopu nepojížděného) </t>
  </si>
  <si>
    <t>Přesun hmot pro trubní vedení z trub litinových otevřený výkop (PE potrubí)</t>
  </si>
  <si>
    <t>AVK Supa Lock bezzávitové šoupátko přímé 5.30 NEOCEŇOVAT DODÁVKU OBJEDNATELE</t>
  </si>
  <si>
    <t>AVK Supa Lock přechodka s integrovaným PE 32 NEOCEŇOVAT DODÁVKU OBJEDNATELE</t>
  </si>
  <si>
    <t>AVK zemní teleskopická souprava 7.7 , přípojková, rozsah 1,05-1,75 m NEOCEŇOVAT DODÁVKU OBJEDNATELE</t>
  </si>
  <si>
    <t>AVK Supa Lock bezzávitové šoupátko 5.40 přímé s přechodkou na PE 32 NEOCEŇOVAT DODÁVKU OBJEDNATELE</t>
  </si>
  <si>
    <t>AVK Supa Lock ISO přechodka DN 32 NEOCEŇOVAT DODÁVKU OBJEDNATELE</t>
  </si>
  <si>
    <t>AVK Supa Lock bezzávitové šoupátko 5.40 přímé s přechodkou na PE 40 NEOCEŇOVAT DODÁVKU OBJEDNATELE</t>
  </si>
  <si>
    <t>AVK Supa Lock ISO přechodka DN 40 NEOCEŇOVAT DODÁVKU OBJEDNATELE</t>
  </si>
  <si>
    <t>ŠOUPĚ E2 PŘÍRUBOVÉ KRÁTKÉ DN 80 NEOCEŇOVAT DODÁVKU OBJEDNATELE</t>
  </si>
  <si>
    <t>ZEMNÍ SOUPRAVY ŠOUPÁTKOVÉ TELESKOPICKÉ 50-100 (1,3-1,8m) NEOCEŇOVAT DODÁVKU OBJEDNATELE</t>
  </si>
  <si>
    <t>HYDRANT ODVZDUŠŇOVACÍ PN 1-16 1555/50 NEOCEŇOVAT DODÁVKU OBJEDNATELE</t>
  </si>
  <si>
    <t>AVK hydrant podzemní 12.1.3, jednoduše jištěný, DN 80, 1500 mm NEOCEŇOVAT DODÁVKU OBJEDNATELE</t>
  </si>
  <si>
    <t>AVK Supa Lock SINGLE navrtávací pas z tvárné litiny 8.4.31, DN 80 NEOCEŇOVAT DODÁVKU OBJEDNATELE</t>
  </si>
  <si>
    <t>EURO plovoucí uliční poklop, hranatý, 7.2.8 NEOCEŇOVAT DODÁVKU OBJEDNATELE</t>
  </si>
  <si>
    <t>POKLOPY HYDRANTOVÝ TUHÝ LITINANEOCEŇOVAT DODÁVKU OBJEDNATELE</t>
  </si>
  <si>
    <t>VODA Uliční poklopy POKLOP ODVZDUŠŇOVACÍ HYDRANTY NEOCEŇOVAT DODÁVKU OBJEDNATELE</t>
  </si>
  <si>
    <t>VODA Uliční poklopy VÍČKO K POKLOPU 1790 NEOCEŇOVAT DODÁVKU OBJEDNATELE</t>
  </si>
  <si>
    <t xml:space="preserve">PODKLADOVÁ DESKA POD HYDRANTOVÝ POKLOP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</si>
</sst>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7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Arial CE"/>
      <family val="2"/>
    </font>
    <font>
      <sz val="8"/>
      <color rgb="FF3366FF"/>
      <name val="Arial CE"/>
    </font>
    <font>
      <sz val="8"/>
      <color rgb="FF000000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80008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9"/>
      <name val="Arial CE"/>
      <charset val="238"/>
    </font>
    <font>
      <i/>
      <sz val="8"/>
      <color rgb="FF0000FF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6" fillId="0" borderId="0" applyNumberFormat="0" applyFill="0" applyBorder="0" applyAlignment="0" applyProtection="0"/>
    <xf numFmtId="0" fontId="48" fillId="0" borderId="1"/>
  </cellStyleXfs>
  <cellXfs count="5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38" fillId="0" borderId="28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167" fontId="38" fillId="0" borderId="28" xfId="0" applyNumberFormat="1" applyFont="1" applyBorder="1" applyAlignment="1" applyProtection="1">
      <alignment vertical="center"/>
      <protection locked="0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  <protection locked="0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48" fillId="0" borderId="1" xfId="2" applyProtection="1"/>
    <xf numFmtId="0" fontId="48" fillId="0" borderId="1" xfId="2"/>
    <xf numFmtId="0" fontId="48" fillId="0" borderId="1" xfId="2" applyFont="1" applyAlignment="1">
      <alignment horizontal="left" vertical="center"/>
    </xf>
    <xf numFmtId="0" fontId="50" fillId="0" borderId="1" xfId="2" applyFont="1" applyAlignment="1">
      <alignment horizontal="left" vertical="center"/>
    </xf>
    <xf numFmtId="0" fontId="48" fillId="0" borderId="2" xfId="2" applyBorder="1"/>
    <xf numFmtId="0" fontId="48" fillId="0" borderId="3" xfId="2" applyBorder="1"/>
    <xf numFmtId="0" fontId="48" fillId="0" borderId="5" xfId="2" applyBorder="1"/>
    <xf numFmtId="0" fontId="51" fillId="0" borderId="1" xfId="2" applyFont="1" applyAlignment="1">
      <alignment horizontal="left" vertical="center"/>
    </xf>
    <xf numFmtId="0" fontId="52" fillId="0" borderId="1" xfId="2" applyFont="1" applyAlignment="1">
      <alignment horizontal="left" vertical="center"/>
    </xf>
    <xf numFmtId="0" fontId="53" fillId="0" borderId="1" xfId="2" applyFont="1" applyAlignment="1">
      <alignment horizontal="left" vertical="center"/>
    </xf>
    <xf numFmtId="0" fontId="48" fillId="0" borderId="1" xfId="2" applyFont="1" applyAlignment="1">
      <alignment vertical="center"/>
    </xf>
    <xf numFmtId="0" fontId="48" fillId="0" borderId="5" xfId="2" applyFont="1" applyBorder="1" applyAlignment="1">
      <alignment vertical="center"/>
    </xf>
    <xf numFmtId="0" fontId="48" fillId="0" borderId="1" xfId="2" applyFont="1" applyAlignment="1">
      <alignment vertical="center"/>
    </xf>
    <xf numFmtId="0" fontId="48" fillId="0" borderId="5" xfId="2" applyBorder="1" applyAlignment="1">
      <alignment vertical="center"/>
    </xf>
    <xf numFmtId="0" fontId="48" fillId="0" borderId="1" xfId="2" applyAlignment="1">
      <alignment vertical="center"/>
    </xf>
    <xf numFmtId="0" fontId="55" fillId="0" borderId="1" xfId="2" applyFont="1" applyAlignment="1">
      <alignment horizontal="left" vertical="center"/>
    </xf>
    <xf numFmtId="165" fontId="55" fillId="0" borderId="1" xfId="2" applyNumberFormat="1" applyFont="1" applyAlignment="1">
      <alignment horizontal="left" vertical="center"/>
    </xf>
    <xf numFmtId="0" fontId="48" fillId="0" borderId="1" xfId="2" applyFont="1" applyAlignment="1">
      <alignment vertical="center" wrapText="1"/>
    </xf>
    <xf numFmtId="0" fontId="48" fillId="0" borderId="5" xfId="2" applyFont="1" applyBorder="1" applyAlignment="1">
      <alignment vertical="center" wrapText="1"/>
    </xf>
    <xf numFmtId="0" fontId="48" fillId="0" borderId="5" xfId="2" applyBorder="1" applyAlignment="1">
      <alignment vertical="center" wrapText="1"/>
    </xf>
    <xf numFmtId="0" fontId="48" fillId="0" borderId="1" xfId="2" applyAlignment="1">
      <alignment vertical="center" wrapText="1"/>
    </xf>
    <xf numFmtId="0" fontId="50" fillId="0" borderId="1" xfId="2" applyFont="1" applyAlignment="1">
      <alignment horizontal="left" vertical="center" wrapText="1"/>
    </xf>
    <xf numFmtId="0" fontId="48" fillId="0" borderId="16" xfId="2" applyFont="1" applyBorder="1" applyAlignment="1">
      <alignment vertical="center"/>
    </xf>
    <xf numFmtId="0" fontId="56" fillId="0" borderId="1" xfId="2" applyFont="1" applyAlignment="1">
      <alignment horizontal="left" vertical="center"/>
    </xf>
    <xf numFmtId="4" fontId="57" fillId="0" borderId="1" xfId="2" applyNumberFormat="1" applyFont="1" applyAlignment="1">
      <alignment vertical="center"/>
    </xf>
    <xf numFmtId="0" fontId="53" fillId="0" borderId="1" xfId="2" applyFont="1" applyAlignment="1">
      <alignment horizontal="right" vertical="center"/>
    </xf>
    <xf numFmtId="0" fontId="58" fillId="0" borderId="1" xfId="2" applyFont="1" applyAlignment="1">
      <alignment horizontal="left" vertical="center"/>
    </xf>
    <xf numFmtId="4" fontId="53" fillId="0" borderId="1" xfId="2" applyNumberFormat="1" applyFont="1" applyAlignment="1">
      <alignment vertical="center"/>
    </xf>
    <xf numFmtId="164" fontId="53" fillId="0" borderId="1" xfId="2" applyNumberFormat="1" applyFont="1" applyAlignment="1">
      <alignment horizontal="right" vertical="center"/>
    </xf>
    <xf numFmtId="0" fontId="48" fillId="6" borderId="1" xfId="2" applyFont="1" applyFill="1" applyAlignment="1">
      <alignment vertical="center"/>
    </xf>
    <xf numFmtId="0" fontId="59" fillId="6" borderId="9" xfId="2" applyFont="1" applyFill="1" applyBorder="1" applyAlignment="1">
      <alignment horizontal="left" vertical="center"/>
    </xf>
    <xf numFmtId="0" fontId="48" fillId="6" borderId="10" xfId="2" applyFont="1" applyFill="1" applyBorder="1" applyAlignment="1">
      <alignment vertical="center"/>
    </xf>
    <xf numFmtId="0" fontId="59" fillId="6" borderId="10" xfId="2" applyFont="1" applyFill="1" applyBorder="1" applyAlignment="1">
      <alignment horizontal="right" vertical="center"/>
    </xf>
    <xf numFmtId="0" fontId="59" fillId="6" borderId="10" xfId="2" applyFont="1" applyFill="1" applyBorder="1" applyAlignment="1">
      <alignment horizontal="center" vertical="center"/>
    </xf>
    <xf numFmtId="4" fontId="59" fillId="6" borderId="10" xfId="2" applyNumberFormat="1" applyFont="1" applyFill="1" applyBorder="1" applyAlignment="1">
      <alignment vertical="center"/>
    </xf>
    <xf numFmtId="0" fontId="48" fillId="6" borderId="11" xfId="2" applyFont="1" applyFill="1" applyBorder="1" applyAlignment="1">
      <alignment vertical="center"/>
    </xf>
    <xf numFmtId="0" fontId="60" fillId="0" borderId="7" xfId="2" applyFont="1" applyBorder="1" applyAlignment="1">
      <alignment horizontal="left" vertical="center"/>
    </xf>
    <xf numFmtId="0" fontId="48" fillId="0" borderId="7" xfId="2" applyBorder="1" applyAlignment="1">
      <alignment vertical="center"/>
    </xf>
    <xf numFmtId="0" fontId="53" fillId="0" borderId="8" xfId="2" applyFont="1" applyBorder="1" applyAlignment="1">
      <alignment horizontal="left" vertical="center"/>
    </xf>
    <xf numFmtId="0" fontId="48" fillId="0" borderId="8" xfId="2" applyFont="1" applyBorder="1" applyAlignment="1">
      <alignment vertical="center"/>
    </xf>
    <xf numFmtId="0" fontId="53" fillId="0" borderId="8" xfId="2" applyFont="1" applyBorder="1" applyAlignment="1">
      <alignment horizontal="center" vertical="center"/>
    </xf>
    <xf numFmtId="0" fontId="53" fillId="0" borderId="8" xfId="2" applyFont="1" applyBorder="1" applyAlignment="1">
      <alignment horizontal="right" vertical="center"/>
    </xf>
    <xf numFmtId="0" fontId="48" fillId="0" borderId="7" xfId="2" applyFont="1" applyBorder="1" applyAlignment="1">
      <alignment vertical="center"/>
    </xf>
    <xf numFmtId="0" fontId="48" fillId="0" borderId="12" xfId="2" applyFont="1" applyBorder="1" applyAlignment="1">
      <alignment vertical="center"/>
    </xf>
    <xf numFmtId="0" fontId="48" fillId="0" borderId="13" xfId="2" applyFont="1" applyBorder="1" applyAlignment="1">
      <alignment vertical="center"/>
    </xf>
    <xf numFmtId="0" fontId="48" fillId="0" borderId="2" xfId="2" applyFont="1" applyBorder="1" applyAlignment="1">
      <alignment vertical="center"/>
    </xf>
    <xf numFmtId="0" fontId="48" fillId="0" borderId="3" xfId="2" applyFont="1" applyBorder="1" applyAlignment="1">
      <alignment vertical="center"/>
    </xf>
    <xf numFmtId="0" fontId="55" fillId="0" borderId="1" xfId="2" applyFont="1" applyAlignment="1">
      <alignment horizontal="left" vertical="center" wrapText="1"/>
    </xf>
    <xf numFmtId="0" fontId="61" fillId="6" borderId="1" xfId="2" applyFont="1" applyFill="1" applyAlignment="1">
      <alignment horizontal="left" vertical="center"/>
    </xf>
    <xf numFmtId="0" fontId="61" fillId="6" borderId="1" xfId="2" applyFont="1" applyFill="1" applyAlignment="1">
      <alignment horizontal="right" vertical="center"/>
    </xf>
    <xf numFmtId="0" fontId="62" fillId="0" borderId="1" xfId="2" applyFont="1" applyAlignment="1">
      <alignment horizontal="left" vertical="center"/>
    </xf>
    <xf numFmtId="0" fontId="63" fillId="0" borderId="1" xfId="2" applyFont="1" applyAlignment="1">
      <alignment vertical="center"/>
    </xf>
    <xf numFmtId="0" fontId="63" fillId="0" borderId="5" xfId="2" applyFont="1" applyBorder="1" applyAlignment="1">
      <alignment vertical="center"/>
    </xf>
    <xf numFmtId="0" fontId="63" fillId="0" borderId="24" xfId="2" applyFont="1" applyBorder="1" applyAlignment="1">
      <alignment horizontal="left" vertical="center"/>
    </xf>
    <xf numFmtId="0" fontId="63" fillId="0" borderId="24" xfId="2" applyFont="1" applyBorder="1" applyAlignment="1">
      <alignment vertical="center"/>
    </xf>
    <xf numFmtId="4" fontId="63" fillId="0" borderId="24" xfId="2" applyNumberFormat="1" applyFont="1" applyBorder="1" applyAlignment="1">
      <alignment vertical="center"/>
    </xf>
    <xf numFmtId="0" fontId="64" fillId="0" borderId="1" xfId="2" applyFont="1" applyAlignment="1">
      <alignment vertical="center"/>
    </xf>
    <xf numFmtId="0" fontId="64" fillId="0" borderId="5" xfId="2" applyFont="1" applyBorder="1" applyAlignment="1">
      <alignment vertical="center"/>
    </xf>
    <xf numFmtId="0" fontId="64" fillId="0" borderId="24" xfId="2" applyFont="1" applyBorder="1" applyAlignment="1">
      <alignment horizontal="left" vertical="center"/>
    </xf>
    <xf numFmtId="0" fontId="64" fillId="0" borderId="24" xfId="2" applyFont="1" applyBorder="1" applyAlignment="1">
      <alignment vertical="center"/>
    </xf>
    <xf numFmtId="4" fontId="64" fillId="0" borderId="24" xfId="2" applyNumberFormat="1" applyFont="1" applyBorder="1" applyAlignment="1">
      <alignment vertical="center"/>
    </xf>
    <xf numFmtId="0" fontId="48" fillId="0" borderId="1" xfId="2" applyFont="1" applyAlignment="1">
      <alignment horizontal="center" vertical="center" wrapText="1"/>
    </xf>
    <xf numFmtId="0" fontId="48" fillId="0" borderId="5" xfId="2" applyFont="1" applyBorder="1" applyAlignment="1">
      <alignment horizontal="center" vertical="center" wrapText="1"/>
    </xf>
    <xf numFmtId="0" fontId="61" fillId="6" borderId="20" xfId="2" applyFont="1" applyFill="1" applyBorder="1" applyAlignment="1">
      <alignment horizontal="center" vertical="center" wrapText="1"/>
    </xf>
    <xf numFmtId="0" fontId="61" fillId="6" borderId="21" xfId="2" applyFont="1" applyFill="1" applyBorder="1" applyAlignment="1">
      <alignment horizontal="center" vertical="center" wrapText="1"/>
    </xf>
    <xf numFmtId="0" fontId="61" fillId="6" borderId="22" xfId="2" applyFont="1" applyFill="1" applyBorder="1" applyAlignment="1">
      <alignment horizontal="center" vertical="center" wrapText="1"/>
    </xf>
    <xf numFmtId="0" fontId="61" fillId="6" borderId="1" xfId="2" applyFont="1" applyFill="1" applyAlignment="1">
      <alignment horizontal="center" vertical="center" wrapText="1"/>
    </xf>
    <xf numFmtId="0" fontId="48" fillId="0" borderId="5" xfId="2" applyBorder="1" applyAlignment="1">
      <alignment horizontal="center" vertical="center" wrapText="1"/>
    </xf>
    <xf numFmtId="0" fontId="65" fillId="0" borderId="20" xfId="2" applyFont="1" applyBorder="1" applyAlignment="1">
      <alignment horizontal="center" vertical="center" wrapText="1"/>
    </xf>
    <xf numFmtId="0" fontId="65" fillId="0" borderId="21" xfId="2" applyFont="1" applyBorder="1" applyAlignment="1">
      <alignment horizontal="center" vertical="center" wrapText="1"/>
    </xf>
    <xf numFmtId="0" fontId="65" fillId="0" borderId="22" xfId="2" applyFont="1" applyBorder="1" applyAlignment="1">
      <alignment horizontal="center" vertical="center" wrapText="1"/>
    </xf>
    <xf numFmtId="0" fontId="48" fillId="0" borderId="1" xfId="2" applyAlignment="1">
      <alignment horizontal="center" vertical="center" wrapText="1"/>
    </xf>
    <xf numFmtId="0" fontId="57" fillId="0" borderId="1" xfId="2" applyFont="1" applyAlignment="1">
      <alignment horizontal="left" vertical="center"/>
    </xf>
    <xf numFmtId="4" fontId="57" fillId="0" borderId="1" xfId="2" applyNumberFormat="1" applyFont="1" applyAlignment="1"/>
    <xf numFmtId="0" fontId="48" fillId="0" borderId="15" xfId="2" applyFont="1" applyBorder="1" applyAlignment="1">
      <alignment vertical="center"/>
    </xf>
    <xf numFmtId="0" fontId="48" fillId="0" borderId="16" xfId="2" applyBorder="1" applyAlignment="1">
      <alignment vertical="center"/>
    </xf>
    <xf numFmtId="166" fontId="66" fillId="0" borderId="16" xfId="2" applyNumberFormat="1" applyFont="1" applyBorder="1" applyAlignment="1"/>
    <xf numFmtId="166" fontId="66" fillId="0" borderId="17" xfId="2" applyNumberFormat="1" applyFont="1" applyBorder="1" applyAlignment="1"/>
    <xf numFmtId="4" fontId="67" fillId="0" borderId="1" xfId="2" applyNumberFormat="1" applyFont="1" applyAlignment="1">
      <alignment vertical="center"/>
    </xf>
    <xf numFmtId="0" fontId="68" fillId="0" borderId="1" xfId="2" applyFont="1" applyAlignment="1"/>
    <xf numFmtId="0" fontId="68" fillId="0" borderId="5" xfId="2" applyFont="1" applyBorder="1" applyAlignment="1"/>
    <xf numFmtId="0" fontId="68" fillId="0" borderId="1" xfId="2" applyFont="1" applyAlignment="1">
      <alignment horizontal="left"/>
    </xf>
    <xf numFmtId="0" fontId="63" fillId="0" borderId="1" xfId="2" applyFont="1" applyAlignment="1">
      <alignment horizontal="left"/>
    </xf>
    <xf numFmtId="4" fontId="63" fillId="0" borderId="1" xfId="2" applyNumberFormat="1" applyFont="1" applyAlignment="1"/>
    <xf numFmtId="0" fontId="68" fillId="0" borderId="18" xfId="2" applyFont="1" applyBorder="1" applyAlignment="1"/>
    <xf numFmtId="0" fontId="68" fillId="0" borderId="1" xfId="2" applyFont="1" applyBorder="1" applyAlignment="1"/>
    <xf numFmtId="166" fontId="68" fillId="0" borderId="1" xfId="2" applyNumberFormat="1" applyFont="1" applyBorder="1" applyAlignment="1"/>
    <xf numFmtId="166" fontId="68" fillId="0" borderId="19" xfId="2" applyNumberFormat="1" applyFont="1" applyBorder="1" applyAlignment="1"/>
    <xf numFmtId="0" fontId="68" fillId="0" borderId="1" xfId="2" applyFont="1" applyAlignment="1">
      <alignment horizontal="center"/>
    </xf>
    <xf numFmtId="4" fontId="68" fillId="0" borderId="1" xfId="2" applyNumberFormat="1" applyFont="1" applyAlignment="1">
      <alignment vertical="center"/>
    </xf>
    <xf numFmtId="0" fontId="64" fillId="0" borderId="1" xfId="2" applyFont="1" applyAlignment="1">
      <alignment horizontal="left"/>
    </xf>
    <xf numFmtId="4" fontId="64" fillId="0" borderId="1" xfId="2" applyNumberFormat="1" applyFont="1" applyAlignment="1"/>
    <xf numFmtId="0" fontId="48" fillId="0" borderId="5" xfId="2" applyFont="1" applyBorder="1" applyAlignment="1" applyProtection="1">
      <alignment vertical="center"/>
      <protection locked="0"/>
    </xf>
    <xf numFmtId="0" fontId="61" fillId="0" borderId="28" xfId="2" applyFont="1" applyBorder="1" applyAlignment="1" applyProtection="1">
      <alignment horizontal="center" vertical="center"/>
      <protection locked="0"/>
    </xf>
    <xf numFmtId="49" fontId="61" fillId="0" borderId="28" xfId="2" applyNumberFormat="1" applyFont="1" applyBorder="1" applyAlignment="1" applyProtection="1">
      <alignment horizontal="left" vertical="center" wrapText="1"/>
      <protection locked="0"/>
    </xf>
    <xf numFmtId="0" fontId="61" fillId="0" borderId="28" xfId="2" applyFont="1" applyBorder="1" applyAlignment="1" applyProtection="1">
      <alignment horizontal="left" vertical="center" wrapText="1"/>
      <protection locked="0"/>
    </xf>
    <xf numFmtId="0" fontId="61" fillId="0" borderId="28" xfId="2" applyFont="1" applyBorder="1" applyAlignment="1" applyProtection="1">
      <alignment horizontal="center" vertical="center" wrapText="1"/>
      <protection locked="0"/>
    </xf>
    <xf numFmtId="167" fontId="61" fillId="0" borderId="28" xfId="2" applyNumberFormat="1" applyFont="1" applyBorder="1" applyAlignment="1" applyProtection="1">
      <alignment vertical="center"/>
      <protection locked="0"/>
    </xf>
    <xf numFmtId="4" fontId="61" fillId="0" borderId="28" xfId="2" applyNumberFormat="1" applyFont="1" applyBorder="1" applyAlignment="1" applyProtection="1">
      <alignment vertical="center"/>
      <protection locked="0"/>
    </xf>
    <xf numFmtId="0" fontId="48" fillId="0" borderId="28" xfId="2" applyFont="1" applyBorder="1" applyAlignment="1" applyProtection="1">
      <alignment vertical="center"/>
      <protection locked="0"/>
    </xf>
    <xf numFmtId="0" fontId="65" fillId="0" borderId="18" xfId="2" applyFont="1" applyBorder="1" applyAlignment="1">
      <alignment horizontal="left" vertical="center"/>
    </xf>
    <xf numFmtId="0" fontId="65" fillId="0" borderId="1" xfId="2" applyFont="1" applyBorder="1" applyAlignment="1">
      <alignment horizontal="center" vertical="center"/>
    </xf>
    <xf numFmtId="166" fontId="65" fillId="0" borderId="1" xfId="2" applyNumberFormat="1" applyFont="1" applyBorder="1" applyAlignment="1">
      <alignment vertical="center"/>
    </xf>
    <xf numFmtId="166" fontId="65" fillId="0" borderId="19" xfId="2" applyNumberFormat="1" applyFont="1" applyBorder="1" applyAlignment="1">
      <alignment vertical="center"/>
    </xf>
    <xf numFmtId="0" fontId="61" fillId="0" borderId="1" xfId="2" applyFont="1" applyAlignment="1">
      <alignment horizontal="left" vertical="center"/>
    </xf>
    <xf numFmtId="4" fontId="48" fillId="0" borderId="1" xfId="2" applyNumberFormat="1" applyFont="1" applyAlignment="1">
      <alignment vertical="center"/>
    </xf>
    <xf numFmtId="0" fontId="69" fillId="0" borderId="1" xfId="2" applyFont="1" applyAlignment="1">
      <alignment vertical="center"/>
    </xf>
    <xf numFmtId="0" fontId="69" fillId="0" borderId="5" xfId="2" applyFont="1" applyBorder="1" applyAlignment="1">
      <alignment vertical="center"/>
    </xf>
    <xf numFmtId="0" fontId="70" fillId="0" borderId="1" xfId="2" applyFont="1" applyAlignment="1">
      <alignment horizontal="left" vertical="center"/>
    </xf>
    <xf numFmtId="0" fontId="69" fillId="0" borderId="1" xfId="2" applyFont="1" applyAlignment="1">
      <alignment horizontal="left" vertical="center"/>
    </xf>
    <xf numFmtId="0" fontId="69" fillId="0" borderId="1" xfId="2" applyFont="1" applyAlignment="1">
      <alignment horizontal="left" vertical="center" wrapText="1"/>
    </xf>
    <xf numFmtId="167" fontId="69" fillId="0" borderId="1" xfId="2" applyNumberFormat="1" applyFont="1" applyAlignment="1">
      <alignment vertical="center"/>
    </xf>
    <xf numFmtId="0" fontId="69" fillId="0" borderId="18" xfId="2" applyFont="1" applyBorder="1" applyAlignment="1">
      <alignment vertical="center"/>
    </xf>
    <xf numFmtId="0" fontId="69" fillId="0" borderId="1" xfId="2" applyFont="1" applyBorder="1" applyAlignment="1">
      <alignment vertical="center"/>
    </xf>
    <xf numFmtId="0" fontId="69" fillId="0" borderId="19" xfId="2" applyFont="1" applyBorder="1" applyAlignment="1">
      <alignment vertical="center"/>
    </xf>
    <xf numFmtId="0" fontId="71" fillId="0" borderId="1" xfId="2" applyFont="1" applyAlignment="1">
      <alignment vertical="center"/>
    </xf>
    <xf numFmtId="0" fontId="71" fillId="0" borderId="5" xfId="2" applyFont="1" applyBorder="1" applyAlignment="1">
      <alignment vertical="center"/>
    </xf>
    <xf numFmtId="0" fontId="71" fillId="0" borderId="1" xfId="2" applyFont="1" applyAlignment="1">
      <alignment horizontal="left" vertical="center"/>
    </xf>
    <xf numFmtId="0" fontId="71" fillId="0" borderId="1" xfId="2" applyFont="1" applyAlignment="1">
      <alignment horizontal="left" vertical="center" wrapText="1"/>
    </xf>
    <xf numFmtId="0" fontId="71" fillId="0" borderId="18" xfId="2" applyFont="1" applyBorder="1" applyAlignment="1">
      <alignment vertical="center"/>
    </xf>
    <xf numFmtId="0" fontId="71" fillId="0" borderId="1" xfId="2" applyFont="1" applyBorder="1" applyAlignment="1">
      <alignment vertical="center"/>
    </xf>
    <xf numFmtId="0" fontId="71" fillId="0" borderId="19" xfId="2" applyFont="1" applyBorder="1" applyAlignment="1">
      <alignment vertical="center"/>
    </xf>
    <xf numFmtId="0" fontId="72" fillId="0" borderId="28" xfId="2" applyFont="1" applyBorder="1" applyAlignment="1" applyProtection="1">
      <alignment horizontal="center" vertical="center"/>
      <protection locked="0"/>
    </xf>
    <xf numFmtId="49" fontId="72" fillId="0" borderId="28" xfId="2" applyNumberFormat="1" applyFont="1" applyBorder="1" applyAlignment="1" applyProtection="1">
      <alignment horizontal="left" vertical="center" wrapText="1"/>
      <protection locked="0"/>
    </xf>
    <xf numFmtId="0" fontId="72" fillId="0" borderId="28" xfId="2" applyFont="1" applyBorder="1" applyAlignment="1" applyProtection="1">
      <alignment horizontal="left" vertical="center" wrapText="1"/>
      <protection locked="0"/>
    </xf>
    <xf numFmtId="0" fontId="72" fillId="0" borderId="28" xfId="2" applyFont="1" applyBorder="1" applyAlignment="1" applyProtection="1">
      <alignment horizontal="center" vertical="center" wrapText="1"/>
      <protection locked="0"/>
    </xf>
    <xf numFmtId="167" fontId="72" fillId="0" borderId="28" xfId="2" applyNumberFormat="1" applyFont="1" applyBorder="1" applyAlignment="1" applyProtection="1">
      <alignment vertical="center"/>
      <protection locked="0"/>
    </xf>
    <xf numFmtId="4" fontId="72" fillId="0" borderId="28" xfId="2" applyNumberFormat="1" applyFont="1" applyBorder="1" applyAlignment="1" applyProtection="1">
      <alignment vertical="center"/>
      <protection locked="0"/>
    </xf>
    <xf numFmtId="0" fontId="73" fillId="0" borderId="28" xfId="2" applyFont="1" applyBorder="1" applyAlignment="1" applyProtection="1">
      <alignment vertical="center"/>
      <protection locked="0"/>
    </xf>
    <xf numFmtId="0" fontId="73" fillId="0" borderId="5" xfId="2" applyFont="1" applyBorder="1" applyAlignment="1">
      <alignment vertical="center"/>
    </xf>
    <xf numFmtId="0" fontId="72" fillId="0" borderId="18" xfId="2" applyFont="1" applyBorder="1" applyAlignment="1">
      <alignment horizontal="left" vertical="center"/>
    </xf>
    <xf numFmtId="0" fontId="72" fillId="0" borderId="1" xfId="2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2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53" fillId="0" borderId="1" xfId="2" applyFont="1" applyAlignment="1">
      <alignment horizontal="left" vertical="center" wrapText="1"/>
    </xf>
    <xf numFmtId="0" fontId="53" fillId="0" borderId="1" xfId="2" applyFont="1" applyAlignment="1">
      <alignment horizontal="left" vertical="center"/>
    </xf>
    <xf numFmtId="0" fontId="48" fillId="0" borderId="1" xfId="2" applyFont="1" applyAlignment="1">
      <alignment vertical="center"/>
    </xf>
    <xf numFmtId="0" fontId="54" fillId="0" borderId="1" xfId="2" applyFont="1" applyAlignment="1">
      <alignment horizontal="left" vertical="center" wrapText="1"/>
    </xf>
    <xf numFmtId="0" fontId="49" fillId="3" borderId="1" xfId="2" applyFont="1" applyFill="1" applyAlignment="1">
      <alignment horizontal="center" vertical="center"/>
    </xf>
    <xf numFmtId="0" fontId="48" fillId="0" borderId="1" xfId="2"/>
    <xf numFmtId="0" fontId="55" fillId="0" borderId="1" xfId="2" applyFont="1" applyAlignment="1">
      <alignment horizontal="left" vertical="center"/>
    </xf>
    <xf numFmtId="0" fontId="55" fillId="0" borderId="1" xfId="2" applyFont="1" applyAlignment="1">
      <alignment horizontal="left" vertical="center" wrapTex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alignment horizontal="left" wrapText="1"/>
      <protection locked="0"/>
    </xf>
    <xf numFmtId="0" fontId="73" fillId="0" borderId="1" xfId="2" applyFont="1" applyBorder="1" applyAlignment="1" applyProtection="1">
      <alignment vertical="center"/>
      <protection locked="0"/>
    </xf>
    <xf numFmtId="0" fontId="74" fillId="0" borderId="28" xfId="2" applyFont="1" applyBorder="1" applyAlignment="1" applyProtection="1">
      <alignment horizontal="left" vertical="center" wrapText="1"/>
      <protection locked="0"/>
    </xf>
    <xf numFmtId="0" fontId="75" fillId="0" borderId="28" xfId="0" applyFont="1" applyBorder="1" applyAlignment="1" applyProtection="1">
      <alignment horizontal="left" vertical="center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upiny/VRI/P4/INVESTICE/Borovice,%20obnova%20vodovodu/05%20PD/D&#218;R+DSP/fin&#225;ln&#237;%20verze/p&#345;&#237;pojky/2347%20-%20MB%20M&#225;chova,%20obnova%20vodovodu%20a%20kanaliz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347-1 - IO 01.1-Vodovod"/>
      <sheetName val="2347-2 - IO 01.1-Vodovodn..."/>
      <sheetName val="2347-3 - IO 01.2-Kanalizace"/>
      <sheetName val="2347-4 - IO 01.2-Kanaliza..."/>
      <sheetName val="Seznam figur"/>
    </sheetNames>
    <sheetDataSet>
      <sheetData sheetId="0">
        <row r="14">
          <cell r="E14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>
      <pane ySplit="1" topLeftCell="A34" activePane="bottomLeft" state="frozen"/>
      <selection pane="bottomLeft" activeCell="AN58" sqref="AN58:AP5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486" t="s">
        <v>8</v>
      </c>
      <c r="AS2" s="487"/>
      <c r="AT2" s="487"/>
      <c r="AU2" s="487"/>
      <c r="AV2" s="487"/>
      <c r="AW2" s="487"/>
      <c r="AX2" s="487"/>
      <c r="AY2" s="487"/>
      <c r="AZ2" s="487"/>
      <c r="BA2" s="487"/>
      <c r="BB2" s="487"/>
      <c r="BC2" s="487"/>
      <c r="BD2" s="487"/>
      <c r="BE2" s="487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454" t="s">
        <v>17</v>
      </c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29"/>
      <c r="AQ5" s="31"/>
      <c r="BE5" s="452" t="s">
        <v>18</v>
      </c>
      <c r="BS5" s="24" t="s">
        <v>9</v>
      </c>
    </row>
    <row r="6" spans="1:74" ht="36.950000000000003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456" t="s">
        <v>20</v>
      </c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29"/>
      <c r="AQ6" s="31"/>
      <c r="BE6" s="453"/>
      <c r="BS6" s="24" t="s">
        <v>21</v>
      </c>
    </row>
    <row r="7" spans="1:74" ht="14.45" customHeight="1">
      <c r="B7" s="28"/>
      <c r="C7" s="29"/>
      <c r="D7" s="37" t="s">
        <v>22</v>
      </c>
      <c r="E7" s="29"/>
      <c r="F7" s="29"/>
      <c r="G7" s="29"/>
      <c r="H7" s="29"/>
      <c r="I7" s="29"/>
      <c r="J7" s="29"/>
      <c r="K7" s="35" t="s">
        <v>23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24</v>
      </c>
      <c r="AL7" s="29"/>
      <c r="AM7" s="29"/>
      <c r="AN7" s="35" t="s">
        <v>25</v>
      </c>
      <c r="AO7" s="29"/>
      <c r="AP7" s="29"/>
      <c r="AQ7" s="31"/>
      <c r="BE7" s="453"/>
      <c r="BS7" s="24" t="s">
        <v>26</v>
      </c>
    </row>
    <row r="8" spans="1:74" ht="14.45" customHeight="1">
      <c r="B8" s="28"/>
      <c r="C8" s="29"/>
      <c r="D8" s="37" t="s">
        <v>27</v>
      </c>
      <c r="E8" s="29"/>
      <c r="F8" s="29"/>
      <c r="G8" s="29"/>
      <c r="H8" s="29"/>
      <c r="I8" s="29"/>
      <c r="J8" s="29"/>
      <c r="K8" s="35" t="s">
        <v>28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29</v>
      </c>
      <c r="AL8" s="29"/>
      <c r="AM8" s="29"/>
      <c r="AN8" s="38" t="s">
        <v>30</v>
      </c>
      <c r="AO8" s="29"/>
      <c r="AP8" s="29"/>
      <c r="AQ8" s="31"/>
      <c r="BE8" s="453"/>
      <c r="BS8" s="24" t="s">
        <v>31</v>
      </c>
    </row>
    <row r="9" spans="1:74" ht="29.25" customHeight="1">
      <c r="B9" s="28"/>
      <c r="C9" s="29"/>
      <c r="D9" s="34" t="s">
        <v>32</v>
      </c>
      <c r="E9" s="29"/>
      <c r="F9" s="29"/>
      <c r="G9" s="29"/>
      <c r="H9" s="29"/>
      <c r="I9" s="29"/>
      <c r="J9" s="29"/>
      <c r="K9" s="39" t="s">
        <v>33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34</v>
      </c>
      <c r="AL9" s="29"/>
      <c r="AM9" s="29"/>
      <c r="AN9" s="39" t="s">
        <v>35</v>
      </c>
      <c r="AO9" s="29"/>
      <c r="AP9" s="29"/>
      <c r="AQ9" s="31"/>
      <c r="BE9" s="453"/>
      <c r="BS9" s="24" t="s">
        <v>36</v>
      </c>
    </row>
    <row r="10" spans="1:74" ht="14.45" customHeight="1">
      <c r="B10" s="28"/>
      <c r="C10" s="29"/>
      <c r="D10" s="37" t="s">
        <v>37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38</v>
      </c>
      <c r="AL10" s="29"/>
      <c r="AM10" s="29"/>
      <c r="AN10" s="35" t="s">
        <v>39</v>
      </c>
      <c r="AO10" s="29"/>
      <c r="AP10" s="29"/>
      <c r="AQ10" s="31"/>
      <c r="BE10" s="453"/>
      <c r="BS10" s="24" t="s">
        <v>21</v>
      </c>
    </row>
    <row r="11" spans="1:74" ht="18.399999999999999" customHeight="1">
      <c r="B11" s="28"/>
      <c r="C11" s="29"/>
      <c r="D11" s="29"/>
      <c r="E11" s="35" t="s">
        <v>40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41</v>
      </c>
      <c r="AL11" s="29"/>
      <c r="AM11" s="29"/>
      <c r="AN11" s="35" t="s">
        <v>42</v>
      </c>
      <c r="AO11" s="29"/>
      <c r="AP11" s="29"/>
      <c r="AQ11" s="31"/>
      <c r="BE11" s="453"/>
      <c r="BS11" s="24" t="s">
        <v>21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53"/>
      <c r="BS12" s="24" t="s">
        <v>21</v>
      </c>
    </row>
    <row r="13" spans="1:74" ht="14.45" customHeight="1">
      <c r="B13" s="28"/>
      <c r="C13" s="29"/>
      <c r="D13" s="37" t="s">
        <v>43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38</v>
      </c>
      <c r="AL13" s="29"/>
      <c r="AM13" s="29"/>
      <c r="AN13" s="40" t="s">
        <v>44</v>
      </c>
      <c r="AO13" s="29"/>
      <c r="AP13" s="29"/>
      <c r="AQ13" s="31"/>
      <c r="BE13" s="453"/>
      <c r="BS13" s="24" t="s">
        <v>21</v>
      </c>
    </row>
    <row r="14" spans="1:74" ht="15">
      <c r="B14" s="28"/>
      <c r="C14" s="29"/>
      <c r="D14" s="29"/>
      <c r="E14" s="457" t="s">
        <v>44</v>
      </c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37" t="s">
        <v>41</v>
      </c>
      <c r="AL14" s="29"/>
      <c r="AM14" s="29"/>
      <c r="AN14" s="40" t="s">
        <v>44</v>
      </c>
      <c r="AO14" s="29"/>
      <c r="AP14" s="29"/>
      <c r="AQ14" s="31"/>
      <c r="BE14" s="453"/>
      <c r="BS14" s="24" t="s">
        <v>21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53"/>
      <c r="BS15" s="24" t="s">
        <v>6</v>
      </c>
    </row>
    <row r="16" spans="1:74" ht="14.45" customHeight="1">
      <c r="B16" s="28"/>
      <c r="C16" s="29"/>
      <c r="D16" s="37" t="s">
        <v>45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38</v>
      </c>
      <c r="AL16" s="29"/>
      <c r="AM16" s="29"/>
      <c r="AN16" s="35" t="s">
        <v>46</v>
      </c>
      <c r="AO16" s="29"/>
      <c r="AP16" s="29"/>
      <c r="AQ16" s="31"/>
      <c r="BE16" s="453"/>
      <c r="BS16" s="24" t="s">
        <v>6</v>
      </c>
    </row>
    <row r="17" spans="2:71" ht="18.399999999999999" customHeight="1">
      <c r="B17" s="28"/>
      <c r="C17" s="29"/>
      <c r="D17" s="29"/>
      <c r="E17" s="35" t="s">
        <v>47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41</v>
      </c>
      <c r="AL17" s="29"/>
      <c r="AM17" s="29"/>
      <c r="AN17" s="35" t="s">
        <v>48</v>
      </c>
      <c r="AO17" s="29"/>
      <c r="AP17" s="29"/>
      <c r="AQ17" s="31"/>
      <c r="BE17" s="453"/>
      <c r="BS17" s="24" t="s">
        <v>49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53"/>
      <c r="BS18" s="24" t="s">
        <v>9</v>
      </c>
    </row>
    <row r="19" spans="2:71" ht="14.45" customHeight="1">
      <c r="B19" s="28"/>
      <c r="C19" s="29"/>
      <c r="D19" s="37" t="s">
        <v>50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53"/>
      <c r="BS19" s="24" t="s">
        <v>9</v>
      </c>
    </row>
    <row r="20" spans="2:71" ht="185.25" customHeight="1">
      <c r="B20" s="28"/>
      <c r="C20" s="29"/>
      <c r="D20" s="29"/>
      <c r="E20" s="459" t="s">
        <v>51</v>
      </c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  <c r="AO20" s="29"/>
      <c r="AP20" s="29"/>
      <c r="AQ20" s="31"/>
      <c r="BE20" s="453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53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453"/>
    </row>
    <row r="23" spans="2:71" s="1" customFormat="1" ht="25.9" customHeight="1">
      <c r="B23" s="42"/>
      <c r="C23" s="43"/>
      <c r="D23" s="44" t="s">
        <v>52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0">
        <f>ROUND(AG51,2)</f>
        <v>0</v>
      </c>
      <c r="AL23" s="461"/>
      <c r="AM23" s="461"/>
      <c r="AN23" s="461"/>
      <c r="AO23" s="461"/>
      <c r="AP23" s="43"/>
      <c r="AQ23" s="46"/>
      <c r="BE23" s="453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453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62" t="s">
        <v>53</v>
      </c>
      <c r="M25" s="462"/>
      <c r="N25" s="462"/>
      <c r="O25" s="462"/>
      <c r="P25" s="43"/>
      <c r="Q25" s="43"/>
      <c r="R25" s="43"/>
      <c r="S25" s="43"/>
      <c r="T25" s="43"/>
      <c r="U25" s="43"/>
      <c r="V25" s="43"/>
      <c r="W25" s="462" t="s">
        <v>54</v>
      </c>
      <c r="X25" s="462"/>
      <c r="Y25" s="462"/>
      <c r="Z25" s="462"/>
      <c r="AA25" s="462"/>
      <c r="AB25" s="462"/>
      <c r="AC25" s="462"/>
      <c r="AD25" s="462"/>
      <c r="AE25" s="462"/>
      <c r="AF25" s="43"/>
      <c r="AG25" s="43"/>
      <c r="AH25" s="43"/>
      <c r="AI25" s="43"/>
      <c r="AJ25" s="43"/>
      <c r="AK25" s="462" t="s">
        <v>55</v>
      </c>
      <c r="AL25" s="462"/>
      <c r="AM25" s="462"/>
      <c r="AN25" s="462"/>
      <c r="AO25" s="462"/>
      <c r="AP25" s="43"/>
      <c r="AQ25" s="46"/>
      <c r="BE25" s="453"/>
    </row>
    <row r="26" spans="2:71" s="2" customFormat="1" ht="14.45" customHeight="1">
      <c r="B26" s="48"/>
      <c r="C26" s="49"/>
      <c r="D26" s="50" t="s">
        <v>56</v>
      </c>
      <c r="E26" s="49"/>
      <c r="F26" s="50" t="s">
        <v>57</v>
      </c>
      <c r="G26" s="49"/>
      <c r="H26" s="49"/>
      <c r="I26" s="49"/>
      <c r="J26" s="49"/>
      <c r="K26" s="49"/>
      <c r="L26" s="463">
        <v>0.21</v>
      </c>
      <c r="M26" s="464"/>
      <c r="N26" s="464"/>
      <c r="O26" s="464"/>
      <c r="P26" s="49"/>
      <c r="Q26" s="49"/>
      <c r="R26" s="49"/>
      <c r="S26" s="49"/>
      <c r="T26" s="49"/>
      <c r="U26" s="49"/>
      <c r="V26" s="49"/>
      <c r="W26" s="465">
        <f>ROUND(AZ51,2)</f>
        <v>0</v>
      </c>
      <c r="X26" s="464"/>
      <c r="Y26" s="464"/>
      <c r="Z26" s="464"/>
      <c r="AA26" s="464"/>
      <c r="AB26" s="464"/>
      <c r="AC26" s="464"/>
      <c r="AD26" s="464"/>
      <c r="AE26" s="464"/>
      <c r="AF26" s="49"/>
      <c r="AG26" s="49"/>
      <c r="AH26" s="49"/>
      <c r="AI26" s="49"/>
      <c r="AJ26" s="49"/>
      <c r="AK26" s="465">
        <f>ROUND(AV51,2)</f>
        <v>0</v>
      </c>
      <c r="AL26" s="464"/>
      <c r="AM26" s="464"/>
      <c r="AN26" s="464"/>
      <c r="AO26" s="464"/>
      <c r="AP26" s="49"/>
      <c r="AQ26" s="51"/>
      <c r="BE26" s="453"/>
    </row>
    <row r="27" spans="2:71" s="2" customFormat="1" ht="14.45" customHeight="1">
      <c r="B27" s="48"/>
      <c r="C27" s="49"/>
      <c r="D27" s="49"/>
      <c r="E27" s="49"/>
      <c r="F27" s="50" t="s">
        <v>58</v>
      </c>
      <c r="G27" s="49"/>
      <c r="H27" s="49"/>
      <c r="I27" s="49"/>
      <c r="J27" s="49"/>
      <c r="K27" s="49"/>
      <c r="L27" s="463">
        <v>0.15</v>
      </c>
      <c r="M27" s="464"/>
      <c r="N27" s="464"/>
      <c r="O27" s="464"/>
      <c r="P27" s="49"/>
      <c r="Q27" s="49"/>
      <c r="R27" s="49"/>
      <c r="S27" s="49"/>
      <c r="T27" s="49"/>
      <c r="U27" s="49"/>
      <c r="V27" s="49"/>
      <c r="W27" s="465">
        <f>ROUND(BA51,2)</f>
        <v>0</v>
      </c>
      <c r="X27" s="464"/>
      <c r="Y27" s="464"/>
      <c r="Z27" s="464"/>
      <c r="AA27" s="464"/>
      <c r="AB27" s="464"/>
      <c r="AC27" s="464"/>
      <c r="AD27" s="464"/>
      <c r="AE27" s="464"/>
      <c r="AF27" s="49"/>
      <c r="AG27" s="49"/>
      <c r="AH27" s="49"/>
      <c r="AI27" s="49"/>
      <c r="AJ27" s="49"/>
      <c r="AK27" s="465">
        <f>ROUND(AW51,2)</f>
        <v>0</v>
      </c>
      <c r="AL27" s="464"/>
      <c r="AM27" s="464"/>
      <c r="AN27" s="464"/>
      <c r="AO27" s="464"/>
      <c r="AP27" s="49"/>
      <c r="AQ27" s="51"/>
      <c r="BE27" s="453"/>
    </row>
    <row r="28" spans="2:71" s="2" customFormat="1" ht="14.45" hidden="1" customHeight="1">
      <c r="B28" s="48"/>
      <c r="C28" s="49"/>
      <c r="D28" s="49"/>
      <c r="E28" s="49"/>
      <c r="F28" s="50" t="s">
        <v>59</v>
      </c>
      <c r="G28" s="49"/>
      <c r="H28" s="49"/>
      <c r="I28" s="49"/>
      <c r="J28" s="49"/>
      <c r="K28" s="49"/>
      <c r="L28" s="463">
        <v>0.21</v>
      </c>
      <c r="M28" s="464"/>
      <c r="N28" s="464"/>
      <c r="O28" s="464"/>
      <c r="P28" s="49"/>
      <c r="Q28" s="49"/>
      <c r="R28" s="49"/>
      <c r="S28" s="49"/>
      <c r="T28" s="49"/>
      <c r="U28" s="49"/>
      <c r="V28" s="49"/>
      <c r="W28" s="465">
        <f>ROUND(BB51,2)</f>
        <v>0</v>
      </c>
      <c r="X28" s="464"/>
      <c r="Y28" s="464"/>
      <c r="Z28" s="464"/>
      <c r="AA28" s="464"/>
      <c r="AB28" s="464"/>
      <c r="AC28" s="464"/>
      <c r="AD28" s="464"/>
      <c r="AE28" s="464"/>
      <c r="AF28" s="49"/>
      <c r="AG28" s="49"/>
      <c r="AH28" s="49"/>
      <c r="AI28" s="49"/>
      <c r="AJ28" s="49"/>
      <c r="AK28" s="465">
        <v>0</v>
      </c>
      <c r="AL28" s="464"/>
      <c r="AM28" s="464"/>
      <c r="AN28" s="464"/>
      <c r="AO28" s="464"/>
      <c r="AP28" s="49"/>
      <c r="AQ28" s="51"/>
      <c r="BE28" s="453"/>
    </row>
    <row r="29" spans="2:71" s="2" customFormat="1" ht="14.45" hidden="1" customHeight="1">
      <c r="B29" s="48"/>
      <c r="C29" s="49"/>
      <c r="D29" s="49"/>
      <c r="E29" s="49"/>
      <c r="F29" s="50" t="s">
        <v>60</v>
      </c>
      <c r="G29" s="49"/>
      <c r="H29" s="49"/>
      <c r="I29" s="49"/>
      <c r="J29" s="49"/>
      <c r="K29" s="49"/>
      <c r="L29" s="463">
        <v>0.15</v>
      </c>
      <c r="M29" s="464"/>
      <c r="N29" s="464"/>
      <c r="O29" s="464"/>
      <c r="P29" s="49"/>
      <c r="Q29" s="49"/>
      <c r="R29" s="49"/>
      <c r="S29" s="49"/>
      <c r="T29" s="49"/>
      <c r="U29" s="49"/>
      <c r="V29" s="49"/>
      <c r="W29" s="465">
        <f>ROUND(BC51,2)</f>
        <v>0</v>
      </c>
      <c r="X29" s="464"/>
      <c r="Y29" s="464"/>
      <c r="Z29" s="464"/>
      <c r="AA29" s="464"/>
      <c r="AB29" s="464"/>
      <c r="AC29" s="464"/>
      <c r="AD29" s="464"/>
      <c r="AE29" s="464"/>
      <c r="AF29" s="49"/>
      <c r="AG29" s="49"/>
      <c r="AH29" s="49"/>
      <c r="AI29" s="49"/>
      <c r="AJ29" s="49"/>
      <c r="AK29" s="465">
        <v>0</v>
      </c>
      <c r="AL29" s="464"/>
      <c r="AM29" s="464"/>
      <c r="AN29" s="464"/>
      <c r="AO29" s="464"/>
      <c r="AP29" s="49"/>
      <c r="AQ29" s="51"/>
      <c r="BE29" s="453"/>
    </row>
    <row r="30" spans="2:71" s="2" customFormat="1" ht="14.45" hidden="1" customHeight="1">
      <c r="B30" s="48"/>
      <c r="C30" s="49"/>
      <c r="D30" s="49"/>
      <c r="E30" s="49"/>
      <c r="F30" s="50" t="s">
        <v>61</v>
      </c>
      <c r="G30" s="49"/>
      <c r="H30" s="49"/>
      <c r="I30" s="49"/>
      <c r="J30" s="49"/>
      <c r="K30" s="49"/>
      <c r="L30" s="463">
        <v>0</v>
      </c>
      <c r="M30" s="464"/>
      <c r="N30" s="464"/>
      <c r="O30" s="464"/>
      <c r="P30" s="49"/>
      <c r="Q30" s="49"/>
      <c r="R30" s="49"/>
      <c r="S30" s="49"/>
      <c r="T30" s="49"/>
      <c r="U30" s="49"/>
      <c r="V30" s="49"/>
      <c r="W30" s="465">
        <f>ROUND(BD51,2)</f>
        <v>0</v>
      </c>
      <c r="X30" s="464"/>
      <c r="Y30" s="464"/>
      <c r="Z30" s="464"/>
      <c r="AA30" s="464"/>
      <c r="AB30" s="464"/>
      <c r="AC30" s="464"/>
      <c r="AD30" s="464"/>
      <c r="AE30" s="464"/>
      <c r="AF30" s="49"/>
      <c r="AG30" s="49"/>
      <c r="AH30" s="49"/>
      <c r="AI30" s="49"/>
      <c r="AJ30" s="49"/>
      <c r="AK30" s="465">
        <v>0</v>
      </c>
      <c r="AL30" s="464"/>
      <c r="AM30" s="464"/>
      <c r="AN30" s="464"/>
      <c r="AO30" s="464"/>
      <c r="AP30" s="49"/>
      <c r="AQ30" s="51"/>
      <c r="BE30" s="453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453"/>
    </row>
    <row r="32" spans="2:71" s="1" customFormat="1" ht="25.9" customHeight="1">
      <c r="B32" s="42"/>
      <c r="C32" s="52"/>
      <c r="D32" s="53" t="s">
        <v>62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63</v>
      </c>
      <c r="U32" s="54"/>
      <c r="V32" s="54"/>
      <c r="W32" s="54"/>
      <c r="X32" s="466" t="s">
        <v>64</v>
      </c>
      <c r="Y32" s="467"/>
      <c r="Z32" s="467"/>
      <c r="AA32" s="467"/>
      <c r="AB32" s="467"/>
      <c r="AC32" s="54"/>
      <c r="AD32" s="54"/>
      <c r="AE32" s="54"/>
      <c r="AF32" s="54"/>
      <c r="AG32" s="54"/>
      <c r="AH32" s="54"/>
      <c r="AI32" s="54"/>
      <c r="AJ32" s="54"/>
      <c r="AK32" s="468">
        <f>SUM(AK23:AK30)</f>
        <v>0</v>
      </c>
      <c r="AL32" s="467"/>
      <c r="AM32" s="467"/>
      <c r="AN32" s="467"/>
      <c r="AO32" s="469"/>
      <c r="AP32" s="52"/>
      <c r="AQ32" s="56"/>
      <c r="BE32" s="453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50000000000003" customHeight="1">
      <c r="B39" s="42"/>
      <c r="C39" s="62" t="s">
        <v>65</v>
      </c>
      <c r="AR39" s="42"/>
    </row>
    <row r="40" spans="2:56" s="1" customFormat="1" ht="6.95" customHeight="1">
      <c r="B40" s="42"/>
      <c r="AR40" s="42"/>
    </row>
    <row r="41" spans="2:56" s="3" customFormat="1" ht="14.45" customHeight="1">
      <c r="B41" s="63"/>
      <c r="C41" s="64" t="s">
        <v>16</v>
      </c>
      <c r="L41" s="3" t="str">
        <f>K5</f>
        <v>788_P5_18</v>
      </c>
      <c r="AR41" s="63"/>
    </row>
    <row r="42" spans="2:56" s="4" customFormat="1" ht="36.950000000000003" customHeight="1">
      <c r="B42" s="65"/>
      <c r="C42" s="66" t="s">
        <v>19</v>
      </c>
      <c r="L42" s="470" t="str">
        <f>K6</f>
        <v>BOROVICE - OBNOVA VODOVODU</v>
      </c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1"/>
      <c r="AL42" s="471"/>
      <c r="AM42" s="471"/>
      <c r="AN42" s="471"/>
      <c r="AO42" s="471"/>
      <c r="AR42" s="65"/>
    </row>
    <row r="43" spans="2:56" s="1" customFormat="1" ht="6.95" customHeight="1">
      <c r="B43" s="42"/>
      <c r="AR43" s="42"/>
    </row>
    <row r="44" spans="2:56" s="1" customFormat="1" ht="15">
      <c r="B44" s="42"/>
      <c r="C44" s="64" t="s">
        <v>27</v>
      </c>
      <c r="L44" s="67" t="str">
        <f>IF(K8="","",K8)</f>
        <v>Mukařov u Mnichova Hradiště</v>
      </c>
      <c r="AI44" s="64" t="s">
        <v>29</v>
      </c>
      <c r="AM44" s="472" t="str">
        <f>IF(AN8= "","",AN8)</f>
        <v>26. 7. 2018</v>
      </c>
      <c r="AN44" s="472"/>
      <c r="AR44" s="42"/>
    </row>
    <row r="45" spans="2:56" s="1" customFormat="1" ht="6.95" customHeight="1">
      <c r="B45" s="42"/>
      <c r="AR45" s="42"/>
    </row>
    <row r="46" spans="2:56" s="1" customFormat="1" ht="15">
      <c r="B46" s="42"/>
      <c r="C46" s="64" t="s">
        <v>37</v>
      </c>
      <c r="L46" s="3" t="str">
        <f>IF(E11= "","",E11)</f>
        <v>Vodovody a kanalizace Mladá Boleslav, a.s.</v>
      </c>
      <c r="AI46" s="64" t="s">
        <v>45</v>
      </c>
      <c r="AM46" s="473" t="str">
        <f>IF(E17="","",E17)</f>
        <v>Recprojekt, s.r.o.</v>
      </c>
      <c r="AN46" s="473"/>
      <c r="AO46" s="473"/>
      <c r="AP46" s="473"/>
      <c r="AR46" s="42"/>
      <c r="AS46" s="474" t="s">
        <v>66</v>
      </c>
      <c r="AT46" s="475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>
      <c r="B47" s="42"/>
      <c r="C47" s="64" t="s">
        <v>43</v>
      </c>
      <c r="L47" s="3" t="str">
        <f>IF(E14= "Vyplň údaj","",E14)</f>
        <v/>
      </c>
      <c r="AR47" s="42"/>
      <c r="AS47" s="476"/>
      <c r="AT47" s="477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" customHeight="1">
      <c r="B48" s="42"/>
      <c r="AR48" s="42"/>
      <c r="AS48" s="476"/>
      <c r="AT48" s="477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478" t="s">
        <v>67</v>
      </c>
      <c r="D49" s="479"/>
      <c r="E49" s="479"/>
      <c r="F49" s="479"/>
      <c r="G49" s="479"/>
      <c r="H49" s="72"/>
      <c r="I49" s="480" t="s">
        <v>68</v>
      </c>
      <c r="J49" s="479"/>
      <c r="K49" s="479"/>
      <c r="L49" s="479"/>
      <c r="M49" s="479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79"/>
      <c r="AE49" s="479"/>
      <c r="AF49" s="479"/>
      <c r="AG49" s="481" t="s">
        <v>69</v>
      </c>
      <c r="AH49" s="479"/>
      <c r="AI49" s="479"/>
      <c r="AJ49" s="479"/>
      <c r="AK49" s="479"/>
      <c r="AL49" s="479"/>
      <c r="AM49" s="479"/>
      <c r="AN49" s="480" t="s">
        <v>70</v>
      </c>
      <c r="AO49" s="479"/>
      <c r="AP49" s="479"/>
      <c r="AQ49" s="73" t="s">
        <v>71</v>
      </c>
      <c r="AR49" s="42"/>
      <c r="AS49" s="74" t="s">
        <v>72</v>
      </c>
      <c r="AT49" s="75" t="s">
        <v>73</v>
      </c>
      <c r="AU49" s="75" t="s">
        <v>74</v>
      </c>
      <c r="AV49" s="75" t="s">
        <v>75</v>
      </c>
      <c r="AW49" s="75" t="s">
        <v>76</v>
      </c>
      <c r="AX49" s="75" t="s">
        <v>77</v>
      </c>
      <c r="AY49" s="75" t="s">
        <v>78</v>
      </c>
      <c r="AZ49" s="75" t="s">
        <v>79</v>
      </c>
      <c r="BA49" s="75" t="s">
        <v>80</v>
      </c>
      <c r="BB49" s="75" t="s">
        <v>81</v>
      </c>
      <c r="BC49" s="75" t="s">
        <v>82</v>
      </c>
      <c r="BD49" s="76" t="s">
        <v>83</v>
      </c>
    </row>
    <row r="50" spans="1:91" s="1" customFormat="1" ht="10.9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50000000000003" customHeight="1">
      <c r="B51" s="65"/>
      <c r="C51" s="78" t="s">
        <v>84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488">
        <f>ROUND(AG52+AG56,2)</f>
        <v>0</v>
      </c>
      <c r="AH51" s="488"/>
      <c r="AI51" s="488"/>
      <c r="AJ51" s="488"/>
      <c r="AK51" s="488"/>
      <c r="AL51" s="488"/>
      <c r="AM51" s="488"/>
      <c r="AN51" s="489">
        <f>AG51*1.21</f>
        <v>0</v>
      </c>
      <c r="AO51" s="489"/>
      <c r="AP51" s="489"/>
      <c r="AQ51" s="80" t="s">
        <v>5</v>
      </c>
      <c r="AR51" s="65"/>
      <c r="AS51" s="81">
        <f>ROUND(AS52+AS56,2)</f>
        <v>0</v>
      </c>
      <c r="AT51" s="82">
        <f t="shared" ref="AT51:AT57" si="0">ROUND(SUM(AV51:AW51),2)</f>
        <v>0</v>
      </c>
      <c r="AU51" s="83">
        <f>ROUND(AU52+AU56,5)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ROUND(AZ52+AZ56,2)</f>
        <v>0</v>
      </c>
      <c r="BA51" s="82">
        <f>ROUND(BA52+BA56,2)</f>
        <v>0</v>
      </c>
      <c r="BB51" s="82">
        <f>ROUND(BB52+BB56,2)</f>
        <v>0</v>
      </c>
      <c r="BC51" s="82">
        <f>ROUND(BC52+BC56,2)</f>
        <v>0</v>
      </c>
      <c r="BD51" s="84">
        <f>ROUND(BD52+BD56,2)</f>
        <v>0</v>
      </c>
      <c r="BS51" s="66" t="s">
        <v>85</v>
      </c>
      <c r="BT51" s="66" t="s">
        <v>86</v>
      </c>
      <c r="BU51" s="85" t="s">
        <v>87</v>
      </c>
      <c r="BV51" s="66" t="s">
        <v>88</v>
      </c>
      <c r="BW51" s="66" t="s">
        <v>7</v>
      </c>
      <c r="BX51" s="66" t="s">
        <v>89</v>
      </c>
      <c r="CL51" s="66" t="s">
        <v>23</v>
      </c>
    </row>
    <row r="52" spans="1:91" s="5" customFormat="1" ht="31.5" customHeight="1">
      <c r="B52" s="86"/>
      <c r="C52" s="87"/>
      <c r="D52" s="485" t="s">
        <v>90</v>
      </c>
      <c r="E52" s="485"/>
      <c r="F52" s="485"/>
      <c r="G52" s="485"/>
      <c r="H52" s="485"/>
      <c r="I52" s="88"/>
      <c r="J52" s="485" t="s">
        <v>91</v>
      </c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485"/>
      <c r="Z52" s="485"/>
      <c r="AA52" s="485"/>
      <c r="AB52" s="485"/>
      <c r="AC52" s="485"/>
      <c r="AD52" s="485"/>
      <c r="AE52" s="485"/>
      <c r="AF52" s="485"/>
      <c r="AG52" s="484">
        <f>ROUND(SUM(AG53:AG55),2)</f>
        <v>0</v>
      </c>
      <c r="AH52" s="483"/>
      <c r="AI52" s="483"/>
      <c r="AJ52" s="483"/>
      <c r="AK52" s="483"/>
      <c r="AL52" s="483"/>
      <c r="AM52" s="483"/>
      <c r="AN52" s="482">
        <f>AG52*1.21</f>
        <v>0</v>
      </c>
      <c r="AO52" s="483"/>
      <c r="AP52" s="483"/>
      <c r="AQ52" s="89" t="s">
        <v>92</v>
      </c>
      <c r="AR52" s="86"/>
      <c r="AS52" s="90">
        <f>ROUND(SUM(AS53:AS55),2)</f>
        <v>0</v>
      </c>
      <c r="AT52" s="91">
        <f t="shared" si="0"/>
        <v>0</v>
      </c>
      <c r="AU52" s="92">
        <f>ROUND(SUM(AU53:AU55),5)</f>
        <v>0</v>
      </c>
      <c r="AV52" s="91">
        <f>ROUND(AZ52*L26,2)</f>
        <v>0</v>
      </c>
      <c r="AW52" s="91">
        <f>ROUND(BA52*L27,2)</f>
        <v>0</v>
      </c>
      <c r="AX52" s="91">
        <f>ROUND(BB52*L26,2)</f>
        <v>0</v>
      </c>
      <c r="AY52" s="91">
        <f>ROUND(BC52*L27,2)</f>
        <v>0</v>
      </c>
      <c r="AZ52" s="91">
        <f>ROUND(SUM(AZ53:AZ55),2)</f>
        <v>0</v>
      </c>
      <c r="BA52" s="91">
        <f>ROUND(SUM(BA53:BA55),2)</f>
        <v>0</v>
      </c>
      <c r="BB52" s="91">
        <f>ROUND(SUM(BB53:BB55),2)</f>
        <v>0</v>
      </c>
      <c r="BC52" s="91">
        <f>ROUND(SUM(BC53:BC55),2)</f>
        <v>0</v>
      </c>
      <c r="BD52" s="93">
        <f>ROUND(SUM(BD53:BD55),2)</f>
        <v>0</v>
      </c>
      <c r="BS52" s="94" t="s">
        <v>85</v>
      </c>
      <c r="BT52" s="94" t="s">
        <v>26</v>
      </c>
      <c r="BU52" s="94" t="s">
        <v>87</v>
      </c>
      <c r="BV52" s="94" t="s">
        <v>88</v>
      </c>
      <c r="BW52" s="94" t="s">
        <v>93</v>
      </c>
      <c r="BX52" s="94" t="s">
        <v>7</v>
      </c>
      <c r="CL52" s="94" t="s">
        <v>23</v>
      </c>
      <c r="CM52" s="94" t="s">
        <v>94</v>
      </c>
    </row>
    <row r="53" spans="1:91" s="6" customFormat="1" ht="16.5" customHeight="1">
      <c r="A53" s="95" t="s">
        <v>95</v>
      </c>
      <c r="B53" s="96"/>
      <c r="C53" s="9"/>
      <c r="D53" s="9"/>
      <c r="E53" s="449" t="s">
        <v>1139</v>
      </c>
      <c r="F53" s="449"/>
      <c r="G53" s="449"/>
      <c r="H53" s="449"/>
      <c r="I53" s="449"/>
      <c r="J53" s="9"/>
      <c r="K53" s="449" t="s">
        <v>96</v>
      </c>
      <c r="L53" s="449"/>
      <c r="M53" s="449"/>
      <c r="N53" s="449"/>
      <c r="O53" s="449"/>
      <c r="P53" s="449"/>
      <c r="Q53" s="449"/>
      <c r="R53" s="449"/>
      <c r="S53" s="449"/>
      <c r="T53" s="449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50">
        <f>'VON - Vedlejší a osta...'!J29</f>
        <v>0</v>
      </c>
      <c r="AH53" s="451"/>
      <c r="AI53" s="451"/>
      <c r="AJ53" s="451"/>
      <c r="AK53" s="451"/>
      <c r="AL53" s="451"/>
      <c r="AM53" s="451"/>
      <c r="AN53" s="450">
        <f>AG53*1.21</f>
        <v>0</v>
      </c>
      <c r="AO53" s="450"/>
      <c r="AP53" s="450"/>
      <c r="AQ53" s="97" t="s">
        <v>97</v>
      </c>
      <c r="AR53" s="96"/>
      <c r="AS53" s="98">
        <v>0</v>
      </c>
      <c r="AT53" s="99">
        <f t="shared" si="0"/>
        <v>0</v>
      </c>
      <c r="AU53" s="100">
        <f>'VON - Vedlejší a osta...'!P87</f>
        <v>0</v>
      </c>
      <c r="AV53" s="99">
        <f>'VON - Vedlejší a osta...'!J32</f>
        <v>0</v>
      </c>
      <c r="AW53" s="99">
        <f>'VON - Vedlejší a osta...'!J33</f>
        <v>0</v>
      </c>
      <c r="AX53" s="99">
        <f>'VON - Vedlejší a osta...'!J34</f>
        <v>0</v>
      </c>
      <c r="AY53" s="99">
        <f>'VON - Vedlejší a osta...'!J35</f>
        <v>0</v>
      </c>
      <c r="AZ53" s="99">
        <f>'VON - Vedlejší a osta...'!F32</f>
        <v>0</v>
      </c>
      <c r="BA53" s="99">
        <f>'VON - Vedlejší a osta...'!F33</f>
        <v>0</v>
      </c>
      <c r="BB53" s="99">
        <f>'VON - Vedlejší a osta...'!F34</f>
        <v>0</v>
      </c>
      <c r="BC53" s="99">
        <f>'VON - Vedlejší a osta...'!F35</f>
        <v>0</v>
      </c>
      <c r="BD53" s="101">
        <f>'VON - Vedlejší a osta...'!F36</f>
        <v>0</v>
      </c>
      <c r="BT53" s="102" t="s">
        <v>94</v>
      </c>
      <c r="BV53" s="102" t="s">
        <v>88</v>
      </c>
      <c r="BW53" s="102" t="s">
        <v>98</v>
      </c>
      <c r="BX53" s="102" t="s">
        <v>93</v>
      </c>
      <c r="CL53" s="102" t="s">
        <v>23</v>
      </c>
    </row>
    <row r="54" spans="1:91" s="6" customFormat="1" ht="16.5" customHeight="1">
      <c r="A54" s="95" t="s">
        <v>95</v>
      </c>
      <c r="B54" s="96"/>
      <c r="C54" s="9"/>
      <c r="D54" s="9"/>
      <c r="E54" s="449" t="s">
        <v>99</v>
      </c>
      <c r="F54" s="449"/>
      <c r="G54" s="449"/>
      <c r="H54" s="449"/>
      <c r="I54" s="449"/>
      <c r="J54" s="9"/>
      <c r="K54" s="449" t="s">
        <v>100</v>
      </c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50">
        <f>'SO1 - SO 1 - Stavební úpr...'!J29</f>
        <v>0</v>
      </c>
      <c r="AH54" s="451"/>
      <c r="AI54" s="451"/>
      <c r="AJ54" s="451"/>
      <c r="AK54" s="451"/>
      <c r="AL54" s="451"/>
      <c r="AM54" s="451"/>
      <c r="AN54" s="450">
        <f t="shared" ref="AN54:AN55" si="1">AG54*1.21</f>
        <v>0</v>
      </c>
      <c r="AO54" s="450"/>
      <c r="AP54" s="450"/>
      <c r="AQ54" s="97" t="s">
        <v>97</v>
      </c>
      <c r="AR54" s="96"/>
      <c r="AS54" s="98">
        <v>0</v>
      </c>
      <c r="AT54" s="99">
        <f t="shared" si="0"/>
        <v>0</v>
      </c>
      <c r="AU54" s="100">
        <f>'SO1 - SO 1 - Stavební úpr...'!P91</f>
        <v>0</v>
      </c>
      <c r="AV54" s="99">
        <f>'SO1 - SO 1 - Stavební úpr...'!J32</f>
        <v>0</v>
      </c>
      <c r="AW54" s="99">
        <f>'SO1 - SO 1 - Stavební úpr...'!J33</f>
        <v>0</v>
      </c>
      <c r="AX54" s="99">
        <f>'SO1 - SO 1 - Stavební úpr...'!J34</f>
        <v>0</v>
      </c>
      <c r="AY54" s="99">
        <f>'SO1 - SO 1 - Stavební úpr...'!J35</f>
        <v>0</v>
      </c>
      <c r="AZ54" s="99">
        <f>'SO1 - SO 1 - Stavební úpr...'!F32</f>
        <v>0</v>
      </c>
      <c r="BA54" s="99">
        <f>'SO1 - SO 1 - Stavební úpr...'!F33</f>
        <v>0</v>
      </c>
      <c r="BB54" s="99">
        <f>'SO1 - SO 1 - Stavební úpr...'!F34</f>
        <v>0</v>
      </c>
      <c r="BC54" s="99">
        <f>'SO1 - SO 1 - Stavební úpr...'!F35</f>
        <v>0</v>
      </c>
      <c r="BD54" s="101">
        <f>'SO1 - SO 1 - Stavební úpr...'!F36</f>
        <v>0</v>
      </c>
      <c r="BT54" s="102" t="s">
        <v>94</v>
      </c>
      <c r="BV54" s="102" t="s">
        <v>88</v>
      </c>
      <c r="BW54" s="102" t="s">
        <v>101</v>
      </c>
      <c r="BX54" s="102" t="s">
        <v>93</v>
      </c>
      <c r="CL54" s="102" t="s">
        <v>23</v>
      </c>
    </row>
    <row r="55" spans="1:91" s="6" customFormat="1" ht="16.5" customHeight="1">
      <c r="A55" s="95" t="s">
        <v>95</v>
      </c>
      <c r="B55" s="96"/>
      <c r="C55" s="9"/>
      <c r="D55" s="9"/>
      <c r="E55" s="449" t="s">
        <v>102</v>
      </c>
      <c r="F55" s="449"/>
      <c r="G55" s="449"/>
      <c r="H55" s="449"/>
      <c r="I55" s="449"/>
      <c r="J55" s="9"/>
      <c r="K55" s="449" t="s">
        <v>103</v>
      </c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49"/>
      <c r="AG55" s="450">
        <f>'SO2 - SO 2 - Přeložení vo...'!J29</f>
        <v>0</v>
      </c>
      <c r="AH55" s="451"/>
      <c r="AI55" s="451"/>
      <c r="AJ55" s="451"/>
      <c r="AK55" s="451"/>
      <c r="AL55" s="451"/>
      <c r="AM55" s="451"/>
      <c r="AN55" s="450">
        <f t="shared" si="1"/>
        <v>0</v>
      </c>
      <c r="AO55" s="450"/>
      <c r="AP55" s="450"/>
      <c r="AQ55" s="97" t="s">
        <v>97</v>
      </c>
      <c r="AR55" s="96"/>
      <c r="AS55" s="98">
        <v>0</v>
      </c>
      <c r="AT55" s="99">
        <f t="shared" si="0"/>
        <v>0</v>
      </c>
      <c r="AU55" s="100">
        <f>'SO2 - SO 2 - Přeložení vo...'!P91</f>
        <v>0</v>
      </c>
      <c r="AV55" s="99">
        <f>'SO2 - SO 2 - Přeložení vo...'!J32</f>
        <v>0</v>
      </c>
      <c r="AW55" s="99">
        <f>'SO2 - SO 2 - Přeložení vo...'!J33</f>
        <v>0</v>
      </c>
      <c r="AX55" s="99">
        <f>'SO2 - SO 2 - Přeložení vo...'!J34</f>
        <v>0</v>
      </c>
      <c r="AY55" s="99">
        <f>'SO2 - SO 2 - Přeložení vo...'!J35</f>
        <v>0</v>
      </c>
      <c r="AZ55" s="99">
        <f>'SO2 - SO 2 - Přeložení vo...'!F32</f>
        <v>0</v>
      </c>
      <c r="BA55" s="99">
        <f>'SO2 - SO 2 - Přeložení vo...'!F33</f>
        <v>0</v>
      </c>
      <c r="BB55" s="99">
        <f>'SO2 - SO 2 - Přeložení vo...'!F34</f>
        <v>0</v>
      </c>
      <c r="BC55" s="99">
        <f>'SO2 - SO 2 - Přeložení vo...'!F35</f>
        <v>0</v>
      </c>
      <c r="BD55" s="101">
        <f>'SO2 - SO 2 - Přeložení vo...'!F36</f>
        <v>0</v>
      </c>
      <c r="BT55" s="102" t="s">
        <v>94</v>
      </c>
      <c r="BV55" s="102" t="s">
        <v>88</v>
      </c>
      <c r="BW55" s="102" t="s">
        <v>104</v>
      </c>
      <c r="BX55" s="102" t="s">
        <v>93</v>
      </c>
      <c r="CL55" s="102" t="s">
        <v>23</v>
      </c>
    </row>
    <row r="56" spans="1:91" s="5" customFormat="1" ht="31.5" customHeight="1">
      <c r="B56" s="86"/>
      <c r="C56" s="87"/>
      <c r="D56" s="485" t="s">
        <v>105</v>
      </c>
      <c r="E56" s="485"/>
      <c r="F56" s="485"/>
      <c r="G56" s="485"/>
      <c r="H56" s="485"/>
      <c r="I56" s="88"/>
      <c r="J56" s="485" t="s">
        <v>1304</v>
      </c>
      <c r="K56" s="485"/>
      <c r="L56" s="485"/>
      <c r="M56" s="485"/>
      <c r="N56" s="485"/>
      <c r="O56" s="485"/>
      <c r="P56" s="485"/>
      <c r="Q56" s="485"/>
      <c r="R56" s="485"/>
      <c r="S56" s="485"/>
      <c r="T56" s="485"/>
      <c r="U56" s="485"/>
      <c r="V56" s="485"/>
      <c r="W56" s="485"/>
      <c r="X56" s="485"/>
      <c r="Y56" s="485"/>
      <c r="Z56" s="485"/>
      <c r="AA56" s="485"/>
      <c r="AB56" s="485"/>
      <c r="AC56" s="485"/>
      <c r="AD56" s="485"/>
      <c r="AE56" s="485"/>
      <c r="AF56" s="485"/>
      <c r="AG56" s="484">
        <f>ROUND(SUM(AG57:AM58),2)</f>
        <v>0</v>
      </c>
      <c r="AH56" s="483"/>
      <c r="AI56" s="483"/>
      <c r="AJ56" s="483"/>
      <c r="AK56" s="483"/>
      <c r="AL56" s="483"/>
      <c r="AM56" s="483"/>
      <c r="AN56" s="482">
        <f>AG56*1.21</f>
        <v>0</v>
      </c>
      <c r="AO56" s="483"/>
      <c r="AP56" s="483"/>
      <c r="AQ56" s="89" t="s">
        <v>92</v>
      </c>
      <c r="AR56" s="86"/>
      <c r="AS56" s="90">
        <f>ROUND(SUM(AS57:AS57),2)</f>
        <v>0</v>
      </c>
      <c r="AT56" s="91">
        <f t="shared" si="0"/>
        <v>0</v>
      </c>
      <c r="AU56" s="92">
        <f>ROUND(SUM(AU57:AU57),5)</f>
        <v>0</v>
      </c>
      <c r="AV56" s="91">
        <f>ROUND(AZ56*L26,2)</f>
        <v>0</v>
      </c>
      <c r="AW56" s="91">
        <f>ROUND(BA56*L27,2)</f>
        <v>0</v>
      </c>
      <c r="AX56" s="91">
        <f>ROUND(BB56*L26,2)</f>
        <v>0</v>
      </c>
      <c r="AY56" s="91">
        <f>ROUND(BC56*L27,2)</f>
        <v>0</v>
      </c>
      <c r="AZ56" s="91">
        <f>ROUND(SUM(AZ57:AZ57),2)</f>
        <v>0</v>
      </c>
      <c r="BA56" s="91">
        <f>ROUND(SUM(BA57:BA57),2)</f>
        <v>0</v>
      </c>
      <c r="BB56" s="91">
        <f>ROUND(SUM(BB57:BB57),2)</f>
        <v>0</v>
      </c>
      <c r="BC56" s="91">
        <f>ROUND(SUM(BC57:BC57),2)</f>
        <v>0</v>
      </c>
      <c r="BD56" s="93">
        <f>ROUND(SUM(BD57:BD57),2)</f>
        <v>0</v>
      </c>
      <c r="BS56" s="94" t="s">
        <v>85</v>
      </c>
      <c r="BT56" s="94" t="s">
        <v>26</v>
      </c>
      <c r="BU56" s="94" t="s">
        <v>87</v>
      </c>
      <c r="BV56" s="94" t="s">
        <v>88</v>
      </c>
      <c r="BW56" s="94" t="s">
        <v>106</v>
      </c>
      <c r="BX56" s="94" t="s">
        <v>7</v>
      </c>
      <c r="CL56" s="94" t="s">
        <v>23</v>
      </c>
      <c r="CM56" s="94" t="s">
        <v>94</v>
      </c>
    </row>
    <row r="57" spans="1:91" s="6" customFormat="1" ht="16.5" customHeight="1">
      <c r="A57" s="95" t="s">
        <v>95</v>
      </c>
      <c r="B57" s="96"/>
      <c r="C57" s="9"/>
      <c r="D57" s="9"/>
      <c r="E57" s="449" t="s">
        <v>107</v>
      </c>
      <c r="F57" s="449"/>
      <c r="G57" s="449"/>
      <c r="H57" s="449"/>
      <c r="I57" s="449"/>
      <c r="J57" s="9"/>
      <c r="K57" s="449" t="s">
        <v>108</v>
      </c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49"/>
      <c r="AG57" s="450">
        <f>'SO3 - SO 3 - Rozšíření vo...'!J29</f>
        <v>0</v>
      </c>
      <c r="AH57" s="451"/>
      <c r="AI57" s="451"/>
      <c r="AJ57" s="451"/>
      <c r="AK57" s="451"/>
      <c r="AL57" s="451"/>
      <c r="AM57" s="451"/>
      <c r="AN57" s="450">
        <f>AG57*1.21</f>
        <v>0</v>
      </c>
      <c r="AO57" s="451"/>
      <c r="AP57" s="451"/>
      <c r="AQ57" s="97" t="s">
        <v>97</v>
      </c>
      <c r="AR57" s="96"/>
      <c r="AS57" s="103">
        <v>0</v>
      </c>
      <c r="AT57" s="104">
        <f t="shared" si="0"/>
        <v>0</v>
      </c>
      <c r="AU57" s="105">
        <f>'SO3 - SO 3 - Rozšíření vo...'!P91</f>
        <v>0</v>
      </c>
      <c r="AV57" s="104">
        <f>'SO3 - SO 3 - Rozšíření vo...'!J32</f>
        <v>0</v>
      </c>
      <c r="AW57" s="104">
        <f>'SO3 - SO 3 - Rozšíření vo...'!J33</f>
        <v>0</v>
      </c>
      <c r="AX57" s="104">
        <f>'SO3 - SO 3 - Rozšíření vo...'!J34</f>
        <v>0</v>
      </c>
      <c r="AY57" s="104">
        <f>'SO3 - SO 3 - Rozšíření vo...'!J35</f>
        <v>0</v>
      </c>
      <c r="AZ57" s="104">
        <f>'SO3 - SO 3 - Rozšíření vo...'!F32</f>
        <v>0</v>
      </c>
      <c r="BA57" s="104">
        <f>'SO3 - SO 3 - Rozšíření vo...'!F33</f>
        <v>0</v>
      </c>
      <c r="BB57" s="104">
        <f>'SO3 - SO 3 - Rozšíření vo...'!F34</f>
        <v>0</v>
      </c>
      <c r="BC57" s="104">
        <f>'SO3 - SO 3 - Rozšíření vo...'!F35</f>
        <v>0</v>
      </c>
      <c r="BD57" s="106">
        <f>'SO3 - SO 3 - Rozšíření vo...'!F36</f>
        <v>0</v>
      </c>
      <c r="BT57" s="102" t="s">
        <v>94</v>
      </c>
      <c r="BV57" s="102" t="s">
        <v>88</v>
      </c>
      <c r="BW57" s="102" t="s">
        <v>109</v>
      </c>
      <c r="BX57" s="102" t="s">
        <v>106</v>
      </c>
      <c r="CL57" s="102" t="s">
        <v>23</v>
      </c>
    </row>
    <row r="58" spans="1:91" s="1" customFormat="1" ht="30" customHeight="1">
      <c r="B58" s="42"/>
      <c r="E58" s="449" t="s">
        <v>1306</v>
      </c>
      <c r="F58" s="449"/>
      <c r="G58" s="449"/>
      <c r="H58" s="449"/>
      <c r="I58" s="449"/>
      <c r="K58" s="449" t="s">
        <v>1307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50">
        <f>'SO4 - SO 4 Nové vodovodní přípo'!J128</f>
        <v>0</v>
      </c>
      <c r="AH58" s="451"/>
      <c r="AI58" s="451"/>
      <c r="AJ58" s="451"/>
      <c r="AK58" s="451"/>
      <c r="AL58" s="451"/>
      <c r="AM58" s="451"/>
      <c r="AN58" s="450">
        <f>AG58*1.21</f>
        <v>0</v>
      </c>
      <c r="AO58" s="451"/>
      <c r="AP58" s="451"/>
      <c r="AQ58" s="97" t="s">
        <v>97</v>
      </c>
      <c r="AR58" s="42"/>
    </row>
    <row r="59" spans="1:91" s="1" customFormat="1" ht="6.95" customHeight="1"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42"/>
    </row>
  </sheetData>
  <mergeCells count="65">
    <mergeCell ref="AR2:BE2"/>
    <mergeCell ref="AN57:AP57"/>
    <mergeCell ref="AG57:AM57"/>
    <mergeCell ref="E57:I57"/>
    <mergeCell ref="K57:AF57"/>
    <mergeCell ref="AG51:AM51"/>
    <mergeCell ref="AN51:AP51"/>
    <mergeCell ref="AN56:AP56"/>
    <mergeCell ref="AG56:AM56"/>
    <mergeCell ref="D56:H56"/>
    <mergeCell ref="J56:AF56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S46:AT48"/>
    <mergeCell ref="C49:G49"/>
    <mergeCell ref="I49:AF49"/>
    <mergeCell ref="AG49:AM49"/>
    <mergeCell ref="AN49:AP49"/>
    <mergeCell ref="X32:AB32"/>
    <mergeCell ref="AK32:AO32"/>
    <mergeCell ref="L42:AO42"/>
    <mergeCell ref="AM44:AN44"/>
    <mergeCell ref="AM46:AP46"/>
    <mergeCell ref="L29:O29"/>
    <mergeCell ref="W29:AE29"/>
    <mergeCell ref="AK29:AO29"/>
    <mergeCell ref="L30:O30"/>
    <mergeCell ref="W30:AE30"/>
    <mergeCell ref="AK30:AO30"/>
    <mergeCell ref="L27:O27"/>
    <mergeCell ref="W27:AE27"/>
    <mergeCell ref="AK27:AO27"/>
    <mergeCell ref="L28:O28"/>
    <mergeCell ref="W28:AE28"/>
    <mergeCell ref="AK28:AO28"/>
    <mergeCell ref="K58:AF58"/>
    <mergeCell ref="E58:I58"/>
    <mergeCell ref="AG58:AM58"/>
    <mergeCell ref="AN58:AP5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</mergeCells>
  <hyperlinks>
    <hyperlink ref="K1:S1" location="C2" display="1) Rekapitulace stavby"/>
    <hyperlink ref="W1:AI1" location="C51" display="2) Rekapitulace objektů stavby a soupisů prací"/>
    <hyperlink ref="A53" location="'VON_VaK - Vedlejší a osta...'!C2" display="/"/>
    <hyperlink ref="A54" location="'SO1 - SO 1 - Stavební úpr...'!C2" display="/"/>
    <hyperlink ref="A55" location="'SO2 - SO 2 - Přeložení vo...'!C2" display="/"/>
    <hyperlink ref="A57" location="'SO3 - SO 3 - Rozšíření vo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100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8"/>
      <c r="C1" s="108"/>
      <c r="D1" s="109" t="s">
        <v>1</v>
      </c>
      <c r="E1" s="108"/>
      <c r="F1" s="110" t="s">
        <v>110</v>
      </c>
      <c r="G1" s="491" t="s">
        <v>111</v>
      </c>
      <c r="H1" s="491"/>
      <c r="I1" s="111"/>
      <c r="J1" s="110" t="s">
        <v>112</v>
      </c>
      <c r="K1" s="109" t="s">
        <v>113</v>
      </c>
      <c r="L1" s="110" t="s">
        <v>114</v>
      </c>
      <c r="M1" s="110"/>
      <c r="N1" s="110"/>
      <c r="O1" s="110"/>
      <c r="P1" s="110"/>
      <c r="Q1" s="110"/>
      <c r="R1" s="110"/>
      <c r="S1" s="110"/>
      <c r="T1" s="11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86" t="s">
        <v>8</v>
      </c>
      <c r="M2" s="487"/>
      <c r="N2" s="487"/>
      <c r="O2" s="487"/>
      <c r="P2" s="487"/>
      <c r="Q2" s="487"/>
      <c r="R2" s="487"/>
      <c r="S2" s="487"/>
      <c r="T2" s="487"/>
      <c r="U2" s="487"/>
      <c r="V2" s="487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94</v>
      </c>
    </row>
    <row r="4" spans="1:70" ht="36.950000000000003" customHeight="1">
      <c r="B4" s="28"/>
      <c r="C4" s="29"/>
      <c r="D4" s="30" t="s">
        <v>115</v>
      </c>
      <c r="E4" s="29"/>
      <c r="F4" s="29"/>
      <c r="G4" s="29"/>
      <c r="H4" s="29"/>
      <c r="I4" s="113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3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3"/>
      <c r="J6" s="29"/>
      <c r="K6" s="31"/>
    </row>
    <row r="7" spans="1:70" ht="16.5" customHeight="1">
      <c r="B7" s="28"/>
      <c r="C7" s="29"/>
      <c r="D7" s="29"/>
      <c r="E7" s="492" t="str">
        <f>'Rekapitulace stavby'!K6</f>
        <v>BOROVICE - OBNOVA VODOVODU</v>
      </c>
      <c r="F7" s="498"/>
      <c r="G7" s="498"/>
      <c r="H7" s="498"/>
      <c r="I7" s="113"/>
      <c r="J7" s="29"/>
      <c r="K7" s="31"/>
    </row>
    <row r="8" spans="1:70" ht="15">
      <c r="B8" s="28"/>
      <c r="C8" s="29"/>
      <c r="D8" s="37" t="s">
        <v>116</v>
      </c>
      <c r="E8" s="29"/>
      <c r="F8" s="29"/>
      <c r="G8" s="29"/>
      <c r="H8" s="29"/>
      <c r="I8" s="113"/>
      <c r="J8" s="29"/>
      <c r="K8" s="31"/>
    </row>
    <row r="9" spans="1:70" s="1" customFormat="1" ht="16.5" customHeight="1">
      <c r="B9" s="42"/>
      <c r="C9" s="43"/>
      <c r="D9" s="43"/>
      <c r="E9" s="492" t="s">
        <v>117</v>
      </c>
      <c r="F9" s="493"/>
      <c r="G9" s="493"/>
      <c r="H9" s="493"/>
      <c r="I9" s="114"/>
      <c r="J9" s="43"/>
      <c r="K9" s="46"/>
    </row>
    <row r="10" spans="1:70" s="1" customFormat="1" ht="15">
      <c r="B10" s="42"/>
      <c r="C10" s="43"/>
      <c r="D10" s="37" t="s">
        <v>118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494" t="s">
        <v>119</v>
      </c>
      <c r="F11" s="493"/>
      <c r="G11" s="493"/>
      <c r="H11" s="493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7" t="s">
        <v>22</v>
      </c>
      <c r="E13" s="43"/>
      <c r="F13" s="35" t="s">
        <v>23</v>
      </c>
      <c r="G13" s="43"/>
      <c r="H13" s="43"/>
      <c r="I13" s="115" t="s">
        <v>24</v>
      </c>
      <c r="J13" s="35" t="s">
        <v>25</v>
      </c>
      <c r="K13" s="46"/>
    </row>
    <row r="14" spans="1:70" s="1" customFormat="1" ht="14.45" customHeight="1">
      <c r="B14" s="42"/>
      <c r="C14" s="43"/>
      <c r="D14" s="37" t="s">
        <v>27</v>
      </c>
      <c r="E14" s="43"/>
      <c r="F14" s="35" t="s">
        <v>28</v>
      </c>
      <c r="G14" s="43"/>
      <c r="H14" s="43"/>
      <c r="I14" s="115" t="s">
        <v>29</v>
      </c>
      <c r="J14" s="116" t="str">
        <f>'Rekapitulace stavby'!AN8</f>
        <v>26. 7. 2018</v>
      </c>
      <c r="K14" s="46"/>
    </row>
    <row r="15" spans="1:70" s="1" customFormat="1" ht="21.75" customHeight="1">
      <c r="B15" s="42"/>
      <c r="C15" s="43"/>
      <c r="D15" s="34" t="s">
        <v>32</v>
      </c>
      <c r="E15" s="43"/>
      <c r="F15" s="39" t="s">
        <v>120</v>
      </c>
      <c r="G15" s="43"/>
      <c r="H15" s="43"/>
      <c r="I15" s="117" t="s">
        <v>34</v>
      </c>
      <c r="J15" s="39" t="s">
        <v>121</v>
      </c>
      <c r="K15" s="46"/>
    </row>
    <row r="16" spans="1:70" s="1" customFormat="1" ht="14.45" customHeight="1">
      <c r="B16" s="42"/>
      <c r="C16" s="43"/>
      <c r="D16" s="37" t="s">
        <v>37</v>
      </c>
      <c r="E16" s="43"/>
      <c r="F16" s="43"/>
      <c r="G16" s="43"/>
      <c r="H16" s="43"/>
      <c r="I16" s="115" t="s">
        <v>38</v>
      </c>
      <c r="J16" s="35" t="s">
        <v>39</v>
      </c>
      <c r="K16" s="46"/>
    </row>
    <row r="17" spans="2:11" s="1" customFormat="1" ht="18" customHeight="1">
      <c r="B17" s="42"/>
      <c r="C17" s="43"/>
      <c r="D17" s="43"/>
      <c r="E17" s="35" t="s">
        <v>40</v>
      </c>
      <c r="F17" s="43"/>
      <c r="G17" s="43"/>
      <c r="H17" s="43"/>
      <c r="I17" s="115" t="s">
        <v>41</v>
      </c>
      <c r="J17" s="35" t="s">
        <v>42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7" t="s">
        <v>43</v>
      </c>
      <c r="E19" s="43"/>
      <c r="F19" s="43"/>
      <c r="G19" s="43"/>
      <c r="H19" s="43"/>
      <c r="I19" s="115" t="s">
        <v>38</v>
      </c>
      <c r="J19" s="35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5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41</v>
      </c>
      <c r="J20" s="35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7" t="s">
        <v>45</v>
      </c>
      <c r="E22" s="43"/>
      <c r="F22" s="43"/>
      <c r="G22" s="43"/>
      <c r="H22" s="43"/>
      <c r="I22" s="115" t="s">
        <v>38</v>
      </c>
      <c r="J22" s="35" t="s">
        <v>46</v>
      </c>
      <c r="K22" s="46"/>
    </row>
    <row r="23" spans="2:11" s="1" customFormat="1" ht="18" customHeight="1">
      <c r="B23" s="42"/>
      <c r="C23" s="43"/>
      <c r="D23" s="43"/>
      <c r="E23" s="35" t="s">
        <v>47</v>
      </c>
      <c r="F23" s="43"/>
      <c r="G23" s="43"/>
      <c r="H23" s="43"/>
      <c r="I23" s="115" t="s">
        <v>41</v>
      </c>
      <c r="J23" s="35" t="s">
        <v>48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7" t="s">
        <v>50</v>
      </c>
      <c r="E25" s="43"/>
      <c r="F25" s="43"/>
      <c r="G25" s="43"/>
      <c r="H25" s="43"/>
      <c r="I25" s="114"/>
      <c r="J25" s="43"/>
      <c r="K25" s="46"/>
    </row>
    <row r="26" spans="2:11" s="7" customFormat="1" ht="228" customHeight="1">
      <c r="B26" s="118"/>
      <c r="C26" s="119"/>
      <c r="D26" s="119"/>
      <c r="E26" s="459" t="s">
        <v>122</v>
      </c>
      <c r="F26" s="459"/>
      <c r="G26" s="459"/>
      <c r="H26" s="459"/>
      <c r="I26" s="120"/>
      <c r="J26" s="119"/>
      <c r="K26" s="121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2"/>
      <c r="J28" s="69"/>
      <c r="K28" s="123"/>
    </row>
    <row r="29" spans="2:11" s="1" customFormat="1" ht="25.35" customHeight="1">
      <c r="B29" s="42"/>
      <c r="C29" s="43"/>
      <c r="D29" s="124" t="s">
        <v>52</v>
      </c>
      <c r="E29" s="43"/>
      <c r="F29" s="43"/>
      <c r="G29" s="43"/>
      <c r="H29" s="43"/>
      <c r="I29" s="114"/>
      <c r="J29" s="125">
        <f>ROUND(J87,2)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2"/>
      <c r="J30" s="69"/>
      <c r="K30" s="123"/>
    </row>
    <row r="31" spans="2:11" s="1" customFormat="1" ht="14.45" customHeight="1">
      <c r="B31" s="42"/>
      <c r="C31" s="43"/>
      <c r="D31" s="43"/>
      <c r="E31" s="43"/>
      <c r="F31" s="47" t="s">
        <v>54</v>
      </c>
      <c r="G31" s="43"/>
      <c r="H31" s="43"/>
      <c r="I31" s="126" t="s">
        <v>53</v>
      </c>
      <c r="J31" s="47" t="s">
        <v>55</v>
      </c>
      <c r="K31" s="46"/>
    </row>
    <row r="32" spans="2:11" s="1" customFormat="1" ht="14.45" customHeight="1">
      <c r="B32" s="42"/>
      <c r="C32" s="43"/>
      <c r="D32" s="50" t="s">
        <v>56</v>
      </c>
      <c r="E32" s="50" t="s">
        <v>57</v>
      </c>
      <c r="F32" s="127">
        <f>ROUND(SUM(BE87:BE121), 2)</f>
        <v>0</v>
      </c>
      <c r="G32" s="43"/>
      <c r="H32" s="43"/>
      <c r="I32" s="128">
        <v>0.21</v>
      </c>
      <c r="J32" s="127">
        <f>ROUND(ROUND((SUM(BE87:BE121)),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58</v>
      </c>
      <c r="F33" s="127">
        <f>ROUND(SUM(BF87:BF121), 2)</f>
        <v>0</v>
      </c>
      <c r="G33" s="43"/>
      <c r="H33" s="43"/>
      <c r="I33" s="128">
        <v>0.15</v>
      </c>
      <c r="J33" s="127">
        <f>ROUND(ROUND((SUM(BF87:BF121)),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59</v>
      </c>
      <c r="F34" s="127">
        <f>ROUND(SUM(BG87:BG121), 2)</f>
        <v>0</v>
      </c>
      <c r="G34" s="43"/>
      <c r="H34" s="43"/>
      <c r="I34" s="128">
        <v>0.21</v>
      </c>
      <c r="J34" s="127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60</v>
      </c>
      <c r="F35" s="127">
        <f>ROUND(SUM(BH87:BH121), 2)</f>
        <v>0</v>
      </c>
      <c r="G35" s="43"/>
      <c r="H35" s="43"/>
      <c r="I35" s="128">
        <v>0.15</v>
      </c>
      <c r="J35" s="127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61</v>
      </c>
      <c r="F36" s="127">
        <f>ROUND(SUM(BI87:BI121), 2)</f>
        <v>0</v>
      </c>
      <c r="G36" s="43"/>
      <c r="H36" s="43"/>
      <c r="I36" s="128">
        <v>0</v>
      </c>
      <c r="J36" s="127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9"/>
      <c r="D38" s="130" t="s">
        <v>62</v>
      </c>
      <c r="E38" s="72"/>
      <c r="F38" s="72"/>
      <c r="G38" s="131" t="s">
        <v>63</v>
      </c>
      <c r="H38" s="132" t="s">
        <v>64</v>
      </c>
      <c r="I38" s="133"/>
      <c r="J38" s="134">
        <f>SUM(J29:J36)</f>
        <v>0</v>
      </c>
      <c r="K38" s="135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6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7"/>
      <c r="J43" s="61"/>
      <c r="K43" s="138"/>
    </row>
    <row r="44" spans="2:11" s="1" customFormat="1" ht="36.950000000000003" customHeight="1">
      <c r="B44" s="42"/>
      <c r="C44" s="30" t="s">
        <v>123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7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492" t="str">
        <f>E7</f>
        <v>BOROVICE - OBNOVA VODOVODU</v>
      </c>
      <c r="F47" s="498"/>
      <c r="G47" s="498"/>
      <c r="H47" s="498"/>
      <c r="I47" s="114"/>
      <c r="J47" s="43"/>
      <c r="K47" s="46"/>
    </row>
    <row r="48" spans="2:11" ht="15">
      <c r="B48" s="28"/>
      <c r="C48" s="37" t="s">
        <v>116</v>
      </c>
      <c r="D48" s="29"/>
      <c r="E48" s="29"/>
      <c r="F48" s="29"/>
      <c r="G48" s="29"/>
      <c r="H48" s="29"/>
      <c r="I48" s="113"/>
      <c r="J48" s="29"/>
      <c r="K48" s="31"/>
    </row>
    <row r="49" spans="2:47" s="1" customFormat="1" ht="16.5" customHeight="1">
      <c r="B49" s="42"/>
      <c r="C49" s="43"/>
      <c r="D49" s="43"/>
      <c r="E49" s="492" t="s">
        <v>117</v>
      </c>
      <c r="F49" s="493"/>
      <c r="G49" s="493"/>
      <c r="H49" s="493"/>
      <c r="I49" s="114"/>
      <c r="J49" s="43"/>
      <c r="K49" s="46"/>
    </row>
    <row r="50" spans="2:47" s="1" customFormat="1" ht="14.45" customHeight="1">
      <c r="B50" s="42"/>
      <c r="C50" s="37" t="s">
        <v>118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494" t="str">
        <f>E11</f>
        <v>VON_VaK - Vedlejší a ostatní náklady</v>
      </c>
      <c r="F51" s="493"/>
      <c r="G51" s="493"/>
      <c r="H51" s="493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7" t="s">
        <v>27</v>
      </c>
      <c r="D53" s="43"/>
      <c r="E53" s="43"/>
      <c r="F53" s="35" t="str">
        <f>F14</f>
        <v>Mukařov u Mnichova Hradiště</v>
      </c>
      <c r="G53" s="43"/>
      <c r="H53" s="43"/>
      <c r="I53" s="115" t="s">
        <v>29</v>
      </c>
      <c r="J53" s="116" t="str">
        <f>IF(J14="","",J14)</f>
        <v>26. 7. 2018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7" t="s">
        <v>37</v>
      </c>
      <c r="D55" s="43"/>
      <c r="E55" s="43"/>
      <c r="F55" s="35" t="str">
        <f>E17</f>
        <v>Vodovody a kanalizace Mladá Boleslav, a.s.</v>
      </c>
      <c r="G55" s="43"/>
      <c r="H55" s="43"/>
      <c r="I55" s="115" t="s">
        <v>45</v>
      </c>
      <c r="J55" s="459" t="str">
        <f>E23</f>
        <v>Recprojekt, s.r.o.</v>
      </c>
      <c r="K55" s="46"/>
    </row>
    <row r="56" spans="2:47" s="1" customFormat="1" ht="14.45" customHeight="1">
      <c r="B56" s="42"/>
      <c r="C56" s="37" t="s">
        <v>43</v>
      </c>
      <c r="D56" s="43"/>
      <c r="E56" s="43"/>
      <c r="F56" s="35" t="str">
        <f>IF(E20="","",E20)</f>
        <v/>
      </c>
      <c r="G56" s="43"/>
      <c r="H56" s="43"/>
      <c r="I56" s="114"/>
      <c r="J56" s="49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9" t="s">
        <v>124</v>
      </c>
      <c r="D58" s="129"/>
      <c r="E58" s="129"/>
      <c r="F58" s="129"/>
      <c r="G58" s="129"/>
      <c r="H58" s="129"/>
      <c r="I58" s="140"/>
      <c r="J58" s="141" t="s">
        <v>125</v>
      </c>
      <c r="K58" s="142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3" t="s">
        <v>126</v>
      </c>
      <c r="D60" s="43"/>
      <c r="E60" s="43"/>
      <c r="F60" s="43"/>
      <c r="G60" s="43"/>
      <c r="H60" s="43"/>
      <c r="I60" s="114"/>
      <c r="J60" s="125">
        <f>J87</f>
        <v>0</v>
      </c>
      <c r="K60" s="46"/>
      <c r="AU60" s="24" t="s">
        <v>127</v>
      </c>
    </row>
    <row r="61" spans="2:47" s="8" customFormat="1" ht="24.95" customHeight="1">
      <c r="B61" s="144"/>
      <c r="C61" s="145"/>
      <c r="D61" s="146" t="s">
        <v>128</v>
      </c>
      <c r="E61" s="147"/>
      <c r="F61" s="147"/>
      <c r="G61" s="147"/>
      <c r="H61" s="147"/>
      <c r="I61" s="148"/>
      <c r="J61" s="149">
        <f>J88</f>
        <v>0</v>
      </c>
      <c r="K61" s="150"/>
    </row>
    <row r="62" spans="2:47" s="9" customFormat="1" ht="19.899999999999999" customHeight="1">
      <c r="B62" s="151"/>
      <c r="C62" s="152"/>
      <c r="D62" s="153" t="s">
        <v>129</v>
      </c>
      <c r="E62" s="154"/>
      <c r="F62" s="154"/>
      <c r="G62" s="154"/>
      <c r="H62" s="154"/>
      <c r="I62" s="155"/>
      <c r="J62" s="156">
        <f>J89</f>
        <v>0</v>
      </c>
      <c r="K62" s="157"/>
    </row>
    <row r="63" spans="2:47" s="9" customFormat="1" ht="19.899999999999999" customHeight="1">
      <c r="B63" s="151"/>
      <c r="C63" s="152"/>
      <c r="D63" s="153" t="s">
        <v>130</v>
      </c>
      <c r="E63" s="154"/>
      <c r="F63" s="154"/>
      <c r="G63" s="154"/>
      <c r="H63" s="154"/>
      <c r="I63" s="155"/>
      <c r="J63" s="156">
        <f>J97</f>
        <v>0</v>
      </c>
      <c r="K63" s="157"/>
    </row>
    <row r="64" spans="2:47" s="9" customFormat="1" ht="19.899999999999999" customHeight="1">
      <c r="B64" s="151"/>
      <c r="C64" s="152"/>
      <c r="D64" s="153" t="s">
        <v>131</v>
      </c>
      <c r="E64" s="154"/>
      <c r="F64" s="154"/>
      <c r="G64" s="154"/>
      <c r="H64" s="154"/>
      <c r="I64" s="155"/>
      <c r="J64" s="156">
        <f>J107</f>
        <v>0</v>
      </c>
      <c r="K64" s="157"/>
    </row>
    <row r="65" spans="2:12" s="9" customFormat="1" ht="19.899999999999999" customHeight="1">
      <c r="B65" s="151"/>
      <c r="C65" s="152"/>
      <c r="D65" s="153" t="s">
        <v>132</v>
      </c>
      <c r="E65" s="154"/>
      <c r="F65" s="154"/>
      <c r="G65" s="154"/>
      <c r="H65" s="154"/>
      <c r="I65" s="155"/>
      <c r="J65" s="156">
        <f>J111</f>
        <v>0</v>
      </c>
      <c r="K65" s="157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14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36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37"/>
      <c r="J71" s="61"/>
      <c r="K71" s="61"/>
      <c r="L71" s="42"/>
    </row>
    <row r="72" spans="2:12" s="1" customFormat="1" ht="36.950000000000003" customHeight="1">
      <c r="B72" s="42"/>
      <c r="C72" s="62" t="s">
        <v>133</v>
      </c>
      <c r="L72" s="42"/>
    </row>
    <row r="73" spans="2:12" s="1" customFormat="1" ht="6.95" customHeight="1">
      <c r="B73" s="42"/>
      <c r="L73" s="42"/>
    </row>
    <row r="74" spans="2:12" s="1" customFormat="1" ht="14.45" customHeight="1">
      <c r="B74" s="42"/>
      <c r="C74" s="64" t="s">
        <v>19</v>
      </c>
      <c r="L74" s="42"/>
    </row>
    <row r="75" spans="2:12" s="1" customFormat="1" ht="16.5" customHeight="1">
      <c r="B75" s="42"/>
      <c r="E75" s="496" t="str">
        <f>E7</f>
        <v>BOROVICE - OBNOVA VODOVODU</v>
      </c>
      <c r="F75" s="497"/>
      <c r="G75" s="497"/>
      <c r="H75" s="497"/>
      <c r="L75" s="42"/>
    </row>
    <row r="76" spans="2:12" ht="15">
      <c r="B76" s="28"/>
      <c r="C76" s="64" t="s">
        <v>116</v>
      </c>
      <c r="L76" s="28"/>
    </row>
    <row r="77" spans="2:12" s="1" customFormat="1" ht="16.5" customHeight="1">
      <c r="B77" s="42"/>
      <c r="E77" s="496" t="s">
        <v>117</v>
      </c>
      <c r="F77" s="490"/>
      <c r="G77" s="490"/>
      <c r="H77" s="490"/>
      <c r="L77" s="42"/>
    </row>
    <row r="78" spans="2:12" s="1" customFormat="1" ht="14.45" customHeight="1">
      <c r="B78" s="42"/>
      <c r="C78" s="64" t="s">
        <v>118</v>
      </c>
      <c r="L78" s="42"/>
    </row>
    <row r="79" spans="2:12" s="1" customFormat="1" ht="17.25" customHeight="1">
      <c r="B79" s="42"/>
      <c r="E79" s="470" t="str">
        <f>E11</f>
        <v>VON_VaK - Vedlejší a ostatní náklady</v>
      </c>
      <c r="F79" s="490"/>
      <c r="G79" s="490"/>
      <c r="H79" s="490"/>
      <c r="L79" s="42"/>
    </row>
    <row r="80" spans="2:12" s="1" customFormat="1" ht="6.95" customHeight="1">
      <c r="B80" s="42"/>
      <c r="L80" s="42"/>
    </row>
    <row r="81" spans="2:65" s="1" customFormat="1" ht="18" customHeight="1">
      <c r="B81" s="42"/>
      <c r="C81" s="64" t="s">
        <v>27</v>
      </c>
      <c r="F81" s="158" t="str">
        <f>F14</f>
        <v>Mukařov u Mnichova Hradiště</v>
      </c>
      <c r="I81" s="159" t="s">
        <v>29</v>
      </c>
      <c r="J81" s="68" t="str">
        <f>IF(J14="","",J14)</f>
        <v>26. 7. 2018</v>
      </c>
      <c r="L81" s="42"/>
    </row>
    <row r="82" spans="2:65" s="1" customFormat="1" ht="6.95" customHeight="1">
      <c r="B82" s="42"/>
      <c r="L82" s="42"/>
    </row>
    <row r="83" spans="2:65" s="1" customFormat="1" ht="15">
      <c r="B83" s="42"/>
      <c r="C83" s="64" t="s">
        <v>37</v>
      </c>
      <c r="F83" s="158" t="str">
        <f>E17</f>
        <v>Vodovody a kanalizace Mladá Boleslav, a.s.</v>
      </c>
      <c r="I83" s="159" t="s">
        <v>45</v>
      </c>
      <c r="J83" s="158" t="str">
        <f>E23</f>
        <v>Recprojekt, s.r.o.</v>
      </c>
      <c r="L83" s="42"/>
    </row>
    <row r="84" spans="2:65" s="1" customFormat="1" ht="14.45" customHeight="1">
      <c r="B84" s="42"/>
      <c r="C84" s="64" t="s">
        <v>43</v>
      </c>
      <c r="F84" s="158" t="str">
        <f>IF(E20="","",E20)</f>
        <v/>
      </c>
      <c r="L84" s="42"/>
    </row>
    <row r="85" spans="2:65" s="1" customFormat="1" ht="10.35" customHeight="1">
      <c r="B85" s="42"/>
      <c r="L85" s="42"/>
    </row>
    <row r="86" spans="2:65" s="10" customFormat="1" ht="29.25" customHeight="1">
      <c r="B86" s="160"/>
      <c r="C86" s="161" t="s">
        <v>134</v>
      </c>
      <c r="D86" s="162" t="s">
        <v>71</v>
      </c>
      <c r="E86" s="162" t="s">
        <v>67</v>
      </c>
      <c r="F86" s="162" t="s">
        <v>135</v>
      </c>
      <c r="G86" s="162" t="s">
        <v>136</v>
      </c>
      <c r="H86" s="162" t="s">
        <v>137</v>
      </c>
      <c r="I86" s="163" t="s">
        <v>138</v>
      </c>
      <c r="J86" s="162" t="s">
        <v>125</v>
      </c>
      <c r="K86" s="164" t="s">
        <v>139</v>
      </c>
      <c r="L86" s="160"/>
      <c r="M86" s="74" t="s">
        <v>140</v>
      </c>
      <c r="N86" s="75" t="s">
        <v>56</v>
      </c>
      <c r="O86" s="75" t="s">
        <v>141</v>
      </c>
      <c r="P86" s="75" t="s">
        <v>142</v>
      </c>
      <c r="Q86" s="75" t="s">
        <v>143</v>
      </c>
      <c r="R86" s="75" t="s">
        <v>144</v>
      </c>
      <c r="S86" s="75" t="s">
        <v>145</v>
      </c>
      <c r="T86" s="76" t="s">
        <v>146</v>
      </c>
    </row>
    <row r="87" spans="2:65" s="1" customFormat="1" ht="29.25" customHeight="1">
      <c r="B87" s="42"/>
      <c r="C87" s="78" t="s">
        <v>126</v>
      </c>
      <c r="J87" s="165">
        <f>BK87</f>
        <v>0</v>
      </c>
      <c r="L87" s="42"/>
      <c r="M87" s="77"/>
      <c r="N87" s="69"/>
      <c r="O87" s="69"/>
      <c r="P87" s="166">
        <f>P88</f>
        <v>0</v>
      </c>
      <c r="Q87" s="69"/>
      <c r="R87" s="166">
        <f>R88</f>
        <v>0</v>
      </c>
      <c r="S87" s="69"/>
      <c r="T87" s="167">
        <f>T88</f>
        <v>0</v>
      </c>
      <c r="AT87" s="24" t="s">
        <v>85</v>
      </c>
      <c r="AU87" s="24" t="s">
        <v>127</v>
      </c>
      <c r="BK87" s="168">
        <f>BK88</f>
        <v>0</v>
      </c>
    </row>
    <row r="88" spans="2:65" s="11" customFormat="1" ht="37.35" customHeight="1">
      <c r="B88" s="169"/>
      <c r="D88" s="170" t="s">
        <v>85</v>
      </c>
      <c r="E88" s="171" t="s">
        <v>147</v>
      </c>
      <c r="F88" s="171" t="s">
        <v>148</v>
      </c>
      <c r="I88" s="172"/>
      <c r="J88" s="173">
        <f>BK88</f>
        <v>0</v>
      </c>
      <c r="L88" s="169"/>
      <c r="M88" s="174"/>
      <c r="N88" s="175"/>
      <c r="O88" s="175"/>
      <c r="P88" s="176">
        <f>P89+P97+P107+P111</f>
        <v>0</v>
      </c>
      <c r="Q88" s="175"/>
      <c r="R88" s="176">
        <f>R89+R97+R107+R111</f>
        <v>0</v>
      </c>
      <c r="S88" s="175"/>
      <c r="T88" s="177">
        <f>T89+T97+T107+T111</f>
        <v>0</v>
      </c>
      <c r="AR88" s="170" t="s">
        <v>149</v>
      </c>
      <c r="AT88" s="178" t="s">
        <v>85</v>
      </c>
      <c r="AU88" s="178" t="s">
        <v>86</v>
      </c>
      <c r="AY88" s="170" t="s">
        <v>150</v>
      </c>
      <c r="BK88" s="179">
        <f>BK89+BK97+BK107+BK111</f>
        <v>0</v>
      </c>
    </row>
    <row r="89" spans="2:65" s="11" customFormat="1" ht="19.899999999999999" customHeight="1">
      <c r="B89" s="169"/>
      <c r="D89" s="170" t="s">
        <v>85</v>
      </c>
      <c r="E89" s="180" t="s">
        <v>151</v>
      </c>
      <c r="F89" s="180" t="s">
        <v>152</v>
      </c>
      <c r="I89" s="172"/>
      <c r="J89" s="181">
        <f>BK89</f>
        <v>0</v>
      </c>
      <c r="L89" s="169"/>
      <c r="M89" s="174"/>
      <c r="N89" s="175"/>
      <c r="O89" s="175"/>
      <c r="P89" s="176">
        <f>SUM(P90:P96)</f>
        <v>0</v>
      </c>
      <c r="Q89" s="175"/>
      <c r="R89" s="176">
        <f>SUM(R90:R96)</f>
        <v>0</v>
      </c>
      <c r="S89" s="175"/>
      <c r="T89" s="177">
        <f>SUM(T90:T96)</f>
        <v>0</v>
      </c>
      <c r="AR89" s="170" t="s">
        <v>149</v>
      </c>
      <c r="AT89" s="178" t="s">
        <v>85</v>
      </c>
      <c r="AU89" s="178" t="s">
        <v>26</v>
      </c>
      <c r="AY89" s="170" t="s">
        <v>150</v>
      </c>
      <c r="BK89" s="179">
        <f>SUM(BK90:BK96)</f>
        <v>0</v>
      </c>
    </row>
    <row r="90" spans="2:65" s="1" customFormat="1" ht="16.5" customHeight="1">
      <c r="B90" s="182"/>
      <c r="C90" s="183" t="s">
        <v>26</v>
      </c>
      <c r="D90" s="183" t="s">
        <v>153</v>
      </c>
      <c r="E90" s="184" t="s">
        <v>154</v>
      </c>
      <c r="F90" s="185" t="s">
        <v>155</v>
      </c>
      <c r="G90" s="186" t="s">
        <v>156</v>
      </c>
      <c r="H90" s="187">
        <v>1</v>
      </c>
      <c r="I90" s="188"/>
      <c r="J90" s="189">
        <f>ROUND(I90*H90,2)</f>
        <v>0</v>
      </c>
      <c r="K90" s="185" t="s">
        <v>157</v>
      </c>
      <c r="L90" s="42"/>
      <c r="M90" s="190" t="s">
        <v>5</v>
      </c>
      <c r="N90" s="191" t="s">
        <v>57</v>
      </c>
      <c r="O90" s="43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AR90" s="24" t="s">
        <v>158</v>
      </c>
      <c r="AT90" s="24" t="s">
        <v>153</v>
      </c>
      <c r="AU90" s="24" t="s">
        <v>94</v>
      </c>
      <c r="AY90" s="24" t="s">
        <v>150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24" t="s">
        <v>26</v>
      </c>
      <c r="BK90" s="194">
        <f>ROUND(I90*H90,2)</f>
        <v>0</v>
      </c>
      <c r="BL90" s="24" t="s">
        <v>158</v>
      </c>
      <c r="BM90" s="24" t="s">
        <v>159</v>
      </c>
    </row>
    <row r="91" spans="2:65" s="1" customFormat="1" ht="16.5" customHeight="1">
      <c r="B91" s="182"/>
      <c r="C91" s="183" t="s">
        <v>94</v>
      </c>
      <c r="D91" s="183" t="s">
        <v>153</v>
      </c>
      <c r="E91" s="184" t="s">
        <v>160</v>
      </c>
      <c r="F91" s="185" t="s">
        <v>161</v>
      </c>
      <c r="G91" s="186" t="s">
        <v>156</v>
      </c>
      <c r="H91" s="187">
        <v>1</v>
      </c>
      <c r="I91" s="188"/>
      <c r="J91" s="189">
        <f>ROUND(I91*H91,2)</f>
        <v>0</v>
      </c>
      <c r="K91" s="185" t="s">
        <v>157</v>
      </c>
      <c r="L91" s="42"/>
      <c r="M91" s="190" t="s">
        <v>5</v>
      </c>
      <c r="N91" s="191" t="s">
        <v>57</v>
      </c>
      <c r="O91" s="43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AR91" s="24" t="s">
        <v>158</v>
      </c>
      <c r="AT91" s="24" t="s">
        <v>153</v>
      </c>
      <c r="AU91" s="24" t="s">
        <v>94</v>
      </c>
      <c r="AY91" s="24" t="s">
        <v>150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4" t="s">
        <v>26</v>
      </c>
      <c r="BK91" s="194">
        <f>ROUND(I91*H91,2)</f>
        <v>0</v>
      </c>
      <c r="BL91" s="24" t="s">
        <v>158</v>
      </c>
      <c r="BM91" s="24" t="s">
        <v>162</v>
      </c>
    </row>
    <row r="92" spans="2:65" s="12" customFormat="1">
      <c r="B92" s="195"/>
      <c r="D92" s="196" t="s">
        <v>163</v>
      </c>
      <c r="E92" s="197" t="s">
        <v>5</v>
      </c>
      <c r="F92" s="198" t="s">
        <v>164</v>
      </c>
      <c r="H92" s="199">
        <v>1</v>
      </c>
      <c r="I92" s="200"/>
      <c r="L92" s="195"/>
      <c r="M92" s="201"/>
      <c r="N92" s="202"/>
      <c r="O92" s="202"/>
      <c r="P92" s="202"/>
      <c r="Q92" s="202"/>
      <c r="R92" s="202"/>
      <c r="S92" s="202"/>
      <c r="T92" s="203"/>
      <c r="AT92" s="197" t="s">
        <v>163</v>
      </c>
      <c r="AU92" s="197" t="s">
        <v>94</v>
      </c>
      <c r="AV92" s="12" t="s">
        <v>94</v>
      </c>
      <c r="AW92" s="12" t="s">
        <v>49</v>
      </c>
      <c r="AX92" s="12" t="s">
        <v>26</v>
      </c>
      <c r="AY92" s="197" t="s">
        <v>150</v>
      </c>
    </row>
    <row r="93" spans="2:65" s="1" customFormat="1" ht="16.5" customHeight="1">
      <c r="B93" s="182"/>
      <c r="C93" s="183" t="s">
        <v>165</v>
      </c>
      <c r="D93" s="183" t="s">
        <v>153</v>
      </c>
      <c r="E93" s="184" t="s">
        <v>166</v>
      </c>
      <c r="F93" s="185" t="s">
        <v>167</v>
      </c>
      <c r="G93" s="186" t="s">
        <v>156</v>
      </c>
      <c r="H93" s="187">
        <v>1</v>
      </c>
      <c r="I93" s="188"/>
      <c r="J93" s="189">
        <f>ROUND(I93*H93,2)</f>
        <v>0</v>
      </c>
      <c r="K93" s="185" t="s">
        <v>157</v>
      </c>
      <c r="L93" s="42"/>
      <c r="M93" s="190" t="s">
        <v>5</v>
      </c>
      <c r="N93" s="191" t="s">
        <v>57</v>
      </c>
      <c r="O93" s="43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AR93" s="24" t="s">
        <v>158</v>
      </c>
      <c r="AT93" s="24" t="s">
        <v>153</v>
      </c>
      <c r="AU93" s="24" t="s">
        <v>94</v>
      </c>
      <c r="AY93" s="24" t="s">
        <v>150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4" t="s">
        <v>26</v>
      </c>
      <c r="BK93" s="194">
        <f>ROUND(I93*H93,2)</f>
        <v>0</v>
      </c>
      <c r="BL93" s="24" t="s">
        <v>158</v>
      </c>
      <c r="BM93" s="24" t="s">
        <v>168</v>
      </c>
    </row>
    <row r="94" spans="2:65" s="12" customFormat="1">
      <c r="B94" s="195"/>
      <c r="D94" s="196" t="s">
        <v>163</v>
      </c>
      <c r="E94" s="197" t="s">
        <v>5</v>
      </c>
      <c r="F94" s="198" t="s">
        <v>169</v>
      </c>
      <c r="H94" s="199">
        <v>1</v>
      </c>
      <c r="I94" s="200"/>
      <c r="L94" s="195"/>
      <c r="M94" s="201"/>
      <c r="N94" s="202"/>
      <c r="O94" s="202"/>
      <c r="P94" s="202"/>
      <c r="Q94" s="202"/>
      <c r="R94" s="202"/>
      <c r="S94" s="202"/>
      <c r="T94" s="203"/>
      <c r="AT94" s="197" t="s">
        <v>163</v>
      </c>
      <c r="AU94" s="197" t="s">
        <v>94</v>
      </c>
      <c r="AV94" s="12" t="s">
        <v>94</v>
      </c>
      <c r="AW94" s="12" t="s">
        <v>49</v>
      </c>
      <c r="AX94" s="12" t="s">
        <v>26</v>
      </c>
      <c r="AY94" s="197" t="s">
        <v>150</v>
      </c>
    </row>
    <row r="95" spans="2:65" s="1" customFormat="1" ht="16.5" customHeight="1">
      <c r="B95" s="182"/>
      <c r="C95" s="183" t="s">
        <v>170</v>
      </c>
      <c r="D95" s="183" t="s">
        <v>153</v>
      </c>
      <c r="E95" s="184" t="s">
        <v>171</v>
      </c>
      <c r="F95" s="185" t="s">
        <v>172</v>
      </c>
      <c r="G95" s="186" t="s">
        <v>156</v>
      </c>
      <c r="H95" s="187">
        <v>1</v>
      </c>
      <c r="I95" s="188"/>
      <c r="J95" s="189">
        <f>ROUND(I95*H95,2)</f>
        <v>0</v>
      </c>
      <c r="K95" s="185" t="s">
        <v>157</v>
      </c>
      <c r="L95" s="42"/>
      <c r="M95" s="190" t="s">
        <v>5</v>
      </c>
      <c r="N95" s="191" t="s">
        <v>57</v>
      </c>
      <c r="O95" s="43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4" t="s">
        <v>158</v>
      </c>
      <c r="AT95" s="24" t="s">
        <v>153</v>
      </c>
      <c r="AU95" s="24" t="s">
        <v>94</v>
      </c>
      <c r="AY95" s="24" t="s">
        <v>150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4" t="s">
        <v>26</v>
      </c>
      <c r="BK95" s="194">
        <f>ROUND(I95*H95,2)</f>
        <v>0</v>
      </c>
      <c r="BL95" s="24" t="s">
        <v>158</v>
      </c>
      <c r="BM95" s="24" t="s">
        <v>173</v>
      </c>
    </row>
    <row r="96" spans="2:65" s="1" customFormat="1" ht="16.5" customHeight="1">
      <c r="B96" s="182"/>
      <c r="C96" s="183" t="s">
        <v>149</v>
      </c>
      <c r="D96" s="183" t="s">
        <v>153</v>
      </c>
      <c r="E96" s="184" t="s">
        <v>174</v>
      </c>
      <c r="F96" s="185" t="s">
        <v>175</v>
      </c>
      <c r="G96" s="186" t="s">
        <v>156</v>
      </c>
      <c r="H96" s="187">
        <v>1</v>
      </c>
      <c r="I96" s="188"/>
      <c r="J96" s="189">
        <f>ROUND(I96*H96,2)</f>
        <v>0</v>
      </c>
      <c r="K96" s="185" t="s">
        <v>157</v>
      </c>
      <c r="L96" s="42"/>
      <c r="M96" s="190" t="s">
        <v>5</v>
      </c>
      <c r="N96" s="191" t="s">
        <v>57</v>
      </c>
      <c r="O96" s="43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AR96" s="24" t="s">
        <v>158</v>
      </c>
      <c r="AT96" s="24" t="s">
        <v>153</v>
      </c>
      <c r="AU96" s="24" t="s">
        <v>94</v>
      </c>
      <c r="AY96" s="24" t="s">
        <v>150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24" t="s">
        <v>26</v>
      </c>
      <c r="BK96" s="194">
        <f>ROUND(I96*H96,2)</f>
        <v>0</v>
      </c>
      <c r="BL96" s="24" t="s">
        <v>158</v>
      </c>
      <c r="BM96" s="24" t="s">
        <v>176</v>
      </c>
    </row>
    <row r="97" spans="2:65" s="11" customFormat="1" ht="29.85" customHeight="1">
      <c r="B97" s="169"/>
      <c r="D97" s="170" t="s">
        <v>85</v>
      </c>
      <c r="E97" s="180" t="s">
        <v>177</v>
      </c>
      <c r="F97" s="180" t="s">
        <v>178</v>
      </c>
      <c r="I97" s="172"/>
      <c r="J97" s="181">
        <f>BK97</f>
        <v>0</v>
      </c>
      <c r="L97" s="169"/>
      <c r="M97" s="174"/>
      <c r="N97" s="175"/>
      <c r="O97" s="175"/>
      <c r="P97" s="176">
        <f>SUM(P98:P106)</f>
        <v>0</v>
      </c>
      <c r="Q97" s="175"/>
      <c r="R97" s="176">
        <f>SUM(R98:R106)</f>
        <v>0</v>
      </c>
      <c r="S97" s="175"/>
      <c r="T97" s="177">
        <f>SUM(T98:T106)</f>
        <v>0</v>
      </c>
      <c r="AR97" s="170" t="s">
        <v>149</v>
      </c>
      <c r="AT97" s="178" t="s">
        <v>85</v>
      </c>
      <c r="AU97" s="178" t="s">
        <v>26</v>
      </c>
      <c r="AY97" s="170" t="s">
        <v>150</v>
      </c>
      <c r="BK97" s="179">
        <f>SUM(BK98:BK106)</f>
        <v>0</v>
      </c>
    </row>
    <row r="98" spans="2:65" s="1" customFormat="1" ht="16.5" customHeight="1">
      <c r="B98" s="182"/>
      <c r="C98" s="183" t="s">
        <v>179</v>
      </c>
      <c r="D98" s="183" t="s">
        <v>153</v>
      </c>
      <c r="E98" s="184" t="s">
        <v>180</v>
      </c>
      <c r="F98" s="185" t="s">
        <v>181</v>
      </c>
      <c r="G98" s="186" t="s">
        <v>156</v>
      </c>
      <c r="H98" s="187">
        <v>1</v>
      </c>
      <c r="I98" s="188"/>
      <c r="J98" s="189">
        <f t="shared" ref="J98:J106" si="0">ROUND(I98*H98,2)</f>
        <v>0</v>
      </c>
      <c r="K98" s="185" t="s">
        <v>157</v>
      </c>
      <c r="L98" s="42"/>
      <c r="M98" s="190" t="s">
        <v>5</v>
      </c>
      <c r="N98" s="191" t="s">
        <v>57</v>
      </c>
      <c r="O98" s="43"/>
      <c r="P98" s="192">
        <f t="shared" ref="P98:P106" si="1">O98*H98</f>
        <v>0</v>
      </c>
      <c r="Q98" s="192">
        <v>0</v>
      </c>
      <c r="R98" s="192">
        <f t="shared" ref="R98:R106" si="2">Q98*H98</f>
        <v>0</v>
      </c>
      <c r="S98" s="192">
        <v>0</v>
      </c>
      <c r="T98" s="193">
        <f t="shared" ref="T98:T106" si="3">S98*H98</f>
        <v>0</v>
      </c>
      <c r="AR98" s="24" t="s">
        <v>158</v>
      </c>
      <c r="AT98" s="24" t="s">
        <v>153</v>
      </c>
      <c r="AU98" s="24" t="s">
        <v>94</v>
      </c>
      <c r="AY98" s="24" t="s">
        <v>150</v>
      </c>
      <c r="BE98" s="194">
        <f t="shared" ref="BE98:BE106" si="4">IF(N98="základní",J98,0)</f>
        <v>0</v>
      </c>
      <c r="BF98" s="194">
        <f t="shared" ref="BF98:BF106" si="5">IF(N98="snížená",J98,0)</f>
        <v>0</v>
      </c>
      <c r="BG98" s="194">
        <f t="shared" ref="BG98:BG106" si="6">IF(N98="zákl. přenesená",J98,0)</f>
        <v>0</v>
      </c>
      <c r="BH98" s="194">
        <f t="shared" ref="BH98:BH106" si="7">IF(N98="sníž. přenesená",J98,0)</f>
        <v>0</v>
      </c>
      <c r="BI98" s="194">
        <f t="shared" ref="BI98:BI106" si="8">IF(N98="nulová",J98,0)</f>
        <v>0</v>
      </c>
      <c r="BJ98" s="24" t="s">
        <v>26</v>
      </c>
      <c r="BK98" s="194">
        <f t="shared" ref="BK98:BK106" si="9">ROUND(I98*H98,2)</f>
        <v>0</v>
      </c>
      <c r="BL98" s="24" t="s">
        <v>158</v>
      </c>
      <c r="BM98" s="24" t="s">
        <v>182</v>
      </c>
    </row>
    <row r="99" spans="2:65" s="1" customFormat="1" ht="16.5" customHeight="1">
      <c r="B99" s="182"/>
      <c r="C99" s="183" t="s">
        <v>183</v>
      </c>
      <c r="D99" s="183" t="s">
        <v>153</v>
      </c>
      <c r="E99" s="184" t="s">
        <v>184</v>
      </c>
      <c r="F99" s="185" t="s">
        <v>185</v>
      </c>
      <c r="G99" s="186" t="s">
        <v>156</v>
      </c>
      <c r="H99" s="187">
        <v>1</v>
      </c>
      <c r="I99" s="188"/>
      <c r="J99" s="189">
        <f t="shared" si="0"/>
        <v>0</v>
      </c>
      <c r="K99" s="185" t="s">
        <v>157</v>
      </c>
      <c r="L99" s="42"/>
      <c r="M99" s="190" t="s">
        <v>5</v>
      </c>
      <c r="N99" s="191" t="s">
        <v>57</v>
      </c>
      <c r="O99" s="43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AR99" s="24" t="s">
        <v>158</v>
      </c>
      <c r="AT99" s="24" t="s">
        <v>153</v>
      </c>
      <c r="AU99" s="24" t="s">
        <v>94</v>
      </c>
      <c r="AY99" s="24" t="s">
        <v>150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24" t="s">
        <v>26</v>
      </c>
      <c r="BK99" s="194">
        <f t="shared" si="9"/>
        <v>0</v>
      </c>
      <c r="BL99" s="24" t="s">
        <v>158</v>
      </c>
      <c r="BM99" s="24" t="s">
        <v>186</v>
      </c>
    </row>
    <row r="100" spans="2:65" s="1" customFormat="1" ht="16.5" customHeight="1">
      <c r="B100" s="182"/>
      <c r="C100" s="183" t="s">
        <v>187</v>
      </c>
      <c r="D100" s="183" t="s">
        <v>153</v>
      </c>
      <c r="E100" s="184" t="s">
        <v>188</v>
      </c>
      <c r="F100" s="185" t="s">
        <v>189</v>
      </c>
      <c r="G100" s="186" t="s">
        <v>156</v>
      </c>
      <c r="H100" s="187">
        <v>1</v>
      </c>
      <c r="I100" s="188"/>
      <c r="J100" s="189">
        <f t="shared" si="0"/>
        <v>0</v>
      </c>
      <c r="K100" s="185" t="s">
        <v>157</v>
      </c>
      <c r="L100" s="42"/>
      <c r="M100" s="190" t="s">
        <v>5</v>
      </c>
      <c r="N100" s="191" t="s">
        <v>57</v>
      </c>
      <c r="O100" s="43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AR100" s="24" t="s">
        <v>158</v>
      </c>
      <c r="AT100" s="24" t="s">
        <v>153</v>
      </c>
      <c r="AU100" s="24" t="s">
        <v>94</v>
      </c>
      <c r="AY100" s="24" t="s">
        <v>150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24" t="s">
        <v>26</v>
      </c>
      <c r="BK100" s="194">
        <f t="shared" si="9"/>
        <v>0</v>
      </c>
      <c r="BL100" s="24" t="s">
        <v>158</v>
      </c>
      <c r="BM100" s="24" t="s">
        <v>190</v>
      </c>
    </row>
    <row r="101" spans="2:65" s="1" customFormat="1" ht="16.5" customHeight="1">
      <c r="B101" s="182"/>
      <c r="C101" s="183" t="s">
        <v>191</v>
      </c>
      <c r="D101" s="183" t="s">
        <v>153</v>
      </c>
      <c r="E101" s="184" t="s">
        <v>192</v>
      </c>
      <c r="F101" s="185" t="s">
        <v>193</v>
      </c>
      <c r="G101" s="186" t="s">
        <v>156</v>
      </c>
      <c r="H101" s="187">
        <v>1</v>
      </c>
      <c r="I101" s="188"/>
      <c r="J101" s="189">
        <f t="shared" si="0"/>
        <v>0</v>
      </c>
      <c r="K101" s="185" t="s">
        <v>157</v>
      </c>
      <c r="L101" s="42"/>
      <c r="M101" s="190" t="s">
        <v>5</v>
      </c>
      <c r="N101" s="191" t="s">
        <v>57</v>
      </c>
      <c r="O101" s="43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AR101" s="24" t="s">
        <v>158</v>
      </c>
      <c r="AT101" s="24" t="s">
        <v>153</v>
      </c>
      <c r="AU101" s="24" t="s">
        <v>94</v>
      </c>
      <c r="AY101" s="24" t="s">
        <v>150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24" t="s">
        <v>26</v>
      </c>
      <c r="BK101" s="194">
        <f t="shared" si="9"/>
        <v>0</v>
      </c>
      <c r="BL101" s="24" t="s">
        <v>158</v>
      </c>
      <c r="BM101" s="24" t="s">
        <v>194</v>
      </c>
    </row>
    <row r="102" spans="2:65" s="1" customFormat="1" ht="16.5" customHeight="1">
      <c r="B102" s="182"/>
      <c r="C102" s="183" t="s">
        <v>31</v>
      </c>
      <c r="D102" s="183" t="s">
        <v>153</v>
      </c>
      <c r="E102" s="184" t="s">
        <v>195</v>
      </c>
      <c r="F102" s="185" t="s">
        <v>196</v>
      </c>
      <c r="G102" s="186" t="s">
        <v>156</v>
      </c>
      <c r="H102" s="187">
        <v>1</v>
      </c>
      <c r="I102" s="188"/>
      <c r="J102" s="189">
        <f t="shared" si="0"/>
        <v>0</v>
      </c>
      <c r="K102" s="185" t="s">
        <v>157</v>
      </c>
      <c r="L102" s="42"/>
      <c r="M102" s="190" t="s">
        <v>5</v>
      </c>
      <c r="N102" s="191" t="s">
        <v>57</v>
      </c>
      <c r="O102" s="43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AR102" s="24" t="s">
        <v>158</v>
      </c>
      <c r="AT102" s="24" t="s">
        <v>153</v>
      </c>
      <c r="AU102" s="24" t="s">
        <v>94</v>
      </c>
      <c r="AY102" s="24" t="s">
        <v>150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24" t="s">
        <v>26</v>
      </c>
      <c r="BK102" s="194">
        <f t="shared" si="9"/>
        <v>0</v>
      </c>
      <c r="BL102" s="24" t="s">
        <v>158</v>
      </c>
      <c r="BM102" s="24" t="s">
        <v>197</v>
      </c>
    </row>
    <row r="103" spans="2:65" s="1" customFormat="1" ht="16.5" customHeight="1">
      <c r="B103" s="182"/>
      <c r="C103" s="183" t="s">
        <v>198</v>
      </c>
      <c r="D103" s="183" t="s">
        <v>153</v>
      </c>
      <c r="E103" s="184" t="s">
        <v>199</v>
      </c>
      <c r="F103" s="185" t="s">
        <v>200</v>
      </c>
      <c r="G103" s="186" t="s">
        <v>156</v>
      </c>
      <c r="H103" s="187">
        <v>1</v>
      </c>
      <c r="I103" s="188"/>
      <c r="J103" s="189">
        <f t="shared" si="0"/>
        <v>0</v>
      </c>
      <c r="K103" s="185" t="s">
        <v>157</v>
      </c>
      <c r="L103" s="42"/>
      <c r="M103" s="190" t="s">
        <v>5</v>
      </c>
      <c r="N103" s="191" t="s">
        <v>57</v>
      </c>
      <c r="O103" s="43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AR103" s="24" t="s">
        <v>158</v>
      </c>
      <c r="AT103" s="24" t="s">
        <v>153</v>
      </c>
      <c r="AU103" s="24" t="s">
        <v>94</v>
      </c>
      <c r="AY103" s="24" t="s">
        <v>150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24" t="s">
        <v>26</v>
      </c>
      <c r="BK103" s="194">
        <f t="shared" si="9"/>
        <v>0</v>
      </c>
      <c r="BL103" s="24" t="s">
        <v>158</v>
      </c>
      <c r="BM103" s="24" t="s">
        <v>201</v>
      </c>
    </row>
    <row r="104" spans="2:65" s="1" customFormat="1" ht="16.5" customHeight="1">
      <c r="B104" s="182"/>
      <c r="C104" s="183" t="s">
        <v>202</v>
      </c>
      <c r="D104" s="183" t="s">
        <v>153</v>
      </c>
      <c r="E104" s="184" t="s">
        <v>203</v>
      </c>
      <c r="F104" s="185" t="s">
        <v>204</v>
      </c>
      <c r="G104" s="186" t="s">
        <v>156</v>
      </c>
      <c r="H104" s="187">
        <v>1</v>
      </c>
      <c r="I104" s="188"/>
      <c r="J104" s="189">
        <f t="shared" si="0"/>
        <v>0</v>
      </c>
      <c r="K104" s="185" t="s">
        <v>157</v>
      </c>
      <c r="L104" s="42"/>
      <c r="M104" s="190" t="s">
        <v>5</v>
      </c>
      <c r="N104" s="191" t="s">
        <v>57</v>
      </c>
      <c r="O104" s="43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AR104" s="24" t="s">
        <v>158</v>
      </c>
      <c r="AT104" s="24" t="s">
        <v>153</v>
      </c>
      <c r="AU104" s="24" t="s">
        <v>94</v>
      </c>
      <c r="AY104" s="24" t="s">
        <v>150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24" t="s">
        <v>26</v>
      </c>
      <c r="BK104" s="194">
        <f t="shared" si="9"/>
        <v>0</v>
      </c>
      <c r="BL104" s="24" t="s">
        <v>158</v>
      </c>
      <c r="BM104" s="24" t="s">
        <v>205</v>
      </c>
    </row>
    <row r="105" spans="2:65" s="1" customFormat="1" ht="16.5" customHeight="1">
      <c r="B105" s="182"/>
      <c r="C105" s="183" t="s">
        <v>206</v>
      </c>
      <c r="D105" s="183" t="s">
        <v>153</v>
      </c>
      <c r="E105" s="184" t="s">
        <v>207</v>
      </c>
      <c r="F105" s="185" t="s">
        <v>208</v>
      </c>
      <c r="G105" s="186" t="s">
        <v>156</v>
      </c>
      <c r="H105" s="187">
        <v>1</v>
      </c>
      <c r="I105" s="188"/>
      <c r="J105" s="189">
        <f t="shared" si="0"/>
        <v>0</v>
      </c>
      <c r="K105" s="185" t="s">
        <v>157</v>
      </c>
      <c r="L105" s="42"/>
      <c r="M105" s="190" t="s">
        <v>5</v>
      </c>
      <c r="N105" s="191" t="s">
        <v>57</v>
      </c>
      <c r="O105" s="43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AR105" s="24" t="s">
        <v>158</v>
      </c>
      <c r="AT105" s="24" t="s">
        <v>153</v>
      </c>
      <c r="AU105" s="24" t="s">
        <v>94</v>
      </c>
      <c r="AY105" s="24" t="s">
        <v>150</v>
      </c>
      <c r="BE105" s="194">
        <f t="shared" si="4"/>
        <v>0</v>
      </c>
      <c r="BF105" s="194">
        <f t="shared" si="5"/>
        <v>0</v>
      </c>
      <c r="BG105" s="194">
        <f t="shared" si="6"/>
        <v>0</v>
      </c>
      <c r="BH105" s="194">
        <f t="shared" si="7"/>
        <v>0</v>
      </c>
      <c r="BI105" s="194">
        <f t="shared" si="8"/>
        <v>0</v>
      </c>
      <c r="BJ105" s="24" t="s">
        <v>26</v>
      </c>
      <c r="BK105" s="194">
        <f t="shared" si="9"/>
        <v>0</v>
      </c>
      <c r="BL105" s="24" t="s">
        <v>158</v>
      </c>
      <c r="BM105" s="24" t="s">
        <v>209</v>
      </c>
    </row>
    <row r="106" spans="2:65" s="1" customFormat="1" ht="16.5" customHeight="1">
      <c r="B106" s="182"/>
      <c r="C106" s="183" t="s">
        <v>210</v>
      </c>
      <c r="D106" s="183" t="s">
        <v>153</v>
      </c>
      <c r="E106" s="184" t="s">
        <v>211</v>
      </c>
      <c r="F106" s="185" t="s">
        <v>212</v>
      </c>
      <c r="G106" s="186" t="s">
        <v>156</v>
      </c>
      <c r="H106" s="187">
        <v>1</v>
      </c>
      <c r="I106" s="188"/>
      <c r="J106" s="189">
        <f t="shared" si="0"/>
        <v>0</v>
      </c>
      <c r="K106" s="185" t="s">
        <v>157</v>
      </c>
      <c r="L106" s="42"/>
      <c r="M106" s="190" t="s">
        <v>5</v>
      </c>
      <c r="N106" s="191" t="s">
        <v>57</v>
      </c>
      <c r="O106" s="43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AR106" s="24" t="s">
        <v>158</v>
      </c>
      <c r="AT106" s="24" t="s">
        <v>153</v>
      </c>
      <c r="AU106" s="24" t="s">
        <v>94</v>
      </c>
      <c r="AY106" s="24" t="s">
        <v>150</v>
      </c>
      <c r="BE106" s="194">
        <f t="shared" si="4"/>
        <v>0</v>
      </c>
      <c r="BF106" s="194">
        <f t="shared" si="5"/>
        <v>0</v>
      </c>
      <c r="BG106" s="194">
        <f t="shared" si="6"/>
        <v>0</v>
      </c>
      <c r="BH106" s="194">
        <f t="shared" si="7"/>
        <v>0</v>
      </c>
      <c r="BI106" s="194">
        <f t="shared" si="8"/>
        <v>0</v>
      </c>
      <c r="BJ106" s="24" t="s">
        <v>26</v>
      </c>
      <c r="BK106" s="194">
        <f t="shared" si="9"/>
        <v>0</v>
      </c>
      <c r="BL106" s="24" t="s">
        <v>158</v>
      </c>
      <c r="BM106" s="24" t="s">
        <v>213</v>
      </c>
    </row>
    <row r="107" spans="2:65" s="11" customFormat="1" ht="29.85" customHeight="1">
      <c r="B107" s="169"/>
      <c r="D107" s="170" t="s">
        <v>85</v>
      </c>
      <c r="E107" s="180" t="s">
        <v>214</v>
      </c>
      <c r="F107" s="180" t="s">
        <v>215</v>
      </c>
      <c r="I107" s="172"/>
      <c r="J107" s="181">
        <f>BK107</f>
        <v>0</v>
      </c>
      <c r="L107" s="169"/>
      <c r="M107" s="174"/>
      <c r="N107" s="175"/>
      <c r="O107" s="175"/>
      <c r="P107" s="176">
        <f>SUM(P108:P110)</f>
        <v>0</v>
      </c>
      <c r="Q107" s="175"/>
      <c r="R107" s="176">
        <f>SUM(R108:R110)</f>
        <v>0</v>
      </c>
      <c r="S107" s="175"/>
      <c r="T107" s="177">
        <f>SUM(T108:T110)</f>
        <v>0</v>
      </c>
      <c r="AR107" s="170" t="s">
        <v>149</v>
      </c>
      <c r="AT107" s="178" t="s">
        <v>85</v>
      </c>
      <c r="AU107" s="178" t="s">
        <v>26</v>
      </c>
      <c r="AY107" s="170" t="s">
        <v>150</v>
      </c>
      <c r="BK107" s="179">
        <f>SUM(BK108:BK110)</f>
        <v>0</v>
      </c>
    </row>
    <row r="108" spans="2:65" s="1" customFormat="1" ht="16.5" customHeight="1">
      <c r="B108" s="182"/>
      <c r="C108" s="183" t="s">
        <v>11</v>
      </c>
      <c r="D108" s="183" t="s">
        <v>153</v>
      </c>
      <c r="E108" s="184" t="s">
        <v>216</v>
      </c>
      <c r="F108" s="185" t="s">
        <v>217</v>
      </c>
      <c r="G108" s="186" t="s">
        <v>156</v>
      </c>
      <c r="H108" s="187">
        <v>1</v>
      </c>
      <c r="I108" s="188"/>
      <c r="J108" s="189">
        <f>ROUND(I108*H108,2)</f>
        <v>0</v>
      </c>
      <c r="K108" s="185" t="s">
        <v>157</v>
      </c>
      <c r="L108" s="42"/>
      <c r="M108" s="190" t="s">
        <v>5</v>
      </c>
      <c r="N108" s="191" t="s">
        <v>57</v>
      </c>
      <c r="O108" s="43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AR108" s="24" t="s">
        <v>158</v>
      </c>
      <c r="AT108" s="24" t="s">
        <v>153</v>
      </c>
      <c r="AU108" s="24" t="s">
        <v>94</v>
      </c>
      <c r="AY108" s="24" t="s">
        <v>150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4" t="s">
        <v>26</v>
      </c>
      <c r="BK108" s="194">
        <f>ROUND(I108*H108,2)</f>
        <v>0</v>
      </c>
      <c r="BL108" s="24" t="s">
        <v>158</v>
      </c>
      <c r="BM108" s="24" t="s">
        <v>218</v>
      </c>
    </row>
    <row r="109" spans="2:65" s="1" customFormat="1" ht="27">
      <c r="B109" s="42"/>
      <c r="D109" s="196" t="s">
        <v>219</v>
      </c>
      <c r="F109" s="204" t="s">
        <v>220</v>
      </c>
      <c r="I109" s="205"/>
      <c r="L109" s="42"/>
      <c r="M109" s="206"/>
      <c r="N109" s="43"/>
      <c r="O109" s="43"/>
      <c r="P109" s="43"/>
      <c r="Q109" s="43"/>
      <c r="R109" s="43"/>
      <c r="S109" s="43"/>
      <c r="T109" s="71"/>
      <c r="AT109" s="24" t="s">
        <v>219</v>
      </c>
      <c r="AU109" s="24" t="s">
        <v>94</v>
      </c>
    </row>
    <row r="110" spans="2:65" s="12" customFormat="1">
      <c r="B110" s="195"/>
      <c r="D110" s="196" t="s">
        <v>163</v>
      </c>
      <c r="E110" s="197" t="s">
        <v>5</v>
      </c>
      <c r="F110" s="198" t="s">
        <v>221</v>
      </c>
      <c r="H110" s="199">
        <v>1</v>
      </c>
      <c r="I110" s="200"/>
      <c r="L110" s="195"/>
      <c r="M110" s="201"/>
      <c r="N110" s="202"/>
      <c r="O110" s="202"/>
      <c r="P110" s="202"/>
      <c r="Q110" s="202"/>
      <c r="R110" s="202"/>
      <c r="S110" s="202"/>
      <c r="T110" s="203"/>
      <c r="AT110" s="197" t="s">
        <v>163</v>
      </c>
      <c r="AU110" s="197" t="s">
        <v>94</v>
      </c>
      <c r="AV110" s="12" t="s">
        <v>94</v>
      </c>
      <c r="AW110" s="12" t="s">
        <v>49</v>
      </c>
      <c r="AX110" s="12" t="s">
        <v>26</v>
      </c>
      <c r="AY110" s="197" t="s">
        <v>150</v>
      </c>
    </row>
    <row r="111" spans="2:65" s="11" customFormat="1" ht="29.85" customHeight="1">
      <c r="B111" s="169"/>
      <c r="D111" s="170" t="s">
        <v>85</v>
      </c>
      <c r="E111" s="180" t="s">
        <v>222</v>
      </c>
      <c r="F111" s="180" t="s">
        <v>223</v>
      </c>
      <c r="I111" s="172"/>
      <c r="J111" s="181">
        <f>BK111</f>
        <v>0</v>
      </c>
      <c r="L111" s="169"/>
      <c r="M111" s="174"/>
      <c r="N111" s="175"/>
      <c r="O111" s="175"/>
      <c r="P111" s="176">
        <f>SUM(P112:P121)</f>
        <v>0</v>
      </c>
      <c r="Q111" s="175"/>
      <c r="R111" s="176">
        <f>SUM(R112:R121)</f>
        <v>0</v>
      </c>
      <c r="S111" s="175"/>
      <c r="T111" s="177">
        <f>SUM(T112:T121)</f>
        <v>0</v>
      </c>
      <c r="AR111" s="170" t="s">
        <v>149</v>
      </c>
      <c r="AT111" s="178" t="s">
        <v>85</v>
      </c>
      <c r="AU111" s="178" t="s">
        <v>26</v>
      </c>
      <c r="AY111" s="170" t="s">
        <v>150</v>
      </c>
      <c r="BK111" s="179">
        <f>SUM(BK112:BK121)</f>
        <v>0</v>
      </c>
    </row>
    <row r="112" spans="2:65" s="1" customFormat="1" ht="16.5" customHeight="1">
      <c r="B112" s="182"/>
      <c r="C112" s="183" t="s">
        <v>224</v>
      </c>
      <c r="D112" s="183" t="s">
        <v>153</v>
      </c>
      <c r="E112" s="184" t="s">
        <v>225</v>
      </c>
      <c r="F112" s="185" t="s">
        <v>226</v>
      </c>
      <c r="G112" s="186" t="s">
        <v>156</v>
      </c>
      <c r="H112" s="187">
        <v>1</v>
      </c>
      <c r="I112" s="188"/>
      <c r="J112" s="189">
        <f>ROUND(I112*H112,2)</f>
        <v>0</v>
      </c>
      <c r="K112" s="185" t="s">
        <v>5</v>
      </c>
      <c r="L112" s="42"/>
      <c r="M112" s="190" t="s">
        <v>5</v>
      </c>
      <c r="N112" s="191" t="s">
        <v>57</v>
      </c>
      <c r="O112" s="43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24" t="s">
        <v>158</v>
      </c>
      <c r="AT112" s="24" t="s">
        <v>153</v>
      </c>
      <c r="AU112" s="24" t="s">
        <v>94</v>
      </c>
      <c r="AY112" s="24" t="s">
        <v>150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4" t="s">
        <v>26</v>
      </c>
      <c r="BK112" s="194">
        <f>ROUND(I112*H112,2)</f>
        <v>0</v>
      </c>
      <c r="BL112" s="24" t="s">
        <v>158</v>
      </c>
      <c r="BM112" s="24" t="s">
        <v>227</v>
      </c>
    </row>
    <row r="113" spans="2:65" s="12" customFormat="1">
      <c r="B113" s="195"/>
      <c r="D113" s="196" t="s">
        <v>163</v>
      </c>
      <c r="E113" s="197" t="s">
        <v>5</v>
      </c>
      <c r="F113" s="198" t="s">
        <v>228</v>
      </c>
      <c r="H113" s="199">
        <v>1</v>
      </c>
      <c r="I113" s="200"/>
      <c r="L113" s="195"/>
      <c r="M113" s="201"/>
      <c r="N113" s="202"/>
      <c r="O113" s="202"/>
      <c r="P113" s="202"/>
      <c r="Q113" s="202"/>
      <c r="R113" s="202"/>
      <c r="S113" s="202"/>
      <c r="T113" s="203"/>
      <c r="AT113" s="197" t="s">
        <v>163</v>
      </c>
      <c r="AU113" s="197" t="s">
        <v>94</v>
      </c>
      <c r="AV113" s="12" t="s">
        <v>94</v>
      </c>
      <c r="AW113" s="12" t="s">
        <v>49</v>
      </c>
      <c r="AX113" s="12" t="s">
        <v>26</v>
      </c>
      <c r="AY113" s="197" t="s">
        <v>150</v>
      </c>
    </row>
    <row r="114" spans="2:65" s="1" customFormat="1" ht="16.5" customHeight="1">
      <c r="B114" s="182"/>
      <c r="C114" s="183" t="s">
        <v>229</v>
      </c>
      <c r="D114" s="183" t="s">
        <v>153</v>
      </c>
      <c r="E114" s="184" t="s">
        <v>230</v>
      </c>
      <c r="F114" s="185" t="s">
        <v>231</v>
      </c>
      <c r="G114" s="186" t="s">
        <v>156</v>
      </c>
      <c r="H114" s="187">
        <v>1</v>
      </c>
      <c r="I114" s="188"/>
      <c r="J114" s="189">
        <f>ROUND(I114*H114,2)</f>
        <v>0</v>
      </c>
      <c r="K114" s="185" t="s">
        <v>5</v>
      </c>
      <c r="L114" s="42"/>
      <c r="M114" s="190" t="s">
        <v>5</v>
      </c>
      <c r="N114" s="191" t="s">
        <v>57</v>
      </c>
      <c r="O114" s="43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4" t="s">
        <v>158</v>
      </c>
      <c r="AT114" s="24" t="s">
        <v>153</v>
      </c>
      <c r="AU114" s="24" t="s">
        <v>94</v>
      </c>
      <c r="AY114" s="24" t="s">
        <v>150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4" t="s">
        <v>26</v>
      </c>
      <c r="BK114" s="194">
        <f>ROUND(I114*H114,2)</f>
        <v>0</v>
      </c>
      <c r="BL114" s="24" t="s">
        <v>158</v>
      </c>
      <c r="BM114" s="24" t="s">
        <v>232</v>
      </c>
    </row>
    <row r="115" spans="2:65" s="12" customFormat="1">
      <c r="B115" s="195"/>
      <c r="D115" s="196" t="s">
        <v>163</v>
      </c>
      <c r="E115" s="197" t="s">
        <v>5</v>
      </c>
      <c r="F115" s="198" t="s">
        <v>233</v>
      </c>
      <c r="H115" s="199">
        <v>1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197" t="s">
        <v>163</v>
      </c>
      <c r="AU115" s="197" t="s">
        <v>94</v>
      </c>
      <c r="AV115" s="12" t="s">
        <v>94</v>
      </c>
      <c r="AW115" s="12" t="s">
        <v>49</v>
      </c>
      <c r="AX115" s="12" t="s">
        <v>26</v>
      </c>
      <c r="AY115" s="197" t="s">
        <v>150</v>
      </c>
    </row>
    <row r="116" spans="2:65" s="1" customFormat="1" ht="16.5" customHeight="1">
      <c r="B116" s="182"/>
      <c r="C116" s="183" t="s">
        <v>234</v>
      </c>
      <c r="D116" s="183" t="s">
        <v>153</v>
      </c>
      <c r="E116" s="184" t="s">
        <v>235</v>
      </c>
      <c r="F116" s="185" t="s">
        <v>236</v>
      </c>
      <c r="G116" s="186" t="s">
        <v>156</v>
      </c>
      <c r="H116" s="187">
        <v>1</v>
      </c>
      <c r="I116" s="188"/>
      <c r="J116" s="189">
        <f>ROUND(I116*H116,2)</f>
        <v>0</v>
      </c>
      <c r="K116" s="185" t="s">
        <v>5</v>
      </c>
      <c r="L116" s="42"/>
      <c r="M116" s="190" t="s">
        <v>5</v>
      </c>
      <c r="N116" s="191" t="s">
        <v>57</v>
      </c>
      <c r="O116" s="43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AR116" s="24" t="s">
        <v>158</v>
      </c>
      <c r="AT116" s="24" t="s">
        <v>153</v>
      </c>
      <c r="AU116" s="24" t="s">
        <v>94</v>
      </c>
      <c r="AY116" s="24" t="s">
        <v>150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4" t="s">
        <v>26</v>
      </c>
      <c r="BK116" s="194">
        <f>ROUND(I116*H116,2)</f>
        <v>0</v>
      </c>
      <c r="BL116" s="24" t="s">
        <v>158</v>
      </c>
      <c r="BM116" s="24" t="s">
        <v>237</v>
      </c>
    </row>
    <row r="117" spans="2:65" s="12" customFormat="1">
      <c r="B117" s="195"/>
      <c r="D117" s="196" t="s">
        <v>163</v>
      </c>
      <c r="E117" s="197" t="s">
        <v>5</v>
      </c>
      <c r="F117" s="198" t="s">
        <v>238</v>
      </c>
      <c r="H117" s="199">
        <v>1</v>
      </c>
      <c r="I117" s="200"/>
      <c r="L117" s="195"/>
      <c r="M117" s="201"/>
      <c r="N117" s="202"/>
      <c r="O117" s="202"/>
      <c r="P117" s="202"/>
      <c r="Q117" s="202"/>
      <c r="R117" s="202"/>
      <c r="S117" s="202"/>
      <c r="T117" s="203"/>
      <c r="AT117" s="197" t="s">
        <v>163</v>
      </c>
      <c r="AU117" s="197" t="s">
        <v>94</v>
      </c>
      <c r="AV117" s="12" t="s">
        <v>94</v>
      </c>
      <c r="AW117" s="12" t="s">
        <v>49</v>
      </c>
      <c r="AX117" s="12" t="s">
        <v>26</v>
      </c>
      <c r="AY117" s="197" t="s">
        <v>150</v>
      </c>
    </row>
    <row r="118" spans="2:65" s="1" customFormat="1" ht="16.5" customHeight="1">
      <c r="B118" s="182"/>
      <c r="C118" s="183" t="s">
        <v>239</v>
      </c>
      <c r="D118" s="183" t="s">
        <v>153</v>
      </c>
      <c r="E118" s="184" t="s">
        <v>240</v>
      </c>
      <c r="F118" s="185" t="s">
        <v>241</v>
      </c>
      <c r="G118" s="186" t="s">
        <v>156</v>
      </c>
      <c r="H118" s="187">
        <v>1</v>
      </c>
      <c r="I118" s="188"/>
      <c r="J118" s="189">
        <f>ROUND(I118*H118,2)</f>
        <v>0</v>
      </c>
      <c r="K118" s="185" t="s">
        <v>5</v>
      </c>
      <c r="L118" s="42"/>
      <c r="M118" s="190" t="s">
        <v>5</v>
      </c>
      <c r="N118" s="191" t="s">
        <v>57</v>
      </c>
      <c r="O118" s="43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24" t="s">
        <v>158</v>
      </c>
      <c r="AT118" s="24" t="s">
        <v>153</v>
      </c>
      <c r="AU118" s="24" t="s">
        <v>94</v>
      </c>
      <c r="AY118" s="24" t="s">
        <v>150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4" t="s">
        <v>26</v>
      </c>
      <c r="BK118" s="194">
        <f>ROUND(I118*H118,2)</f>
        <v>0</v>
      </c>
      <c r="BL118" s="24" t="s">
        <v>158</v>
      </c>
      <c r="BM118" s="24" t="s">
        <v>242</v>
      </c>
    </row>
    <row r="119" spans="2:65" s="12" customFormat="1">
      <c r="B119" s="195"/>
      <c r="D119" s="196" t="s">
        <v>163</v>
      </c>
      <c r="E119" s="197" t="s">
        <v>5</v>
      </c>
      <c r="F119" s="198" t="s">
        <v>243</v>
      </c>
      <c r="H119" s="199">
        <v>1</v>
      </c>
      <c r="I119" s="200"/>
      <c r="L119" s="195"/>
      <c r="M119" s="201"/>
      <c r="N119" s="202"/>
      <c r="O119" s="202"/>
      <c r="P119" s="202"/>
      <c r="Q119" s="202"/>
      <c r="R119" s="202"/>
      <c r="S119" s="202"/>
      <c r="T119" s="203"/>
      <c r="AT119" s="197" t="s">
        <v>163</v>
      </c>
      <c r="AU119" s="197" t="s">
        <v>94</v>
      </c>
      <c r="AV119" s="12" t="s">
        <v>94</v>
      </c>
      <c r="AW119" s="12" t="s">
        <v>49</v>
      </c>
      <c r="AX119" s="12" t="s">
        <v>26</v>
      </c>
      <c r="AY119" s="197" t="s">
        <v>150</v>
      </c>
    </row>
    <row r="120" spans="2:65" s="1" customFormat="1" ht="16.5" customHeight="1">
      <c r="B120" s="182"/>
      <c r="C120" s="183" t="s">
        <v>244</v>
      </c>
      <c r="D120" s="183" t="s">
        <v>153</v>
      </c>
      <c r="E120" s="184" t="s">
        <v>245</v>
      </c>
      <c r="F120" s="185" t="s">
        <v>246</v>
      </c>
      <c r="G120" s="186" t="s">
        <v>156</v>
      </c>
      <c r="H120" s="187">
        <v>1</v>
      </c>
      <c r="I120" s="188"/>
      <c r="J120" s="189">
        <f>ROUND(I120*H120,2)</f>
        <v>0</v>
      </c>
      <c r="K120" s="185" t="s">
        <v>5</v>
      </c>
      <c r="L120" s="42"/>
      <c r="M120" s="190" t="s">
        <v>5</v>
      </c>
      <c r="N120" s="191" t="s">
        <v>57</v>
      </c>
      <c r="O120" s="43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AR120" s="24" t="s">
        <v>158</v>
      </c>
      <c r="AT120" s="24" t="s">
        <v>153</v>
      </c>
      <c r="AU120" s="24" t="s">
        <v>94</v>
      </c>
      <c r="AY120" s="24" t="s">
        <v>150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4" t="s">
        <v>26</v>
      </c>
      <c r="BK120" s="194">
        <f>ROUND(I120*H120,2)</f>
        <v>0</v>
      </c>
      <c r="BL120" s="24" t="s">
        <v>158</v>
      </c>
      <c r="BM120" s="24" t="s">
        <v>247</v>
      </c>
    </row>
    <row r="121" spans="2:65" s="12" customFormat="1">
      <c r="B121" s="195"/>
      <c r="D121" s="196" t="s">
        <v>163</v>
      </c>
      <c r="E121" s="197" t="s">
        <v>5</v>
      </c>
      <c r="F121" s="198" t="s">
        <v>248</v>
      </c>
      <c r="H121" s="199">
        <v>1</v>
      </c>
      <c r="I121" s="200"/>
      <c r="L121" s="195"/>
      <c r="M121" s="207"/>
      <c r="N121" s="208"/>
      <c r="O121" s="208"/>
      <c r="P121" s="208"/>
      <c r="Q121" s="208"/>
      <c r="R121" s="208"/>
      <c r="S121" s="208"/>
      <c r="T121" s="209"/>
      <c r="AT121" s="197" t="s">
        <v>163</v>
      </c>
      <c r="AU121" s="197" t="s">
        <v>94</v>
      </c>
      <c r="AV121" s="12" t="s">
        <v>94</v>
      </c>
      <c r="AW121" s="12" t="s">
        <v>49</v>
      </c>
      <c r="AX121" s="12" t="s">
        <v>26</v>
      </c>
      <c r="AY121" s="197" t="s">
        <v>150</v>
      </c>
    </row>
    <row r="122" spans="2:65" s="1" customFormat="1" ht="6.95" customHeight="1">
      <c r="B122" s="57"/>
      <c r="C122" s="58"/>
      <c r="D122" s="58"/>
      <c r="E122" s="58"/>
      <c r="F122" s="58"/>
      <c r="G122" s="58"/>
      <c r="H122" s="58"/>
      <c r="I122" s="136"/>
      <c r="J122" s="58"/>
      <c r="K122" s="58"/>
      <c r="L122" s="42"/>
    </row>
  </sheetData>
  <autoFilter ref="C86:K121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2"/>
  <sheetViews>
    <sheetView showGridLines="0" workbookViewId="0">
      <pane ySplit="1" topLeftCell="A357" activePane="bottomLeft" state="frozen"/>
      <selection pane="bottomLeft" activeCell="F365" sqref="F36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8"/>
      <c r="C1" s="108"/>
      <c r="D1" s="109" t="s">
        <v>1</v>
      </c>
      <c r="E1" s="108"/>
      <c r="F1" s="110" t="s">
        <v>110</v>
      </c>
      <c r="G1" s="491" t="s">
        <v>111</v>
      </c>
      <c r="H1" s="491"/>
      <c r="I1" s="111"/>
      <c r="J1" s="110" t="s">
        <v>112</v>
      </c>
      <c r="K1" s="109" t="s">
        <v>113</v>
      </c>
      <c r="L1" s="110" t="s">
        <v>114</v>
      </c>
      <c r="M1" s="110"/>
      <c r="N1" s="110"/>
      <c r="O1" s="110"/>
      <c r="P1" s="110"/>
      <c r="Q1" s="110"/>
      <c r="R1" s="110"/>
      <c r="S1" s="110"/>
      <c r="T1" s="11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86" t="s">
        <v>8</v>
      </c>
      <c r="M2" s="487"/>
      <c r="N2" s="487"/>
      <c r="O2" s="487"/>
      <c r="P2" s="487"/>
      <c r="Q2" s="487"/>
      <c r="R2" s="487"/>
      <c r="S2" s="487"/>
      <c r="T2" s="487"/>
      <c r="U2" s="487"/>
      <c r="V2" s="487"/>
      <c r="AT2" s="24" t="s">
        <v>101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94</v>
      </c>
    </row>
    <row r="4" spans="1:70" ht="36.950000000000003" customHeight="1">
      <c r="B4" s="28"/>
      <c r="C4" s="29"/>
      <c r="D4" s="30" t="s">
        <v>115</v>
      </c>
      <c r="E4" s="29"/>
      <c r="F4" s="29"/>
      <c r="G4" s="29"/>
      <c r="H4" s="29"/>
      <c r="I4" s="113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3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3"/>
      <c r="J6" s="29"/>
      <c r="K6" s="31"/>
    </row>
    <row r="7" spans="1:70" ht="16.5" customHeight="1">
      <c r="B7" s="28"/>
      <c r="C7" s="29"/>
      <c r="D7" s="29"/>
      <c r="E7" s="492" t="str">
        <f>'Rekapitulace stavby'!K6</f>
        <v>BOROVICE - OBNOVA VODOVODU</v>
      </c>
      <c r="F7" s="498"/>
      <c r="G7" s="498"/>
      <c r="H7" s="498"/>
      <c r="I7" s="113"/>
      <c r="J7" s="29"/>
      <c r="K7" s="31"/>
    </row>
    <row r="8" spans="1:70" ht="15">
      <c r="B8" s="28"/>
      <c r="C8" s="29"/>
      <c r="D8" s="37" t="s">
        <v>116</v>
      </c>
      <c r="E8" s="29"/>
      <c r="F8" s="29"/>
      <c r="G8" s="29"/>
      <c r="H8" s="29"/>
      <c r="I8" s="113"/>
      <c r="J8" s="29"/>
      <c r="K8" s="31"/>
    </row>
    <row r="9" spans="1:70" s="1" customFormat="1" ht="16.5" customHeight="1">
      <c r="B9" s="42"/>
      <c r="C9" s="43"/>
      <c r="D9" s="43"/>
      <c r="E9" s="492" t="s">
        <v>117</v>
      </c>
      <c r="F9" s="493"/>
      <c r="G9" s="493"/>
      <c r="H9" s="493"/>
      <c r="I9" s="114"/>
      <c r="J9" s="43"/>
      <c r="K9" s="46"/>
    </row>
    <row r="10" spans="1:70" s="1" customFormat="1" ht="15">
      <c r="B10" s="42"/>
      <c r="C10" s="43"/>
      <c r="D10" s="37" t="s">
        <v>118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494" t="s">
        <v>249</v>
      </c>
      <c r="F11" s="493"/>
      <c r="G11" s="493"/>
      <c r="H11" s="493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7" t="s">
        <v>22</v>
      </c>
      <c r="E13" s="43"/>
      <c r="F13" s="35" t="s">
        <v>23</v>
      </c>
      <c r="G13" s="43"/>
      <c r="H13" s="43"/>
      <c r="I13" s="115" t="s">
        <v>24</v>
      </c>
      <c r="J13" s="35" t="s">
        <v>250</v>
      </c>
      <c r="K13" s="46"/>
    </row>
    <row r="14" spans="1:70" s="1" customFormat="1" ht="14.45" customHeight="1">
      <c r="B14" s="42"/>
      <c r="C14" s="43"/>
      <c r="D14" s="37" t="s">
        <v>27</v>
      </c>
      <c r="E14" s="43"/>
      <c r="F14" s="35" t="s">
        <v>28</v>
      </c>
      <c r="G14" s="43"/>
      <c r="H14" s="43"/>
      <c r="I14" s="115" t="s">
        <v>29</v>
      </c>
      <c r="J14" s="116" t="str">
        <f>'Rekapitulace stavby'!AN8</f>
        <v>26. 7. 2018</v>
      </c>
      <c r="K14" s="46"/>
    </row>
    <row r="15" spans="1:70" s="1" customFormat="1" ht="21.75" customHeight="1">
      <c r="B15" s="42"/>
      <c r="C15" s="43"/>
      <c r="D15" s="34" t="s">
        <v>32</v>
      </c>
      <c r="E15" s="43"/>
      <c r="F15" s="39" t="s">
        <v>120</v>
      </c>
      <c r="G15" s="43"/>
      <c r="H15" s="43"/>
      <c r="I15" s="117" t="s">
        <v>34</v>
      </c>
      <c r="J15" s="39" t="s">
        <v>121</v>
      </c>
      <c r="K15" s="46"/>
    </row>
    <row r="16" spans="1:70" s="1" customFormat="1" ht="14.45" customHeight="1">
      <c r="B16" s="42"/>
      <c r="C16" s="43"/>
      <c r="D16" s="37" t="s">
        <v>37</v>
      </c>
      <c r="E16" s="43"/>
      <c r="F16" s="43"/>
      <c r="G16" s="43"/>
      <c r="H16" s="43"/>
      <c r="I16" s="115" t="s">
        <v>38</v>
      </c>
      <c r="J16" s="35" t="s">
        <v>39</v>
      </c>
      <c r="K16" s="46"/>
    </row>
    <row r="17" spans="2:11" s="1" customFormat="1" ht="18" customHeight="1">
      <c r="B17" s="42"/>
      <c r="C17" s="43"/>
      <c r="D17" s="43"/>
      <c r="E17" s="35" t="s">
        <v>40</v>
      </c>
      <c r="F17" s="43"/>
      <c r="G17" s="43"/>
      <c r="H17" s="43"/>
      <c r="I17" s="115" t="s">
        <v>41</v>
      </c>
      <c r="J17" s="35" t="s">
        <v>42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7" t="s">
        <v>43</v>
      </c>
      <c r="E19" s="43"/>
      <c r="F19" s="43"/>
      <c r="G19" s="43"/>
      <c r="H19" s="43"/>
      <c r="I19" s="115" t="s">
        <v>38</v>
      </c>
      <c r="J19" s="35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5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41</v>
      </c>
      <c r="J20" s="35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7" t="s">
        <v>45</v>
      </c>
      <c r="E22" s="43"/>
      <c r="F22" s="43"/>
      <c r="G22" s="43"/>
      <c r="H22" s="43"/>
      <c r="I22" s="115" t="s">
        <v>38</v>
      </c>
      <c r="J22" s="35" t="s">
        <v>46</v>
      </c>
      <c r="K22" s="46"/>
    </row>
    <row r="23" spans="2:11" s="1" customFormat="1" ht="18" customHeight="1">
      <c r="B23" s="42"/>
      <c r="C23" s="43"/>
      <c r="D23" s="43"/>
      <c r="E23" s="35" t="s">
        <v>47</v>
      </c>
      <c r="F23" s="43"/>
      <c r="G23" s="43"/>
      <c r="H23" s="43"/>
      <c r="I23" s="115" t="s">
        <v>41</v>
      </c>
      <c r="J23" s="35" t="s">
        <v>48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7" t="s">
        <v>50</v>
      </c>
      <c r="E25" s="43"/>
      <c r="F25" s="43"/>
      <c r="G25" s="43"/>
      <c r="H25" s="43"/>
      <c r="I25" s="114"/>
      <c r="J25" s="43"/>
      <c r="K25" s="46"/>
    </row>
    <row r="26" spans="2:11" s="7" customFormat="1" ht="228" customHeight="1">
      <c r="B26" s="118"/>
      <c r="C26" s="119"/>
      <c r="D26" s="119"/>
      <c r="E26" s="459" t="s">
        <v>122</v>
      </c>
      <c r="F26" s="459"/>
      <c r="G26" s="459"/>
      <c r="H26" s="459"/>
      <c r="I26" s="120"/>
      <c r="J26" s="119"/>
      <c r="K26" s="121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2"/>
      <c r="J28" s="69"/>
      <c r="K28" s="123"/>
    </row>
    <row r="29" spans="2:11" s="1" customFormat="1" ht="25.35" customHeight="1">
      <c r="B29" s="42"/>
      <c r="C29" s="43"/>
      <c r="D29" s="124" t="s">
        <v>52</v>
      </c>
      <c r="E29" s="43"/>
      <c r="F29" s="43"/>
      <c r="G29" s="43"/>
      <c r="H29" s="43"/>
      <c r="I29" s="114"/>
      <c r="J29" s="125">
        <f>ROUND(J91,2)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2"/>
      <c r="J30" s="69"/>
      <c r="K30" s="123"/>
    </row>
    <row r="31" spans="2:11" s="1" customFormat="1" ht="14.45" customHeight="1">
      <c r="B31" s="42"/>
      <c r="C31" s="43"/>
      <c r="D31" s="43"/>
      <c r="E31" s="43"/>
      <c r="F31" s="47" t="s">
        <v>54</v>
      </c>
      <c r="G31" s="43"/>
      <c r="H31" s="43"/>
      <c r="I31" s="126" t="s">
        <v>53</v>
      </c>
      <c r="J31" s="47" t="s">
        <v>55</v>
      </c>
      <c r="K31" s="46"/>
    </row>
    <row r="32" spans="2:11" s="1" customFormat="1" ht="14.45" customHeight="1">
      <c r="B32" s="42"/>
      <c r="C32" s="43"/>
      <c r="D32" s="50" t="s">
        <v>56</v>
      </c>
      <c r="E32" s="50" t="s">
        <v>57</v>
      </c>
      <c r="F32" s="127">
        <f>ROUND(SUM(BE91:BE411), 2)</f>
        <v>0</v>
      </c>
      <c r="G32" s="43"/>
      <c r="H32" s="43"/>
      <c r="I32" s="128">
        <v>0.21</v>
      </c>
      <c r="J32" s="127">
        <f>ROUND(ROUND((SUM(BE91:BE411)),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58</v>
      </c>
      <c r="F33" s="127">
        <f>ROUND(SUM(BF91:BF411), 2)</f>
        <v>0</v>
      </c>
      <c r="G33" s="43"/>
      <c r="H33" s="43"/>
      <c r="I33" s="128">
        <v>0.15</v>
      </c>
      <c r="J33" s="127">
        <f>ROUND(ROUND((SUM(BF91:BF411)),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59</v>
      </c>
      <c r="F34" s="127">
        <f>ROUND(SUM(BG91:BG411), 2)</f>
        <v>0</v>
      </c>
      <c r="G34" s="43"/>
      <c r="H34" s="43"/>
      <c r="I34" s="128">
        <v>0.21</v>
      </c>
      <c r="J34" s="127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60</v>
      </c>
      <c r="F35" s="127">
        <f>ROUND(SUM(BH91:BH411), 2)</f>
        <v>0</v>
      </c>
      <c r="G35" s="43"/>
      <c r="H35" s="43"/>
      <c r="I35" s="128">
        <v>0.15</v>
      </c>
      <c r="J35" s="127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61</v>
      </c>
      <c r="F36" s="127">
        <f>ROUND(SUM(BI91:BI411), 2)</f>
        <v>0</v>
      </c>
      <c r="G36" s="43"/>
      <c r="H36" s="43"/>
      <c r="I36" s="128">
        <v>0</v>
      </c>
      <c r="J36" s="127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9"/>
      <c r="D38" s="130" t="s">
        <v>62</v>
      </c>
      <c r="E38" s="72"/>
      <c r="F38" s="72"/>
      <c r="G38" s="131" t="s">
        <v>63</v>
      </c>
      <c r="H38" s="132" t="s">
        <v>64</v>
      </c>
      <c r="I38" s="133"/>
      <c r="J38" s="134">
        <f>SUM(J29:J36)</f>
        <v>0</v>
      </c>
      <c r="K38" s="135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6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7"/>
      <c r="J43" s="61"/>
      <c r="K43" s="138"/>
    </row>
    <row r="44" spans="2:11" s="1" customFormat="1" ht="36.950000000000003" customHeight="1">
      <c r="B44" s="42"/>
      <c r="C44" s="30" t="s">
        <v>123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7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492" t="str">
        <f>E7</f>
        <v>BOROVICE - OBNOVA VODOVODU</v>
      </c>
      <c r="F47" s="498"/>
      <c r="G47" s="498"/>
      <c r="H47" s="498"/>
      <c r="I47" s="114"/>
      <c r="J47" s="43"/>
      <c r="K47" s="46"/>
    </row>
    <row r="48" spans="2:11" ht="15">
      <c r="B48" s="28"/>
      <c r="C48" s="37" t="s">
        <v>116</v>
      </c>
      <c r="D48" s="29"/>
      <c r="E48" s="29"/>
      <c r="F48" s="29"/>
      <c r="G48" s="29"/>
      <c r="H48" s="29"/>
      <c r="I48" s="113"/>
      <c r="J48" s="29"/>
      <c r="K48" s="31"/>
    </row>
    <row r="49" spans="2:47" s="1" customFormat="1" ht="16.5" customHeight="1">
      <c r="B49" s="42"/>
      <c r="C49" s="43"/>
      <c r="D49" s="43"/>
      <c r="E49" s="492" t="s">
        <v>117</v>
      </c>
      <c r="F49" s="493"/>
      <c r="G49" s="493"/>
      <c r="H49" s="493"/>
      <c r="I49" s="114"/>
      <c r="J49" s="43"/>
      <c r="K49" s="46"/>
    </row>
    <row r="50" spans="2:47" s="1" customFormat="1" ht="14.45" customHeight="1">
      <c r="B50" s="42"/>
      <c r="C50" s="37" t="s">
        <v>118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494" t="str">
        <f>E11</f>
        <v>SO1 - SO 1 - Stavební úpravy vodovodu</v>
      </c>
      <c r="F51" s="493"/>
      <c r="G51" s="493"/>
      <c r="H51" s="493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7" t="s">
        <v>27</v>
      </c>
      <c r="D53" s="43"/>
      <c r="E53" s="43"/>
      <c r="F53" s="35" t="str">
        <f>F14</f>
        <v>Mukařov u Mnichova Hradiště</v>
      </c>
      <c r="G53" s="43"/>
      <c r="H53" s="43"/>
      <c r="I53" s="115" t="s">
        <v>29</v>
      </c>
      <c r="J53" s="116" t="str">
        <f>IF(J14="","",J14)</f>
        <v>26. 7. 2018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7" t="s">
        <v>37</v>
      </c>
      <c r="D55" s="43"/>
      <c r="E55" s="43"/>
      <c r="F55" s="35" t="str">
        <f>E17</f>
        <v>Vodovody a kanalizace Mladá Boleslav, a.s.</v>
      </c>
      <c r="G55" s="43"/>
      <c r="H55" s="43"/>
      <c r="I55" s="115" t="s">
        <v>45</v>
      </c>
      <c r="J55" s="459" t="str">
        <f>E23</f>
        <v>Recprojekt, s.r.o.</v>
      </c>
      <c r="K55" s="46"/>
    </row>
    <row r="56" spans="2:47" s="1" customFormat="1" ht="14.45" customHeight="1">
      <c r="B56" s="42"/>
      <c r="C56" s="37" t="s">
        <v>43</v>
      </c>
      <c r="D56" s="43"/>
      <c r="E56" s="43"/>
      <c r="F56" s="35" t="str">
        <f>IF(E20="","",E20)</f>
        <v/>
      </c>
      <c r="G56" s="43"/>
      <c r="H56" s="43"/>
      <c r="I56" s="114"/>
      <c r="J56" s="49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9" t="s">
        <v>124</v>
      </c>
      <c r="D58" s="129"/>
      <c r="E58" s="129"/>
      <c r="F58" s="129"/>
      <c r="G58" s="129"/>
      <c r="H58" s="129"/>
      <c r="I58" s="140"/>
      <c r="J58" s="141" t="s">
        <v>125</v>
      </c>
      <c r="K58" s="142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3" t="s">
        <v>126</v>
      </c>
      <c r="D60" s="43"/>
      <c r="E60" s="43"/>
      <c r="F60" s="43"/>
      <c r="G60" s="43"/>
      <c r="H60" s="43"/>
      <c r="I60" s="114"/>
      <c r="J60" s="125">
        <f>J91</f>
        <v>0</v>
      </c>
      <c r="K60" s="46"/>
      <c r="AU60" s="24" t="s">
        <v>127</v>
      </c>
    </row>
    <row r="61" spans="2:47" s="8" customFormat="1" ht="24.95" customHeight="1">
      <c r="B61" s="144"/>
      <c r="C61" s="145"/>
      <c r="D61" s="146" t="s">
        <v>251</v>
      </c>
      <c r="E61" s="147"/>
      <c r="F61" s="147"/>
      <c r="G61" s="147"/>
      <c r="H61" s="147"/>
      <c r="I61" s="148"/>
      <c r="J61" s="149">
        <f>J92</f>
        <v>0</v>
      </c>
      <c r="K61" s="150"/>
    </row>
    <row r="62" spans="2:47" s="9" customFormat="1" ht="19.899999999999999" customHeight="1">
      <c r="B62" s="151"/>
      <c r="C62" s="152"/>
      <c r="D62" s="153" t="s">
        <v>252</v>
      </c>
      <c r="E62" s="154"/>
      <c r="F62" s="154"/>
      <c r="G62" s="154"/>
      <c r="H62" s="154"/>
      <c r="I62" s="155"/>
      <c r="J62" s="156">
        <f>J93</f>
        <v>0</v>
      </c>
      <c r="K62" s="157"/>
    </row>
    <row r="63" spans="2:47" s="9" customFormat="1" ht="19.899999999999999" customHeight="1">
      <c r="B63" s="151"/>
      <c r="C63" s="152"/>
      <c r="D63" s="153" t="s">
        <v>253</v>
      </c>
      <c r="E63" s="154"/>
      <c r="F63" s="154"/>
      <c r="G63" s="154"/>
      <c r="H63" s="154"/>
      <c r="I63" s="155"/>
      <c r="J63" s="156">
        <f>J224</f>
        <v>0</v>
      </c>
      <c r="K63" s="157"/>
    </row>
    <row r="64" spans="2:47" s="9" customFormat="1" ht="19.899999999999999" customHeight="1">
      <c r="B64" s="151"/>
      <c r="C64" s="152"/>
      <c r="D64" s="153" t="s">
        <v>254</v>
      </c>
      <c r="E64" s="154"/>
      <c r="F64" s="154"/>
      <c r="G64" s="154"/>
      <c r="H64" s="154"/>
      <c r="I64" s="155"/>
      <c r="J64" s="156">
        <f>J227</f>
        <v>0</v>
      </c>
      <c r="K64" s="157"/>
    </row>
    <row r="65" spans="2:12" s="9" customFormat="1" ht="19.899999999999999" customHeight="1">
      <c r="B65" s="151"/>
      <c r="C65" s="152"/>
      <c r="D65" s="153" t="s">
        <v>255</v>
      </c>
      <c r="E65" s="154"/>
      <c r="F65" s="154"/>
      <c r="G65" s="154"/>
      <c r="H65" s="154"/>
      <c r="I65" s="155"/>
      <c r="J65" s="156">
        <f>J232</f>
        <v>0</v>
      </c>
      <c r="K65" s="157"/>
    </row>
    <row r="66" spans="2:12" s="9" customFormat="1" ht="19.899999999999999" customHeight="1">
      <c r="B66" s="151"/>
      <c r="C66" s="152"/>
      <c r="D66" s="153" t="s">
        <v>256</v>
      </c>
      <c r="E66" s="154"/>
      <c r="F66" s="154"/>
      <c r="G66" s="154"/>
      <c r="H66" s="154"/>
      <c r="I66" s="155"/>
      <c r="J66" s="156">
        <f>J255</f>
        <v>0</v>
      </c>
      <c r="K66" s="157"/>
    </row>
    <row r="67" spans="2:12" s="9" customFormat="1" ht="19.899999999999999" customHeight="1">
      <c r="B67" s="151"/>
      <c r="C67" s="152"/>
      <c r="D67" s="153" t="s">
        <v>257</v>
      </c>
      <c r="E67" s="154"/>
      <c r="F67" s="154"/>
      <c r="G67" s="154"/>
      <c r="H67" s="154"/>
      <c r="I67" s="155"/>
      <c r="J67" s="156">
        <f>J394</f>
        <v>0</v>
      </c>
      <c r="K67" s="157"/>
    </row>
    <row r="68" spans="2:12" s="9" customFormat="1" ht="19.899999999999999" customHeight="1">
      <c r="B68" s="151"/>
      <c r="C68" s="152"/>
      <c r="D68" s="153" t="s">
        <v>258</v>
      </c>
      <c r="E68" s="154"/>
      <c r="F68" s="154"/>
      <c r="G68" s="154"/>
      <c r="H68" s="154"/>
      <c r="I68" s="155"/>
      <c r="J68" s="156">
        <f>J401</f>
        <v>0</v>
      </c>
      <c r="K68" s="157"/>
    </row>
    <row r="69" spans="2:12" s="9" customFormat="1" ht="19.899999999999999" customHeight="1">
      <c r="B69" s="151"/>
      <c r="C69" s="152"/>
      <c r="D69" s="153" t="s">
        <v>259</v>
      </c>
      <c r="E69" s="154"/>
      <c r="F69" s="154"/>
      <c r="G69" s="154"/>
      <c r="H69" s="154"/>
      <c r="I69" s="155"/>
      <c r="J69" s="156">
        <f>J410</f>
        <v>0</v>
      </c>
      <c r="K69" s="157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14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6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37"/>
      <c r="J75" s="61"/>
      <c r="K75" s="61"/>
      <c r="L75" s="42"/>
    </row>
    <row r="76" spans="2:12" s="1" customFormat="1" ht="36.950000000000003" customHeight="1">
      <c r="B76" s="42"/>
      <c r="C76" s="62" t="s">
        <v>133</v>
      </c>
      <c r="L76" s="42"/>
    </row>
    <row r="77" spans="2:12" s="1" customFormat="1" ht="6.95" customHeight="1">
      <c r="B77" s="42"/>
      <c r="L77" s="42"/>
    </row>
    <row r="78" spans="2:12" s="1" customFormat="1" ht="14.45" customHeight="1">
      <c r="B78" s="42"/>
      <c r="C78" s="64" t="s">
        <v>19</v>
      </c>
      <c r="L78" s="42"/>
    </row>
    <row r="79" spans="2:12" s="1" customFormat="1" ht="16.5" customHeight="1">
      <c r="B79" s="42"/>
      <c r="E79" s="496" t="str">
        <f>E7</f>
        <v>BOROVICE - OBNOVA VODOVODU</v>
      </c>
      <c r="F79" s="497"/>
      <c r="G79" s="497"/>
      <c r="H79" s="497"/>
      <c r="L79" s="42"/>
    </row>
    <row r="80" spans="2:12" ht="15">
      <c r="B80" s="28"/>
      <c r="C80" s="64" t="s">
        <v>116</v>
      </c>
      <c r="L80" s="28"/>
    </row>
    <row r="81" spans="2:65" s="1" customFormat="1" ht="16.5" customHeight="1">
      <c r="B81" s="42"/>
      <c r="E81" s="496" t="s">
        <v>117</v>
      </c>
      <c r="F81" s="490"/>
      <c r="G81" s="490"/>
      <c r="H81" s="490"/>
      <c r="L81" s="42"/>
    </row>
    <row r="82" spans="2:65" s="1" customFormat="1" ht="14.45" customHeight="1">
      <c r="B82" s="42"/>
      <c r="C82" s="64" t="s">
        <v>118</v>
      </c>
      <c r="L82" s="42"/>
    </row>
    <row r="83" spans="2:65" s="1" customFormat="1" ht="17.25" customHeight="1">
      <c r="B83" s="42"/>
      <c r="E83" s="470" t="str">
        <f>E11</f>
        <v>SO1 - SO 1 - Stavební úpravy vodovodu</v>
      </c>
      <c r="F83" s="490"/>
      <c r="G83" s="490"/>
      <c r="H83" s="490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27</v>
      </c>
      <c r="F85" s="158" t="str">
        <f>F14</f>
        <v>Mukařov u Mnichova Hradiště</v>
      </c>
      <c r="I85" s="159" t="s">
        <v>29</v>
      </c>
      <c r="J85" s="68" t="str">
        <f>IF(J14="","",J14)</f>
        <v>26. 7. 2018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37</v>
      </c>
      <c r="F87" s="158" t="str">
        <f>E17</f>
        <v>Vodovody a kanalizace Mladá Boleslav, a.s.</v>
      </c>
      <c r="I87" s="159" t="s">
        <v>45</v>
      </c>
      <c r="J87" s="158" t="str">
        <f>E23</f>
        <v>Recprojekt, s.r.o.</v>
      </c>
      <c r="L87" s="42"/>
    </row>
    <row r="88" spans="2:65" s="1" customFormat="1" ht="14.45" customHeight="1">
      <c r="B88" s="42"/>
      <c r="C88" s="64" t="s">
        <v>43</v>
      </c>
      <c r="F88" s="158" t="str">
        <f>IF(E20="","",E20)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60"/>
      <c r="C90" s="161" t="s">
        <v>134</v>
      </c>
      <c r="D90" s="162" t="s">
        <v>71</v>
      </c>
      <c r="E90" s="162" t="s">
        <v>67</v>
      </c>
      <c r="F90" s="162" t="s">
        <v>135</v>
      </c>
      <c r="G90" s="162" t="s">
        <v>136</v>
      </c>
      <c r="H90" s="162" t="s">
        <v>137</v>
      </c>
      <c r="I90" s="163" t="s">
        <v>138</v>
      </c>
      <c r="J90" s="162" t="s">
        <v>125</v>
      </c>
      <c r="K90" s="164" t="s">
        <v>139</v>
      </c>
      <c r="L90" s="160"/>
      <c r="M90" s="74" t="s">
        <v>140</v>
      </c>
      <c r="N90" s="75" t="s">
        <v>56</v>
      </c>
      <c r="O90" s="75" t="s">
        <v>141</v>
      </c>
      <c r="P90" s="75" t="s">
        <v>142</v>
      </c>
      <c r="Q90" s="75" t="s">
        <v>143</v>
      </c>
      <c r="R90" s="75" t="s">
        <v>144</v>
      </c>
      <c r="S90" s="75" t="s">
        <v>145</v>
      </c>
      <c r="T90" s="76" t="s">
        <v>146</v>
      </c>
    </row>
    <row r="91" spans="2:65" s="1" customFormat="1" ht="29.25" customHeight="1">
      <c r="B91" s="42"/>
      <c r="C91" s="78" t="s">
        <v>126</v>
      </c>
      <c r="J91" s="165">
        <f>BK91</f>
        <v>0</v>
      </c>
      <c r="L91" s="42"/>
      <c r="M91" s="77"/>
      <c r="N91" s="69"/>
      <c r="O91" s="69"/>
      <c r="P91" s="166">
        <f>P92</f>
        <v>0</v>
      </c>
      <c r="Q91" s="69"/>
      <c r="R91" s="166">
        <f>R92</f>
        <v>24.61440275</v>
      </c>
      <c r="S91" s="69"/>
      <c r="T91" s="167">
        <f>T92</f>
        <v>86.373200000000011</v>
      </c>
      <c r="AT91" s="24" t="s">
        <v>85</v>
      </c>
      <c r="AU91" s="24" t="s">
        <v>127</v>
      </c>
      <c r="BK91" s="168">
        <f>BK92</f>
        <v>0</v>
      </c>
    </row>
    <row r="92" spans="2:65" s="11" customFormat="1" ht="37.35" customHeight="1">
      <c r="B92" s="169"/>
      <c r="D92" s="170" t="s">
        <v>85</v>
      </c>
      <c r="E92" s="171" t="s">
        <v>260</v>
      </c>
      <c r="F92" s="171" t="s">
        <v>261</v>
      </c>
      <c r="I92" s="172"/>
      <c r="J92" s="173">
        <f>BK92</f>
        <v>0</v>
      </c>
      <c r="L92" s="169"/>
      <c r="M92" s="174"/>
      <c r="N92" s="175"/>
      <c r="O92" s="175"/>
      <c r="P92" s="176">
        <f>P93+P224+P227+P232+P255+P394+P401+P410</f>
        <v>0</v>
      </c>
      <c r="Q92" s="175"/>
      <c r="R92" s="176">
        <f>R93+R224+R227+R232+R255+R394+R401+R410</f>
        <v>24.61440275</v>
      </c>
      <c r="S92" s="175"/>
      <c r="T92" s="177">
        <f>T93+T224+T227+T232+T255+T394+T401+T410</f>
        <v>86.373200000000011</v>
      </c>
      <c r="AR92" s="170" t="s">
        <v>26</v>
      </c>
      <c r="AT92" s="178" t="s">
        <v>85</v>
      </c>
      <c r="AU92" s="178" t="s">
        <v>86</v>
      </c>
      <c r="AY92" s="170" t="s">
        <v>150</v>
      </c>
      <c r="BK92" s="179">
        <f>BK93+BK224+BK227+BK232+BK255+BK394+BK401+BK410</f>
        <v>0</v>
      </c>
    </row>
    <row r="93" spans="2:65" s="11" customFormat="1" ht="19.899999999999999" customHeight="1">
      <c r="B93" s="169"/>
      <c r="D93" s="170" t="s">
        <v>85</v>
      </c>
      <c r="E93" s="180" t="s">
        <v>26</v>
      </c>
      <c r="F93" s="180" t="s">
        <v>262</v>
      </c>
      <c r="I93" s="172"/>
      <c r="J93" s="181">
        <f>BK93</f>
        <v>0</v>
      </c>
      <c r="L93" s="169"/>
      <c r="M93" s="174"/>
      <c r="N93" s="175"/>
      <c r="O93" s="175"/>
      <c r="P93" s="176">
        <f>SUM(P94:P223)</f>
        <v>0</v>
      </c>
      <c r="Q93" s="175"/>
      <c r="R93" s="176">
        <f>SUM(R94:R223)</f>
        <v>0.69827600000000023</v>
      </c>
      <c r="S93" s="175"/>
      <c r="T93" s="177">
        <f>SUM(T94:T223)</f>
        <v>85.973200000000006</v>
      </c>
      <c r="AR93" s="170" t="s">
        <v>26</v>
      </c>
      <c r="AT93" s="178" t="s">
        <v>85</v>
      </c>
      <c r="AU93" s="178" t="s">
        <v>26</v>
      </c>
      <c r="AY93" s="170" t="s">
        <v>150</v>
      </c>
      <c r="BK93" s="179">
        <f>SUM(BK94:BK223)</f>
        <v>0</v>
      </c>
    </row>
    <row r="94" spans="2:65" s="1" customFormat="1" ht="51" customHeight="1">
      <c r="B94" s="182"/>
      <c r="C94" s="183" t="s">
        <v>26</v>
      </c>
      <c r="D94" s="183" t="s">
        <v>153</v>
      </c>
      <c r="E94" s="184" t="s">
        <v>263</v>
      </c>
      <c r="F94" s="185" t="s">
        <v>264</v>
      </c>
      <c r="G94" s="186" t="s">
        <v>265</v>
      </c>
      <c r="H94" s="187">
        <v>123.4</v>
      </c>
      <c r="I94" s="188"/>
      <c r="J94" s="189">
        <f>ROUND(I94*H94,2)</f>
        <v>0</v>
      </c>
      <c r="K94" s="185" t="s">
        <v>157</v>
      </c>
      <c r="L94" s="42"/>
      <c r="M94" s="190" t="s">
        <v>5</v>
      </c>
      <c r="N94" s="191" t="s">
        <v>57</v>
      </c>
      <c r="O94" s="43"/>
      <c r="P94" s="192">
        <f>O94*H94</f>
        <v>0</v>
      </c>
      <c r="Q94" s="192">
        <v>0</v>
      </c>
      <c r="R94" s="192">
        <f>Q94*H94</f>
        <v>0</v>
      </c>
      <c r="S94" s="192">
        <v>0.44</v>
      </c>
      <c r="T94" s="193">
        <f>S94*H94</f>
        <v>54.295999999999999</v>
      </c>
      <c r="AR94" s="24" t="s">
        <v>170</v>
      </c>
      <c r="AT94" s="24" t="s">
        <v>153</v>
      </c>
      <c r="AU94" s="24" t="s">
        <v>94</v>
      </c>
      <c r="AY94" s="24" t="s">
        <v>150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4" t="s">
        <v>26</v>
      </c>
      <c r="BK94" s="194">
        <f>ROUND(I94*H94,2)</f>
        <v>0</v>
      </c>
      <c r="BL94" s="24" t="s">
        <v>170</v>
      </c>
      <c r="BM94" s="24" t="s">
        <v>266</v>
      </c>
    </row>
    <row r="95" spans="2:65" s="12" customFormat="1">
      <c r="B95" s="195"/>
      <c r="D95" s="196" t="s">
        <v>163</v>
      </c>
      <c r="E95" s="197" t="s">
        <v>5</v>
      </c>
      <c r="F95" s="198" t="s">
        <v>267</v>
      </c>
      <c r="H95" s="199">
        <v>71.400000000000006</v>
      </c>
      <c r="I95" s="200"/>
      <c r="L95" s="195"/>
      <c r="M95" s="201"/>
      <c r="N95" s="202"/>
      <c r="O95" s="202"/>
      <c r="P95" s="202"/>
      <c r="Q95" s="202"/>
      <c r="R95" s="202"/>
      <c r="S95" s="202"/>
      <c r="T95" s="203"/>
      <c r="AT95" s="197" t="s">
        <v>163</v>
      </c>
      <c r="AU95" s="197" t="s">
        <v>94</v>
      </c>
      <c r="AV95" s="12" t="s">
        <v>94</v>
      </c>
      <c r="AW95" s="12" t="s">
        <v>49</v>
      </c>
      <c r="AX95" s="12" t="s">
        <v>86</v>
      </c>
      <c r="AY95" s="197" t="s">
        <v>150</v>
      </c>
    </row>
    <row r="96" spans="2:65" s="12" customFormat="1">
      <c r="B96" s="195"/>
      <c r="D96" s="196" t="s">
        <v>163</v>
      </c>
      <c r="E96" s="197" t="s">
        <v>5</v>
      </c>
      <c r="F96" s="198" t="s">
        <v>268</v>
      </c>
      <c r="H96" s="199">
        <v>52</v>
      </c>
      <c r="I96" s="200"/>
      <c r="L96" s="195"/>
      <c r="M96" s="201"/>
      <c r="N96" s="202"/>
      <c r="O96" s="202"/>
      <c r="P96" s="202"/>
      <c r="Q96" s="202"/>
      <c r="R96" s="202"/>
      <c r="S96" s="202"/>
      <c r="T96" s="203"/>
      <c r="AT96" s="197" t="s">
        <v>163</v>
      </c>
      <c r="AU96" s="197" t="s">
        <v>94</v>
      </c>
      <c r="AV96" s="12" t="s">
        <v>94</v>
      </c>
      <c r="AW96" s="12" t="s">
        <v>49</v>
      </c>
      <c r="AX96" s="12" t="s">
        <v>86</v>
      </c>
      <c r="AY96" s="197" t="s">
        <v>150</v>
      </c>
    </row>
    <row r="97" spans="2:65" s="13" customFormat="1">
      <c r="B97" s="210"/>
      <c r="D97" s="196" t="s">
        <v>163</v>
      </c>
      <c r="E97" s="211" t="s">
        <v>5</v>
      </c>
      <c r="F97" s="212" t="s">
        <v>269</v>
      </c>
      <c r="H97" s="213">
        <v>123.4</v>
      </c>
      <c r="I97" s="214"/>
      <c r="L97" s="210"/>
      <c r="M97" s="215"/>
      <c r="N97" s="216"/>
      <c r="O97" s="216"/>
      <c r="P97" s="216"/>
      <c r="Q97" s="216"/>
      <c r="R97" s="216"/>
      <c r="S97" s="216"/>
      <c r="T97" s="217"/>
      <c r="AT97" s="211" t="s">
        <v>163</v>
      </c>
      <c r="AU97" s="211" t="s">
        <v>94</v>
      </c>
      <c r="AV97" s="13" t="s">
        <v>170</v>
      </c>
      <c r="AW97" s="13" t="s">
        <v>49</v>
      </c>
      <c r="AX97" s="13" t="s">
        <v>26</v>
      </c>
      <c r="AY97" s="211" t="s">
        <v>150</v>
      </c>
    </row>
    <row r="98" spans="2:65" s="1" customFormat="1" ht="38.25" customHeight="1">
      <c r="B98" s="182"/>
      <c r="C98" s="183" t="s">
        <v>94</v>
      </c>
      <c r="D98" s="183" t="s">
        <v>153</v>
      </c>
      <c r="E98" s="184" t="s">
        <v>270</v>
      </c>
      <c r="F98" s="185" t="s">
        <v>271</v>
      </c>
      <c r="G98" s="186" t="s">
        <v>265</v>
      </c>
      <c r="H98" s="187">
        <v>123.4</v>
      </c>
      <c r="I98" s="188"/>
      <c r="J98" s="189">
        <f>ROUND(I98*H98,2)</f>
        <v>0</v>
      </c>
      <c r="K98" s="185" t="s">
        <v>157</v>
      </c>
      <c r="L98" s="42"/>
      <c r="M98" s="190" t="s">
        <v>5</v>
      </c>
      <c r="N98" s="191" t="s">
        <v>57</v>
      </c>
      <c r="O98" s="43"/>
      <c r="P98" s="192">
        <f>O98*H98</f>
        <v>0</v>
      </c>
      <c r="Q98" s="192">
        <v>0</v>
      </c>
      <c r="R98" s="192">
        <f>Q98*H98</f>
        <v>0</v>
      </c>
      <c r="S98" s="192">
        <v>9.8000000000000004E-2</v>
      </c>
      <c r="T98" s="193">
        <f>S98*H98</f>
        <v>12.093200000000001</v>
      </c>
      <c r="AR98" s="24" t="s">
        <v>170</v>
      </c>
      <c r="AT98" s="24" t="s">
        <v>153</v>
      </c>
      <c r="AU98" s="24" t="s">
        <v>94</v>
      </c>
      <c r="AY98" s="24" t="s">
        <v>150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4" t="s">
        <v>26</v>
      </c>
      <c r="BK98" s="194">
        <f>ROUND(I98*H98,2)</f>
        <v>0</v>
      </c>
      <c r="BL98" s="24" t="s">
        <v>170</v>
      </c>
      <c r="BM98" s="24" t="s">
        <v>272</v>
      </c>
    </row>
    <row r="99" spans="2:65" s="12" customFormat="1">
      <c r="B99" s="195"/>
      <c r="D99" s="196" t="s">
        <v>163</v>
      </c>
      <c r="E99" s="197" t="s">
        <v>5</v>
      </c>
      <c r="F99" s="198" t="s">
        <v>267</v>
      </c>
      <c r="H99" s="199">
        <v>71.400000000000006</v>
      </c>
      <c r="I99" s="200"/>
      <c r="L99" s="195"/>
      <c r="M99" s="201"/>
      <c r="N99" s="202"/>
      <c r="O99" s="202"/>
      <c r="P99" s="202"/>
      <c r="Q99" s="202"/>
      <c r="R99" s="202"/>
      <c r="S99" s="202"/>
      <c r="T99" s="203"/>
      <c r="AT99" s="197" t="s">
        <v>163</v>
      </c>
      <c r="AU99" s="197" t="s">
        <v>94</v>
      </c>
      <c r="AV99" s="12" t="s">
        <v>94</v>
      </c>
      <c r="AW99" s="12" t="s">
        <v>49</v>
      </c>
      <c r="AX99" s="12" t="s">
        <v>86</v>
      </c>
      <c r="AY99" s="197" t="s">
        <v>150</v>
      </c>
    </row>
    <row r="100" spans="2:65" s="12" customFormat="1">
      <c r="B100" s="195"/>
      <c r="D100" s="196" t="s">
        <v>163</v>
      </c>
      <c r="E100" s="197" t="s">
        <v>5</v>
      </c>
      <c r="F100" s="198" t="s">
        <v>268</v>
      </c>
      <c r="H100" s="199">
        <v>52</v>
      </c>
      <c r="I100" s="200"/>
      <c r="L100" s="195"/>
      <c r="M100" s="201"/>
      <c r="N100" s="202"/>
      <c r="O100" s="202"/>
      <c r="P100" s="202"/>
      <c r="Q100" s="202"/>
      <c r="R100" s="202"/>
      <c r="S100" s="202"/>
      <c r="T100" s="203"/>
      <c r="AT100" s="197" t="s">
        <v>163</v>
      </c>
      <c r="AU100" s="197" t="s">
        <v>94</v>
      </c>
      <c r="AV100" s="12" t="s">
        <v>94</v>
      </c>
      <c r="AW100" s="12" t="s">
        <v>49</v>
      </c>
      <c r="AX100" s="12" t="s">
        <v>86</v>
      </c>
      <c r="AY100" s="197" t="s">
        <v>150</v>
      </c>
    </row>
    <row r="101" spans="2:65" s="13" customFormat="1">
      <c r="B101" s="210"/>
      <c r="D101" s="196" t="s">
        <v>163</v>
      </c>
      <c r="E101" s="211" t="s">
        <v>5</v>
      </c>
      <c r="F101" s="212" t="s">
        <v>269</v>
      </c>
      <c r="H101" s="213">
        <v>123.4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163</v>
      </c>
      <c r="AU101" s="211" t="s">
        <v>94</v>
      </c>
      <c r="AV101" s="13" t="s">
        <v>170</v>
      </c>
      <c r="AW101" s="13" t="s">
        <v>49</v>
      </c>
      <c r="AX101" s="13" t="s">
        <v>26</v>
      </c>
      <c r="AY101" s="211" t="s">
        <v>150</v>
      </c>
    </row>
    <row r="102" spans="2:65" s="1" customFormat="1" ht="38.25" customHeight="1">
      <c r="B102" s="182"/>
      <c r="C102" s="183" t="s">
        <v>165</v>
      </c>
      <c r="D102" s="183" t="s">
        <v>153</v>
      </c>
      <c r="E102" s="184" t="s">
        <v>273</v>
      </c>
      <c r="F102" s="185" t="s">
        <v>274</v>
      </c>
      <c r="G102" s="186" t="s">
        <v>265</v>
      </c>
      <c r="H102" s="187">
        <v>153</v>
      </c>
      <c r="I102" s="188"/>
      <c r="J102" s="189">
        <f>ROUND(I102*H102,2)</f>
        <v>0</v>
      </c>
      <c r="K102" s="185" t="s">
        <v>157</v>
      </c>
      <c r="L102" s="42"/>
      <c r="M102" s="190" t="s">
        <v>5</v>
      </c>
      <c r="N102" s="191" t="s">
        <v>57</v>
      </c>
      <c r="O102" s="43"/>
      <c r="P102" s="192">
        <f>O102*H102</f>
        <v>0</v>
      </c>
      <c r="Q102" s="192">
        <v>9.0000000000000006E-5</v>
      </c>
      <c r="R102" s="192">
        <f>Q102*H102</f>
        <v>1.3770000000000001E-2</v>
      </c>
      <c r="S102" s="192">
        <v>0.128</v>
      </c>
      <c r="T102" s="193">
        <f>S102*H102</f>
        <v>19.584</v>
      </c>
      <c r="AR102" s="24" t="s">
        <v>170</v>
      </c>
      <c r="AT102" s="24" t="s">
        <v>153</v>
      </c>
      <c r="AU102" s="24" t="s">
        <v>94</v>
      </c>
      <c r="AY102" s="24" t="s">
        <v>150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4" t="s">
        <v>26</v>
      </c>
      <c r="BK102" s="194">
        <f>ROUND(I102*H102,2)</f>
        <v>0</v>
      </c>
      <c r="BL102" s="24" t="s">
        <v>170</v>
      </c>
      <c r="BM102" s="24" t="s">
        <v>275</v>
      </c>
    </row>
    <row r="103" spans="2:65" s="12" customFormat="1" ht="27">
      <c r="B103" s="195"/>
      <c r="D103" s="196" t="s">
        <v>163</v>
      </c>
      <c r="E103" s="197" t="s">
        <v>5</v>
      </c>
      <c r="F103" s="198" t="s">
        <v>276</v>
      </c>
      <c r="H103" s="199">
        <v>153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197" t="s">
        <v>163</v>
      </c>
      <c r="AU103" s="197" t="s">
        <v>94</v>
      </c>
      <c r="AV103" s="12" t="s">
        <v>94</v>
      </c>
      <c r="AW103" s="12" t="s">
        <v>49</v>
      </c>
      <c r="AX103" s="12" t="s">
        <v>26</v>
      </c>
      <c r="AY103" s="197" t="s">
        <v>150</v>
      </c>
    </row>
    <row r="104" spans="2:65" s="1" customFormat="1" ht="25.5" customHeight="1">
      <c r="B104" s="182"/>
      <c r="C104" s="183" t="s">
        <v>170</v>
      </c>
      <c r="D104" s="183" t="s">
        <v>153</v>
      </c>
      <c r="E104" s="184" t="s">
        <v>277</v>
      </c>
      <c r="F104" s="185" t="s">
        <v>278</v>
      </c>
      <c r="G104" s="186" t="s">
        <v>279</v>
      </c>
      <c r="H104" s="187">
        <v>41.2</v>
      </c>
      <c r="I104" s="188"/>
      <c r="J104" s="189">
        <f>ROUND(I104*H104,2)</f>
        <v>0</v>
      </c>
      <c r="K104" s="185" t="s">
        <v>157</v>
      </c>
      <c r="L104" s="42"/>
      <c r="M104" s="190" t="s">
        <v>5</v>
      </c>
      <c r="N104" s="191" t="s">
        <v>57</v>
      </c>
      <c r="O104" s="43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24" t="s">
        <v>170</v>
      </c>
      <c r="AT104" s="24" t="s">
        <v>153</v>
      </c>
      <c r="AU104" s="24" t="s">
        <v>94</v>
      </c>
      <c r="AY104" s="24" t="s">
        <v>150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4" t="s">
        <v>26</v>
      </c>
      <c r="BK104" s="194">
        <f>ROUND(I104*H104,2)</f>
        <v>0</v>
      </c>
      <c r="BL104" s="24" t="s">
        <v>170</v>
      </c>
      <c r="BM104" s="24" t="s">
        <v>280</v>
      </c>
    </row>
    <row r="105" spans="2:65" s="12" customFormat="1">
      <c r="B105" s="195"/>
      <c r="D105" s="196" t="s">
        <v>163</v>
      </c>
      <c r="E105" s="197" t="s">
        <v>5</v>
      </c>
      <c r="F105" s="198" t="s">
        <v>281</v>
      </c>
      <c r="H105" s="199">
        <v>41.2</v>
      </c>
      <c r="I105" s="200"/>
      <c r="L105" s="195"/>
      <c r="M105" s="201"/>
      <c r="N105" s="202"/>
      <c r="O105" s="202"/>
      <c r="P105" s="202"/>
      <c r="Q105" s="202"/>
      <c r="R105" s="202"/>
      <c r="S105" s="202"/>
      <c r="T105" s="203"/>
      <c r="AT105" s="197" t="s">
        <v>163</v>
      </c>
      <c r="AU105" s="197" t="s">
        <v>94</v>
      </c>
      <c r="AV105" s="12" t="s">
        <v>94</v>
      </c>
      <c r="AW105" s="12" t="s">
        <v>49</v>
      </c>
      <c r="AX105" s="12" t="s">
        <v>26</v>
      </c>
      <c r="AY105" s="197" t="s">
        <v>150</v>
      </c>
    </row>
    <row r="106" spans="2:65" s="1" customFormat="1" ht="25.5" customHeight="1">
      <c r="B106" s="182"/>
      <c r="C106" s="183" t="s">
        <v>149</v>
      </c>
      <c r="D106" s="183" t="s">
        <v>153</v>
      </c>
      <c r="E106" s="184" t="s">
        <v>282</v>
      </c>
      <c r="F106" s="185" t="s">
        <v>283</v>
      </c>
      <c r="G106" s="186" t="s">
        <v>284</v>
      </c>
      <c r="H106" s="187">
        <v>13.733000000000001</v>
      </c>
      <c r="I106" s="188"/>
      <c r="J106" s="189">
        <f>ROUND(I106*H106,2)</f>
        <v>0</v>
      </c>
      <c r="K106" s="185" t="s">
        <v>157</v>
      </c>
      <c r="L106" s="42"/>
      <c r="M106" s="190" t="s">
        <v>5</v>
      </c>
      <c r="N106" s="191" t="s">
        <v>57</v>
      </c>
      <c r="O106" s="43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24" t="s">
        <v>170</v>
      </c>
      <c r="AT106" s="24" t="s">
        <v>153</v>
      </c>
      <c r="AU106" s="24" t="s">
        <v>94</v>
      </c>
      <c r="AY106" s="24" t="s">
        <v>150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4" t="s">
        <v>26</v>
      </c>
      <c r="BK106" s="194">
        <f>ROUND(I106*H106,2)</f>
        <v>0</v>
      </c>
      <c r="BL106" s="24" t="s">
        <v>170</v>
      </c>
      <c r="BM106" s="24" t="s">
        <v>285</v>
      </c>
    </row>
    <row r="107" spans="2:65" s="12" customFormat="1">
      <c r="B107" s="195"/>
      <c r="D107" s="196" t="s">
        <v>163</v>
      </c>
      <c r="E107" s="197" t="s">
        <v>5</v>
      </c>
      <c r="F107" s="198" t="s">
        <v>286</v>
      </c>
      <c r="H107" s="199">
        <v>13.733000000000001</v>
      </c>
      <c r="I107" s="200"/>
      <c r="L107" s="195"/>
      <c r="M107" s="201"/>
      <c r="N107" s="202"/>
      <c r="O107" s="202"/>
      <c r="P107" s="202"/>
      <c r="Q107" s="202"/>
      <c r="R107" s="202"/>
      <c r="S107" s="202"/>
      <c r="T107" s="203"/>
      <c r="AT107" s="197" t="s">
        <v>163</v>
      </c>
      <c r="AU107" s="197" t="s">
        <v>94</v>
      </c>
      <c r="AV107" s="12" t="s">
        <v>94</v>
      </c>
      <c r="AW107" s="12" t="s">
        <v>49</v>
      </c>
      <c r="AX107" s="12" t="s">
        <v>26</v>
      </c>
      <c r="AY107" s="197" t="s">
        <v>150</v>
      </c>
    </row>
    <row r="108" spans="2:65" s="1" customFormat="1" ht="63.75" customHeight="1">
      <c r="B108" s="182"/>
      <c r="C108" s="183" t="s">
        <v>179</v>
      </c>
      <c r="D108" s="183" t="s">
        <v>153</v>
      </c>
      <c r="E108" s="184" t="s">
        <v>287</v>
      </c>
      <c r="F108" s="185" t="s">
        <v>288</v>
      </c>
      <c r="G108" s="186" t="s">
        <v>289</v>
      </c>
      <c r="H108" s="187">
        <v>3</v>
      </c>
      <c r="I108" s="188"/>
      <c r="J108" s="189">
        <f>ROUND(I108*H108,2)</f>
        <v>0</v>
      </c>
      <c r="K108" s="185" t="s">
        <v>157</v>
      </c>
      <c r="L108" s="42"/>
      <c r="M108" s="190" t="s">
        <v>5</v>
      </c>
      <c r="N108" s="191" t="s">
        <v>57</v>
      </c>
      <c r="O108" s="43"/>
      <c r="P108" s="192">
        <f>O108*H108</f>
        <v>0</v>
      </c>
      <c r="Q108" s="192">
        <v>3.6900000000000002E-2</v>
      </c>
      <c r="R108" s="192">
        <f>Q108*H108</f>
        <v>0.11070000000000001</v>
      </c>
      <c r="S108" s="192">
        <v>0</v>
      </c>
      <c r="T108" s="193">
        <f>S108*H108</f>
        <v>0</v>
      </c>
      <c r="AR108" s="24" t="s">
        <v>170</v>
      </c>
      <c r="AT108" s="24" t="s">
        <v>153</v>
      </c>
      <c r="AU108" s="24" t="s">
        <v>94</v>
      </c>
      <c r="AY108" s="24" t="s">
        <v>150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4" t="s">
        <v>26</v>
      </c>
      <c r="BK108" s="194">
        <f>ROUND(I108*H108,2)</f>
        <v>0</v>
      </c>
      <c r="BL108" s="24" t="s">
        <v>170</v>
      </c>
      <c r="BM108" s="24" t="s">
        <v>290</v>
      </c>
    </row>
    <row r="109" spans="2:65" s="12" customFormat="1">
      <c r="B109" s="195"/>
      <c r="D109" s="196" t="s">
        <v>163</v>
      </c>
      <c r="E109" s="197" t="s">
        <v>5</v>
      </c>
      <c r="F109" s="198" t="s">
        <v>291</v>
      </c>
      <c r="H109" s="199">
        <v>3</v>
      </c>
      <c r="I109" s="200"/>
      <c r="L109" s="195"/>
      <c r="M109" s="201"/>
      <c r="N109" s="202"/>
      <c r="O109" s="202"/>
      <c r="P109" s="202"/>
      <c r="Q109" s="202"/>
      <c r="R109" s="202"/>
      <c r="S109" s="202"/>
      <c r="T109" s="203"/>
      <c r="AT109" s="197" t="s">
        <v>163</v>
      </c>
      <c r="AU109" s="197" t="s">
        <v>94</v>
      </c>
      <c r="AV109" s="12" t="s">
        <v>94</v>
      </c>
      <c r="AW109" s="12" t="s">
        <v>49</v>
      </c>
      <c r="AX109" s="12" t="s">
        <v>26</v>
      </c>
      <c r="AY109" s="197" t="s">
        <v>150</v>
      </c>
    </row>
    <row r="110" spans="2:65" s="1" customFormat="1" ht="25.5" customHeight="1">
      <c r="B110" s="182"/>
      <c r="C110" s="183" t="s">
        <v>183</v>
      </c>
      <c r="D110" s="183" t="s">
        <v>153</v>
      </c>
      <c r="E110" s="184" t="s">
        <v>292</v>
      </c>
      <c r="F110" s="185" t="s">
        <v>293</v>
      </c>
      <c r="G110" s="186" t="s">
        <v>265</v>
      </c>
      <c r="H110" s="187">
        <v>30</v>
      </c>
      <c r="I110" s="188"/>
      <c r="J110" s="189">
        <f>ROUND(I110*H110,2)</f>
        <v>0</v>
      </c>
      <c r="K110" s="185" t="s">
        <v>157</v>
      </c>
      <c r="L110" s="42"/>
      <c r="M110" s="190" t="s">
        <v>5</v>
      </c>
      <c r="N110" s="191" t="s">
        <v>57</v>
      </c>
      <c r="O110" s="43"/>
      <c r="P110" s="192">
        <f>O110*H110</f>
        <v>0</v>
      </c>
      <c r="Q110" s="192">
        <v>6.4000000000000005E-4</v>
      </c>
      <c r="R110" s="192">
        <f>Q110*H110</f>
        <v>1.9200000000000002E-2</v>
      </c>
      <c r="S110" s="192">
        <v>0</v>
      </c>
      <c r="T110" s="193">
        <f>S110*H110</f>
        <v>0</v>
      </c>
      <c r="AR110" s="24" t="s">
        <v>170</v>
      </c>
      <c r="AT110" s="24" t="s">
        <v>153</v>
      </c>
      <c r="AU110" s="24" t="s">
        <v>94</v>
      </c>
      <c r="AY110" s="24" t="s">
        <v>150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4" t="s">
        <v>26</v>
      </c>
      <c r="BK110" s="194">
        <f>ROUND(I110*H110,2)</f>
        <v>0</v>
      </c>
      <c r="BL110" s="24" t="s">
        <v>170</v>
      </c>
      <c r="BM110" s="24" t="s">
        <v>294</v>
      </c>
    </row>
    <row r="111" spans="2:65" s="12" customFormat="1">
      <c r="B111" s="195"/>
      <c r="D111" s="196" t="s">
        <v>163</v>
      </c>
      <c r="E111" s="197" t="s">
        <v>5</v>
      </c>
      <c r="F111" s="198" t="s">
        <v>295</v>
      </c>
      <c r="H111" s="199">
        <v>30</v>
      </c>
      <c r="I111" s="200"/>
      <c r="L111" s="195"/>
      <c r="M111" s="201"/>
      <c r="N111" s="202"/>
      <c r="O111" s="202"/>
      <c r="P111" s="202"/>
      <c r="Q111" s="202"/>
      <c r="R111" s="202"/>
      <c r="S111" s="202"/>
      <c r="T111" s="203"/>
      <c r="AT111" s="197" t="s">
        <v>163</v>
      </c>
      <c r="AU111" s="197" t="s">
        <v>94</v>
      </c>
      <c r="AV111" s="12" t="s">
        <v>94</v>
      </c>
      <c r="AW111" s="12" t="s">
        <v>49</v>
      </c>
      <c r="AX111" s="12" t="s">
        <v>26</v>
      </c>
      <c r="AY111" s="197" t="s">
        <v>150</v>
      </c>
    </row>
    <row r="112" spans="2:65" s="1" customFormat="1" ht="25.5" customHeight="1">
      <c r="B112" s="182"/>
      <c r="C112" s="183" t="s">
        <v>187</v>
      </c>
      <c r="D112" s="183" t="s">
        <v>153</v>
      </c>
      <c r="E112" s="184" t="s">
        <v>296</v>
      </c>
      <c r="F112" s="185" t="s">
        <v>297</v>
      </c>
      <c r="G112" s="186" t="s">
        <v>265</v>
      </c>
      <c r="H112" s="187">
        <v>30</v>
      </c>
      <c r="I112" s="188"/>
      <c r="J112" s="189">
        <f>ROUND(I112*H112,2)</f>
        <v>0</v>
      </c>
      <c r="K112" s="185" t="s">
        <v>157</v>
      </c>
      <c r="L112" s="42"/>
      <c r="M112" s="190" t="s">
        <v>5</v>
      </c>
      <c r="N112" s="191" t="s">
        <v>57</v>
      </c>
      <c r="O112" s="43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24" t="s">
        <v>170</v>
      </c>
      <c r="AT112" s="24" t="s">
        <v>153</v>
      </c>
      <c r="AU112" s="24" t="s">
        <v>94</v>
      </c>
      <c r="AY112" s="24" t="s">
        <v>150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4" t="s">
        <v>26</v>
      </c>
      <c r="BK112" s="194">
        <f>ROUND(I112*H112,2)</f>
        <v>0</v>
      </c>
      <c r="BL112" s="24" t="s">
        <v>170</v>
      </c>
      <c r="BM112" s="24" t="s">
        <v>298</v>
      </c>
    </row>
    <row r="113" spans="2:65" s="12" customFormat="1">
      <c r="B113" s="195"/>
      <c r="D113" s="196" t="s">
        <v>163</v>
      </c>
      <c r="E113" s="197" t="s">
        <v>5</v>
      </c>
      <c r="F113" s="198" t="s">
        <v>295</v>
      </c>
      <c r="H113" s="199">
        <v>30</v>
      </c>
      <c r="I113" s="200"/>
      <c r="L113" s="195"/>
      <c r="M113" s="201"/>
      <c r="N113" s="202"/>
      <c r="O113" s="202"/>
      <c r="P113" s="202"/>
      <c r="Q113" s="202"/>
      <c r="R113" s="202"/>
      <c r="S113" s="202"/>
      <c r="T113" s="203"/>
      <c r="AT113" s="197" t="s">
        <v>163</v>
      </c>
      <c r="AU113" s="197" t="s">
        <v>94</v>
      </c>
      <c r="AV113" s="12" t="s">
        <v>94</v>
      </c>
      <c r="AW113" s="12" t="s">
        <v>49</v>
      </c>
      <c r="AX113" s="12" t="s">
        <v>26</v>
      </c>
      <c r="AY113" s="197" t="s">
        <v>150</v>
      </c>
    </row>
    <row r="114" spans="2:65" s="1" customFormat="1" ht="38.25" customHeight="1">
      <c r="B114" s="182"/>
      <c r="C114" s="183" t="s">
        <v>191</v>
      </c>
      <c r="D114" s="183" t="s">
        <v>153</v>
      </c>
      <c r="E114" s="184" t="s">
        <v>299</v>
      </c>
      <c r="F114" s="185" t="s">
        <v>300</v>
      </c>
      <c r="G114" s="186" t="s">
        <v>301</v>
      </c>
      <c r="H114" s="187">
        <v>8.7750000000000004</v>
      </c>
      <c r="I114" s="188"/>
      <c r="J114" s="189">
        <f>ROUND(I114*H114,2)</f>
        <v>0</v>
      </c>
      <c r="K114" s="185" t="s">
        <v>157</v>
      </c>
      <c r="L114" s="42"/>
      <c r="M114" s="190" t="s">
        <v>5</v>
      </c>
      <c r="N114" s="191" t="s">
        <v>57</v>
      </c>
      <c r="O114" s="43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4" t="s">
        <v>170</v>
      </c>
      <c r="AT114" s="24" t="s">
        <v>153</v>
      </c>
      <c r="AU114" s="24" t="s">
        <v>94</v>
      </c>
      <c r="AY114" s="24" t="s">
        <v>150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4" t="s">
        <v>26</v>
      </c>
      <c r="BK114" s="194">
        <f>ROUND(I114*H114,2)</f>
        <v>0</v>
      </c>
      <c r="BL114" s="24" t="s">
        <v>170</v>
      </c>
      <c r="BM114" s="24" t="s">
        <v>302</v>
      </c>
    </row>
    <row r="115" spans="2:65" s="12" customFormat="1">
      <c r="B115" s="195"/>
      <c r="D115" s="196" t="s">
        <v>163</v>
      </c>
      <c r="E115" s="197" t="s">
        <v>5</v>
      </c>
      <c r="F115" s="198" t="s">
        <v>303</v>
      </c>
      <c r="H115" s="199">
        <v>8.7750000000000004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197" t="s">
        <v>163</v>
      </c>
      <c r="AU115" s="197" t="s">
        <v>94</v>
      </c>
      <c r="AV115" s="12" t="s">
        <v>94</v>
      </c>
      <c r="AW115" s="12" t="s">
        <v>49</v>
      </c>
      <c r="AX115" s="12" t="s">
        <v>26</v>
      </c>
      <c r="AY115" s="197" t="s">
        <v>150</v>
      </c>
    </row>
    <row r="116" spans="2:65" s="1" customFormat="1" ht="25.5" customHeight="1">
      <c r="B116" s="182"/>
      <c r="C116" s="183" t="s">
        <v>31</v>
      </c>
      <c r="D116" s="183" t="s">
        <v>153</v>
      </c>
      <c r="E116" s="184" t="s">
        <v>304</v>
      </c>
      <c r="F116" s="185" t="s">
        <v>305</v>
      </c>
      <c r="G116" s="186" t="s">
        <v>301</v>
      </c>
      <c r="H116" s="187">
        <v>3.15</v>
      </c>
      <c r="I116" s="188"/>
      <c r="J116" s="189">
        <f>ROUND(I116*H116,2)</f>
        <v>0</v>
      </c>
      <c r="K116" s="185" t="s">
        <v>157</v>
      </c>
      <c r="L116" s="42"/>
      <c r="M116" s="190" t="s">
        <v>5</v>
      </c>
      <c r="N116" s="191" t="s">
        <v>57</v>
      </c>
      <c r="O116" s="43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AR116" s="24" t="s">
        <v>170</v>
      </c>
      <c r="AT116" s="24" t="s">
        <v>153</v>
      </c>
      <c r="AU116" s="24" t="s">
        <v>94</v>
      </c>
      <c r="AY116" s="24" t="s">
        <v>150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4" t="s">
        <v>26</v>
      </c>
      <c r="BK116" s="194">
        <f>ROUND(I116*H116,2)</f>
        <v>0</v>
      </c>
      <c r="BL116" s="24" t="s">
        <v>170</v>
      </c>
      <c r="BM116" s="24" t="s">
        <v>306</v>
      </c>
    </row>
    <row r="117" spans="2:65" s="12" customFormat="1">
      <c r="B117" s="195"/>
      <c r="D117" s="196" t="s">
        <v>163</v>
      </c>
      <c r="E117" s="197" t="s">
        <v>5</v>
      </c>
      <c r="F117" s="198" t="s">
        <v>307</v>
      </c>
      <c r="H117" s="199">
        <v>3.15</v>
      </c>
      <c r="I117" s="200"/>
      <c r="L117" s="195"/>
      <c r="M117" s="201"/>
      <c r="N117" s="202"/>
      <c r="O117" s="202"/>
      <c r="P117" s="202"/>
      <c r="Q117" s="202"/>
      <c r="R117" s="202"/>
      <c r="S117" s="202"/>
      <c r="T117" s="203"/>
      <c r="AT117" s="197" t="s">
        <v>163</v>
      </c>
      <c r="AU117" s="197" t="s">
        <v>94</v>
      </c>
      <c r="AV117" s="12" t="s">
        <v>94</v>
      </c>
      <c r="AW117" s="12" t="s">
        <v>49</v>
      </c>
      <c r="AX117" s="12" t="s">
        <v>26</v>
      </c>
      <c r="AY117" s="197" t="s">
        <v>150</v>
      </c>
    </row>
    <row r="118" spans="2:65" s="1" customFormat="1" ht="38.25" customHeight="1">
      <c r="B118" s="182"/>
      <c r="C118" s="183" t="s">
        <v>198</v>
      </c>
      <c r="D118" s="183" t="s">
        <v>153</v>
      </c>
      <c r="E118" s="184" t="s">
        <v>308</v>
      </c>
      <c r="F118" s="185" t="s">
        <v>309</v>
      </c>
      <c r="G118" s="186" t="s">
        <v>301</v>
      </c>
      <c r="H118" s="187">
        <v>38.664000000000001</v>
      </c>
      <c r="I118" s="188"/>
      <c r="J118" s="189">
        <f>ROUND(I118*H118,2)</f>
        <v>0</v>
      </c>
      <c r="K118" s="185" t="s">
        <v>157</v>
      </c>
      <c r="L118" s="42"/>
      <c r="M118" s="190" t="s">
        <v>5</v>
      </c>
      <c r="N118" s="191" t="s">
        <v>57</v>
      </c>
      <c r="O118" s="43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24" t="s">
        <v>170</v>
      </c>
      <c r="AT118" s="24" t="s">
        <v>153</v>
      </c>
      <c r="AU118" s="24" t="s">
        <v>94</v>
      </c>
      <c r="AY118" s="24" t="s">
        <v>150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4" t="s">
        <v>26</v>
      </c>
      <c r="BK118" s="194">
        <f>ROUND(I118*H118,2)</f>
        <v>0</v>
      </c>
      <c r="BL118" s="24" t="s">
        <v>170</v>
      </c>
      <c r="BM118" s="24" t="s">
        <v>310</v>
      </c>
    </row>
    <row r="119" spans="2:65" s="12" customFormat="1">
      <c r="B119" s="195"/>
      <c r="D119" s="196" t="s">
        <v>163</v>
      </c>
      <c r="E119" s="197" t="s">
        <v>5</v>
      </c>
      <c r="F119" s="198" t="s">
        <v>311</v>
      </c>
      <c r="H119" s="199">
        <v>17.135999999999999</v>
      </c>
      <c r="I119" s="200"/>
      <c r="L119" s="195"/>
      <c r="M119" s="201"/>
      <c r="N119" s="202"/>
      <c r="O119" s="202"/>
      <c r="P119" s="202"/>
      <c r="Q119" s="202"/>
      <c r="R119" s="202"/>
      <c r="S119" s="202"/>
      <c r="T119" s="203"/>
      <c r="AT119" s="197" t="s">
        <v>163</v>
      </c>
      <c r="AU119" s="197" t="s">
        <v>94</v>
      </c>
      <c r="AV119" s="12" t="s">
        <v>94</v>
      </c>
      <c r="AW119" s="12" t="s">
        <v>49</v>
      </c>
      <c r="AX119" s="12" t="s">
        <v>86</v>
      </c>
      <c r="AY119" s="197" t="s">
        <v>150</v>
      </c>
    </row>
    <row r="120" spans="2:65" s="12" customFormat="1">
      <c r="B120" s="195"/>
      <c r="D120" s="196" t="s">
        <v>163</v>
      </c>
      <c r="E120" s="197" t="s">
        <v>5</v>
      </c>
      <c r="F120" s="198" t="s">
        <v>312</v>
      </c>
      <c r="H120" s="199">
        <v>12.48</v>
      </c>
      <c r="I120" s="200"/>
      <c r="L120" s="195"/>
      <c r="M120" s="201"/>
      <c r="N120" s="202"/>
      <c r="O120" s="202"/>
      <c r="P120" s="202"/>
      <c r="Q120" s="202"/>
      <c r="R120" s="202"/>
      <c r="S120" s="202"/>
      <c r="T120" s="203"/>
      <c r="AT120" s="197" t="s">
        <v>163</v>
      </c>
      <c r="AU120" s="197" t="s">
        <v>94</v>
      </c>
      <c r="AV120" s="12" t="s">
        <v>94</v>
      </c>
      <c r="AW120" s="12" t="s">
        <v>49</v>
      </c>
      <c r="AX120" s="12" t="s">
        <v>86</v>
      </c>
      <c r="AY120" s="197" t="s">
        <v>150</v>
      </c>
    </row>
    <row r="121" spans="2:65" s="12" customFormat="1">
      <c r="B121" s="195"/>
      <c r="D121" s="196" t="s">
        <v>163</v>
      </c>
      <c r="E121" s="197" t="s">
        <v>5</v>
      </c>
      <c r="F121" s="198" t="s">
        <v>313</v>
      </c>
      <c r="H121" s="199">
        <v>9.048</v>
      </c>
      <c r="I121" s="200"/>
      <c r="L121" s="195"/>
      <c r="M121" s="201"/>
      <c r="N121" s="202"/>
      <c r="O121" s="202"/>
      <c r="P121" s="202"/>
      <c r="Q121" s="202"/>
      <c r="R121" s="202"/>
      <c r="S121" s="202"/>
      <c r="T121" s="203"/>
      <c r="AT121" s="197" t="s">
        <v>163</v>
      </c>
      <c r="AU121" s="197" t="s">
        <v>94</v>
      </c>
      <c r="AV121" s="12" t="s">
        <v>94</v>
      </c>
      <c r="AW121" s="12" t="s">
        <v>49</v>
      </c>
      <c r="AX121" s="12" t="s">
        <v>86</v>
      </c>
      <c r="AY121" s="197" t="s">
        <v>150</v>
      </c>
    </row>
    <row r="122" spans="2:65" s="13" customFormat="1">
      <c r="B122" s="210"/>
      <c r="D122" s="196" t="s">
        <v>163</v>
      </c>
      <c r="E122" s="211" t="s">
        <v>5</v>
      </c>
      <c r="F122" s="212" t="s">
        <v>269</v>
      </c>
      <c r="H122" s="213">
        <v>38.664000000000001</v>
      </c>
      <c r="I122" s="214"/>
      <c r="L122" s="210"/>
      <c r="M122" s="215"/>
      <c r="N122" s="216"/>
      <c r="O122" s="216"/>
      <c r="P122" s="216"/>
      <c r="Q122" s="216"/>
      <c r="R122" s="216"/>
      <c r="S122" s="216"/>
      <c r="T122" s="217"/>
      <c r="AT122" s="211" t="s">
        <v>163</v>
      </c>
      <c r="AU122" s="211" t="s">
        <v>94</v>
      </c>
      <c r="AV122" s="13" t="s">
        <v>170</v>
      </c>
      <c r="AW122" s="13" t="s">
        <v>6</v>
      </c>
      <c r="AX122" s="13" t="s">
        <v>26</v>
      </c>
      <c r="AY122" s="211" t="s">
        <v>150</v>
      </c>
    </row>
    <row r="123" spans="2:65" s="1" customFormat="1" ht="25.5" customHeight="1">
      <c r="B123" s="182"/>
      <c r="C123" s="183" t="s">
        <v>202</v>
      </c>
      <c r="D123" s="183" t="s">
        <v>153</v>
      </c>
      <c r="E123" s="184" t="s">
        <v>314</v>
      </c>
      <c r="F123" s="185" t="s">
        <v>315</v>
      </c>
      <c r="G123" s="186" t="s">
        <v>301</v>
      </c>
      <c r="H123" s="187">
        <v>38.664000000000001</v>
      </c>
      <c r="I123" s="188"/>
      <c r="J123" s="189">
        <f>ROUND(I123*H123,2)</f>
        <v>0</v>
      </c>
      <c r="K123" s="185" t="s">
        <v>157</v>
      </c>
      <c r="L123" s="42"/>
      <c r="M123" s="190" t="s">
        <v>5</v>
      </c>
      <c r="N123" s="191" t="s">
        <v>57</v>
      </c>
      <c r="O123" s="43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4" t="s">
        <v>170</v>
      </c>
      <c r="AT123" s="24" t="s">
        <v>153</v>
      </c>
      <c r="AU123" s="24" t="s">
        <v>94</v>
      </c>
      <c r="AY123" s="24" t="s">
        <v>150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4" t="s">
        <v>26</v>
      </c>
      <c r="BK123" s="194">
        <f>ROUND(I123*H123,2)</f>
        <v>0</v>
      </c>
      <c r="BL123" s="24" t="s">
        <v>170</v>
      </c>
      <c r="BM123" s="24" t="s">
        <v>316</v>
      </c>
    </row>
    <row r="124" spans="2:65" s="12" customFormat="1">
      <c r="B124" s="195"/>
      <c r="D124" s="196" t="s">
        <v>163</v>
      </c>
      <c r="E124" s="197" t="s">
        <v>5</v>
      </c>
      <c r="F124" s="198" t="s">
        <v>311</v>
      </c>
      <c r="H124" s="199">
        <v>17.135999999999999</v>
      </c>
      <c r="I124" s="200"/>
      <c r="L124" s="195"/>
      <c r="M124" s="201"/>
      <c r="N124" s="202"/>
      <c r="O124" s="202"/>
      <c r="P124" s="202"/>
      <c r="Q124" s="202"/>
      <c r="R124" s="202"/>
      <c r="S124" s="202"/>
      <c r="T124" s="203"/>
      <c r="AT124" s="197" t="s">
        <v>163</v>
      </c>
      <c r="AU124" s="197" t="s">
        <v>94</v>
      </c>
      <c r="AV124" s="12" t="s">
        <v>94</v>
      </c>
      <c r="AW124" s="12" t="s">
        <v>49</v>
      </c>
      <c r="AX124" s="12" t="s">
        <v>86</v>
      </c>
      <c r="AY124" s="197" t="s">
        <v>150</v>
      </c>
    </row>
    <row r="125" spans="2:65" s="12" customFormat="1">
      <c r="B125" s="195"/>
      <c r="D125" s="196" t="s">
        <v>163</v>
      </c>
      <c r="E125" s="197" t="s">
        <v>5</v>
      </c>
      <c r="F125" s="198" t="s">
        <v>312</v>
      </c>
      <c r="H125" s="199">
        <v>12.48</v>
      </c>
      <c r="I125" s="200"/>
      <c r="L125" s="195"/>
      <c r="M125" s="201"/>
      <c r="N125" s="202"/>
      <c r="O125" s="202"/>
      <c r="P125" s="202"/>
      <c r="Q125" s="202"/>
      <c r="R125" s="202"/>
      <c r="S125" s="202"/>
      <c r="T125" s="203"/>
      <c r="AT125" s="197" t="s">
        <v>163</v>
      </c>
      <c r="AU125" s="197" t="s">
        <v>94</v>
      </c>
      <c r="AV125" s="12" t="s">
        <v>94</v>
      </c>
      <c r="AW125" s="12" t="s">
        <v>49</v>
      </c>
      <c r="AX125" s="12" t="s">
        <v>86</v>
      </c>
      <c r="AY125" s="197" t="s">
        <v>150</v>
      </c>
    </row>
    <row r="126" spans="2:65" s="12" customFormat="1">
      <c r="B126" s="195"/>
      <c r="D126" s="196" t="s">
        <v>163</v>
      </c>
      <c r="E126" s="197" t="s">
        <v>5</v>
      </c>
      <c r="F126" s="198" t="s">
        <v>313</v>
      </c>
      <c r="H126" s="199">
        <v>9.048</v>
      </c>
      <c r="I126" s="200"/>
      <c r="L126" s="195"/>
      <c r="M126" s="201"/>
      <c r="N126" s="202"/>
      <c r="O126" s="202"/>
      <c r="P126" s="202"/>
      <c r="Q126" s="202"/>
      <c r="R126" s="202"/>
      <c r="S126" s="202"/>
      <c r="T126" s="203"/>
      <c r="AT126" s="197" t="s">
        <v>163</v>
      </c>
      <c r="AU126" s="197" t="s">
        <v>94</v>
      </c>
      <c r="AV126" s="12" t="s">
        <v>94</v>
      </c>
      <c r="AW126" s="12" t="s">
        <v>49</v>
      </c>
      <c r="AX126" s="12" t="s">
        <v>86</v>
      </c>
      <c r="AY126" s="197" t="s">
        <v>150</v>
      </c>
    </row>
    <row r="127" spans="2:65" s="13" customFormat="1">
      <c r="B127" s="210"/>
      <c r="D127" s="196" t="s">
        <v>163</v>
      </c>
      <c r="E127" s="211" t="s">
        <v>5</v>
      </c>
      <c r="F127" s="212" t="s">
        <v>269</v>
      </c>
      <c r="H127" s="213">
        <v>38.664000000000001</v>
      </c>
      <c r="I127" s="214"/>
      <c r="L127" s="210"/>
      <c r="M127" s="215"/>
      <c r="N127" s="216"/>
      <c r="O127" s="216"/>
      <c r="P127" s="216"/>
      <c r="Q127" s="216"/>
      <c r="R127" s="216"/>
      <c r="S127" s="216"/>
      <c r="T127" s="217"/>
      <c r="AT127" s="211" t="s">
        <v>163</v>
      </c>
      <c r="AU127" s="211" t="s">
        <v>94</v>
      </c>
      <c r="AV127" s="13" t="s">
        <v>170</v>
      </c>
      <c r="AW127" s="13" t="s">
        <v>6</v>
      </c>
      <c r="AX127" s="13" t="s">
        <v>26</v>
      </c>
      <c r="AY127" s="211" t="s">
        <v>150</v>
      </c>
    </row>
    <row r="128" spans="2:65" s="1" customFormat="1" ht="38.25" customHeight="1">
      <c r="B128" s="182"/>
      <c r="C128" s="183" t="s">
        <v>206</v>
      </c>
      <c r="D128" s="183" t="s">
        <v>153</v>
      </c>
      <c r="E128" s="184" t="s">
        <v>317</v>
      </c>
      <c r="F128" s="185" t="s">
        <v>318</v>
      </c>
      <c r="G128" s="186" t="s">
        <v>301</v>
      </c>
      <c r="H128" s="187">
        <v>38.664000000000001</v>
      </c>
      <c r="I128" s="188"/>
      <c r="J128" s="189">
        <f>ROUND(I128*H128,2)</f>
        <v>0</v>
      </c>
      <c r="K128" s="185" t="s">
        <v>157</v>
      </c>
      <c r="L128" s="42"/>
      <c r="M128" s="190" t="s">
        <v>5</v>
      </c>
      <c r="N128" s="191" t="s">
        <v>57</v>
      </c>
      <c r="O128" s="43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24" t="s">
        <v>170</v>
      </c>
      <c r="AT128" s="24" t="s">
        <v>153</v>
      </c>
      <c r="AU128" s="24" t="s">
        <v>94</v>
      </c>
      <c r="AY128" s="24" t="s">
        <v>150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4" t="s">
        <v>26</v>
      </c>
      <c r="BK128" s="194">
        <f>ROUND(I128*H128,2)</f>
        <v>0</v>
      </c>
      <c r="BL128" s="24" t="s">
        <v>170</v>
      </c>
      <c r="BM128" s="24" t="s">
        <v>319</v>
      </c>
    </row>
    <row r="129" spans="2:65" s="12" customFormat="1">
      <c r="B129" s="195"/>
      <c r="D129" s="196" t="s">
        <v>163</v>
      </c>
      <c r="E129" s="197" t="s">
        <v>5</v>
      </c>
      <c r="F129" s="198" t="s">
        <v>311</v>
      </c>
      <c r="H129" s="199">
        <v>17.135999999999999</v>
      </c>
      <c r="I129" s="200"/>
      <c r="L129" s="195"/>
      <c r="M129" s="201"/>
      <c r="N129" s="202"/>
      <c r="O129" s="202"/>
      <c r="P129" s="202"/>
      <c r="Q129" s="202"/>
      <c r="R129" s="202"/>
      <c r="S129" s="202"/>
      <c r="T129" s="203"/>
      <c r="AT129" s="197" t="s">
        <v>163</v>
      </c>
      <c r="AU129" s="197" t="s">
        <v>94</v>
      </c>
      <c r="AV129" s="12" t="s">
        <v>94</v>
      </c>
      <c r="AW129" s="12" t="s">
        <v>49</v>
      </c>
      <c r="AX129" s="12" t="s">
        <v>86</v>
      </c>
      <c r="AY129" s="197" t="s">
        <v>150</v>
      </c>
    </row>
    <row r="130" spans="2:65" s="12" customFormat="1">
      <c r="B130" s="195"/>
      <c r="D130" s="196" t="s">
        <v>163</v>
      </c>
      <c r="E130" s="197" t="s">
        <v>5</v>
      </c>
      <c r="F130" s="198" t="s">
        <v>312</v>
      </c>
      <c r="H130" s="199">
        <v>12.48</v>
      </c>
      <c r="I130" s="200"/>
      <c r="L130" s="195"/>
      <c r="M130" s="201"/>
      <c r="N130" s="202"/>
      <c r="O130" s="202"/>
      <c r="P130" s="202"/>
      <c r="Q130" s="202"/>
      <c r="R130" s="202"/>
      <c r="S130" s="202"/>
      <c r="T130" s="203"/>
      <c r="AT130" s="197" t="s">
        <v>163</v>
      </c>
      <c r="AU130" s="197" t="s">
        <v>94</v>
      </c>
      <c r="AV130" s="12" t="s">
        <v>94</v>
      </c>
      <c r="AW130" s="12" t="s">
        <v>49</v>
      </c>
      <c r="AX130" s="12" t="s">
        <v>86</v>
      </c>
      <c r="AY130" s="197" t="s">
        <v>150</v>
      </c>
    </row>
    <row r="131" spans="2:65" s="12" customFormat="1">
      <c r="B131" s="195"/>
      <c r="D131" s="196" t="s">
        <v>163</v>
      </c>
      <c r="E131" s="197" t="s">
        <v>5</v>
      </c>
      <c r="F131" s="198" t="s">
        <v>313</v>
      </c>
      <c r="H131" s="199">
        <v>9.048</v>
      </c>
      <c r="I131" s="200"/>
      <c r="L131" s="195"/>
      <c r="M131" s="201"/>
      <c r="N131" s="202"/>
      <c r="O131" s="202"/>
      <c r="P131" s="202"/>
      <c r="Q131" s="202"/>
      <c r="R131" s="202"/>
      <c r="S131" s="202"/>
      <c r="T131" s="203"/>
      <c r="AT131" s="197" t="s">
        <v>163</v>
      </c>
      <c r="AU131" s="197" t="s">
        <v>94</v>
      </c>
      <c r="AV131" s="12" t="s">
        <v>94</v>
      </c>
      <c r="AW131" s="12" t="s">
        <v>49</v>
      </c>
      <c r="AX131" s="12" t="s">
        <v>86</v>
      </c>
      <c r="AY131" s="197" t="s">
        <v>150</v>
      </c>
    </row>
    <row r="132" spans="2:65" s="13" customFormat="1">
      <c r="B132" s="210"/>
      <c r="D132" s="196" t="s">
        <v>163</v>
      </c>
      <c r="E132" s="211" t="s">
        <v>5</v>
      </c>
      <c r="F132" s="212" t="s">
        <v>269</v>
      </c>
      <c r="H132" s="213">
        <v>38.664000000000001</v>
      </c>
      <c r="I132" s="214"/>
      <c r="L132" s="210"/>
      <c r="M132" s="215"/>
      <c r="N132" s="216"/>
      <c r="O132" s="216"/>
      <c r="P132" s="216"/>
      <c r="Q132" s="216"/>
      <c r="R132" s="216"/>
      <c r="S132" s="216"/>
      <c r="T132" s="217"/>
      <c r="AT132" s="211" t="s">
        <v>163</v>
      </c>
      <c r="AU132" s="211" t="s">
        <v>94</v>
      </c>
      <c r="AV132" s="13" t="s">
        <v>170</v>
      </c>
      <c r="AW132" s="13" t="s">
        <v>6</v>
      </c>
      <c r="AX132" s="13" t="s">
        <v>26</v>
      </c>
      <c r="AY132" s="211" t="s">
        <v>150</v>
      </c>
    </row>
    <row r="133" spans="2:65" s="1" customFormat="1" ht="38.25" customHeight="1">
      <c r="B133" s="182"/>
      <c r="C133" s="183" t="s">
        <v>210</v>
      </c>
      <c r="D133" s="183" t="s">
        <v>153</v>
      </c>
      <c r="E133" s="184" t="s">
        <v>320</v>
      </c>
      <c r="F133" s="185" t="s">
        <v>321</v>
      </c>
      <c r="G133" s="186" t="s">
        <v>301</v>
      </c>
      <c r="H133" s="187">
        <v>115.992</v>
      </c>
      <c r="I133" s="188"/>
      <c r="J133" s="189">
        <f>ROUND(I133*H133,2)</f>
        <v>0</v>
      </c>
      <c r="K133" s="185" t="s">
        <v>157</v>
      </c>
      <c r="L133" s="42"/>
      <c r="M133" s="190" t="s">
        <v>5</v>
      </c>
      <c r="N133" s="191" t="s">
        <v>57</v>
      </c>
      <c r="O133" s="43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24" t="s">
        <v>170</v>
      </c>
      <c r="AT133" s="24" t="s">
        <v>153</v>
      </c>
      <c r="AU133" s="24" t="s">
        <v>94</v>
      </c>
      <c r="AY133" s="24" t="s">
        <v>150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4" t="s">
        <v>26</v>
      </c>
      <c r="BK133" s="194">
        <f>ROUND(I133*H133,2)</f>
        <v>0</v>
      </c>
      <c r="BL133" s="24" t="s">
        <v>170</v>
      </c>
      <c r="BM133" s="24" t="s">
        <v>322</v>
      </c>
    </row>
    <row r="134" spans="2:65" s="12" customFormat="1">
      <c r="B134" s="195"/>
      <c r="D134" s="196" t="s">
        <v>163</v>
      </c>
      <c r="E134" s="197" t="s">
        <v>5</v>
      </c>
      <c r="F134" s="198" t="s">
        <v>323</v>
      </c>
      <c r="H134" s="199">
        <v>51.408000000000001</v>
      </c>
      <c r="I134" s="200"/>
      <c r="L134" s="195"/>
      <c r="M134" s="201"/>
      <c r="N134" s="202"/>
      <c r="O134" s="202"/>
      <c r="P134" s="202"/>
      <c r="Q134" s="202"/>
      <c r="R134" s="202"/>
      <c r="S134" s="202"/>
      <c r="T134" s="203"/>
      <c r="AT134" s="197" t="s">
        <v>163</v>
      </c>
      <c r="AU134" s="197" t="s">
        <v>94</v>
      </c>
      <c r="AV134" s="12" t="s">
        <v>94</v>
      </c>
      <c r="AW134" s="12" t="s">
        <v>49</v>
      </c>
      <c r="AX134" s="12" t="s">
        <v>86</v>
      </c>
      <c r="AY134" s="197" t="s">
        <v>150</v>
      </c>
    </row>
    <row r="135" spans="2:65" s="12" customFormat="1">
      <c r="B135" s="195"/>
      <c r="D135" s="196" t="s">
        <v>163</v>
      </c>
      <c r="E135" s="197" t="s">
        <v>5</v>
      </c>
      <c r="F135" s="198" t="s">
        <v>324</v>
      </c>
      <c r="H135" s="199">
        <v>37.44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7" t="s">
        <v>163</v>
      </c>
      <c r="AU135" s="197" t="s">
        <v>94</v>
      </c>
      <c r="AV135" s="12" t="s">
        <v>94</v>
      </c>
      <c r="AW135" s="12" t="s">
        <v>49</v>
      </c>
      <c r="AX135" s="12" t="s">
        <v>86</v>
      </c>
      <c r="AY135" s="197" t="s">
        <v>150</v>
      </c>
    </row>
    <row r="136" spans="2:65" s="12" customFormat="1">
      <c r="B136" s="195"/>
      <c r="D136" s="196" t="s">
        <v>163</v>
      </c>
      <c r="E136" s="197" t="s">
        <v>5</v>
      </c>
      <c r="F136" s="198" t="s">
        <v>325</v>
      </c>
      <c r="H136" s="199">
        <v>27.143999999999998</v>
      </c>
      <c r="I136" s="200"/>
      <c r="L136" s="195"/>
      <c r="M136" s="201"/>
      <c r="N136" s="202"/>
      <c r="O136" s="202"/>
      <c r="P136" s="202"/>
      <c r="Q136" s="202"/>
      <c r="R136" s="202"/>
      <c r="S136" s="202"/>
      <c r="T136" s="203"/>
      <c r="AT136" s="197" t="s">
        <v>163</v>
      </c>
      <c r="AU136" s="197" t="s">
        <v>94</v>
      </c>
      <c r="AV136" s="12" t="s">
        <v>94</v>
      </c>
      <c r="AW136" s="12" t="s">
        <v>49</v>
      </c>
      <c r="AX136" s="12" t="s">
        <v>86</v>
      </c>
      <c r="AY136" s="197" t="s">
        <v>150</v>
      </c>
    </row>
    <row r="137" spans="2:65" s="13" customFormat="1">
      <c r="B137" s="210"/>
      <c r="D137" s="196" t="s">
        <v>163</v>
      </c>
      <c r="E137" s="211" t="s">
        <v>5</v>
      </c>
      <c r="F137" s="212" t="s">
        <v>269</v>
      </c>
      <c r="H137" s="213">
        <v>115.992</v>
      </c>
      <c r="I137" s="214"/>
      <c r="L137" s="210"/>
      <c r="M137" s="215"/>
      <c r="N137" s="216"/>
      <c r="O137" s="216"/>
      <c r="P137" s="216"/>
      <c r="Q137" s="216"/>
      <c r="R137" s="216"/>
      <c r="S137" s="216"/>
      <c r="T137" s="217"/>
      <c r="AT137" s="211" t="s">
        <v>163</v>
      </c>
      <c r="AU137" s="211" t="s">
        <v>94</v>
      </c>
      <c r="AV137" s="13" t="s">
        <v>170</v>
      </c>
      <c r="AW137" s="13" t="s">
        <v>6</v>
      </c>
      <c r="AX137" s="13" t="s">
        <v>26</v>
      </c>
      <c r="AY137" s="211" t="s">
        <v>150</v>
      </c>
    </row>
    <row r="138" spans="2:65" s="1" customFormat="1" ht="38.25" customHeight="1">
      <c r="B138" s="182"/>
      <c r="C138" s="183" t="s">
        <v>11</v>
      </c>
      <c r="D138" s="183" t="s">
        <v>153</v>
      </c>
      <c r="E138" s="184" t="s">
        <v>326</v>
      </c>
      <c r="F138" s="185" t="s">
        <v>327</v>
      </c>
      <c r="G138" s="186" t="s">
        <v>301</v>
      </c>
      <c r="H138" s="187">
        <v>115.992</v>
      </c>
      <c r="I138" s="188"/>
      <c r="J138" s="189">
        <f>ROUND(I138*H138,2)</f>
        <v>0</v>
      </c>
      <c r="K138" s="185" t="s">
        <v>157</v>
      </c>
      <c r="L138" s="42"/>
      <c r="M138" s="190" t="s">
        <v>5</v>
      </c>
      <c r="N138" s="191" t="s">
        <v>57</v>
      </c>
      <c r="O138" s="43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AR138" s="24" t="s">
        <v>170</v>
      </c>
      <c r="AT138" s="24" t="s">
        <v>153</v>
      </c>
      <c r="AU138" s="24" t="s">
        <v>94</v>
      </c>
      <c r="AY138" s="24" t="s">
        <v>150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4" t="s">
        <v>26</v>
      </c>
      <c r="BK138" s="194">
        <f>ROUND(I138*H138,2)</f>
        <v>0</v>
      </c>
      <c r="BL138" s="24" t="s">
        <v>170</v>
      </c>
      <c r="BM138" s="24" t="s">
        <v>328</v>
      </c>
    </row>
    <row r="139" spans="2:65" s="12" customFormat="1">
      <c r="B139" s="195"/>
      <c r="D139" s="196" t="s">
        <v>163</v>
      </c>
      <c r="E139" s="197" t="s">
        <v>5</v>
      </c>
      <c r="F139" s="198" t="s">
        <v>323</v>
      </c>
      <c r="H139" s="199">
        <v>51.408000000000001</v>
      </c>
      <c r="I139" s="200"/>
      <c r="L139" s="195"/>
      <c r="M139" s="201"/>
      <c r="N139" s="202"/>
      <c r="O139" s="202"/>
      <c r="P139" s="202"/>
      <c r="Q139" s="202"/>
      <c r="R139" s="202"/>
      <c r="S139" s="202"/>
      <c r="T139" s="203"/>
      <c r="AT139" s="197" t="s">
        <v>163</v>
      </c>
      <c r="AU139" s="197" t="s">
        <v>94</v>
      </c>
      <c r="AV139" s="12" t="s">
        <v>94</v>
      </c>
      <c r="AW139" s="12" t="s">
        <v>49</v>
      </c>
      <c r="AX139" s="12" t="s">
        <v>86</v>
      </c>
      <c r="AY139" s="197" t="s">
        <v>150</v>
      </c>
    </row>
    <row r="140" spans="2:65" s="12" customFormat="1">
      <c r="B140" s="195"/>
      <c r="D140" s="196" t="s">
        <v>163</v>
      </c>
      <c r="E140" s="197" t="s">
        <v>5</v>
      </c>
      <c r="F140" s="198" t="s">
        <v>324</v>
      </c>
      <c r="H140" s="199">
        <v>37.44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7" t="s">
        <v>163</v>
      </c>
      <c r="AU140" s="197" t="s">
        <v>94</v>
      </c>
      <c r="AV140" s="12" t="s">
        <v>94</v>
      </c>
      <c r="AW140" s="12" t="s">
        <v>49</v>
      </c>
      <c r="AX140" s="12" t="s">
        <v>86</v>
      </c>
      <c r="AY140" s="197" t="s">
        <v>150</v>
      </c>
    </row>
    <row r="141" spans="2:65" s="12" customFormat="1">
      <c r="B141" s="195"/>
      <c r="D141" s="196" t="s">
        <v>163</v>
      </c>
      <c r="E141" s="197" t="s">
        <v>5</v>
      </c>
      <c r="F141" s="198" t="s">
        <v>325</v>
      </c>
      <c r="H141" s="199">
        <v>27.143999999999998</v>
      </c>
      <c r="I141" s="200"/>
      <c r="L141" s="195"/>
      <c r="M141" s="201"/>
      <c r="N141" s="202"/>
      <c r="O141" s="202"/>
      <c r="P141" s="202"/>
      <c r="Q141" s="202"/>
      <c r="R141" s="202"/>
      <c r="S141" s="202"/>
      <c r="T141" s="203"/>
      <c r="AT141" s="197" t="s">
        <v>163</v>
      </c>
      <c r="AU141" s="197" t="s">
        <v>94</v>
      </c>
      <c r="AV141" s="12" t="s">
        <v>94</v>
      </c>
      <c r="AW141" s="12" t="s">
        <v>49</v>
      </c>
      <c r="AX141" s="12" t="s">
        <v>86</v>
      </c>
      <c r="AY141" s="197" t="s">
        <v>150</v>
      </c>
    </row>
    <row r="142" spans="2:65" s="13" customFormat="1">
      <c r="B142" s="210"/>
      <c r="D142" s="196" t="s">
        <v>163</v>
      </c>
      <c r="E142" s="211" t="s">
        <v>5</v>
      </c>
      <c r="F142" s="212" t="s">
        <v>269</v>
      </c>
      <c r="H142" s="213">
        <v>115.992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163</v>
      </c>
      <c r="AU142" s="211" t="s">
        <v>94</v>
      </c>
      <c r="AV142" s="13" t="s">
        <v>170</v>
      </c>
      <c r="AW142" s="13" t="s">
        <v>6</v>
      </c>
      <c r="AX142" s="13" t="s">
        <v>26</v>
      </c>
      <c r="AY142" s="211" t="s">
        <v>150</v>
      </c>
    </row>
    <row r="143" spans="2:65" s="1" customFormat="1" ht="25.5" customHeight="1">
      <c r="B143" s="182"/>
      <c r="C143" s="183" t="s">
        <v>224</v>
      </c>
      <c r="D143" s="183" t="s">
        <v>153</v>
      </c>
      <c r="E143" s="184" t="s">
        <v>329</v>
      </c>
      <c r="F143" s="185" t="s">
        <v>330</v>
      </c>
      <c r="G143" s="186" t="s">
        <v>265</v>
      </c>
      <c r="H143" s="187">
        <v>659.2</v>
      </c>
      <c r="I143" s="188"/>
      <c r="J143" s="189">
        <f>ROUND(I143*H143,2)</f>
        <v>0</v>
      </c>
      <c r="K143" s="185" t="s">
        <v>157</v>
      </c>
      <c r="L143" s="42"/>
      <c r="M143" s="190" t="s">
        <v>5</v>
      </c>
      <c r="N143" s="191" t="s">
        <v>57</v>
      </c>
      <c r="O143" s="43"/>
      <c r="P143" s="192">
        <f>O143*H143</f>
        <v>0</v>
      </c>
      <c r="Q143" s="192">
        <v>8.4000000000000003E-4</v>
      </c>
      <c r="R143" s="192">
        <f>Q143*H143</f>
        <v>0.55372800000000011</v>
      </c>
      <c r="S143" s="192">
        <v>0</v>
      </c>
      <c r="T143" s="193">
        <f>S143*H143</f>
        <v>0</v>
      </c>
      <c r="AR143" s="24" t="s">
        <v>170</v>
      </c>
      <c r="AT143" s="24" t="s">
        <v>153</v>
      </c>
      <c r="AU143" s="24" t="s">
        <v>94</v>
      </c>
      <c r="AY143" s="24" t="s">
        <v>150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4" t="s">
        <v>26</v>
      </c>
      <c r="BK143" s="194">
        <f>ROUND(I143*H143,2)</f>
        <v>0</v>
      </c>
      <c r="BL143" s="24" t="s">
        <v>170</v>
      </c>
      <c r="BM143" s="24" t="s">
        <v>331</v>
      </c>
    </row>
    <row r="144" spans="2:65" s="12" customFormat="1">
      <c r="B144" s="195"/>
      <c r="D144" s="196" t="s">
        <v>163</v>
      </c>
      <c r="E144" s="197" t="s">
        <v>5</v>
      </c>
      <c r="F144" s="198" t="s">
        <v>332</v>
      </c>
      <c r="H144" s="199">
        <v>659.2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7" t="s">
        <v>163</v>
      </c>
      <c r="AU144" s="197" t="s">
        <v>94</v>
      </c>
      <c r="AV144" s="12" t="s">
        <v>94</v>
      </c>
      <c r="AW144" s="12" t="s">
        <v>49</v>
      </c>
      <c r="AX144" s="12" t="s">
        <v>26</v>
      </c>
      <c r="AY144" s="197" t="s">
        <v>150</v>
      </c>
    </row>
    <row r="145" spans="2:65" s="1" customFormat="1" ht="25.5" customHeight="1">
      <c r="B145" s="182"/>
      <c r="C145" s="183" t="s">
        <v>229</v>
      </c>
      <c r="D145" s="183" t="s">
        <v>153</v>
      </c>
      <c r="E145" s="184" t="s">
        <v>333</v>
      </c>
      <c r="F145" s="185" t="s">
        <v>334</v>
      </c>
      <c r="G145" s="186" t="s">
        <v>265</v>
      </c>
      <c r="H145" s="187">
        <v>659.2</v>
      </c>
      <c r="I145" s="188"/>
      <c r="J145" s="189">
        <f>ROUND(I145*H145,2)</f>
        <v>0</v>
      </c>
      <c r="K145" s="185" t="s">
        <v>157</v>
      </c>
      <c r="L145" s="42"/>
      <c r="M145" s="190" t="s">
        <v>5</v>
      </c>
      <c r="N145" s="191" t="s">
        <v>57</v>
      </c>
      <c r="O145" s="43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24" t="s">
        <v>170</v>
      </c>
      <c r="AT145" s="24" t="s">
        <v>153</v>
      </c>
      <c r="AU145" s="24" t="s">
        <v>94</v>
      </c>
      <c r="AY145" s="24" t="s">
        <v>150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4" t="s">
        <v>26</v>
      </c>
      <c r="BK145" s="194">
        <f>ROUND(I145*H145,2)</f>
        <v>0</v>
      </c>
      <c r="BL145" s="24" t="s">
        <v>170</v>
      </c>
      <c r="BM145" s="24" t="s">
        <v>335</v>
      </c>
    </row>
    <row r="146" spans="2:65" s="12" customFormat="1">
      <c r="B146" s="195"/>
      <c r="D146" s="196" t="s">
        <v>163</v>
      </c>
      <c r="E146" s="197" t="s">
        <v>5</v>
      </c>
      <c r="F146" s="198" t="s">
        <v>332</v>
      </c>
      <c r="H146" s="199">
        <v>659.2</v>
      </c>
      <c r="I146" s="200"/>
      <c r="L146" s="195"/>
      <c r="M146" s="201"/>
      <c r="N146" s="202"/>
      <c r="O146" s="202"/>
      <c r="P146" s="202"/>
      <c r="Q146" s="202"/>
      <c r="R146" s="202"/>
      <c r="S146" s="202"/>
      <c r="T146" s="203"/>
      <c r="AT146" s="197" t="s">
        <v>163</v>
      </c>
      <c r="AU146" s="197" t="s">
        <v>94</v>
      </c>
      <c r="AV146" s="12" t="s">
        <v>94</v>
      </c>
      <c r="AW146" s="12" t="s">
        <v>49</v>
      </c>
      <c r="AX146" s="12" t="s">
        <v>26</v>
      </c>
      <c r="AY146" s="197" t="s">
        <v>150</v>
      </c>
    </row>
    <row r="147" spans="2:65" s="1" customFormat="1" ht="38.25" customHeight="1">
      <c r="B147" s="182"/>
      <c r="C147" s="183" t="s">
        <v>234</v>
      </c>
      <c r="D147" s="183" t="s">
        <v>153</v>
      </c>
      <c r="E147" s="184" t="s">
        <v>336</v>
      </c>
      <c r="F147" s="185" t="s">
        <v>337</v>
      </c>
      <c r="G147" s="186" t="s">
        <v>301</v>
      </c>
      <c r="H147" s="187">
        <v>193.32</v>
      </c>
      <c r="I147" s="188"/>
      <c r="J147" s="189">
        <f>ROUND(I147*H147,2)</f>
        <v>0</v>
      </c>
      <c r="K147" s="185" t="s">
        <v>157</v>
      </c>
      <c r="L147" s="42"/>
      <c r="M147" s="190" t="s">
        <v>5</v>
      </c>
      <c r="N147" s="191" t="s">
        <v>57</v>
      </c>
      <c r="O147" s="43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4" t="s">
        <v>170</v>
      </c>
      <c r="AT147" s="24" t="s">
        <v>153</v>
      </c>
      <c r="AU147" s="24" t="s">
        <v>94</v>
      </c>
      <c r="AY147" s="24" t="s">
        <v>150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4" t="s">
        <v>26</v>
      </c>
      <c r="BK147" s="194">
        <f>ROUND(I147*H147,2)</f>
        <v>0</v>
      </c>
      <c r="BL147" s="24" t="s">
        <v>170</v>
      </c>
      <c r="BM147" s="24" t="s">
        <v>338</v>
      </c>
    </row>
    <row r="148" spans="2:65" s="12" customFormat="1">
      <c r="B148" s="195"/>
      <c r="D148" s="196" t="s">
        <v>163</v>
      </c>
      <c r="E148" s="197" t="s">
        <v>5</v>
      </c>
      <c r="F148" s="198" t="s">
        <v>339</v>
      </c>
      <c r="H148" s="199">
        <v>85.68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7" t="s">
        <v>163</v>
      </c>
      <c r="AU148" s="197" t="s">
        <v>94</v>
      </c>
      <c r="AV148" s="12" t="s">
        <v>94</v>
      </c>
      <c r="AW148" s="12" t="s">
        <v>49</v>
      </c>
      <c r="AX148" s="12" t="s">
        <v>86</v>
      </c>
      <c r="AY148" s="197" t="s">
        <v>150</v>
      </c>
    </row>
    <row r="149" spans="2:65" s="12" customFormat="1">
      <c r="B149" s="195"/>
      <c r="D149" s="196" t="s">
        <v>163</v>
      </c>
      <c r="E149" s="197" t="s">
        <v>5</v>
      </c>
      <c r="F149" s="198" t="s">
        <v>340</v>
      </c>
      <c r="H149" s="199">
        <v>62.4</v>
      </c>
      <c r="I149" s="200"/>
      <c r="L149" s="195"/>
      <c r="M149" s="201"/>
      <c r="N149" s="202"/>
      <c r="O149" s="202"/>
      <c r="P149" s="202"/>
      <c r="Q149" s="202"/>
      <c r="R149" s="202"/>
      <c r="S149" s="202"/>
      <c r="T149" s="203"/>
      <c r="AT149" s="197" t="s">
        <v>163</v>
      </c>
      <c r="AU149" s="197" t="s">
        <v>94</v>
      </c>
      <c r="AV149" s="12" t="s">
        <v>94</v>
      </c>
      <c r="AW149" s="12" t="s">
        <v>49</v>
      </c>
      <c r="AX149" s="12" t="s">
        <v>86</v>
      </c>
      <c r="AY149" s="197" t="s">
        <v>150</v>
      </c>
    </row>
    <row r="150" spans="2:65" s="12" customFormat="1">
      <c r="B150" s="195"/>
      <c r="D150" s="196" t="s">
        <v>163</v>
      </c>
      <c r="E150" s="197" t="s">
        <v>5</v>
      </c>
      <c r="F150" s="198" t="s">
        <v>341</v>
      </c>
      <c r="H150" s="199">
        <v>45.24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7" t="s">
        <v>163</v>
      </c>
      <c r="AU150" s="197" t="s">
        <v>94</v>
      </c>
      <c r="AV150" s="12" t="s">
        <v>94</v>
      </c>
      <c r="AW150" s="12" t="s">
        <v>49</v>
      </c>
      <c r="AX150" s="12" t="s">
        <v>86</v>
      </c>
      <c r="AY150" s="197" t="s">
        <v>150</v>
      </c>
    </row>
    <row r="151" spans="2:65" s="13" customFormat="1">
      <c r="B151" s="210"/>
      <c r="D151" s="196" t="s">
        <v>163</v>
      </c>
      <c r="E151" s="211" t="s">
        <v>5</v>
      </c>
      <c r="F151" s="212" t="s">
        <v>269</v>
      </c>
      <c r="H151" s="213">
        <v>193.32</v>
      </c>
      <c r="I151" s="214"/>
      <c r="L151" s="210"/>
      <c r="M151" s="215"/>
      <c r="N151" s="216"/>
      <c r="O151" s="216"/>
      <c r="P151" s="216"/>
      <c r="Q151" s="216"/>
      <c r="R151" s="216"/>
      <c r="S151" s="216"/>
      <c r="T151" s="217"/>
      <c r="AT151" s="211" t="s">
        <v>163</v>
      </c>
      <c r="AU151" s="211" t="s">
        <v>94</v>
      </c>
      <c r="AV151" s="13" t="s">
        <v>170</v>
      </c>
      <c r="AW151" s="13" t="s">
        <v>6</v>
      </c>
      <c r="AX151" s="13" t="s">
        <v>26</v>
      </c>
      <c r="AY151" s="211" t="s">
        <v>150</v>
      </c>
    </row>
    <row r="152" spans="2:65" s="1" customFormat="1" ht="38.25" customHeight="1">
      <c r="B152" s="182"/>
      <c r="C152" s="183" t="s">
        <v>239</v>
      </c>
      <c r="D152" s="183" t="s">
        <v>153</v>
      </c>
      <c r="E152" s="184" t="s">
        <v>342</v>
      </c>
      <c r="F152" s="185" t="s">
        <v>343</v>
      </c>
      <c r="G152" s="186" t="s">
        <v>301</v>
      </c>
      <c r="H152" s="187">
        <v>65.52</v>
      </c>
      <c r="I152" s="188"/>
      <c r="J152" s="189">
        <f>ROUND(I152*H152,2)</f>
        <v>0</v>
      </c>
      <c r="K152" s="185" t="s">
        <v>157</v>
      </c>
      <c r="L152" s="42"/>
      <c r="M152" s="190" t="s">
        <v>5</v>
      </c>
      <c r="N152" s="191" t="s">
        <v>57</v>
      </c>
      <c r="O152" s="43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AR152" s="24" t="s">
        <v>170</v>
      </c>
      <c r="AT152" s="24" t="s">
        <v>153</v>
      </c>
      <c r="AU152" s="24" t="s">
        <v>94</v>
      </c>
      <c r="AY152" s="24" t="s">
        <v>150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24" t="s">
        <v>26</v>
      </c>
      <c r="BK152" s="194">
        <f>ROUND(I152*H152,2)</f>
        <v>0</v>
      </c>
      <c r="BL152" s="24" t="s">
        <v>170</v>
      </c>
      <c r="BM152" s="24" t="s">
        <v>344</v>
      </c>
    </row>
    <row r="153" spans="2:65" s="14" customFormat="1">
      <c r="B153" s="218"/>
      <c r="D153" s="196" t="s">
        <v>163</v>
      </c>
      <c r="E153" s="219" t="s">
        <v>5</v>
      </c>
      <c r="F153" s="220" t="s">
        <v>345</v>
      </c>
      <c r="H153" s="219" t="s">
        <v>5</v>
      </c>
      <c r="I153" s="221"/>
      <c r="L153" s="218"/>
      <c r="M153" s="222"/>
      <c r="N153" s="223"/>
      <c r="O153" s="223"/>
      <c r="P153" s="223"/>
      <c r="Q153" s="223"/>
      <c r="R153" s="223"/>
      <c r="S153" s="223"/>
      <c r="T153" s="224"/>
      <c r="AT153" s="219" t="s">
        <v>163</v>
      </c>
      <c r="AU153" s="219" t="s">
        <v>94</v>
      </c>
      <c r="AV153" s="14" t="s">
        <v>26</v>
      </c>
      <c r="AW153" s="14" t="s">
        <v>49</v>
      </c>
      <c r="AX153" s="14" t="s">
        <v>86</v>
      </c>
      <c r="AY153" s="219" t="s">
        <v>150</v>
      </c>
    </row>
    <row r="154" spans="2:65" s="12" customFormat="1">
      <c r="B154" s="195"/>
      <c r="D154" s="196" t="s">
        <v>163</v>
      </c>
      <c r="E154" s="197" t="s">
        <v>5</v>
      </c>
      <c r="F154" s="198" t="s">
        <v>346</v>
      </c>
      <c r="H154" s="199">
        <v>32.76</v>
      </c>
      <c r="I154" s="200"/>
      <c r="L154" s="195"/>
      <c r="M154" s="201"/>
      <c r="N154" s="202"/>
      <c r="O154" s="202"/>
      <c r="P154" s="202"/>
      <c r="Q154" s="202"/>
      <c r="R154" s="202"/>
      <c r="S154" s="202"/>
      <c r="T154" s="203"/>
      <c r="AT154" s="197" t="s">
        <v>163</v>
      </c>
      <c r="AU154" s="197" t="s">
        <v>94</v>
      </c>
      <c r="AV154" s="12" t="s">
        <v>94</v>
      </c>
      <c r="AW154" s="12" t="s">
        <v>49</v>
      </c>
      <c r="AX154" s="12" t="s">
        <v>86</v>
      </c>
      <c r="AY154" s="197" t="s">
        <v>150</v>
      </c>
    </row>
    <row r="155" spans="2:65" s="14" customFormat="1">
      <c r="B155" s="218"/>
      <c r="D155" s="196" t="s">
        <v>163</v>
      </c>
      <c r="E155" s="219" t="s">
        <v>5</v>
      </c>
      <c r="F155" s="220" t="s">
        <v>347</v>
      </c>
      <c r="H155" s="219" t="s">
        <v>5</v>
      </c>
      <c r="I155" s="221"/>
      <c r="L155" s="218"/>
      <c r="M155" s="222"/>
      <c r="N155" s="223"/>
      <c r="O155" s="223"/>
      <c r="P155" s="223"/>
      <c r="Q155" s="223"/>
      <c r="R155" s="223"/>
      <c r="S155" s="223"/>
      <c r="T155" s="224"/>
      <c r="AT155" s="219" t="s">
        <v>163</v>
      </c>
      <c r="AU155" s="219" t="s">
        <v>94</v>
      </c>
      <c r="AV155" s="14" t="s">
        <v>26</v>
      </c>
      <c r="AW155" s="14" t="s">
        <v>49</v>
      </c>
      <c r="AX155" s="14" t="s">
        <v>86</v>
      </c>
      <c r="AY155" s="219" t="s">
        <v>150</v>
      </c>
    </row>
    <row r="156" spans="2:65" s="12" customFormat="1">
      <c r="B156" s="195"/>
      <c r="D156" s="196" t="s">
        <v>163</v>
      </c>
      <c r="E156" s="197" t="s">
        <v>5</v>
      </c>
      <c r="F156" s="198" t="s">
        <v>346</v>
      </c>
      <c r="H156" s="199">
        <v>32.76</v>
      </c>
      <c r="I156" s="200"/>
      <c r="L156" s="195"/>
      <c r="M156" s="201"/>
      <c r="N156" s="202"/>
      <c r="O156" s="202"/>
      <c r="P156" s="202"/>
      <c r="Q156" s="202"/>
      <c r="R156" s="202"/>
      <c r="S156" s="202"/>
      <c r="T156" s="203"/>
      <c r="AT156" s="197" t="s">
        <v>163</v>
      </c>
      <c r="AU156" s="197" t="s">
        <v>94</v>
      </c>
      <c r="AV156" s="12" t="s">
        <v>94</v>
      </c>
      <c r="AW156" s="12" t="s">
        <v>49</v>
      </c>
      <c r="AX156" s="12" t="s">
        <v>86</v>
      </c>
      <c r="AY156" s="197" t="s">
        <v>150</v>
      </c>
    </row>
    <row r="157" spans="2:65" s="13" customFormat="1">
      <c r="B157" s="210"/>
      <c r="D157" s="196" t="s">
        <v>163</v>
      </c>
      <c r="E157" s="211" t="s">
        <v>5</v>
      </c>
      <c r="F157" s="212" t="s">
        <v>269</v>
      </c>
      <c r="H157" s="213">
        <v>65.52</v>
      </c>
      <c r="I157" s="214"/>
      <c r="L157" s="210"/>
      <c r="M157" s="215"/>
      <c r="N157" s="216"/>
      <c r="O157" s="216"/>
      <c r="P157" s="216"/>
      <c r="Q157" s="216"/>
      <c r="R157" s="216"/>
      <c r="S157" s="216"/>
      <c r="T157" s="217"/>
      <c r="AT157" s="211" t="s">
        <v>163</v>
      </c>
      <c r="AU157" s="211" t="s">
        <v>94</v>
      </c>
      <c r="AV157" s="13" t="s">
        <v>170</v>
      </c>
      <c r="AW157" s="13" t="s">
        <v>49</v>
      </c>
      <c r="AX157" s="13" t="s">
        <v>26</v>
      </c>
      <c r="AY157" s="211" t="s">
        <v>150</v>
      </c>
    </row>
    <row r="158" spans="2:65" s="1" customFormat="1" ht="38.25" customHeight="1">
      <c r="B158" s="182"/>
      <c r="C158" s="183" t="s">
        <v>244</v>
      </c>
      <c r="D158" s="183" t="s">
        <v>153</v>
      </c>
      <c r="E158" s="184" t="s">
        <v>348</v>
      </c>
      <c r="F158" s="185" t="s">
        <v>349</v>
      </c>
      <c r="G158" s="186" t="s">
        <v>301</v>
      </c>
      <c r="H158" s="187">
        <v>160.56</v>
      </c>
      <c r="I158" s="188"/>
      <c r="J158" s="189">
        <f>ROUND(I158*H158,2)</f>
        <v>0</v>
      </c>
      <c r="K158" s="185" t="s">
        <v>157</v>
      </c>
      <c r="L158" s="42"/>
      <c r="M158" s="190" t="s">
        <v>5</v>
      </c>
      <c r="N158" s="191" t="s">
        <v>57</v>
      </c>
      <c r="O158" s="43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AR158" s="24" t="s">
        <v>170</v>
      </c>
      <c r="AT158" s="24" t="s">
        <v>153</v>
      </c>
      <c r="AU158" s="24" t="s">
        <v>94</v>
      </c>
      <c r="AY158" s="24" t="s">
        <v>150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24" t="s">
        <v>26</v>
      </c>
      <c r="BK158" s="194">
        <f>ROUND(I158*H158,2)</f>
        <v>0</v>
      </c>
      <c r="BL158" s="24" t="s">
        <v>170</v>
      </c>
      <c r="BM158" s="24" t="s">
        <v>350</v>
      </c>
    </row>
    <row r="159" spans="2:65" s="14" customFormat="1">
      <c r="B159" s="218"/>
      <c r="D159" s="196" t="s">
        <v>163</v>
      </c>
      <c r="E159" s="219" t="s">
        <v>5</v>
      </c>
      <c r="F159" s="220" t="s">
        <v>351</v>
      </c>
      <c r="H159" s="219" t="s">
        <v>5</v>
      </c>
      <c r="I159" s="221"/>
      <c r="L159" s="218"/>
      <c r="M159" s="222"/>
      <c r="N159" s="223"/>
      <c r="O159" s="223"/>
      <c r="P159" s="223"/>
      <c r="Q159" s="223"/>
      <c r="R159" s="223"/>
      <c r="S159" s="223"/>
      <c r="T159" s="224"/>
      <c r="AT159" s="219" t="s">
        <v>163</v>
      </c>
      <c r="AU159" s="219" t="s">
        <v>94</v>
      </c>
      <c r="AV159" s="14" t="s">
        <v>26</v>
      </c>
      <c r="AW159" s="14" t="s">
        <v>49</v>
      </c>
      <c r="AX159" s="14" t="s">
        <v>86</v>
      </c>
      <c r="AY159" s="219" t="s">
        <v>150</v>
      </c>
    </row>
    <row r="160" spans="2:65" s="12" customFormat="1">
      <c r="B160" s="195"/>
      <c r="D160" s="196" t="s">
        <v>163</v>
      </c>
      <c r="E160" s="197" t="s">
        <v>5</v>
      </c>
      <c r="F160" s="198" t="s">
        <v>352</v>
      </c>
      <c r="H160" s="199">
        <v>85.68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7" t="s">
        <v>163</v>
      </c>
      <c r="AU160" s="197" t="s">
        <v>94</v>
      </c>
      <c r="AV160" s="12" t="s">
        <v>94</v>
      </c>
      <c r="AW160" s="12" t="s">
        <v>49</v>
      </c>
      <c r="AX160" s="12" t="s">
        <v>86</v>
      </c>
      <c r="AY160" s="197" t="s">
        <v>150</v>
      </c>
    </row>
    <row r="161" spans="2:65" s="12" customFormat="1">
      <c r="B161" s="195"/>
      <c r="D161" s="196" t="s">
        <v>163</v>
      </c>
      <c r="E161" s="197" t="s">
        <v>5</v>
      </c>
      <c r="F161" s="198" t="s">
        <v>353</v>
      </c>
      <c r="H161" s="199">
        <v>62.4</v>
      </c>
      <c r="I161" s="200"/>
      <c r="L161" s="195"/>
      <c r="M161" s="201"/>
      <c r="N161" s="202"/>
      <c r="O161" s="202"/>
      <c r="P161" s="202"/>
      <c r="Q161" s="202"/>
      <c r="R161" s="202"/>
      <c r="S161" s="202"/>
      <c r="T161" s="203"/>
      <c r="AT161" s="197" t="s">
        <v>163</v>
      </c>
      <c r="AU161" s="197" t="s">
        <v>94</v>
      </c>
      <c r="AV161" s="12" t="s">
        <v>94</v>
      </c>
      <c r="AW161" s="12" t="s">
        <v>49</v>
      </c>
      <c r="AX161" s="12" t="s">
        <v>86</v>
      </c>
      <c r="AY161" s="197" t="s">
        <v>150</v>
      </c>
    </row>
    <row r="162" spans="2:65" s="12" customFormat="1">
      <c r="B162" s="195"/>
      <c r="D162" s="196" t="s">
        <v>163</v>
      </c>
      <c r="E162" s="197" t="s">
        <v>5</v>
      </c>
      <c r="F162" s="198" t="s">
        <v>354</v>
      </c>
      <c r="H162" s="199">
        <v>12.48</v>
      </c>
      <c r="I162" s="200"/>
      <c r="L162" s="195"/>
      <c r="M162" s="201"/>
      <c r="N162" s="202"/>
      <c r="O162" s="202"/>
      <c r="P162" s="202"/>
      <c r="Q162" s="202"/>
      <c r="R162" s="202"/>
      <c r="S162" s="202"/>
      <c r="T162" s="203"/>
      <c r="AT162" s="197" t="s">
        <v>163</v>
      </c>
      <c r="AU162" s="197" t="s">
        <v>94</v>
      </c>
      <c r="AV162" s="12" t="s">
        <v>94</v>
      </c>
      <c r="AW162" s="12" t="s">
        <v>49</v>
      </c>
      <c r="AX162" s="12" t="s">
        <v>86</v>
      </c>
      <c r="AY162" s="197" t="s">
        <v>150</v>
      </c>
    </row>
    <row r="163" spans="2:65" s="13" customFormat="1">
      <c r="B163" s="210"/>
      <c r="D163" s="196" t="s">
        <v>163</v>
      </c>
      <c r="E163" s="211" t="s">
        <v>5</v>
      </c>
      <c r="F163" s="212" t="s">
        <v>269</v>
      </c>
      <c r="H163" s="213">
        <v>160.56</v>
      </c>
      <c r="I163" s="214"/>
      <c r="L163" s="210"/>
      <c r="M163" s="215"/>
      <c r="N163" s="216"/>
      <c r="O163" s="216"/>
      <c r="P163" s="216"/>
      <c r="Q163" s="216"/>
      <c r="R163" s="216"/>
      <c r="S163" s="216"/>
      <c r="T163" s="217"/>
      <c r="AT163" s="211" t="s">
        <v>163</v>
      </c>
      <c r="AU163" s="211" t="s">
        <v>94</v>
      </c>
      <c r="AV163" s="13" t="s">
        <v>170</v>
      </c>
      <c r="AW163" s="13" t="s">
        <v>49</v>
      </c>
      <c r="AX163" s="13" t="s">
        <v>26</v>
      </c>
      <c r="AY163" s="211" t="s">
        <v>150</v>
      </c>
    </row>
    <row r="164" spans="2:65" s="1" customFormat="1" ht="51" customHeight="1">
      <c r="B164" s="182"/>
      <c r="C164" s="183" t="s">
        <v>10</v>
      </c>
      <c r="D164" s="183" t="s">
        <v>153</v>
      </c>
      <c r="E164" s="184" t="s">
        <v>355</v>
      </c>
      <c r="F164" s="185" t="s">
        <v>356</v>
      </c>
      <c r="G164" s="186" t="s">
        <v>301</v>
      </c>
      <c r="H164" s="187">
        <v>1605.6</v>
      </c>
      <c r="I164" s="188"/>
      <c r="J164" s="189">
        <f>ROUND(I164*H164,2)</f>
        <v>0</v>
      </c>
      <c r="K164" s="185" t="s">
        <v>157</v>
      </c>
      <c r="L164" s="42"/>
      <c r="M164" s="190" t="s">
        <v>5</v>
      </c>
      <c r="N164" s="191" t="s">
        <v>57</v>
      </c>
      <c r="O164" s="43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AR164" s="24" t="s">
        <v>170</v>
      </c>
      <c r="AT164" s="24" t="s">
        <v>153</v>
      </c>
      <c r="AU164" s="24" t="s">
        <v>94</v>
      </c>
      <c r="AY164" s="24" t="s">
        <v>150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4" t="s">
        <v>26</v>
      </c>
      <c r="BK164" s="194">
        <f>ROUND(I164*H164,2)</f>
        <v>0</v>
      </c>
      <c r="BL164" s="24" t="s">
        <v>170</v>
      </c>
      <c r="BM164" s="24" t="s">
        <v>357</v>
      </c>
    </row>
    <row r="165" spans="2:65" s="14" customFormat="1">
      <c r="B165" s="218"/>
      <c r="D165" s="196" t="s">
        <v>163</v>
      </c>
      <c r="E165" s="219" t="s">
        <v>5</v>
      </c>
      <c r="F165" s="220" t="s">
        <v>351</v>
      </c>
      <c r="H165" s="219" t="s">
        <v>5</v>
      </c>
      <c r="I165" s="221"/>
      <c r="L165" s="218"/>
      <c r="M165" s="222"/>
      <c r="N165" s="223"/>
      <c r="O165" s="223"/>
      <c r="P165" s="223"/>
      <c r="Q165" s="223"/>
      <c r="R165" s="223"/>
      <c r="S165" s="223"/>
      <c r="T165" s="224"/>
      <c r="AT165" s="219" t="s">
        <v>163</v>
      </c>
      <c r="AU165" s="219" t="s">
        <v>94</v>
      </c>
      <c r="AV165" s="14" t="s">
        <v>26</v>
      </c>
      <c r="AW165" s="14" t="s">
        <v>49</v>
      </c>
      <c r="AX165" s="14" t="s">
        <v>86</v>
      </c>
      <c r="AY165" s="219" t="s">
        <v>150</v>
      </c>
    </row>
    <row r="166" spans="2:65" s="12" customFormat="1">
      <c r="B166" s="195"/>
      <c r="D166" s="196" t="s">
        <v>163</v>
      </c>
      <c r="E166" s="197" t="s">
        <v>5</v>
      </c>
      <c r="F166" s="198" t="s">
        <v>352</v>
      </c>
      <c r="H166" s="199">
        <v>85.68</v>
      </c>
      <c r="I166" s="200"/>
      <c r="L166" s="195"/>
      <c r="M166" s="201"/>
      <c r="N166" s="202"/>
      <c r="O166" s="202"/>
      <c r="P166" s="202"/>
      <c r="Q166" s="202"/>
      <c r="R166" s="202"/>
      <c r="S166" s="202"/>
      <c r="T166" s="203"/>
      <c r="AT166" s="197" t="s">
        <v>163</v>
      </c>
      <c r="AU166" s="197" t="s">
        <v>94</v>
      </c>
      <c r="AV166" s="12" t="s">
        <v>94</v>
      </c>
      <c r="AW166" s="12" t="s">
        <v>49</v>
      </c>
      <c r="AX166" s="12" t="s">
        <v>86</v>
      </c>
      <c r="AY166" s="197" t="s">
        <v>150</v>
      </c>
    </row>
    <row r="167" spans="2:65" s="12" customFormat="1">
      <c r="B167" s="195"/>
      <c r="D167" s="196" t="s">
        <v>163</v>
      </c>
      <c r="E167" s="197" t="s">
        <v>5</v>
      </c>
      <c r="F167" s="198" t="s">
        <v>353</v>
      </c>
      <c r="H167" s="199">
        <v>62.4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7" t="s">
        <v>163</v>
      </c>
      <c r="AU167" s="197" t="s">
        <v>94</v>
      </c>
      <c r="AV167" s="12" t="s">
        <v>94</v>
      </c>
      <c r="AW167" s="12" t="s">
        <v>49</v>
      </c>
      <c r="AX167" s="12" t="s">
        <v>86</v>
      </c>
      <c r="AY167" s="197" t="s">
        <v>150</v>
      </c>
    </row>
    <row r="168" spans="2:65" s="12" customFormat="1">
      <c r="B168" s="195"/>
      <c r="D168" s="196" t="s">
        <v>163</v>
      </c>
      <c r="E168" s="197" t="s">
        <v>5</v>
      </c>
      <c r="F168" s="198" t="s">
        <v>354</v>
      </c>
      <c r="H168" s="199">
        <v>12.48</v>
      </c>
      <c r="I168" s="200"/>
      <c r="L168" s="195"/>
      <c r="M168" s="201"/>
      <c r="N168" s="202"/>
      <c r="O168" s="202"/>
      <c r="P168" s="202"/>
      <c r="Q168" s="202"/>
      <c r="R168" s="202"/>
      <c r="S168" s="202"/>
      <c r="T168" s="203"/>
      <c r="AT168" s="197" t="s">
        <v>163</v>
      </c>
      <c r="AU168" s="197" t="s">
        <v>94</v>
      </c>
      <c r="AV168" s="12" t="s">
        <v>94</v>
      </c>
      <c r="AW168" s="12" t="s">
        <v>49</v>
      </c>
      <c r="AX168" s="12" t="s">
        <v>86</v>
      </c>
      <c r="AY168" s="197" t="s">
        <v>150</v>
      </c>
    </row>
    <row r="169" spans="2:65" s="13" customFormat="1">
      <c r="B169" s="210"/>
      <c r="D169" s="196" t="s">
        <v>163</v>
      </c>
      <c r="E169" s="211" t="s">
        <v>5</v>
      </c>
      <c r="F169" s="212" t="s">
        <v>269</v>
      </c>
      <c r="H169" s="213">
        <v>160.56</v>
      </c>
      <c r="I169" s="214"/>
      <c r="L169" s="210"/>
      <c r="M169" s="215"/>
      <c r="N169" s="216"/>
      <c r="O169" s="216"/>
      <c r="P169" s="216"/>
      <c r="Q169" s="216"/>
      <c r="R169" s="216"/>
      <c r="S169" s="216"/>
      <c r="T169" s="217"/>
      <c r="AT169" s="211" t="s">
        <v>163</v>
      </c>
      <c r="AU169" s="211" t="s">
        <v>94</v>
      </c>
      <c r="AV169" s="13" t="s">
        <v>170</v>
      </c>
      <c r="AW169" s="13" t="s">
        <v>49</v>
      </c>
      <c r="AX169" s="13" t="s">
        <v>26</v>
      </c>
      <c r="AY169" s="211" t="s">
        <v>150</v>
      </c>
    </row>
    <row r="170" spans="2:65" s="12" customFormat="1">
      <c r="B170" s="195"/>
      <c r="D170" s="196" t="s">
        <v>163</v>
      </c>
      <c r="F170" s="198" t="s">
        <v>358</v>
      </c>
      <c r="H170" s="199">
        <v>1605.6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7" t="s">
        <v>163</v>
      </c>
      <c r="AU170" s="197" t="s">
        <v>94</v>
      </c>
      <c r="AV170" s="12" t="s">
        <v>94</v>
      </c>
      <c r="AW170" s="12" t="s">
        <v>6</v>
      </c>
      <c r="AX170" s="12" t="s">
        <v>26</v>
      </c>
      <c r="AY170" s="197" t="s">
        <v>150</v>
      </c>
    </row>
    <row r="171" spans="2:65" s="1" customFormat="1" ht="25.5" customHeight="1">
      <c r="B171" s="182"/>
      <c r="C171" s="183" t="s">
        <v>359</v>
      </c>
      <c r="D171" s="183" t="s">
        <v>153</v>
      </c>
      <c r="E171" s="184" t="s">
        <v>360</v>
      </c>
      <c r="F171" s="185" t="s">
        <v>361</v>
      </c>
      <c r="G171" s="186" t="s">
        <v>301</v>
      </c>
      <c r="H171" s="187">
        <v>32.76</v>
      </c>
      <c r="I171" s="188"/>
      <c r="J171" s="189">
        <f>ROUND(I171*H171,2)</f>
        <v>0</v>
      </c>
      <c r="K171" s="185" t="s">
        <v>157</v>
      </c>
      <c r="L171" s="42"/>
      <c r="M171" s="190" t="s">
        <v>5</v>
      </c>
      <c r="N171" s="191" t="s">
        <v>57</v>
      </c>
      <c r="O171" s="43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AR171" s="24" t="s">
        <v>170</v>
      </c>
      <c r="AT171" s="24" t="s">
        <v>153</v>
      </c>
      <c r="AU171" s="24" t="s">
        <v>94</v>
      </c>
      <c r="AY171" s="24" t="s">
        <v>150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4" t="s">
        <v>26</v>
      </c>
      <c r="BK171" s="194">
        <f>ROUND(I171*H171,2)</f>
        <v>0</v>
      </c>
      <c r="BL171" s="24" t="s">
        <v>170</v>
      </c>
      <c r="BM171" s="24" t="s">
        <v>362</v>
      </c>
    </row>
    <row r="172" spans="2:65" s="14" customFormat="1">
      <c r="B172" s="218"/>
      <c r="D172" s="196" t="s">
        <v>163</v>
      </c>
      <c r="E172" s="219" t="s">
        <v>5</v>
      </c>
      <c r="F172" s="220" t="s">
        <v>363</v>
      </c>
      <c r="H172" s="219" t="s">
        <v>5</v>
      </c>
      <c r="I172" s="221"/>
      <c r="L172" s="218"/>
      <c r="M172" s="222"/>
      <c r="N172" s="223"/>
      <c r="O172" s="223"/>
      <c r="P172" s="223"/>
      <c r="Q172" s="223"/>
      <c r="R172" s="223"/>
      <c r="S172" s="223"/>
      <c r="T172" s="224"/>
      <c r="AT172" s="219" t="s">
        <v>163</v>
      </c>
      <c r="AU172" s="219" t="s">
        <v>94</v>
      </c>
      <c r="AV172" s="14" t="s">
        <v>26</v>
      </c>
      <c r="AW172" s="14" t="s">
        <v>49</v>
      </c>
      <c r="AX172" s="14" t="s">
        <v>86</v>
      </c>
      <c r="AY172" s="219" t="s">
        <v>150</v>
      </c>
    </row>
    <row r="173" spans="2:65" s="12" customFormat="1">
      <c r="B173" s="195"/>
      <c r="D173" s="196" t="s">
        <v>163</v>
      </c>
      <c r="E173" s="197" t="s">
        <v>5</v>
      </c>
      <c r="F173" s="198" t="s">
        <v>364</v>
      </c>
      <c r="H173" s="199">
        <v>32.76</v>
      </c>
      <c r="I173" s="200"/>
      <c r="L173" s="195"/>
      <c r="M173" s="201"/>
      <c r="N173" s="202"/>
      <c r="O173" s="202"/>
      <c r="P173" s="202"/>
      <c r="Q173" s="202"/>
      <c r="R173" s="202"/>
      <c r="S173" s="202"/>
      <c r="T173" s="203"/>
      <c r="AT173" s="197" t="s">
        <v>163</v>
      </c>
      <c r="AU173" s="197" t="s">
        <v>94</v>
      </c>
      <c r="AV173" s="12" t="s">
        <v>94</v>
      </c>
      <c r="AW173" s="12" t="s">
        <v>49</v>
      </c>
      <c r="AX173" s="12" t="s">
        <v>86</v>
      </c>
      <c r="AY173" s="197" t="s">
        <v>150</v>
      </c>
    </row>
    <row r="174" spans="2:65" s="13" customFormat="1">
      <c r="B174" s="210"/>
      <c r="D174" s="196" t="s">
        <v>163</v>
      </c>
      <c r="E174" s="211" t="s">
        <v>5</v>
      </c>
      <c r="F174" s="212" t="s">
        <v>269</v>
      </c>
      <c r="H174" s="213">
        <v>32.76</v>
      </c>
      <c r="I174" s="214"/>
      <c r="L174" s="210"/>
      <c r="M174" s="215"/>
      <c r="N174" s="216"/>
      <c r="O174" s="216"/>
      <c r="P174" s="216"/>
      <c r="Q174" s="216"/>
      <c r="R174" s="216"/>
      <c r="S174" s="216"/>
      <c r="T174" s="217"/>
      <c r="AT174" s="211" t="s">
        <v>163</v>
      </c>
      <c r="AU174" s="211" t="s">
        <v>94</v>
      </c>
      <c r="AV174" s="13" t="s">
        <v>170</v>
      </c>
      <c r="AW174" s="13" t="s">
        <v>49</v>
      </c>
      <c r="AX174" s="13" t="s">
        <v>26</v>
      </c>
      <c r="AY174" s="211" t="s">
        <v>150</v>
      </c>
    </row>
    <row r="175" spans="2:65" s="1" customFormat="1" ht="25.5" customHeight="1">
      <c r="B175" s="182"/>
      <c r="C175" s="183" t="s">
        <v>365</v>
      </c>
      <c r="D175" s="183" t="s">
        <v>153</v>
      </c>
      <c r="E175" s="184" t="s">
        <v>366</v>
      </c>
      <c r="F175" s="185" t="s">
        <v>367</v>
      </c>
      <c r="G175" s="186" t="s">
        <v>301</v>
      </c>
      <c r="H175" s="187">
        <v>32.76</v>
      </c>
      <c r="I175" s="188"/>
      <c r="J175" s="189">
        <f>ROUND(I175*H175,2)</f>
        <v>0</v>
      </c>
      <c r="K175" s="185" t="s">
        <v>157</v>
      </c>
      <c r="L175" s="42"/>
      <c r="M175" s="190" t="s">
        <v>5</v>
      </c>
      <c r="N175" s="191" t="s">
        <v>57</v>
      </c>
      <c r="O175" s="43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AR175" s="24" t="s">
        <v>170</v>
      </c>
      <c r="AT175" s="24" t="s">
        <v>153</v>
      </c>
      <c r="AU175" s="24" t="s">
        <v>94</v>
      </c>
      <c r="AY175" s="24" t="s">
        <v>150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24" t="s">
        <v>26</v>
      </c>
      <c r="BK175" s="194">
        <f>ROUND(I175*H175,2)</f>
        <v>0</v>
      </c>
      <c r="BL175" s="24" t="s">
        <v>170</v>
      </c>
      <c r="BM175" s="24" t="s">
        <v>368</v>
      </c>
    </row>
    <row r="176" spans="2:65" s="14" customFormat="1">
      <c r="B176" s="218"/>
      <c r="D176" s="196" t="s">
        <v>163</v>
      </c>
      <c r="E176" s="219" t="s">
        <v>5</v>
      </c>
      <c r="F176" s="220" t="s">
        <v>369</v>
      </c>
      <c r="H176" s="219" t="s">
        <v>5</v>
      </c>
      <c r="I176" s="221"/>
      <c r="L176" s="218"/>
      <c r="M176" s="222"/>
      <c r="N176" s="223"/>
      <c r="O176" s="223"/>
      <c r="P176" s="223"/>
      <c r="Q176" s="223"/>
      <c r="R176" s="223"/>
      <c r="S176" s="223"/>
      <c r="T176" s="224"/>
      <c r="AT176" s="219" t="s">
        <v>163</v>
      </c>
      <c r="AU176" s="219" t="s">
        <v>94</v>
      </c>
      <c r="AV176" s="14" t="s">
        <v>26</v>
      </c>
      <c r="AW176" s="14" t="s">
        <v>49</v>
      </c>
      <c r="AX176" s="14" t="s">
        <v>86</v>
      </c>
      <c r="AY176" s="219" t="s">
        <v>150</v>
      </c>
    </row>
    <row r="177" spans="2:65" s="12" customFormat="1">
      <c r="B177" s="195"/>
      <c r="D177" s="196" t="s">
        <v>163</v>
      </c>
      <c r="E177" s="197" t="s">
        <v>5</v>
      </c>
      <c r="F177" s="198" t="s">
        <v>364</v>
      </c>
      <c r="H177" s="199">
        <v>32.76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7" t="s">
        <v>163</v>
      </c>
      <c r="AU177" s="197" t="s">
        <v>94</v>
      </c>
      <c r="AV177" s="12" t="s">
        <v>94</v>
      </c>
      <c r="AW177" s="12" t="s">
        <v>49</v>
      </c>
      <c r="AX177" s="12" t="s">
        <v>86</v>
      </c>
      <c r="AY177" s="197" t="s">
        <v>150</v>
      </c>
    </row>
    <row r="178" spans="2:65" s="13" customFormat="1">
      <c r="B178" s="210"/>
      <c r="D178" s="196" t="s">
        <v>163</v>
      </c>
      <c r="E178" s="211" t="s">
        <v>5</v>
      </c>
      <c r="F178" s="212" t="s">
        <v>269</v>
      </c>
      <c r="H178" s="213">
        <v>32.76</v>
      </c>
      <c r="I178" s="214"/>
      <c r="L178" s="210"/>
      <c r="M178" s="215"/>
      <c r="N178" s="216"/>
      <c r="O178" s="216"/>
      <c r="P178" s="216"/>
      <c r="Q178" s="216"/>
      <c r="R178" s="216"/>
      <c r="S178" s="216"/>
      <c r="T178" s="217"/>
      <c r="AT178" s="211" t="s">
        <v>163</v>
      </c>
      <c r="AU178" s="211" t="s">
        <v>94</v>
      </c>
      <c r="AV178" s="13" t="s">
        <v>170</v>
      </c>
      <c r="AW178" s="13" t="s">
        <v>49</v>
      </c>
      <c r="AX178" s="13" t="s">
        <v>26</v>
      </c>
      <c r="AY178" s="211" t="s">
        <v>150</v>
      </c>
    </row>
    <row r="179" spans="2:65" s="1" customFormat="1" ht="16.5" customHeight="1">
      <c r="B179" s="182"/>
      <c r="C179" s="183" t="s">
        <v>370</v>
      </c>
      <c r="D179" s="183" t="s">
        <v>153</v>
      </c>
      <c r="E179" s="184" t="s">
        <v>371</v>
      </c>
      <c r="F179" s="185" t="s">
        <v>372</v>
      </c>
      <c r="G179" s="186" t="s">
        <v>301</v>
      </c>
      <c r="H179" s="187">
        <v>160.56</v>
      </c>
      <c r="I179" s="188"/>
      <c r="J179" s="189">
        <f>ROUND(I179*H179,2)</f>
        <v>0</v>
      </c>
      <c r="K179" s="185" t="s">
        <v>157</v>
      </c>
      <c r="L179" s="42"/>
      <c r="M179" s="190" t="s">
        <v>5</v>
      </c>
      <c r="N179" s="191" t="s">
        <v>57</v>
      </c>
      <c r="O179" s="43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24" t="s">
        <v>170</v>
      </c>
      <c r="AT179" s="24" t="s">
        <v>153</v>
      </c>
      <c r="AU179" s="24" t="s">
        <v>94</v>
      </c>
      <c r="AY179" s="24" t="s">
        <v>150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24" t="s">
        <v>26</v>
      </c>
      <c r="BK179" s="194">
        <f>ROUND(I179*H179,2)</f>
        <v>0</v>
      </c>
      <c r="BL179" s="24" t="s">
        <v>170</v>
      </c>
      <c r="BM179" s="24" t="s">
        <v>373</v>
      </c>
    </row>
    <row r="180" spans="2:65" s="14" customFormat="1">
      <c r="B180" s="218"/>
      <c r="D180" s="196" t="s">
        <v>163</v>
      </c>
      <c r="E180" s="219" t="s">
        <v>5</v>
      </c>
      <c r="F180" s="220" t="s">
        <v>374</v>
      </c>
      <c r="H180" s="219" t="s">
        <v>5</v>
      </c>
      <c r="I180" s="221"/>
      <c r="L180" s="218"/>
      <c r="M180" s="222"/>
      <c r="N180" s="223"/>
      <c r="O180" s="223"/>
      <c r="P180" s="223"/>
      <c r="Q180" s="223"/>
      <c r="R180" s="223"/>
      <c r="S180" s="223"/>
      <c r="T180" s="224"/>
      <c r="AT180" s="219" t="s">
        <v>163</v>
      </c>
      <c r="AU180" s="219" t="s">
        <v>94</v>
      </c>
      <c r="AV180" s="14" t="s">
        <v>26</v>
      </c>
      <c r="AW180" s="14" t="s">
        <v>49</v>
      </c>
      <c r="AX180" s="14" t="s">
        <v>86</v>
      </c>
      <c r="AY180" s="219" t="s">
        <v>150</v>
      </c>
    </row>
    <row r="181" spans="2:65" s="12" customFormat="1">
      <c r="B181" s="195"/>
      <c r="D181" s="196" t="s">
        <v>163</v>
      </c>
      <c r="E181" s="197" t="s">
        <v>5</v>
      </c>
      <c r="F181" s="198" t="s">
        <v>352</v>
      </c>
      <c r="H181" s="199">
        <v>85.68</v>
      </c>
      <c r="I181" s="200"/>
      <c r="L181" s="195"/>
      <c r="M181" s="201"/>
      <c r="N181" s="202"/>
      <c r="O181" s="202"/>
      <c r="P181" s="202"/>
      <c r="Q181" s="202"/>
      <c r="R181" s="202"/>
      <c r="S181" s="202"/>
      <c r="T181" s="203"/>
      <c r="AT181" s="197" t="s">
        <v>163</v>
      </c>
      <c r="AU181" s="197" t="s">
        <v>94</v>
      </c>
      <c r="AV181" s="12" t="s">
        <v>94</v>
      </c>
      <c r="AW181" s="12" t="s">
        <v>49</v>
      </c>
      <c r="AX181" s="12" t="s">
        <v>86</v>
      </c>
      <c r="AY181" s="197" t="s">
        <v>150</v>
      </c>
    </row>
    <row r="182" spans="2:65" s="12" customFormat="1">
      <c r="B182" s="195"/>
      <c r="D182" s="196" t="s">
        <v>163</v>
      </c>
      <c r="E182" s="197" t="s">
        <v>5</v>
      </c>
      <c r="F182" s="198" t="s">
        <v>353</v>
      </c>
      <c r="H182" s="199">
        <v>62.4</v>
      </c>
      <c r="I182" s="200"/>
      <c r="L182" s="195"/>
      <c r="M182" s="201"/>
      <c r="N182" s="202"/>
      <c r="O182" s="202"/>
      <c r="P182" s="202"/>
      <c r="Q182" s="202"/>
      <c r="R182" s="202"/>
      <c r="S182" s="202"/>
      <c r="T182" s="203"/>
      <c r="AT182" s="197" t="s">
        <v>163</v>
      </c>
      <c r="AU182" s="197" t="s">
        <v>94</v>
      </c>
      <c r="AV182" s="12" t="s">
        <v>94</v>
      </c>
      <c r="AW182" s="12" t="s">
        <v>49</v>
      </c>
      <c r="AX182" s="12" t="s">
        <v>86</v>
      </c>
      <c r="AY182" s="197" t="s">
        <v>150</v>
      </c>
    </row>
    <row r="183" spans="2:65" s="12" customFormat="1">
      <c r="B183" s="195"/>
      <c r="D183" s="196" t="s">
        <v>163</v>
      </c>
      <c r="E183" s="197" t="s">
        <v>5</v>
      </c>
      <c r="F183" s="198" t="s">
        <v>354</v>
      </c>
      <c r="H183" s="199">
        <v>12.48</v>
      </c>
      <c r="I183" s="200"/>
      <c r="L183" s="195"/>
      <c r="M183" s="201"/>
      <c r="N183" s="202"/>
      <c r="O183" s="202"/>
      <c r="P183" s="202"/>
      <c r="Q183" s="202"/>
      <c r="R183" s="202"/>
      <c r="S183" s="202"/>
      <c r="T183" s="203"/>
      <c r="AT183" s="197" t="s">
        <v>163</v>
      </c>
      <c r="AU183" s="197" t="s">
        <v>94</v>
      </c>
      <c r="AV183" s="12" t="s">
        <v>94</v>
      </c>
      <c r="AW183" s="12" t="s">
        <v>49</v>
      </c>
      <c r="AX183" s="12" t="s">
        <v>86</v>
      </c>
      <c r="AY183" s="197" t="s">
        <v>150</v>
      </c>
    </row>
    <row r="184" spans="2:65" s="13" customFormat="1">
      <c r="B184" s="210"/>
      <c r="D184" s="196" t="s">
        <v>163</v>
      </c>
      <c r="E184" s="211" t="s">
        <v>5</v>
      </c>
      <c r="F184" s="212" t="s">
        <v>269</v>
      </c>
      <c r="H184" s="213">
        <v>160.56</v>
      </c>
      <c r="I184" s="214"/>
      <c r="L184" s="210"/>
      <c r="M184" s="215"/>
      <c r="N184" s="216"/>
      <c r="O184" s="216"/>
      <c r="P184" s="216"/>
      <c r="Q184" s="216"/>
      <c r="R184" s="216"/>
      <c r="S184" s="216"/>
      <c r="T184" s="217"/>
      <c r="AT184" s="211" t="s">
        <v>163</v>
      </c>
      <c r="AU184" s="211" t="s">
        <v>94</v>
      </c>
      <c r="AV184" s="13" t="s">
        <v>170</v>
      </c>
      <c r="AW184" s="13" t="s">
        <v>49</v>
      </c>
      <c r="AX184" s="13" t="s">
        <v>26</v>
      </c>
      <c r="AY184" s="211" t="s">
        <v>150</v>
      </c>
    </row>
    <row r="185" spans="2:65" s="1" customFormat="1" ht="25.5" customHeight="1">
      <c r="B185" s="182"/>
      <c r="C185" s="183" t="s">
        <v>375</v>
      </c>
      <c r="D185" s="183" t="s">
        <v>153</v>
      </c>
      <c r="E185" s="184" t="s">
        <v>376</v>
      </c>
      <c r="F185" s="185" t="s">
        <v>377</v>
      </c>
      <c r="G185" s="186" t="s">
        <v>378</v>
      </c>
      <c r="H185" s="187">
        <v>272.952</v>
      </c>
      <c r="I185" s="188"/>
      <c r="J185" s="189">
        <f>ROUND(I185*H185,2)</f>
        <v>0</v>
      </c>
      <c r="K185" s="185" t="s">
        <v>157</v>
      </c>
      <c r="L185" s="42"/>
      <c r="M185" s="190" t="s">
        <v>5</v>
      </c>
      <c r="N185" s="191" t="s">
        <v>57</v>
      </c>
      <c r="O185" s="43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AR185" s="24" t="s">
        <v>170</v>
      </c>
      <c r="AT185" s="24" t="s">
        <v>153</v>
      </c>
      <c r="AU185" s="24" t="s">
        <v>94</v>
      </c>
      <c r="AY185" s="24" t="s">
        <v>150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24" t="s">
        <v>26</v>
      </c>
      <c r="BK185" s="194">
        <f>ROUND(I185*H185,2)</f>
        <v>0</v>
      </c>
      <c r="BL185" s="24" t="s">
        <v>170</v>
      </c>
      <c r="BM185" s="24" t="s">
        <v>379</v>
      </c>
    </row>
    <row r="186" spans="2:65" s="14" customFormat="1">
      <c r="B186" s="218"/>
      <c r="D186" s="196" t="s">
        <v>163</v>
      </c>
      <c r="E186" s="219" t="s">
        <v>5</v>
      </c>
      <c r="F186" s="220" t="s">
        <v>374</v>
      </c>
      <c r="H186" s="219" t="s">
        <v>5</v>
      </c>
      <c r="I186" s="221"/>
      <c r="L186" s="218"/>
      <c r="M186" s="222"/>
      <c r="N186" s="223"/>
      <c r="O186" s="223"/>
      <c r="P186" s="223"/>
      <c r="Q186" s="223"/>
      <c r="R186" s="223"/>
      <c r="S186" s="223"/>
      <c r="T186" s="224"/>
      <c r="AT186" s="219" t="s">
        <v>163</v>
      </c>
      <c r="AU186" s="219" t="s">
        <v>94</v>
      </c>
      <c r="AV186" s="14" t="s">
        <v>26</v>
      </c>
      <c r="AW186" s="14" t="s">
        <v>49</v>
      </c>
      <c r="AX186" s="14" t="s">
        <v>86</v>
      </c>
      <c r="AY186" s="219" t="s">
        <v>150</v>
      </c>
    </row>
    <row r="187" spans="2:65" s="12" customFormat="1">
      <c r="B187" s="195"/>
      <c r="D187" s="196" t="s">
        <v>163</v>
      </c>
      <c r="E187" s="197" t="s">
        <v>5</v>
      </c>
      <c r="F187" s="198" t="s">
        <v>352</v>
      </c>
      <c r="H187" s="199">
        <v>85.68</v>
      </c>
      <c r="I187" s="200"/>
      <c r="L187" s="195"/>
      <c r="M187" s="201"/>
      <c r="N187" s="202"/>
      <c r="O187" s="202"/>
      <c r="P187" s="202"/>
      <c r="Q187" s="202"/>
      <c r="R187" s="202"/>
      <c r="S187" s="202"/>
      <c r="T187" s="203"/>
      <c r="AT187" s="197" t="s">
        <v>163</v>
      </c>
      <c r="AU187" s="197" t="s">
        <v>94</v>
      </c>
      <c r="AV187" s="12" t="s">
        <v>94</v>
      </c>
      <c r="AW187" s="12" t="s">
        <v>49</v>
      </c>
      <c r="AX187" s="12" t="s">
        <v>86</v>
      </c>
      <c r="AY187" s="197" t="s">
        <v>150</v>
      </c>
    </row>
    <row r="188" spans="2:65" s="12" customFormat="1">
      <c r="B188" s="195"/>
      <c r="D188" s="196" t="s">
        <v>163</v>
      </c>
      <c r="E188" s="197" t="s">
        <v>5</v>
      </c>
      <c r="F188" s="198" t="s">
        <v>353</v>
      </c>
      <c r="H188" s="199">
        <v>62.4</v>
      </c>
      <c r="I188" s="200"/>
      <c r="L188" s="195"/>
      <c r="M188" s="201"/>
      <c r="N188" s="202"/>
      <c r="O188" s="202"/>
      <c r="P188" s="202"/>
      <c r="Q188" s="202"/>
      <c r="R188" s="202"/>
      <c r="S188" s="202"/>
      <c r="T188" s="203"/>
      <c r="AT188" s="197" t="s">
        <v>163</v>
      </c>
      <c r="AU188" s="197" t="s">
        <v>94</v>
      </c>
      <c r="AV188" s="12" t="s">
        <v>94</v>
      </c>
      <c r="AW188" s="12" t="s">
        <v>49</v>
      </c>
      <c r="AX188" s="12" t="s">
        <v>86</v>
      </c>
      <c r="AY188" s="197" t="s">
        <v>150</v>
      </c>
    </row>
    <row r="189" spans="2:65" s="12" customFormat="1">
      <c r="B189" s="195"/>
      <c r="D189" s="196" t="s">
        <v>163</v>
      </c>
      <c r="E189" s="197" t="s">
        <v>5</v>
      </c>
      <c r="F189" s="198" t="s">
        <v>354</v>
      </c>
      <c r="H189" s="199">
        <v>12.48</v>
      </c>
      <c r="I189" s="200"/>
      <c r="L189" s="195"/>
      <c r="M189" s="201"/>
      <c r="N189" s="202"/>
      <c r="O189" s="202"/>
      <c r="P189" s="202"/>
      <c r="Q189" s="202"/>
      <c r="R189" s="202"/>
      <c r="S189" s="202"/>
      <c r="T189" s="203"/>
      <c r="AT189" s="197" t="s">
        <v>163</v>
      </c>
      <c r="AU189" s="197" t="s">
        <v>94</v>
      </c>
      <c r="AV189" s="12" t="s">
        <v>94</v>
      </c>
      <c r="AW189" s="12" t="s">
        <v>49</v>
      </c>
      <c r="AX189" s="12" t="s">
        <v>86</v>
      </c>
      <c r="AY189" s="197" t="s">
        <v>150</v>
      </c>
    </row>
    <row r="190" spans="2:65" s="13" customFormat="1">
      <c r="B190" s="210"/>
      <c r="D190" s="196" t="s">
        <v>163</v>
      </c>
      <c r="E190" s="211" t="s">
        <v>5</v>
      </c>
      <c r="F190" s="212" t="s">
        <v>269</v>
      </c>
      <c r="H190" s="213">
        <v>160.56</v>
      </c>
      <c r="I190" s="214"/>
      <c r="L190" s="210"/>
      <c r="M190" s="215"/>
      <c r="N190" s="216"/>
      <c r="O190" s="216"/>
      <c r="P190" s="216"/>
      <c r="Q190" s="216"/>
      <c r="R190" s="216"/>
      <c r="S190" s="216"/>
      <c r="T190" s="217"/>
      <c r="AT190" s="211" t="s">
        <v>163</v>
      </c>
      <c r="AU190" s="211" t="s">
        <v>94</v>
      </c>
      <c r="AV190" s="13" t="s">
        <v>170</v>
      </c>
      <c r="AW190" s="13" t="s">
        <v>49</v>
      </c>
      <c r="AX190" s="13" t="s">
        <v>26</v>
      </c>
      <c r="AY190" s="211" t="s">
        <v>150</v>
      </c>
    </row>
    <row r="191" spans="2:65" s="12" customFormat="1">
      <c r="B191" s="195"/>
      <c r="D191" s="196" t="s">
        <v>163</v>
      </c>
      <c r="F191" s="198" t="s">
        <v>380</v>
      </c>
      <c r="H191" s="199">
        <v>272.952</v>
      </c>
      <c r="I191" s="200"/>
      <c r="L191" s="195"/>
      <c r="M191" s="201"/>
      <c r="N191" s="202"/>
      <c r="O191" s="202"/>
      <c r="P191" s="202"/>
      <c r="Q191" s="202"/>
      <c r="R191" s="202"/>
      <c r="S191" s="202"/>
      <c r="T191" s="203"/>
      <c r="AT191" s="197" t="s">
        <v>163</v>
      </c>
      <c r="AU191" s="197" t="s">
        <v>94</v>
      </c>
      <c r="AV191" s="12" t="s">
        <v>94</v>
      </c>
      <c r="AW191" s="12" t="s">
        <v>6</v>
      </c>
      <c r="AX191" s="12" t="s">
        <v>26</v>
      </c>
      <c r="AY191" s="197" t="s">
        <v>150</v>
      </c>
    </row>
    <row r="192" spans="2:65" s="1" customFormat="1" ht="25.5" customHeight="1">
      <c r="B192" s="182"/>
      <c r="C192" s="183" t="s">
        <v>381</v>
      </c>
      <c r="D192" s="183" t="s">
        <v>153</v>
      </c>
      <c r="E192" s="184" t="s">
        <v>382</v>
      </c>
      <c r="F192" s="185" t="s">
        <v>383</v>
      </c>
      <c r="G192" s="186" t="s">
        <v>301</v>
      </c>
      <c r="H192" s="187">
        <v>131.47999999999999</v>
      </c>
      <c r="I192" s="188"/>
      <c r="J192" s="189">
        <f>ROUND(I192*H192,2)</f>
        <v>0</v>
      </c>
      <c r="K192" s="185" t="s">
        <v>157</v>
      </c>
      <c r="L192" s="42"/>
      <c r="M192" s="190" t="s">
        <v>5</v>
      </c>
      <c r="N192" s="191" t="s">
        <v>57</v>
      </c>
      <c r="O192" s="43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AR192" s="24" t="s">
        <v>170</v>
      </c>
      <c r="AT192" s="24" t="s">
        <v>153</v>
      </c>
      <c r="AU192" s="24" t="s">
        <v>94</v>
      </c>
      <c r="AY192" s="24" t="s">
        <v>150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4" t="s">
        <v>26</v>
      </c>
      <c r="BK192" s="194">
        <f>ROUND(I192*H192,2)</f>
        <v>0</v>
      </c>
      <c r="BL192" s="24" t="s">
        <v>170</v>
      </c>
      <c r="BM192" s="24" t="s">
        <v>384</v>
      </c>
    </row>
    <row r="193" spans="2:65" s="14" customFormat="1">
      <c r="B193" s="218"/>
      <c r="D193" s="196" t="s">
        <v>163</v>
      </c>
      <c r="E193" s="219" t="s">
        <v>5</v>
      </c>
      <c r="F193" s="220" t="s">
        <v>385</v>
      </c>
      <c r="H193" s="219" t="s">
        <v>5</v>
      </c>
      <c r="I193" s="221"/>
      <c r="L193" s="218"/>
      <c r="M193" s="222"/>
      <c r="N193" s="223"/>
      <c r="O193" s="223"/>
      <c r="P193" s="223"/>
      <c r="Q193" s="223"/>
      <c r="R193" s="223"/>
      <c r="S193" s="223"/>
      <c r="T193" s="224"/>
      <c r="AT193" s="219" t="s">
        <v>163</v>
      </c>
      <c r="AU193" s="219" t="s">
        <v>94</v>
      </c>
      <c r="AV193" s="14" t="s">
        <v>26</v>
      </c>
      <c r="AW193" s="14" t="s">
        <v>49</v>
      </c>
      <c r="AX193" s="14" t="s">
        <v>86</v>
      </c>
      <c r="AY193" s="219" t="s">
        <v>150</v>
      </c>
    </row>
    <row r="194" spans="2:65" s="12" customFormat="1">
      <c r="B194" s="195"/>
      <c r="D194" s="196" t="s">
        <v>163</v>
      </c>
      <c r="E194" s="197" t="s">
        <v>5</v>
      </c>
      <c r="F194" s="198" t="s">
        <v>386</v>
      </c>
      <c r="H194" s="199">
        <v>57.12</v>
      </c>
      <c r="I194" s="200"/>
      <c r="L194" s="195"/>
      <c r="M194" s="201"/>
      <c r="N194" s="202"/>
      <c r="O194" s="202"/>
      <c r="P194" s="202"/>
      <c r="Q194" s="202"/>
      <c r="R194" s="202"/>
      <c r="S194" s="202"/>
      <c r="T194" s="203"/>
      <c r="AT194" s="197" t="s">
        <v>163</v>
      </c>
      <c r="AU194" s="197" t="s">
        <v>94</v>
      </c>
      <c r="AV194" s="12" t="s">
        <v>94</v>
      </c>
      <c r="AW194" s="12" t="s">
        <v>49</v>
      </c>
      <c r="AX194" s="12" t="s">
        <v>86</v>
      </c>
      <c r="AY194" s="197" t="s">
        <v>150</v>
      </c>
    </row>
    <row r="195" spans="2:65" s="12" customFormat="1">
      <c r="B195" s="195"/>
      <c r="D195" s="196" t="s">
        <v>163</v>
      </c>
      <c r="E195" s="197" t="s">
        <v>5</v>
      </c>
      <c r="F195" s="198" t="s">
        <v>387</v>
      </c>
      <c r="H195" s="199">
        <v>41.6</v>
      </c>
      <c r="I195" s="200"/>
      <c r="L195" s="195"/>
      <c r="M195" s="201"/>
      <c r="N195" s="202"/>
      <c r="O195" s="202"/>
      <c r="P195" s="202"/>
      <c r="Q195" s="202"/>
      <c r="R195" s="202"/>
      <c r="S195" s="202"/>
      <c r="T195" s="203"/>
      <c r="AT195" s="197" t="s">
        <v>163</v>
      </c>
      <c r="AU195" s="197" t="s">
        <v>94</v>
      </c>
      <c r="AV195" s="12" t="s">
        <v>94</v>
      </c>
      <c r="AW195" s="12" t="s">
        <v>49</v>
      </c>
      <c r="AX195" s="12" t="s">
        <v>86</v>
      </c>
      <c r="AY195" s="197" t="s">
        <v>150</v>
      </c>
    </row>
    <row r="196" spans="2:65" s="12" customFormat="1">
      <c r="B196" s="195"/>
      <c r="D196" s="196" t="s">
        <v>163</v>
      </c>
      <c r="E196" s="197" t="s">
        <v>5</v>
      </c>
      <c r="F196" s="198" t="s">
        <v>346</v>
      </c>
      <c r="H196" s="199">
        <v>32.76</v>
      </c>
      <c r="I196" s="200"/>
      <c r="L196" s="195"/>
      <c r="M196" s="201"/>
      <c r="N196" s="202"/>
      <c r="O196" s="202"/>
      <c r="P196" s="202"/>
      <c r="Q196" s="202"/>
      <c r="R196" s="202"/>
      <c r="S196" s="202"/>
      <c r="T196" s="203"/>
      <c r="AT196" s="197" t="s">
        <v>163</v>
      </c>
      <c r="AU196" s="197" t="s">
        <v>94</v>
      </c>
      <c r="AV196" s="12" t="s">
        <v>94</v>
      </c>
      <c r="AW196" s="12" t="s">
        <v>49</v>
      </c>
      <c r="AX196" s="12" t="s">
        <v>86</v>
      </c>
      <c r="AY196" s="197" t="s">
        <v>150</v>
      </c>
    </row>
    <row r="197" spans="2:65" s="13" customFormat="1">
      <c r="B197" s="210"/>
      <c r="D197" s="196" t="s">
        <v>163</v>
      </c>
      <c r="E197" s="211" t="s">
        <v>5</v>
      </c>
      <c r="F197" s="212" t="s">
        <v>269</v>
      </c>
      <c r="H197" s="213">
        <v>131.47999999999999</v>
      </c>
      <c r="I197" s="214"/>
      <c r="L197" s="210"/>
      <c r="M197" s="215"/>
      <c r="N197" s="216"/>
      <c r="O197" s="216"/>
      <c r="P197" s="216"/>
      <c r="Q197" s="216"/>
      <c r="R197" s="216"/>
      <c r="S197" s="216"/>
      <c r="T197" s="217"/>
      <c r="AT197" s="211" t="s">
        <v>163</v>
      </c>
      <c r="AU197" s="211" t="s">
        <v>94</v>
      </c>
      <c r="AV197" s="13" t="s">
        <v>170</v>
      </c>
      <c r="AW197" s="13" t="s">
        <v>6</v>
      </c>
      <c r="AX197" s="13" t="s">
        <v>26</v>
      </c>
      <c r="AY197" s="211" t="s">
        <v>150</v>
      </c>
    </row>
    <row r="198" spans="2:65" s="1" customFormat="1" ht="16.5" customHeight="1">
      <c r="B198" s="182"/>
      <c r="C198" s="225" t="s">
        <v>388</v>
      </c>
      <c r="D198" s="225" t="s">
        <v>389</v>
      </c>
      <c r="E198" s="226" t="s">
        <v>390</v>
      </c>
      <c r="F198" s="227" t="s">
        <v>391</v>
      </c>
      <c r="G198" s="228" t="s">
        <v>378</v>
      </c>
      <c r="H198" s="229">
        <v>167.82400000000001</v>
      </c>
      <c r="I198" s="230"/>
      <c r="J198" s="231">
        <f>ROUND(I198*H198,2)</f>
        <v>0</v>
      </c>
      <c r="K198" s="227" t="s">
        <v>157</v>
      </c>
      <c r="L198" s="232"/>
      <c r="M198" s="233" t="s">
        <v>5</v>
      </c>
      <c r="N198" s="234" t="s">
        <v>57</v>
      </c>
      <c r="O198" s="43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AR198" s="24" t="s">
        <v>187</v>
      </c>
      <c r="AT198" s="24" t="s">
        <v>389</v>
      </c>
      <c r="AU198" s="24" t="s">
        <v>94</v>
      </c>
      <c r="AY198" s="24" t="s">
        <v>150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24" t="s">
        <v>26</v>
      </c>
      <c r="BK198" s="194">
        <f>ROUND(I198*H198,2)</f>
        <v>0</v>
      </c>
      <c r="BL198" s="24" t="s">
        <v>170</v>
      </c>
      <c r="BM198" s="24" t="s">
        <v>392</v>
      </c>
    </row>
    <row r="199" spans="2:65" s="14" customFormat="1">
      <c r="B199" s="218"/>
      <c r="D199" s="196" t="s">
        <v>163</v>
      </c>
      <c r="E199" s="219" t="s">
        <v>5</v>
      </c>
      <c r="F199" s="220" t="s">
        <v>393</v>
      </c>
      <c r="H199" s="219" t="s">
        <v>5</v>
      </c>
      <c r="I199" s="221"/>
      <c r="L199" s="218"/>
      <c r="M199" s="222"/>
      <c r="N199" s="223"/>
      <c r="O199" s="223"/>
      <c r="P199" s="223"/>
      <c r="Q199" s="223"/>
      <c r="R199" s="223"/>
      <c r="S199" s="223"/>
      <c r="T199" s="224"/>
      <c r="AT199" s="219" t="s">
        <v>163</v>
      </c>
      <c r="AU199" s="219" t="s">
        <v>94</v>
      </c>
      <c r="AV199" s="14" t="s">
        <v>26</v>
      </c>
      <c r="AW199" s="14" t="s">
        <v>49</v>
      </c>
      <c r="AX199" s="14" t="s">
        <v>86</v>
      </c>
      <c r="AY199" s="219" t="s">
        <v>150</v>
      </c>
    </row>
    <row r="200" spans="2:65" s="12" customFormat="1">
      <c r="B200" s="195"/>
      <c r="D200" s="196" t="s">
        <v>163</v>
      </c>
      <c r="E200" s="197" t="s">
        <v>5</v>
      </c>
      <c r="F200" s="198" t="s">
        <v>386</v>
      </c>
      <c r="H200" s="199">
        <v>57.12</v>
      </c>
      <c r="I200" s="200"/>
      <c r="L200" s="195"/>
      <c r="M200" s="201"/>
      <c r="N200" s="202"/>
      <c r="O200" s="202"/>
      <c r="P200" s="202"/>
      <c r="Q200" s="202"/>
      <c r="R200" s="202"/>
      <c r="S200" s="202"/>
      <c r="T200" s="203"/>
      <c r="AT200" s="197" t="s">
        <v>163</v>
      </c>
      <c r="AU200" s="197" t="s">
        <v>94</v>
      </c>
      <c r="AV200" s="12" t="s">
        <v>94</v>
      </c>
      <c r="AW200" s="12" t="s">
        <v>49</v>
      </c>
      <c r="AX200" s="12" t="s">
        <v>86</v>
      </c>
      <c r="AY200" s="197" t="s">
        <v>150</v>
      </c>
    </row>
    <row r="201" spans="2:65" s="12" customFormat="1">
      <c r="B201" s="195"/>
      <c r="D201" s="196" t="s">
        <v>163</v>
      </c>
      <c r="E201" s="197" t="s">
        <v>5</v>
      </c>
      <c r="F201" s="198" t="s">
        <v>387</v>
      </c>
      <c r="H201" s="199">
        <v>41.6</v>
      </c>
      <c r="I201" s="200"/>
      <c r="L201" s="195"/>
      <c r="M201" s="201"/>
      <c r="N201" s="202"/>
      <c r="O201" s="202"/>
      <c r="P201" s="202"/>
      <c r="Q201" s="202"/>
      <c r="R201" s="202"/>
      <c r="S201" s="202"/>
      <c r="T201" s="203"/>
      <c r="AT201" s="197" t="s">
        <v>163</v>
      </c>
      <c r="AU201" s="197" t="s">
        <v>94</v>
      </c>
      <c r="AV201" s="12" t="s">
        <v>94</v>
      </c>
      <c r="AW201" s="12" t="s">
        <v>49</v>
      </c>
      <c r="AX201" s="12" t="s">
        <v>86</v>
      </c>
      <c r="AY201" s="197" t="s">
        <v>150</v>
      </c>
    </row>
    <row r="202" spans="2:65" s="13" customFormat="1">
      <c r="B202" s="210"/>
      <c r="D202" s="196" t="s">
        <v>163</v>
      </c>
      <c r="E202" s="211" t="s">
        <v>5</v>
      </c>
      <c r="F202" s="212" t="s">
        <v>269</v>
      </c>
      <c r="H202" s="213">
        <v>98.72</v>
      </c>
      <c r="I202" s="214"/>
      <c r="L202" s="210"/>
      <c r="M202" s="215"/>
      <c r="N202" s="216"/>
      <c r="O202" s="216"/>
      <c r="P202" s="216"/>
      <c r="Q202" s="216"/>
      <c r="R202" s="216"/>
      <c r="S202" s="216"/>
      <c r="T202" s="217"/>
      <c r="AT202" s="211" t="s">
        <v>163</v>
      </c>
      <c r="AU202" s="211" t="s">
        <v>94</v>
      </c>
      <c r="AV202" s="13" t="s">
        <v>170</v>
      </c>
      <c r="AW202" s="13" t="s">
        <v>6</v>
      </c>
      <c r="AX202" s="13" t="s">
        <v>26</v>
      </c>
      <c r="AY202" s="211" t="s">
        <v>150</v>
      </c>
    </row>
    <row r="203" spans="2:65" s="12" customFormat="1">
      <c r="B203" s="195"/>
      <c r="D203" s="196" t="s">
        <v>163</v>
      </c>
      <c r="F203" s="198" t="s">
        <v>394</v>
      </c>
      <c r="H203" s="199">
        <v>167.82400000000001</v>
      </c>
      <c r="I203" s="200"/>
      <c r="L203" s="195"/>
      <c r="M203" s="201"/>
      <c r="N203" s="202"/>
      <c r="O203" s="202"/>
      <c r="P203" s="202"/>
      <c r="Q203" s="202"/>
      <c r="R203" s="202"/>
      <c r="S203" s="202"/>
      <c r="T203" s="203"/>
      <c r="AT203" s="197" t="s">
        <v>163</v>
      </c>
      <c r="AU203" s="197" t="s">
        <v>94</v>
      </c>
      <c r="AV203" s="12" t="s">
        <v>94</v>
      </c>
      <c r="AW203" s="12" t="s">
        <v>6</v>
      </c>
      <c r="AX203" s="12" t="s">
        <v>26</v>
      </c>
      <c r="AY203" s="197" t="s">
        <v>150</v>
      </c>
    </row>
    <row r="204" spans="2:65" s="1" customFormat="1" ht="38.25" customHeight="1">
      <c r="B204" s="182"/>
      <c r="C204" s="183" t="s">
        <v>395</v>
      </c>
      <c r="D204" s="183" t="s">
        <v>153</v>
      </c>
      <c r="E204" s="184" t="s">
        <v>396</v>
      </c>
      <c r="F204" s="185" t="s">
        <v>397</v>
      </c>
      <c r="G204" s="186" t="s">
        <v>301</v>
      </c>
      <c r="H204" s="187">
        <v>61.84</v>
      </c>
      <c r="I204" s="188"/>
      <c r="J204" s="189">
        <f>ROUND(I204*H204,2)</f>
        <v>0</v>
      </c>
      <c r="K204" s="185" t="s">
        <v>157</v>
      </c>
      <c r="L204" s="42"/>
      <c r="M204" s="190" t="s">
        <v>5</v>
      </c>
      <c r="N204" s="191" t="s">
        <v>57</v>
      </c>
      <c r="O204" s="43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AR204" s="24" t="s">
        <v>170</v>
      </c>
      <c r="AT204" s="24" t="s">
        <v>153</v>
      </c>
      <c r="AU204" s="24" t="s">
        <v>94</v>
      </c>
      <c r="AY204" s="24" t="s">
        <v>150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24" t="s">
        <v>26</v>
      </c>
      <c r="BK204" s="194">
        <f>ROUND(I204*H204,2)</f>
        <v>0</v>
      </c>
      <c r="BL204" s="24" t="s">
        <v>170</v>
      </c>
      <c r="BM204" s="24" t="s">
        <v>398</v>
      </c>
    </row>
    <row r="205" spans="2:65" s="14" customFormat="1">
      <c r="B205" s="218"/>
      <c r="D205" s="196" t="s">
        <v>163</v>
      </c>
      <c r="E205" s="219" t="s">
        <v>5</v>
      </c>
      <c r="F205" s="220" t="s">
        <v>399</v>
      </c>
      <c r="H205" s="219" t="s">
        <v>5</v>
      </c>
      <c r="I205" s="221"/>
      <c r="L205" s="218"/>
      <c r="M205" s="222"/>
      <c r="N205" s="223"/>
      <c r="O205" s="223"/>
      <c r="P205" s="223"/>
      <c r="Q205" s="223"/>
      <c r="R205" s="223"/>
      <c r="S205" s="223"/>
      <c r="T205" s="224"/>
      <c r="AT205" s="219" t="s">
        <v>163</v>
      </c>
      <c r="AU205" s="219" t="s">
        <v>94</v>
      </c>
      <c r="AV205" s="14" t="s">
        <v>26</v>
      </c>
      <c r="AW205" s="14" t="s">
        <v>49</v>
      </c>
      <c r="AX205" s="14" t="s">
        <v>86</v>
      </c>
      <c r="AY205" s="219" t="s">
        <v>150</v>
      </c>
    </row>
    <row r="206" spans="2:65" s="12" customFormat="1">
      <c r="B206" s="195"/>
      <c r="D206" s="196" t="s">
        <v>163</v>
      </c>
      <c r="E206" s="197" t="s">
        <v>5</v>
      </c>
      <c r="F206" s="198" t="s">
        <v>400</v>
      </c>
      <c r="H206" s="199">
        <v>28.56</v>
      </c>
      <c r="I206" s="200"/>
      <c r="L206" s="195"/>
      <c r="M206" s="201"/>
      <c r="N206" s="202"/>
      <c r="O206" s="202"/>
      <c r="P206" s="202"/>
      <c r="Q206" s="202"/>
      <c r="R206" s="202"/>
      <c r="S206" s="202"/>
      <c r="T206" s="203"/>
      <c r="AT206" s="197" t="s">
        <v>163</v>
      </c>
      <c r="AU206" s="197" t="s">
        <v>94</v>
      </c>
      <c r="AV206" s="12" t="s">
        <v>94</v>
      </c>
      <c r="AW206" s="12" t="s">
        <v>49</v>
      </c>
      <c r="AX206" s="12" t="s">
        <v>86</v>
      </c>
      <c r="AY206" s="197" t="s">
        <v>150</v>
      </c>
    </row>
    <row r="207" spans="2:65" s="12" customFormat="1">
      <c r="B207" s="195"/>
      <c r="D207" s="196" t="s">
        <v>163</v>
      </c>
      <c r="E207" s="197" t="s">
        <v>5</v>
      </c>
      <c r="F207" s="198" t="s">
        <v>401</v>
      </c>
      <c r="H207" s="199">
        <v>20.8</v>
      </c>
      <c r="I207" s="200"/>
      <c r="L207" s="195"/>
      <c r="M207" s="201"/>
      <c r="N207" s="202"/>
      <c r="O207" s="202"/>
      <c r="P207" s="202"/>
      <c r="Q207" s="202"/>
      <c r="R207" s="202"/>
      <c r="S207" s="202"/>
      <c r="T207" s="203"/>
      <c r="AT207" s="197" t="s">
        <v>163</v>
      </c>
      <c r="AU207" s="197" t="s">
        <v>94</v>
      </c>
      <c r="AV207" s="12" t="s">
        <v>94</v>
      </c>
      <c r="AW207" s="12" t="s">
        <v>49</v>
      </c>
      <c r="AX207" s="12" t="s">
        <v>86</v>
      </c>
      <c r="AY207" s="197" t="s">
        <v>150</v>
      </c>
    </row>
    <row r="208" spans="2:65" s="12" customFormat="1">
      <c r="B208" s="195"/>
      <c r="D208" s="196" t="s">
        <v>163</v>
      </c>
      <c r="E208" s="197" t="s">
        <v>5</v>
      </c>
      <c r="F208" s="198" t="s">
        <v>354</v>
      </c>
      <c r="H208" s="199">
        <v>12.48</v>
      </c>
      <c r="I208" s="200"/>
      <c r="L208" s="195"/>
      <c r="M208" s="201"/>
      <c r="N208" s="202"/>
      <c r="O208" s="202"/>
      <c r="P208" s="202"/>
      <c r="Q208" s="202"/>
      <c r="R208" s="202"/>
      <c r="S208" s="202"/>
      <c r="T208" s="203"/>
      <c r="AT208" s="197" t="s">
        <v>163</v>
      </c>
      <c r="AU208" s="197" t="s">
        <v>94</v>
      </c>
      <c r="AV208" s="12" t="s">
        <v>94</v>
      </c>
      <c r="AW208" s="12" t="s">
        <v>49</v>
      </c>
      <c r="AX208" s="12" t="s">
        <v>86</v>
      </c>
      <c r="AY208" s="197" t="s">
        <v>150</v>
      </c>
    </row>
    <row r="209" spans="2:65" s="13" customFormat="1">
      <c r="B209" s="210"/>
      <c r="D209" s="196" t="s">
        <v>163</v>
      </c>
      <c r="E209" s="211" t="s">
        <v>5</v>
      </c>
      <c r="F209" s="212" t="s">
        <v>269</v>
      </c>
      <c r="H209" s="213">
        <v>61.84</v>
      </c>
      <c r="I209" s="214"/>
      <c r="L209" s="210"/>
      <c r="M209" s="215"/>
      <c r="N209" s="216"/>
      <c r="O209" s="216"/>
      <c r="P209" s="216"/>
      <c r="Q209" s="216"/>
      <c r="R209" s="216"/>
      <c r="S209" s="216"/>
      <c r="T209" s="217"/>
      <c r="AT209" s="211" t="s">
        <v>163</v>
      </c>
      <c r="AU209" s="211" t="s">
        <v>94</v>
      </c>
      <c r="AV209" s="13" t="s">
        <v>170</v>
      </c>
      <c r="AW209" s="13" t="s">
        <v>6</v>
      </c>
      <c r="AX209" s="13" t="s">
        <v>26</v>
      </c>
      <c r="AY209" s="211" t="s">
        <v>150</v>
      </c>
    </row>
    <row r="210" spans="2:65" s="1" customFormat="1" ht="16.5" customHeight="1">
      <c r="B210" s="182"/>
      <c r="C210" s="225" t="s">
        <v>402</v>
      </c>
      <c r="D210" s="225" t="s">
        <v>389</v>
      </c>
      <c r="E210" s="226" t="s">
        <v>403</v>
      </c>
      <c r="F210" s="227" t="s">
        <v>404</v>
      </c>
      <c r="G210" s="228" t="s">
        <v>378</v>
      </c>
      <c r="H210" s="229">
        <v>123.68</v>
      </c>
      <c r="I210" s="230"/>
      <c r="J210" s="231">
        <f>ROUND(I210*H210,2)</f>
        <v>0</v>
      </c>
      <c r="K210" s="227" t="s">
        <v>157</v>
      </c>
      <c r="L210" s="232"/>
      <c r="M210" s="233" t="s">
        <v>5</v>
      </c>
      <c r="N210" s="234" t="s">
        <v>57</v>
      </c>
      <c r="O210" s="43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AR210" s="24" t="s">
        <v>187</v>
      </c>
      <c r="AT210" s="24" t="s">
        <v>389</v>
      </c>
      <c r="AU210" s="24" t="s">
        <v>94</v>
      </c>
      <c r="AY210" s="24" t="s">
        <v>150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24" t="s">
        <v>26</v>
      </c>
      <c r="BK210" s="194">
        <f>ROUND(I210*H210,2)</f>
        <v>0</v>
      </c>
      <c r="BL210" s="24" t="s">
        <v>170</v>
      </c>
      <c r="BM210" s="24" t="s">
        <v>405</v>
      </c>
    </row>
    <row r="211" spans="2:65" s="14" customFormat="1">
      <c r="B211" s="218"/>
      <c r="D211" s="196" t="s">
        <v>163</v>
      </c>
      <c r="E211" s="219" t="s">
        <v>5</v>
      </c>
      <c r="F211" s="220" t="s">
        <v>399</v>
      </c>
      <c r="H211" s="219" t="s">
        <v>5</v>
      </c>
      <c r="I211" s="221"/>
      <c r="L211" s="218"/>
      <c r="M211" s="222"/>
      <c r="N211" s="223"/>
      <c r="O211" s="223"/>
      <c r="P211" s="223"/>
      <c r="Q211" s="223"/>
      <c r="R211" s="223"/>
      <c r="S211" s="223"/>
      <c r="T211" s="224"/>
      <c r="AT211" s="219" t="s">
        <v>163</v>
      </c>
      <c r="AU211" s="219" t="s">
        <v>94</v>
      </c>
      <c r="AV211" s="14" t="s">
        <v>26</v>
      </c>
      <c r="AW211" s="14" t="s">
        <v>49</v>
      </c>
      <c r="AX211" s="14" t="s">
        <v>86</v>
      </c>
      <c r="AY211" s="219" t="s">
        <v>150</v>
      </c>
    </row>
    <row r="212" spans="2:65" s="12" customFormat="1">
      <c r="B212" s="195"/>
      <c r="D212" s="196" t="s">
        <v>163</v>
      </c>
      <c r="E212" s="197" t="s">
        <v>5</v>
      </c>
      <c r="F212" s="198" t="s">
        <v>400</v>
      </c>
      <c r="H212" s="199">
        <v>28.56</v>
      </c>
      <c r="I212" s="200"/>
      <c r="L212" s="195"/>
      <c r="M212" s="201"/>
      <c r="N212" s="202"/>
      <c r="O212" s="202"/>
      <c r="P212" s="202"/>
      <c r="Q212" s="202"/>
      <c r="R212" s="202"/>
      <c r="S212" s="202"/>
      <c r="T212" s="203"/>
      <c r="AT212" s="197" t="s">
        <v>163</v>
      </c>
      <c r="AU212" s="197" t="s">
        <v>94</v>
      </c>
      <c r="AV212" s="12" t="s">
        <v>94</v>
      </c>
      <c r="AW212" s="12" t="s">
        <v>49</v>
      </c>
      <c r="AX212" s="12" t="s">
        <v>86</v>
      </c>
      <c r="AY212" s="197" t="s">
        <v>150</v>
      </c>
    </row>
    <row r="213" spans="2:65" s="12" customFormat="1">
      <c r="B213" s="195"/>
      <c r="D213" s="196" t="s">
        <v>163</v>
      </c>
      <c r="E213" s="197" t="s">
        <v>5</v>
      </c>
      <c r="F213" s="198" t="s">
        <v>401</v>
      </c>
      <c r="H213" s="199">
        <v>20.8</v>
      </c>
      <c r="I213" s="200"/>
      <c r="L213" s="195"/>
      <c r="M213" s="201"/>
      <c r="N213" s="202"/>
      <c r="O213" s="202"/>
      <c r="P213" s="202"/>
      <c r="Q213" s="202"/>
      <c r="R213" s="202"/>
      <c r="S213" s="202"/>
      <c r="T213" s="203"/>
      <c r="AT213" s="197" t="s">
        <v>163</v>
      </c>
      <c r="AU213" s="197" t="s">
        <v>94</v>
      </c>
      <c r="AV213" s="12" t="s">
        <v>94</v>
      </c>
      <c r="AW213" s="12" t="s">
        <v>49</v>
      </c>
      <c r="AX213" s="12" t="s">
        <v>86</v>
      </c>
      <c r="AY213" s="197" t="s">
        <v>150</v>
      </c>
    </row>
    <row r="214" spans="2:65" s="12" customFormat="1">
      <c r="B214" s="195"/>
      <c r="D214" s="196" t="s">
        <v>163</v>
      </c>
      <c r="E214" s="197" t="s">
        <v>5</v>
      </c>
      <c r="F214" s="198" t="s">
        <v>354</v>
      </c>
      <c r="H214" s="199">
        <v>12.48</v>
      </c>
      <c r="I214" s="200"/>
      <c r="L214" s="195"/>
      <c r="M214" s="201"/>
      <c r="N214" s="202"/>
      <c r="O214" s="202"/>
      <c r="P214" s="202"/>
      <c r="Q214" s="202"/>
      <c r="R214" s="202"/>
      <c r="S214" s="202"/>
      <c r="T214" s="203"/>
      <c r="AT214" s="197" t="s">
        <v>163</v>
      </c>
      <c r="AU214" s="197" t="s">
        <v>94</v>
      </c>
      <c r="AV214" s="12" t="s">
        <v>94</v>
      </c>
      <c r="AW214" s="12" t="s">
        <v>49</v>
      </c>
      <c r="AX214" s="12" t="s">
        <v>86</v>
      </c>
      <c r="AY214" s="197" t="s">
        <v>150</v>
      </c>
    </row>
    <row r="215" spans="2:65" s="13" customFormat="1">
      <c r="B215" s="210"/>
      <c r="D215" s="196" t="s">
        <v>163</v>
      </c>
      <c r="E215" s="211" t="s">
        <v>5</v>
      </c>
      <c r="F215" s="212" t="s">
        <v>269</v>
      </c>
      <c r="H215" s="213">
        <v>61.84</v>
      </c>
      <c r="I215" s="214"/>
      <c r="L215" s="210"/>
      <c r="M215" s="215"/>
      <c r="N215" s="216"/>
      <c r="O215" s="216"/>
      <c r="P215" s="216"/>
      <c r="Q215" s="216"/>
      <c r="R215" s="216"/>
      <c r="S215" s="216"/>
      <c r="T215" s="217"/>
      <c r="AT215" s="211" t="s">
        <v>163</v>
      </c>
      <c r="AU215" s="211" t="s">
        <v>94</v>
      </c>
      <c r="AV215" s="13" t="s">
        <v>170</v>
      </c>
      <c r="AW215" s="13" t="s">
        <v>6</v>
      </c>
      <c r="AX215" s="13" t="s">
        <v>26</v>
      </c>
      <c r="AY215" s="211" t="s">
        <v>150</v>
      </c>
    </row>
    <row r="216" spans="2:65" s="12" customFormat="1">
      <c r="B216" s="195"/>
      <c r="D216" s="196" t="s">
        <v>163</v>
      </c>
      <c r="F216" s="198" t="s">
        <v>406</v>
      </c>
      <c r="H216" s="199">
        <v>123.68</v>
      </c>
      <c r="I216" s="200"/>
      <c r="L216" s="195"/>
      <c r="M216" s="201"/>
      <c r="N216" s="202"/>
      <c r="O216" s="202"/>
      <c r="P216" s="202"/>
      <c r="Q216" s="202"/>
      <c r="R216" s="202"/>
      <c r="S216" s="202"/>
      <c r="T216" s="203"/>
      <c r="AT216" s="197" t="s">
        <v>163</v>
      </c>
      <c r="AU216" s="197" t="s">
        <v>94</v>
      </c>
      <c r="AV216" s="12" t="s">
        <v>94</v>
      </c>
      <c r="AW216" s="12" t="s">
        <v>6</v>
      </c>
      <c r="AX216" s="12" t="s">
        <v>26</v>
      </c>
      <c r="AY216" s="197" t="s">
        <v>150</v>
      </c>
    </row>
    <row r="217" spans="2:65" s="1" customFormat="1" ht="25.5" customHeight="1">
      <c r="B217" s="182"/>
      <c r="C217" s="183" t="s">
        <v>407</v>
      </c>
      <c r="D217" s="183" t="s">
        <v>153</v>
      </c>
      <c r="E217" s="184" t="s">
        <v>408</v>
      </c>
      <c r="F217" s="185" t="s">
        <v>409</v>
      </c>
      <c r="G217" s="186" t="s">
        <v>265</v>
      </c>
      <c r="H217" s="187">
        <v>58.5</v>
      </c>
      <c r="I217" s="188"/>
      <c r="J217" s="189">
        <f>ROUND(I217*H217,2)</f>
        <v>0</v>
      </c>
      <c r="K217" s="185" t="s">
        <v>157</v>
      </c>
      <c r="L217" s="42"/>
      <c r="M217" s="190" t="s">
        <v>5</v>
      </c>
      <c r="N217" s="191" t="s">
        <v>57</v>
      </c>
      <c r="O217" s="43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AR217" s="24" t="s">
        <v>170</v>
      </c>
      <c r="AT217" s="24" t="s">
        <v>153</v>
      </c>
      <c r="AU217" s="24" t="s">
        <v>94</v>
      </c>
      <c r="AY217" s="24" t="s">
        <v>150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24" t="s">
        <v>26</v>
      </c>
      <c r="BK217" s="194">
        <f>ROUND(I217*H217,2)</f>
        <v>0</v>
      </c>
      <c r="BL217" s="24" t="s">
        <v>170</v>
      </c>
      <c r="BM217" s="24" t="s">
        <v>410</v>
      </c>
    </row>
    <row r="218" spans="2:65" s="12" customFormat="1">
      <c r="B218" s="195"/>
      <c r="D218" s="196" t="s">
        <v>163</v>
      </c>
      <c r="E218" s="197" t="s">
        <v>5</v>
      </c>
      <c r="F218" s="198" t="s">
        <v>411</v>
      </c>
      <c r="H218" s="199">
        <v>58.5</v>
      </c>
      <c r="I218" s="200"/>
      <c r="L218" s="195"/>
      <c r="M218" s="201"/>
      <c r="N218" s="202"/>
      <c r="O218" s="202"/>
      <c r="P218" s="202"/>
      <c r="Q218" s="202"/>
      <c r="R218" s="202"/>
      <c r="S218" s="202"/>
      <c r="T218" s="203"/>
      <c r="AT218" s="197" t="s">
        <v>163</v>
      </c>
      <c r="AU218" s="197" t="s">
        <v>94</v>
      </c>
      <c r="AV218" s="12" t="s">
        <v>94</v>
      </c>
      <c r="AW218" s="12" t="s">
        <v>49</v>
      </c>
      <c r="AX218" s="12" t="s">
        <v>26</v>
      </c>
      <c r="AY218" s="197" t="s">
        <v>150</v>
      </c>
    </row>
    <row r="219" spans="2:65" s="1" customFormat="1" ht="25.5" customHeight="1">
      <c r="B219" s="182"/>
      <c r="C219" s="183" t="s">
        <v>412</v>
      </c>
      <c r="D219" s="183" t="s">
        <v>153</v>
      </c>
      <c r="E219" s="184" t="s">
        <v>413</v>
      </c>
      <c r="F219" s="185" t="s">
        <v>414</v>
      </c>
      <c r="G219" s="186" t="s">
        <v>265</v>
      </c>
      <c r="H219" s="187">
        <v>58.5</v>
      </c>
      <c r="I219" s="188"/>
      <c r="J219" s="189">
        <f>ROUND(I219*H219,2)</f>
        <v>0</v>
      </c>
      <c r="K219" s="185" t="s">
        <v>157</v>
      </c>
      <c r="L219" s="42"/>
      <c r="M219" s="190" t="s">
        <v>5</v>
      </c>
      <c r="N219" s="191" t="s">
        <v>57</v>
      </c>
      <c r="O219" s="43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AR219" s="24" t="s">
        <v>170</v>
      </c>
      <c r="AT219" s="24" t="s">
        <v>153</v>
      </c>
      <c r="AU219" s="24" t="s">
        <v>94</v>
      </c>
      <c r="AY219" s="24" t="s">
        <v>150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24" t="s">
        <v>26</v>
      </c>
      <c r="BK219" s="194">
        <f>ROUND(I219*H219,2)</f>
        <v>0</v>
      </c>
      <c r="BL219" s="24" t="s">
        <v>170</v>
      </c>
      <c r="BM219" s="24" t="s">
        <v>415</v>
      </c>
    </row>
    <row r="220" spans="2:65" s="12" customFormat="1">
      <c r="B220" s="195"/>
      <c r="D220" s="196" t="s">
        <v>163</v>
      </c>
      <c r="E220" s="197" t="s">
        <v>5</v>
      </c>
      <c r="F220" s="198" t="s">
        <v>411</v>
      </c>
      <c r="H220" s="199">
        <v>58.5</v>
      </c>
      <c r="I220" s="200"/>
      <c r="L220" s="195"/>
      <c r="M220" s="201"/>
      <c r="N220" s="202"/>
      <c r="O220" s="202"/>
      <c r="P220" s="202"/>
      <c r="Q220" s="202"/>
      <c r="R220" s="202"/>
      <c r="S220" s="202"/>
      <c r="T220" s="203"/>
      <c r="AT220" s="197" t="s">
        <v>163</v>
      </c>
      <c r="AU220" s="197" t="s">
        <v>94</v>
      </c>
      <c r="AV220" s="12" t="s">
        <v>94</v>
      </c>
      <c r="AW220" s="12" t="s">
        <v>49</v>
      </c>
      <c r="AX220" s="12" t="s">
        <v>26</v>
      </c>
      <c r="AY220" s="197" t="s">
        <v>150</v>
      </c>
    </row>
    <row r="221" spans="2:65" s="1" customFormat="1" ht="16.5" customHeight="1">
      <c r="B221" s="182"/>
      <c r="C221" s="225" t="s">
        <v>416</v>
      </c>
      <c r="D221" s="225" t="s">
        <v>389</v>
      </c>
      <c r="E221" s="226" t="s">
        <v>417</v>
      </c>
      <c r="F221" s="227" t="s">
        <v>418</v>
      </c>
      <c r="G221" s="228" t="s">
        <v>419</v>
      </c>
      <c r="H221" s="229">
        <v>0.878</v>
      </c>
      <c r="I221" s="230"/>
      <c r="J221" s="231">
        <f>ROUND(I221*H221,2)</f>
        <v>0</v>
      </c>
      <c r="K221" s="227" t="s">
        <v>157</v>
      </c>
      <c r="L221" s="232"/>
      <c r="M221" s="233" t="s">
        <v>5</v>
      </c>
      <c r="N221" s="234" t="s">
        <v>57</v>
      </c>
      <c r="O221" s="43"/>
      <c r="P221" s="192">
        <f>O221*H221</f>
        <v>0</v>
      </c>
      <c r="Q221" s="192">
        <v>1E-3</v>
      </c>
      <c r="R221" s="192">
        <f>Q221*H221</f>
        <v>8.7799999999999998E-4</v>
      </c>
      <c r="S221" s="192">
        <v>0</v>
      </c>
      <c r="T221" s="193">
        <f>S221*H221</f>
        <v>0</v>
      </c>
      <c r="AR221" s="24" t="s">
        <v>187</v>
      </c>
      <c r="AT221" s="24" t="s">
        <v>389</v>
      </c>
      <c r="AU221" s="24" t="s">
        <v>94</v>
      </c>
      <c r="AY221" s="24" t="s">
        <v>150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24" t="s">
        <v>26</v>
      </c>
      <c r="BK221" s="194">
        <f>ROUND(I221*H221,2)</f>
        <v>0</v>
      </c>
      <c r="BL221" s="24" t="s">
        <v>170</v>
      </c>
      <c r="BM221" s="24" t="s">
        <v>420</v>
      </c>
    </row>
    <row r="222" spans="2:65" s="12" customFormat="1">
      <c r="B222" s="195"/>
      <c r="D222" s="196" t="s">
        <v>163</v>
      </c>
      <c r="E222" s="197" t="s">
        <v>5</v>
      </c>
      <c r="F222" s="198" t="s">
        <v>411</v>
      </c>
      <c r="H222" s="199">
        <v>58.5</v>
      </c>
      <c r="I222" s="200"/>
      <c r="L222" s="195"/>
      <c r="M222" s="201"/>
      <c r="N222" s="202"/>
      <c r="O222" s="202"/>
      <c r="P222" s="202"/>
      <c r="Q222" s="202"/>
      <c r="R222" s="202"/>
      <c r="S222" s="202"/>
      <c r="T222" s="203"/>
      <c r="AT222" s="197" t="s">
        <v>163</v>
      </c>
      <c r="AU222" s="197" t="s">
        <v>94</v>
      </c>
      <c r="AV222" s="12" t="s">
        <v>94</v>
      </c>
      <c r="AW222" s="12" t="s">
        <v>49</v>
      </c>
      <c r="AX222" s="12" t="s">
        <v>26</v>
      </c>
      <c r="AY222" s="197" t="s">
        <v>150</v>
      </c>
    </row>
    <row r="223" spans="2:65" s="12" customFormat="1">
      <c r="B223" s="195"/>
      <c r="D223" s="196" t="s">
        <v>163</v>
      </c>
      <c r="F223" s="198" t="s">
        <v>421</v>
      </c>
      <c r="H223" s="199">
        <v>0.878</v>
      </c>
      <c r="I223" s="200"/>
      <c r="L223" s="195"/>
      <c r="M223" s="201"/>
      <c r="N223" s="202"/>
      <c r="O223" s="202"/>
      <c r="P223" s="202"/>
      <c r="Q223" s="202"/>
      <c r="R223" s="202"/>
      <c r="S223" s="202"/>
      <c r="T223" s="203"/>
      <c r="AT223" s="197" t="s">
        <v>163</v>
      </c>
      <c r="AU223" s="197" t="s">
        <v>94</v>
      </c>
      <c r="AV223" s="12" t="s">
        <v>94</v>
      </c>
      <c r="AW223" s="12" t="s">
        <v>6</v>
      </c>
      <c r="AX223" s="12" t="s">
        <v>26</v>
      </c>
      <c r="AY223" s="197" t="s">
        <v>150</v>
      </c>
    </row>
    <row r="224" spans="2:65" s="11" customFormat="1" ht="29.85" customHeight="1">
      <c r="B224" s="169"/>
      <c r="D224" s="170" t="s">
        <v>85</v>
      </c>
      <c r="E224" s="180" t="s">
        <v>94</v>
      </c>
      <c r="F224" s="180" t="s">
        <v>422</v>
      </c>
      <c r="I224" s="172"/>
      <c r="J224" s="181">
        <f>BK224</f>
        <v>0</v>
      </c>
      <c r="L224" s="169"/>
      <c r="M224" s="174"/>
      <c r="N224" s="175"/>
      <c r="O224" s="175"/>
      <c r="P224" s="176">
        <f>SUM(P225:P226)</f>
        <v>0</v>
      </c>
      <c r="Q224" s="175"/>
      <c r="R224" s="176">
        <f>SUM(R225:R226)</f>
        <v>14.002025999999999</v>
      </c>
      <c r="S224" s="175"/>
      <c r="T224" s="177">
        <f>SUM(T225:T226)</f>
        <v>0</v>
      </c>
      <c r="AR224" s="170" t="s">
        <v>26</v>
      </c>
      <c r="AT224" s="178" t="s">
        <v>85</v>
      </c>
      <c r="AU224" s="178" t="s">
        <v>26</v>
      </c>
      <c r="AY224" s="170" t="s">
        <v>150</v>
      </c>
      <c r="BK224" s="179">
        <f>SUM(BK225:BK226)</f>
        <v>0</v>
      </c>
    </row>
    <row r="225" spans="2:65" s="1" customFormat="1" ht="38.25" customHeight="1">
      <c r="B225" s="182"/>
      <c r="C225" s="183" t="s">
        <v>423</v>
      </c>
      <c r="D225" s="183" t="s">
        <v>153</v>
      </c>
      <c r="E225" s="184" t="s">
        <v>424</v>
      </c>
      <c r="F225" s="185" t="s">
        <v>425</v>
      </c>
      <c r="G225" s="186" t="s">
        <v>289</v>
      </c>
      <c r="H225" s="187">
        <v>61.8</v>
      </c>
      <c r="I225" s="188"/>
      <c r="J225" s="189">
        <f>ROUND(I225*H225,2)</f>
        <v>0</v>
      </c>
      <c r="K225" s="185" t="s">
        <v>157</v>
      </c>
      <c r="L225" s="42"/>
      <c r="M225" s="190" t="s">
        <v>5</v>
      </c>
      <c r="N225" s="191" t="s">
        <v>57</v>
      </c>
      <c r="O225" s="43"/>
      <c r="P225" s="192">
        <f>O225*H225</f>
        <v>0</v>
      </c>
      <c r="Q225" s="192">
        <v>0.22656999999999999</v>
      </c>
      <c r="R225" s="192">
        <f>Q225*H225</f>
        <v>14.002025999999999</v>
      </c>
      <c r="S225" s="192">
        <v>0</v>
      </c>
      <c r="T225" s="193">
        <f>S225*H225</f>
        <v>0</v>
      </c>
      <c r="AR225" s="24" t="s">
        <v>170</v>
      </c>
      <c r="AT225" s="24" t="s">
        <v>153</v>
      </c>
      <c r="AU225" s="24" t="s">
        <v>94</v>
      </c>
      <c r="AY225" s="24" t="s">
        <v>150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24" t="s">
        <v>26</v>
      </c>
      <c r="BK225" s="194">
        <f>ROUND(I225*H225,2)</f>
        <v>0</v>
      </c>
      <c r="BL225" s="24" t="s">
        <v>170</v>
      </c>
      <c r="BM225" s="24" t="s">
        <v>426</v>
      </c>
    </row>
    <row r="226" spans="2:65" s="12" customFormat="1">
      <c r="B226" s="195"/>
      <c r="D226" s="196" t="s">
        <v>163</v>
      </c>
      <c r="E226" s="197" t="s">
        <v>5</v>
      </c>
      <c r="F226" s="198" t="s">
        <v>427</v>
      </c>
      <c r="H226" s="199">
        <v>61.8</v>
      </c>
      <c r="I226" s="200"/>
      <c r="L226" s="195"/>
      <c r="M226" s="201"/>
      <c r="N226" s="202"/>
      <c r="O226" s="202"/>
      <c r="P226" s="202"/>
      <c r="Q226" s="202"/>
      <c r="R226" s="202"/>
      <c r="S226" s="202"/>
      <c r="T226" s="203"/>
      <c r="AT226" s="197" t="s">
        <v>163</v>
      </c>
      <c r="AU226" s="197" t="s">
        <v>94</v>
      </c>
      <c r="AV226" s="12" t="s">
        <v>94</v>
      </c>
      <c r="AW226" s="12" t="s">
        <v>49</v>
      </c>
      <c r="AX226" s="12" t="s">
        <v>26</v>
      </c>
      <c r="AY226" s="197" t="s">
        <v>150</v>
      </c>
    </row>
    <row r="227" spans="2:65" s="11" customFormat="1" ht="29.85" customHeight="1">
      <c r="B227" s="169"/>
      <c r="D227" s="170" t="s">
        <v>85</v>
      </c>
      <c r="E227" s="180" t="s">
        <v>170</v>
      </c>
      <c r="F227" s="180" t="s">
        <v>428</v>
      </c>
      <c r="I227" s="172"/>
      <c r="J227" s="181">
        <f>BK227</f>
        <v>0</v>
      </c>
      <c r="L227" s="169"/>
      <c r="M227" s="174"/>
      <c r="N227" s="175"/>
      <c r="O227" s="175"/>
      <c r="P227" s="176">
        <f>SUM(P228:P231)</f>
        <v>0</v>
      </c>
      <c r="Q227" s="175"/>
      <c r="R227" s="176">
        <f>SUM(R228:R231)</f>
        <v>2.5707600000000004</v>
      </c>
      <c r="S227" s="175"/>
      <c r="T227" s="177">
        <f>SUM(T228:T231)</f>
        <v>0</v>
      </c>
      <c r="AR227" s="170" t="s">
        <v>26</v>
      </c>
      <c r="AT227" s="178" t="s">
        <v>85</v>
      </c>
      <c r="AU227" s="178" t="s">
        <v>26</v>
      </c>
      <c r="AY227" s="170" t="s">
        <v>150</v>
      </c>
      <c r="BK227" s="179">
        <f>SUM(BK228:BK231)</f>
        <v>0</v>
      </c>
    </row>
    <row r="228" spans="2:65" s="1" customFormat="1" ht="25.5" customHeight="1">
      <c r="B228" s="182"/>
      <c r="C228" s="183" t="s">
        <v>429</v>
      </c>
      <c r="D228" s="183" t="s">
        <v>153</v>
      </c>
      <c r="E228" s="184" t="s">
        <v>430</v>
      </c>
      <c r="F228" s="185" t="s">
        <v>431</v>
      </c>
      <c r="G228" s="186" t="s">
        <v>301</v>
      </c>
      <c r="H228" s="187">
        <v>1.125</v>
      </c>
      <c r="I228" s="188"/>
      <c r="J228" s="189">
        <f>ROUND(I228*H228,2)</f>
        <v>0</v>
      </c>
      <c r="K228" s="185" t="s">
        <v>157</v>
      </c>
      <c r="L228" s="42"/>
      <c r="M228" s="190" t="s">
        <v>5</v>
      </c>
      <c r="N228" s="191" t="s">
        <v>57</v>
      </c>
      <c r="O228" s="43"/>
      <c r="P228" s="192">
        <f>O228*H228</f>
        <v>0</v>
      </c>
      <c r="Q228" s="192">
        <v>2.234</v>
      </c>
      <c r="R228" s="192">
        <f>Q228*H228</f>
        <v>2.5132500000000002</v>
      </c>
      <c r="S228" s="192">
        <v>0</v>
      </c>
      <c r="T228" s="193">
        <f>S228*H228</f>
        <v>0</v>
      </c>
      <c r="AR228" s="24" t="s">
        <v>170</v>
      </c>
      <c r="AT228" s="24" t="s">
        <v>153</v>
      </c>
      <c r="AU228" s="24" t="s">
        <v>94</v>
      </c>
      <c r="AY228" s="24" t="s">
        <v>150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24" t="s">
        <v>26</v>
      </c>
      <c r="BK228" s="194">
        <f>ROUND(I228*H228,2)</f>
        <v>0</v>
      </c>
      <c r="BL228" s="24" t="s">
        <v>170</v>
      </c>
      <c r="BM228" s="24" t="s">
        <v>432</v>
      </c>
    </row>
    <row r="229" spans="2:65" s="12" customFormat="1">
      <c r="B229" s="195"/>
      <c r="D229" s="196" t="s">
        <v>163</v>
      </c>
      <c r="E229" s="197" t="s">
        <v>5</v>
      </c>
      <c r="F229" s="198" t="s">
        <v>433</v>
      </c>
      <c r="H229" s="199">
        <v>1.125</v>
      </c>
      <c r="I229" s="200"/>
      <c r="L229" s="195"/>
      <c r="M229" s="201"/>
      <c r="N229" s="202"/>
      <c r="O229" s="202"/>
      <c r="P229" s="202"/>
      <c r="Q229" s="202"/>
      <c r="R229" s="202"/>
      <c r="S229" s="202"/>
      <c r="T229" s="203"/>
      <c r="AT229" s="197" t="s">
        <v>163</v>
      </c>
      <c r="AU229" s="197" t="s">
        <v>94</v>
      </c>
      <c r="AV229" s="12" t="s">
        <v>94</v>
      </c>
      <c r="AW229" s="12" t="s">
        <v>49</v>
      </c>
      <c r="AX229" s="12" t="s">
        <v>26</v>
      </c>
      <c r="AY229" s="197" t="s">
        <v>150</v>
      </c>
    </row>
    <row r="230" spans="2:65" s="1" customFormat="1" ht="25.5" customHeight="1">
      <c r="B230" s="182"/>
      <c r="C230" s="183" t="s">
        <v>434</v>
      </c>
      <c r="D230" s="183" t="s">
        <v>153</v>
      </c>
      <c r="E230" s="184" t="s">
        <v>435</v>
      </c>
      <c r="F230" s="185" t="s">
        <v>436</v>
      </c>
      <c r="G230" s="186" t="s">
        <v>265</v>
      </c>
      <c r="H230" s="187">
        <v>9</v>
      </c>
      <c r="I230" s="188"/>
      <c r="J230" s="189">
        <f>ROUND(I230*H230,2)</f>
        <v>0</v>
      </c>
      <c r="K230" s="185" t="s">
        <v>157</v>
      </c>
      <c r="L230" s="42"/>
      <c r="M230" s="190" t="s">
        <v>5</v>
      </c>
      <c r="N230" s="191" t="s">
        <v>57</v>
      </c>
      <c r="O230" s="43"/>
      <c r="P230" s="192">
        <f>O230*H230</f>
        <v>0</v>
      </c>
      <c r="Q230" s="192">
        <v>6.3899999999999998E-3</v>
      </c>
      <c r="R230" s="192">
        <f>Q230*H230</f>
        <v>5.7509999999999999E-2</v>
      </c>
      <c r="S230" s="192">
        <v>0</v>
      </c>
      <c r="T230" s="193">
        <f>S230*H230</f>
        <v>0</v>
      </c>
      <c r="AR230" s="24" t="s">
        <v>170</v>
      </c>
      <c r="AT230" s="24" t="s">
        <v>153</v>
      </c>
      <c r="AU230" s="24" t="s">
        <v>94</v>
      </c>
      <c r="AY230" s="24" t="s">
        <v>150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24" t="s">
        <v>26</v>
      </c>
      <c r="BK230" s="194">
        <f>ROUND(I230*H230,2)</f>
        <v>0</v>
      </c>
      <c r="BL230" s="24" t="s">
        <v>170</v>
      </c>
      <c r="BM230" s="24" t="s">
        <v>437</v>
      </c>
    </row>
    <row r="231" spans="2:65" s="12" customFormat="1">
      <c r="B231" s="195"/>
      <c r="D231" s="196" t="s">
        <v>163</v>
      </c>
      <c r="E231" s="197" t="s">
        <v>5</v>
      </c>
      <c r="F231" s="198" t="s">
        <v>438</v>
      </c>
      <c r="H231" s="199">
        <v>9</v>
      </c>
      <c r="I231" s="200"/>
      <c r="L231" s="195"/>
      <c r="M231" s="201"/>
      <c r="N231" s="202"/>
      <c r="O231" s="202"/>
      <c r="P231" s="202"/>
      <c r="Q231" s="202"/>
      <c r="R231" s="202"/>
      <c r="S231" s="202"/>
      <c r="T231" s="203"/>
      <c r="AT231" s="197" t="s">
        <v>163</v>
      </c>
      <c r="AU231" s="197" t="s">
        <v>94</v>
      </c>
      <c r="AV231" s="12" t="s">
        <v>94</v>
      </c>
      <c r="AW231" s="12" t="s">
        <v>49</v>
      </c>
      <c r="AX231" s="12" t="s">
        <v>26</v>
      </c>
      <c r="AY231" s="197" t="s">
        <v>150</v>
      </c>
    </row>
    <row r="232" spans="2:65" s="11" customFormat="1" ht="29.85" customHeight="1">
      <c r="B232" s="169"/>
      <c r="D232" s="170" t="s">
        <v>85</v>
      </c>
      <c r="E232" s="180" t="s">
        <v>149</v>
      </c>
      <c r="F232" s="180" t="s">
        <v>439</v>
      </c>
      <c r="I232" s="172"/>
      <c r="J232" s="181">
        <f>BK232</f>
        <v>0</v>
      </c>
      <c r="L232" s="169"/>
      <c r="M232" s="174"/>
      <c r="N232" s="175"/>
      <c r="O232" s="175"/>
      <c r="P232" s="176">
        <f>SUM(P233:P254)</f>
        <v>0</v>
      </c>
      <c r="Q232" s="175"/>
      <c r="R232" s="176">
        <f>SUM(R233:R254)</f>
        <v>0</v>
      </c>
      <c r="S232" s="175"/>
      <c r="T232" s="177">
        <f>SUM(T233:T254)</f>
        <v>0</v>
      </c>
      <c r="AR232" s="170" t="s">
        <v>26</v>
      </c>
      <c r="AT232" s="178" t="s">
        <v>85</v>
      </c>
      <c r="AU232" s="178" t="s">
        <v>26</v>
      </c>
      <c r="AY232" s="170" t="s">
        <v>150</v>
      </c>
      <c r="BK232" s="179">
        <f>SUM(BK233:BK254)</f>
        <v>0</v>
      </c>
    </row>
    <row r="233" spans="2:65" s="1" customFormat="1" ht="25.5" customHeight="1">
      <c r="B233" s="182"/>
      <c r="C233" s="183" t="s">
        <v>440</v>
      </c>
      <c r="D233" s="183" t="s">
        <v>153</v>
      </c>
      <c r="E233" s="184" t="s">
        <v>441</v>
      </c>
      <c r="F233" s="185" t="s">
        <v>442</v>
      </c>
      <c r="G233" s="186" t="s">
        <v>265</v>
      </c>
      <c r="H233" s="187">
        <v>71.400000000000006</v>
      </c>
      <c r="I233" s="188"/>
      <c r="J233" s="189">
        <f>ROUND(I233*H233,2)</f>
        <v>0</v>
      </c>
      <c r="K233" s="185" t="s">
        <v>157</v>
      </c>
      <c r="L233" s="42"/>
      <c r="M233" s="190" t="s">
        <v>5</v>
      </c>
      <c r="N233" s="191" t="s">
        <v>57</v>
      </c>
      <c r="O233" s="43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AR233" s="24" t="s">
        <v>170</v>
      </c>
      <c r="AT233" s="24" t="s">
        <v>153</v>
      </c>
      <c r="AU233" s="24" t="s">
        <v>94</v>
      </c>
      <c r="AY233" s="24" t="s">
        <v>150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24" t="s">
        <v>26</v>
      </c>
      <c r="BK233" s="194">
        <f>ROUND(I233*H233,2)</f>
        <v>0</v>
      </c>
      <c r="BL233" s="24" t="s">
        <v>170</v>
      </c>
      <c r="BM233" s="24" t="s">
        <v>443</v>
      </c>
    </row>
    <row r="234" spans="2:65" s="12" customFormat="1">
      <c r="B234" s="195"/>
      <c r="D234" s="196" t="s">
        <v>163</v>
      </c>
      <c r="E234" s="197" t="s">
        <v>5</v>
      </c>
      <c r="F234" s="198" t="s">
        <v>444</v>
      </c>
      <c r="H234" s="199">
        <v>71.400000000000006</v>
      </c>
      <c r="I234" s="200"/>
      <c r="L234" s="195"/>
      <c r="M234" s="201"/>
      <c r="N234" s="202"/>
      <c r="O234" s="202"/>
      <c r="P234" s="202"/>
      <c r="Q234" s="202"/>
      <c r="R234" s="202"/>
      <c r="S234" s="202"/>
      <c r="T234" s="203"/>
      <c r="AT234" s="197" t="s">
        <v>163</v>
      </c>
      <c r="AU234" s="197" t="s">
        <v>94</v>
      </c>
      <c r="AV234" s="12" t="s">
        <v>94</v>
      </c>
      <c r="AW234" s="12" t="s">
        <v>49</v>
      </c>
      <c r="AX234" s="12" t="s">
        <v>26</v>
      </c>
      <c r="AY234" s="197" t="s">
        <v>150</v>
      </c>
    </row>
    <row r="235" spans="2:65" s="1" customFormat="1" ht="25.5" customHeight="1">
      <c r="B235" s="182"/>
      <c r="C235" s="183" t="s">
        <v>445</v>
      </c>
      <c r="D235" s="183" t="s">
        <v>153</v>
      </c>
      <c r="E235" s="184" t="s">
        <v>446</v>
      </c>
      <c r="F235" s="185" t="s">
        <v>447</v>
      </c>
      <c r="G235" s="186" t="s">
        <v>265</v>
      </c>
      <c r="H235" s="187">
        <v>71.400000000000006</v>
      </c>
      <c r="I235" s="188"/>
      <c r="J235" s="189">
        <f>ROUND(I235*H235,2)</f>
        <v>0</v>
      </c>
      <c r="K235" s="185" t="s">
        <v>157</v>
      </c>
      <c r="L235" s="42"/>
      <c r="M235" s="190" t="s">
        <v>5</v>
      </c>
      <c r="N235" s="191" t="s">
        <v>57</v>
      </c>
      <c r="O235" s="43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AR235" s="24" t="s">
        <v>170</v>
      </c>
      <c r="AT235" s="24" t="s">
        <v>153</v>
      </c>
      <c r="AU235" s="24" t="s">
        <v>94</v>
      </c>
      <c r="AY235" s="24" t="s">
        <v>150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24" t="s">
        <v>26</v>
      </c>
      <c r="BK235" s="194">
        <f>ROUND(I235*H235,2)</f>
        <v>0</v>
      </c>
      <c r="BL235" s="24" t="s">
        <v>170</v>
      </c>
      <c r="BM235" s="24" t="s">
        <v>448</v>
      </c>
    </row>
    <row r="236" spans="2:65" s="12" customFormat="1">
      <c r="B236" s="195"/>
      <c r="D236" s="196" t="s">
        <v>163</v>
      </c>
      <c r="E236" s="197" t="s">
        <v>5</v>
      </c>
      <c r="F236" s="198" t="s">
        <v>444</v>
      </c>
      <c r="H236" s="199">
        <v>71.400000000000006</v>
      </c>
      <c r="I236" s="200"/>
      <c r="L236" s="195"/>
      <c r="M236" s="201"/>
      <c r="N236" s="202"/>
      <c r="O236" s="202"/>
      <c r="P236" s="202"/>
      <c r="Q236" s="202"/>
      <c r="R236" s="202"/>
      <c r="S236" s="202"/>
      <c r="T236" s="203"/>
      <c r="AT236" s="197" t="s">
        <v>163</v>
      </c>
      <c r="AU236" s="197" t="s">
        <v>94</v>
      </c>
      <c r="AV236" s="12" t="s">
        <v>94</v>
      </c>
      <c r="AW236" s="12" t="s">
        <v>49</v>
      </c>
      <c r="AX236" s="12" t="s">
        <v>26</v>
      </c>
      <c r="AY236" s="197" t="s">
        <v>150</v>
      </c>
    </row>
    <row r="237" spans="2:65" s="1" customFormat="1" ht="25.5" customHeight="1">
      <c r="B237" s="182"/>
      <c r="C237" s="183" t="s">
        <v>449</v>
      </c>
      <c r="D237" s="183" t="s">
        <v>153</v>
      </c>
      <c r="E237" s="184" t="s">
        <v>450</v>
      </c>
      <c r="F237" s="185" t="s">
        <v>451</v>
      </c>
      <c r="G237" s="186" t="s">
        <v>265</v>
      </c>
      <c r="H237" s="187">
        <v>52</v>
      </c>
      <c r="I237" s="188"/>
      <c r="J237" s="189">
        <f>ROUND(I237*H237,2)</f>
        <v>0</v>
      </c>
      <c r="K237" s="185" t="s">
        <v>157</v>
      </c>
      <c r="L237" s="42"/>
      <c r="M237" s="190" t="s">
        <v>5</v>
      </c>
      <c r="N237" s="191" t="s">
        <v>57</v>
      </c>
      <c r="O237" s="43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AR237" s="24" t="s">
        <v>170</v>
      </c>
      <c r="AT237" s="24" t="s">
        <v>153</v>
      </c>
      <c r="AU237" s="24" t="s">
        <v>94</v>
      </c>
      <c r="AY237" s="24" t="s">
        <v>150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24" t="s">
        <v>26</v>
      </c>
      <c r="BK237" s="194">
        <f>ROUND(I237*H237,2)</f>
        <v>0</v>
      </c>
      <c r="BL237" s="24" t="s">
        <v>170</v>
      </c>
      <c r="BM237" s="24" t="s">
        <v>452</v>
      </c>
    </row>
    <row r="238" spans="2:65" s="12" customFormat="1">
      <c r="B238" s="195"/>
      <c r="D238" s="196" t="s">
        <v>163</v>
      </c>
      <c r="E238" s="197" t="s">
        <v>5</v>
      </c>
      <c r="F238" s="198" t="s">
        <v>453</v>
      </c>
      <c r="H238" s="199">
        <v>52</v>
      </c>
      <c r="I238" s="200"/>
      <c r="L238" s="195"/>
      <c r="M238" s="201"/>
      <c r="N238" s="202"/>
      <c r="O238" s="202"/>
      <c r="P238" s="202"/>
      <c r="Q238" s="202"/>
      <c r="R238" s="202"/>
      <c r="S238" s="202"/>
      <c r="T238" s="203"/>
      <c r="AT238" s="197" t="s">
        <v>163</v>
      </c>
      <c r="AU238" s="197" t="s">
        <v>94</v>
      </c>
      <c r="AV238" s="12" t="s">
        <v>94</v>
      </c>
      <c r="AW238" s="12" t="s">
        <v>49</v>
      </c>
      <c r="AX238" s="12" t="s">
        <v>26</v>
      </c>
      <c r="AY238" s="197" t="s">
        <v>150</v>
      </c>
    </row>
    <row r="239" spans="2:65" s="1" customFormat="1" ht="38.25" customHeight="1">
      <c r="B239" s="182"/>
      <c r="C239" s="183" t="s">
        <v>454</v>
      </c>
      <c r="D239" s="183" t="s">
        <v>153</v>
      </c>
      <c r="E239" s="184" t="s">
        <v>455</v>
      </c>
      <c r="F239" s="185" t="s">
        <v>456</v>
      </c>
      <c r="G239" s="186" t="s">
        <v>265</v>
      </c>
      <c r="H239" s="187">
        <v>52</v>
      </c>
      <c r="I239" s="188"/>
      <c r="J239" s="189">
        <f>ROUND(I239*H239,2)</f>
        <v>0</v>
      </c>
      <c r="K239" s="185" t="s">
        <v>157</v>
      </c>
      <c r="L239" s="42"/>
      <c r="M239" s="190" t="s">
        <v>5</v>
      </c>
      <c r="N239" s="191" t="s">
        <v>57</v>
      </c>
      <c r="O239" s="43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AR239" s="24" t="s">
        <v>170</v>
      </c>
      <c r="AT239" s="24" t="s">
        <v>153</v>
      </c>
      <c r="AU239" s="24" t="s">
        <v>94</v>
      </c>
      <c r="AY239" s="24" t="s">
        <v>150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24" t="s">
        <v>26</v>
      </c>
      <c r="BK239" s="194">
        <f>ROUND(I239*H239,2)</f>
        <v>0</v>
      </c>
      <c r="BL239" s="24" t="s">
        <v>170</v>
      </c>
      <c r="BM239" s="24" t="s">
        <v>457</v>
      </c>
    </row>
    <row r="240" spans="2:65" s="12" customFormat="1">
      <c r="B240" s="195"/>
      <c r="D240" s="196" t="s">
        <v>163</v>
      </c>
      <c r="E240" s="197" t="s">
        <v>5</v>
      </c>
      <c r="F240" s="198" t="s">
        <v>453</v>
      </c>
      <c r="H240" s="199">
        <v>52</v>
      </c>
      <c r="I240" s="200"/>
      <c r="L240" s="195"/>
      <c r="M240" s="201"/>
      <c r="N240" s="202"/>
      <c r="O240" s="202"/>
      <c r="P240" s="202"/>
      <c r="Q240" s="202"/>
      <c r="R240" s="202"/>
      <c r="S240" s="202"/>
      <c r="T240" s="203"/>
      <c r="AT240" s="197" t="s">
        <v>163</v>
      </c>
      <c r="AU240" s="197" t="s">
        <v>94</v>
      </c>
      <c r="AV240" s="12" t="s">
        <v>94</v>
      </c>
      <c r="AW240" s="12" t="s">
        <v>49</v>
      </c>
      <c r="AX240" s="12" t="s">
        <v>26</v>
      </c>
      <c r="AY240" s="197" t="s">
        <v>150</v>
      </c>
    </row>
    <row r="241" spans="2:65" s="1" customFormat="1" ht="38.25" customHeight="1">
      <c r="B241" s="182"/>
      <c r="C241" s="183" t="s">
        <v>458</v>
      </c>
      <c r="D241" s="183" t="s">
        <v>153</v>
      </c>
      <c r="E241" s="184" t="s">
        <v>459</v>
      </c>
      <c r="F241" s="185" t="s">
        <v>460</v>
      </c>
      <c r="G241" s="186" t="s">
        <v>265</v>
      </c>
      <c r="H241" s="187">
        <v>122.4</v>
      </c>
      <c r="I241" s="188"/>
      <c r="J241" s="189">
        <f>ROUND(I241*H241,2)</f>
        <v>0</v>
      </c>
      <c r="K241" s="185" t="s">
        <v>157</v>
      </c>
      <c r="L241" s="42"/>
      <c r="M241" s="190" t="s">
        <v>5</v>
      </c>
      <c r="N241" s="191" t="s">
        <v>57</v>
      </c>
      <c r="O241" s="43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AR241" s="24" t="s">
        <v>170</v>
      </c>
      <c r="AT241" s="24" t="s">
        <v>153</v>
      </c>
      <c r="AU241" s="24" t="s">
        <v>94</v>
      </c>
      <c r="AY241" s="24" t="s">
        <v>150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24" t="s">
        <v>26</v>
      </c>
      <c r="BK241" s="194">
        <f>ROUND(I241*H241,2)</f>
        <v>0</v>
      </c>
      <c r="BL241" s="24" t="s">
        <v>170</v>
      </c>
      <c r="BM241" s="24" t="s">
        <v>461</v>
      </c>
    </row>
    <row r="242" spans="2:65" s="12" customFormat="1">
      <c r="B242" s="195"/>
      <c r="D242" s="196" t="s">
        <v>163</v>
      </c>
      <c r="E242" s="197" t="s">
        <v>5</v>
      </c>
      <c r="F242" s="198" t="s">
        <v>462</v>
      </c>
      <c r="H242" s="199">
        <v>122.4</v>
      </c>
      <c r="I242" s="200"/>
      <c r="L242" s="195"/>
      <c r="M242" s="201"/>
      <c r="N242" s="202"/>
      <c r="O242" s="202"/>
      <c r="P242" s="202"/>
      <c r="Q242" s="202"/>
      <c r="R242" s="202"/>
      <c r="S242" s="202"/>
      <c r="T242" s="203"/>
      <c r="AT242" s="197" t="s">
        <v>163</v>
      </c>
      <c r="AU242" s="197" t="s">
        <v>94</v>
      </c>
      <c r="AV242" s="12" t="s">
        <v>94</v>
      </c>
      <c r="AW242" s="12" t="s">
        <v>49</v>
      </c>
      <c r="AX242" s="12" t="s">
        <v>26</v>
      </c>
      <c r="AY242" s="197" t="s">
        <v>150</v>
      </c>
    </row>
    <row r="243" spans="2:65" s="1" customFormat="1" ht="25.5" customHeight="1">
      <c r="B243" s="182"/>
      <c r="C243" s="183" t="s">
        <v>463</v>
      </c>
      <c r="D243" s="183" t="s">
        <v>153</v>
      </c>
      <c r="E243" s="184" t="s">
        <v>464</v>
      </c>
      <c r="F243" s="185" t="s">
        <v>465</v>
      </c>
      <c r="G243" s="186" t="s">
        <v>265</v>
      </c>
      <c r="H243" s="187">
        <v>174.4</v>
      </c>
      <c r="I243" s="188"/>
      <c r="J243" s="189">
        <f>ROUND(I243*H243,2)</f>
        <v>0</v>
      </c>
      <c r="K243" s="185" t="s">
        <v>157</v>
      </c>
      <c r="L243" s="42"/>
      <c r="M243" s="190" t="s">
        <v>5</v>
      </c>
      <c r="N243" s="191" t="s">
        <v>57</v>
      </c>
      <c r="O243" s="43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AR243" s="24" t="s">
        <v>170</v>
      </c>
      <c r="AT243" s="24" t="s">
        <v>153</v>
      </c>
      <c r="AU243" s="24" t="s">
        <v>94</v>
      </c>
      <c r="AY243" s="24" t="s">
        <v>150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24" t="s">
        <v>26</v>
      </c>
      <c r="BK243" s="194">
        <f>ROUND(I243*H243,2)</f>
        <v>0</v>
      </c>
      <c r="BL243" s="24" t="s">
        <v>170</v>
      </c>
      <c r="BM243" s="24" t="s">
        <v>466</v>
      </c>
    </row>
    <row r="244" spans="2:65" s="12" customFormat="1">
      <c r="B244" s="195"/>
      <c r="D244" s="196" t="s">
        <v>163</v>
      </c>
      <c r="E244" s="197" t="s">
        <v>5</v>
      </c>
      <c r="F244" s="198" t="s">
        <v>462</v>
      </c>
      <c r="H244" s="199">
        <v>122.4</v>
      </c>
      <c r="I244" s="200"/>
      <c r="L244" s="195"/>
      <c r="M244" s="201"/>
      <c r="N244" s="202"/>
      <c r="O244" s="202"/>
      <c r="P244" s="202"/>
      <c r="Q244" s="202"/>
      <c r="R244" s="202"/>
      <c r="S244" s="202"/>
      <c r="T244" s="203"/>
      <c r="AT244" s="197" t="s">
        <v>163</v>
      </c>
      <c r="AU244" s="197" t="s">
        <v>94</v>
      </c>
      <c r="AV244" s="12" t="s">
        <v>94</v>
      </c>
      <c r="AW244" s="12" t="s">
        <v>49</v>
      </c>
      <c r="AX244" s="12" t="s">
        <v>86</v>
      </c>
      <c r="AY244" s="197" t="s">
        <v>150</v>
      </c>
    </row>
    <row r="245" spans="2:65" s="12" customFormat="1">
      <c r="B245" s="195"/>
      <c r="D245" s="196" t="s">
        <v>163</v>
      </c>
      <c r="E245" s="197" t="s">
        <v>5</v>
      </c>
      <c r="F245" s="198" t="s">
        <v>453</v>
      </c>
      <c r="H245" s="199">
        <v>52</v>
      </c>
      <c r="I245" s="200"/>
      <c r="L245" s="195"/>
      <c r="M245" s="201"/>
      <c r="N245" s="202"/>
      <c r="O245" s="202"/>
      <c r="P245" s="202"/>
      <c r="Q245" s="202"/>
      <c r="R245" s="202"/>
      <c r="S245" s="202"/>
      <c r="T245" s="203"/>
      <c r="AT245" s="197" t="s">
        <v>163</v>
      </c>
      <c r="AU245" s="197" t="s">
        <v>94</v>
      </c>
      <c r="AV245" s="12" t="s">
        <v>94</v>
      </c>
      <c r="AW245" s="12" t="s">
        <v>49</v>
      </c>
      <c r="AX245" s="12" t="s">
        <v>86</v>
      </c>
      <c r="AY245" s="197" t="s">
        <v>150</v>
      </c>
    </row>
    <row r="246" spans="2:65" s="13" customFormat="1">
      <c r="B246" s="210"/>
      <c r="D246" s="196" t="s">
        <v>163</v>
      </c>
      <c r="E246" s="211" t="s">
        <v>5</v>
      </c>
      <c r="F246" s="212" t="s">
        <v>269</v>
      </c>
      <c r="H246" s="213">
        <v>174.4</v>
      </c>
      <c r="I246" s="214"/>
      <c r="L246" s="210"/>
      <c r="M246" s="215"/>
      <c r="N246" s="216"/>
      <c r="O246" s="216"/>
      <c r="P246" s="216"/>
      <c r="Q246" s="216"/>
      <c r="R246" s="216"/>
      <c r="S246" s="216"/>
      <c r="T246" s="217"/>
      <c r="AT246" s="211" t="s">
        <v>163</v>
      </c>
      <c r="AU246" s="211" t="s">
        <v>94</v>
      </c>
      <c r="AV246" s="13" t="s">
        <v>170</v>
      </c>
      <c r="AW246" s="13" t="s">
        <v>49</v>
      </c>
      <c r="AX246" s="13" t="s">
        <v>26</v>
      </c>
      <c r="AY246" s="211" t="s">
        <v>150</v>
      </c>
    </row>
    <row r="247" spans="2:65" s="1" customFormat="1" ht="25.5" customHeight="1">
      <c r="B247" s="182"/>
      <c r="C247" s="183" t="s">
        <v>467</v>
      </c>
      <c r="D247" s="183" t="s">
        <v>153</v>
      </c>
      <c r="E247" s="184" t="s">
        <v>468</v>
      </c>
      <c r="F247" s="185" t="s">
        <v>469</v>
      </c>
      <c r="G247" s="186" t="s">
        <v>265</v>
      </c>
      <c r="H247" s="187">
        <v>237.5</v>
      </c>
      <c r="I247" s="188"/>
      <c r="J247" s="189">
        <f>ROUND(I247*H247,2)</f>
        <v>0</v>
      </c>
      <c r="K247" s="185" t="s">
        <v>157</v>
      </c>
      <c r="L247" s="42"/>
      <c r="M247" s="190" t="s">
        <v>5</v>
      </c>
      <c r="N247" s="191" t="s">
        <v>57</v>
      </c>
      <c r="O247" s="43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AR247" s="24" t="s">
        <v>170</v>
      </c>
      <c r="AT247" s="24" t="s">
        <v>153</v>
      </c>
      <c r="AU247" s="24" t="s">
        <v>94</v>
      </c>
      <c r="AY247" s="24" t="s">
        <v>150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24" t="s">
        <v>26</v>
      </c>
      <c r="BK247" s="194">
        <f>ROUND(I247*H247,2)</f>
        <v>0</v>
      </c>
      <c r="BL247" s="24" t="s">
        <v>170</v>
      </c>
      <c r="BM247" s="24" t="s">
        <v>470</v>
      </c>
    </row>
    <row r="248" spans="2:65" s="12" customFormat="1">
      <c r="B248" s="195"/>
      <c r="D248" s="196" t="s">
        <v>163</v>
      </c>
      <c r="E248" s="197" t="s">
        <v>5</v>
      </c>
      <c r="F248" s="198" t="s">
        <v>471</v>
      </c>
      <c r="H248" s="199">
        <v>153</v>
      </c>
      <c r="I248" s="200"/>
      <c r="L248" s="195"/>
      <c r="M248" s="201"/>
      <c r="N248" s="202"/>
      <c r="O248" s="202"/>
      <c r="P248" s="202"/>
      <c r="Q248" s="202"/>
      <c r="R248" s="202"/>
      <c r="S248" s="202"/>
      <c r="T248" s="203"/>
      <c r="AT248" s="197" t="s">
        <v>163</v>
      </c>
      <c r="AU248" s="197" t="s">
        <v>94</v>
      </c>
      <c r="AV248" s="12" t="s">
        <v>94</v>
      </c>
      <c r="AW248" s="12" t="s">
        <v>49</v>
      </c>
      <c r="AX248" s="12" t="s">
        <v>86</v>
      </c>
      <c r="AY248" s="197" t="s">
        <v>150</v>
      </c>
    </row>
    <row r="249" spans="2:65" s="12" customFormat="1">
      <c r="B249" s="195"/>
      <c r="D249" s="196" t="s">
        <v>163</v>
      </c>
      <c r="E249" s="197" t="s">
        <v>5</v>
      </c>
      <c r="F249" s="198" t="s">
        <v>472</v>
      </c>
      <c r="H249" s="199">
        <v>84.5</v>
      </c>
      <c r="I249" s="200"/>
      <c r="L249" s="195"/>
      <c r="M249" s="201"/>
      <c r="N249" s="202"/>
      <c r="O249" s="202"/>
      <c r="P249" s="202"/>
      <c r="Q249" s="202"/>
      <c r="R249" s="202"/>
      <c r="S249" s="202"/>
      <c r="T249" s="203"/>
      <c r="AT249" s="197" t="s">
        <v>163</v>
      </c>
      <c r="AU249" s="197" t="s">
        <v>94</v>
      </c>
      <c r="AV249" s="12" t="s">
        <v>94</v>
      </c>
      <c r="AW249" s="12" t="s">
        <v>49</v>
      </c>
      <c r="AX249" s="12" t="s">
        <v>86</v>
      </c>
      <c r="AY249" s="197" t="s">
        <v>150</v>
      </c>
    </row>
    <row r="250" spans="2:65" s="13" customFormat="1">
      <c r="B250" s="210"/>
      <c r="D250" s="196" t="s">
        <v>163</v>
      </c>
      <c r="E250" s="211" t="s">
        <v>5</v>
      </c>
      <c r="F250" s="212" t="s">
        <v>269</v>
      </c>
      <c r="H250" s="213">
        <v>237.5</v>
      </c>
      <c r="I250" s="214"/>
      <c r="L250" s="210"/>
      <c r="M250" s="215"/>
      <c r="N250" s="216"/>
      <c r="O250" s="216"/>
      <c r="P250" s="216"/>
      <c r="Q250" s="216"/>
      <c r="R250" s="216"/>
      <c r="S250" s="216"/>
      <c r="T250" s="217"/>
      <c r="AT250" s="211" t="s">
        <v>163</v>
      </c>
      <c r="AU250" s="211" t="s">
        <v>94</v>
      </c>
      <c r="AV250" s="13" t="s">
        <v>170</v>
      </c>
      <c r="AW250" s="13" t="s">
        <v>49</v>
      </c>
      <c r="AX250" s="13" t="s">
        <v>26</v>
      </c>
      <c r="AY250" s="211" t="s">
        <v>150</v>
      </c>
    </row>
    <row r="251" spans="2:65" s="1" customFormat="1" ht="38.25" customHeight="1">
      <c r="B251" s="182"/>
      <c r="C251" s="183" t="s">
        <v>473</v>
      </c>
      <c r="D251" s="183" t="s">
        <v>153</v>
      </c>
      <c r="E251" s="184" t="s">
        <v>474</v>
      </c>
      <c r="F251" s="185" t="s">
        <v>475</v>
      </c>
      <c r="G251" s="186" t="s">
        <v>265</v>
      </c>
      <c r="H251" s="187">
        <v>237.5</v>
      </c>
      <c r="I251" s="188"/>
      <c r="J251" s="189">
        <f>ROUND(I251*H251,2)</f>
        <v>0</v>
      </c>
      <c r="K251" s="185" t="s">
        <v>157</v>
      </c>
      <c r="L251" s="42"/>
      <c r="M251" s="190" t="s">
        <v>5</v>
      </c>
      <c r="N251" s="191" t="s">
        <v>57</v>
      </c>
      <c r="O251" s="43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AR251" s="24" t="s">
        <v>170</v>
      </c>
      <c r="AT251" s="24" t="s">
        <v>153</v>
      </c>
      <c r="AU251" s="24" t="s">
        <v>94</v>
      </c>
      <c r="AY251" s="24" t="s">
        <v>150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24" t="s">
        <v>26</v>
      </c>
      <c r="BK251" s="194">
        <f>ROUND(I251*H251,2)</f>
        <v>0</v>
      </c>
      <c r="BL251" s="24" t="s">
        <v>170</v>
      </c>
      <c r="BM251" s="24" t="s">
        <v>476</v>
      </c>
    </row>
    <row r="252" spans="2:65" s="12" customFormat="1">
      <c r="B252" s="195"/>
      <c r="D252" s="196" t="s">
        <v>163</v>
      </c>
      <c r="E252" s="197" t="s">
        <v>5</v>
      </c>
      <c r="F252" s="198" t="s">
        <v>471</v>
      </c>
      <c r="H252" s="199">
        <v>153</v>
      </c>
      <c r="I252" s="200"/>
      <c r="L252" s="195"/>
      <c r="M252" s="201"/>
      <c r="N252" s="202"/>
      <c r="O252" s="202"/>
      <c r="P252" s="202"/>
      <c r="Q252" s="202"/>
      <c r="R252" s="202"/>
      <c r="S252" s="202"/>
      <c r="T252" s="203"/>
      <c r="AT252" s="197" t="s">
        <v>163</v>
      </c>
      <c r="AU252" s="197" t="s">
        <v>94</v>
      </c>
      <c r="AV252" s="12" t="s">
        <v>94</v>
      </c>
      <c r="AW252" s="12" t="s">
        <v>49</v>
      </c>
      <c r="AX252" s="12" t="s">
        <v>86</v>
      </c>
      <c r="AY252" s="197" t="s">
        <v>150</v>
      </c>
    </row>
    <row r="253" spans="2:65" s="12" customFormat="1">
      <c r="B253" s="195"/>
      <c r="D253" s="196" t="s">
        <v>163</v>
      </c>
      <c r="E253" s="197" t="s">
        <v>5</v>
      </c>
      <c r="F253" s="198" t="s">
        <v>472</v>
      </c>
      <c r="H253" s="199">
        <v>84.5</v>
      </c>
      <c r="I253" s="200"/>
      <c r="L253" s="195"/>
      <c r="M253" s="201"/>
      <c r="N253" s="202"/>
      <c r="O253" s="202"/>
      <c r="P253" s="202"/>
      <c r="Q253" s="202"/>
      <c r="R253" s="202"/>
      <c r="S253" s="202"/>
      <c r="T253" s="203"/>
      <c r="AT253" s="197" t="s">
        <v>163</v>
      </c>
      <c r="AU253" s="197" t="s">
        <v>94</v>
      </c>
      <c r="AV253" s="12" t="s">
        <v>94</v>
      </c>
      <c r="AW253" s="12" t="s">
        <v>49</v>
      </c>
      <c r="AX253" s="12" t="s">
        <v>86</v>
      </c>
      <c r="AY253" s="197" t="s">
        <v>150</v>
      </c>
    </row>
    <row r="254" spans="2:65" s="13" customFormat="1">
      <c r="B254" s="210"/>
      <c r="D254" s="196" t="s">
        <v>163</v>
      </c>
      <c r="E254" s="211" t="s">
        <v>5</v>
      </c>
      <c r="F254" s="212" t="s">
        <v>269</v>
      </c>
      <c r="H254" s="213">
        <v>237.5</v>
      </c>
      <c r="I254" s="214"/>
      <c r="L254" s="210"/>
      <c r="M254" s="215"/>
      <c r="N254" s="216"/>
      <c r="O254" s="216"/>
      <c r="P254" s="216"/>
      <c r="Q254" s="216"/>
      <c r="R254" s="216"/>
      <c r="S254" s="216"/>
      <c r="T254" s="217"/>
      <c r="AT254" s="211" t="s">
        <v>163</v>
      </c>
      <c r="AU254" s="211" t="s">
        <v>94</v>
      </c>
      <c r="AV254" s="13" t="s">
        <v>170</v>
      </c>
      <c r="AW254" s="13" t="s">
        <v>49</v>
      </c>
      <c r="AX254" s="13" t="s">
        <v>26</v>
      </c>
      <c r="AY254" s="211" t="s">
        <v>150</v>
      </c>
    </row>
    <row r="255" spans="2:65" s="11" customFormat="1" ht="29.85" customHeight="1">
      <c r="B255" s="169"/>
      <c r="D255" s="170" t="s">
        <v>85</v>
      </c>
      <c r="E255" s="180" t="s">
        <v>187</v>
      </c>
      <c r="F255" s="180" t="s">
        <v>477</v>
      </c>
      <c r="I255" s="172"/>
      <c r="J255" s="181">
        <f>BK255</f>
        <v>0</v>
      </c>
      <c r="L255" s="169"/>
      <c r="M255" s="174"/>
      <c r="N255" s="175"/>
      <c r="O255" s="175"/>
      <c r="P255" s="176">
        <f>SUM(P256:P393)</f>
        <v>0</v>
      </c>
      <c r="Q255" s="175"/>
      <c r="R255" s="176">
        <f>SUM(R256:R393)</f>
        <v>7.1396007499999987</v>
      </c>
      <c r="S255" s="175"/>
      <c r="T255" s="177">
        <f>SUM(T256:T393)</f>
        <v>0.4</v>
      </c>
      <c r="AR255" s="170" t="s">
        <v>26</v>
      </c>
      <c r="AT255" s="178" t="s">
        <v>85</v>
      </c>
      <c r="AU255" s="178" t="s">
        <v>26</v>
      </c>
      <c r="AY255" s="170" t="s">
        <v>150</v>
      </c>
      <c r="BK255" s="179">
        <f>SUM(BK256:BK393)</f>
        <v>0</v>
      </c>
    </row>
    <row r="256" spans="2:65" s="1" customFormat="1" ht="25.5" customHeight="1">
      <c r="B256" s="182"/>
      <c r="C256" s="183" t="s">
        <v>478</v>
      </c>
      <c r="D256" s="183" t="s">
        <v>153</v>
      </c>
      <c r="E256" s="184" t="s">
        <v>479</v>
      </c>
      <c r="F256" s="185" t="s">
        <v>480</v>
      </c>
      <c r="G256" s="186" t="s">
        <v>289</v>
      </c>
      <c r="H256" s="187">
        <v>206</v>
      </c>
      <c r="I256" s="188"/>
      <c r="J256" s="189">
        <f>ROUND(I256*H256,2)</f>
        <v>0</v>
      </c>
      <c r="K256" s="185" t="s">
        <v>157</v>
      </c>
      <c r="L256" s="42"/>
      <c r="M256" s="190" t="s">
        <v>5</v>
      </c>
      <c r="N256" s="191" t="s">
        <v>57</v>
      </c>
      <c r="O256" s="43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AR256" s="24" t="s">
        <v>170</v>
      </c>
      <c r="AT256" s="24" t="s">
        <v>153</v>
      </c>
      <c r="AU256" s="24" t="s">
        <v>94</v>
      </c>
      <c r="AY256" s="24" t="s">
        <v>150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24" t="s">
        <v>26</v>
      </c>
      <c r="BK256" s="194">
        <f>ROUND(I256*H256,2)</f>
        <v>0</v>
      </c>
      <c r="BL256" s="24" t="s">
        <v>170</v>
      </c>
      <c r="BM256" s="24" t="s">
        <v>481</v>
      </c>
    </row>
    <row r="257" spans="2:65" s="12" customFormat="1">
      <c r="B257" s="195"/>
      <c r="D257" s="196" t="s">
        <v>163</v>
      </c>
      <c r="E257" s="197" t="s">
        <v>5</v>
      </c>
      <c r="F257" s="198" t="s">
        <v>482</v>
      </c>
      <c r="H257" s="199">
        <v>206</v>
      </c>
      <c r="I257" s="200"/>
      <c r="L257" s="195"/>
      <c r="M257" s="201"/>
      <c r="N257" s="202"/>
      <c r="O257" s="202"/>
      <c r="P257" s="202"/>
      <c r="Q257" s="202"/>
      <c r="R257" s="202"/>
      <c r="S257" s="202"/>
      <c r="T257" s="203"/>
      <c r="AT257" s="197" t="s">
        <v>163</v>
      </c>
      <c r="AU257" s="197" t="s">
        <v>94</v>
      </c>
      <c r="AV257" s="12" t="s">
        <v>94</v>
      </c>
      <c r="AW257" s="12" t="s">
        <v>49</v>
      </c>
      <c r="AX257" s="12" t="s">
        <v>26</v>
      </c>
      <c r="AY257" s="197" t="s">
        <v>150</v>
      </c>
    </row>
    <row r="258" spans="2:65" s="1" customFormat="1" ht="16.5" customHeight="1">
      <c r="B258" s="182"/>
      <c r="C258" s="225" t="s">
        <v>483</v>
      </c>
      <c r="D258" s="225" t="s">
        <v>389</v>
      </c>
      <c r="E258" s="226" t="s">
        <v>484</v>
      </c>
      <c r="F258" s="227" t="s">
        <v>485</v>
      </c>
      <c r="G258" s="228" t="s">
        <v>289</v>
      </c>
      <c r="H258" s="229">
        <v>206</v>
      </c>
      <c r="I258" s="230"/>
      <c r="J258" s="231">
        <f>ROUND(I258*H258,2)</f>
        <v>0</v>
      </c>
      <c r="K258" s="227" t="s">
        <v>157</v>
      </c>
      <c r="L258" s="232"/>
      <c r="M258" s="233" t="s">
        <v>5</v>
      </c>
      <c r="N258" s="234" t="s">
        <v>57</v>
      </c>
      <c r="O258" s="43"/>
      <c r="P258" s="192">
        <f>O258*H258</f>
        <v>0</v>
      </c>
      <c r="Q258" s="192">
        <v>1.4500000000000001E-2</v>
      </c>
      <c r="R258" s="192">
        <f>Q258*H258</f>
        <v>2.9870000000000001</v>
      </c>
      <c r="S258" s="192">
        <v>0</v>
      </c>
      <c r="T258" s="193">
        <f>S258*H258</f>
        <v>0</v>
      </c>
      <c r="AR258" s="24" t="s">
        <v>187</v>
      </c>
      <c r="AT258" s="24" t="s">
        <v>389</v>
      </c>
      <c r="AU258" s="24" t="s">
        <v>94</v>
      </c>
      <c r="AY258" s="24" t="s">
        <v>150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24" t="s">
        <v>26</v>
      </c>
      <c r="BK258" s="194">
        <f>ROUND(I258*H258,2)</f>
        <v>0</v>
      </c>
      <c r="BL258" s="24" t="s">
        <v>170</v>
      </c>
      <c r="BM258" s="24" t="s">
        <v>486</v>
      </c>
    </row>
    <row r="259" spans="2:65" s="1" customFormat="1" ht="54">
      <c r="B259" s="42"/>
      <c r="D259" s="196" t="s">
        <v>219</v>
      </c>
      <c r="F259" s="204" t="s">
        <v>487</v>
      </c>
      <c r="I259" s="205"/>
      <c r="L259" s="42"/>
      <c r="M259" s="206"/>
      <c r="N259" s="43"/>
      <c r="O259" s="43"/>
      <c r="P259" s="43"/>
      <c r="Q259" s="43"/>
      <c r="R259" s="43"/>
      <c r="S259" s="43"/>
      <c r="T259" s="71"/>
      <c r="AT259" s="24" t="s">
        <v>219</v>
      </c>
      <c r="AU259" s="24" t="s">
        <v>94</v>
      </c>
    </row>
    <row r="260" spans="2:65" s="12" customFormat="1">
      <c r="B260" s="195"/>
      <c r="D260" s="196" t="s">
        <v>163</v>
      </c>
      <c r="E260" s="197" t="s">
        <v>5</v>
      </c>
      <c r="F260" s="198" t="s">
        <v>488</v>
      </c>
      <c r="H260" s="199">
        <v>206</v>
      </c>
      <c r="I260" s="200"/>
      <c r="L260" s="195"/>
      <c r="M260" s="201"/>
      <c r="N260" s="202"/>
      <c r="O260" s="202"/>
      <c r="P260" s="202"/>
      <c r="Q260" s="202"/>
      <c r="R260" s="202"/>
      <c r="S260" s="202"/>
      <c r="T260" s="203"/>
      <c r="AT260" s="197" t="s">
        <v>163</v>
      </c>
      <c r="AU260" s="197" t="s">
        <v>94</v>
      </c>
      <c r="AV260" s="12" t="s">
        <v>94</v>
      </c>
      <c r="AW260" s="12" t="s">
        <v>49</v>
      </c>
      <c r="AX260" s="12" t="s">
        <v>26</v>
      </c>
      <c r="AY260" s="197" t="s">
        <v>150</v>
      </c>
    </row>
    <row r="261" spans="2:65" s="1" customFormat="1" ht="38.25" customHeight="1">
      <c r="B261" s="182"/>
      <c r="C261" s="183" t="s">
        <v>489</v>
      </c>
      <c r="D261" s="183" t="s">
        <v>153</v>
      </c>
      <c r="E261" s="184" t="s">
        <v>490</v>
      </c>
      <c r="F261" s="185" t="s">
        <v>491</v>
      </c>
      <c r="G261" s="186" t="s">
        <v>492</v>
      </c>
      <c r="H261" s="187">
        <v>8</v>
      </c>
      <c r="I261" s="188"/>
      <c r="J261" s="189">
        <f>ROUND(I261*H261,2)</f>
        <v>0</v>
      </c>
      <c r="K261" s="185" t="s">
        <v>157</v>
      </c>
      <c r="L261" s="42"/>
      <c r="M261" s="190" t="s">
        <v>5</v>
      </c>
      <c r="N261" s="191" t="s">
        <v>57</v>
      </c>
      <c r="O261" s="43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AR261" s="24" t="s">
        <v>170</v>
      </c>
      <c r="AT261" s="24" t="s">
        <v>153</v>
      </c>
      <c r="AU261" s="24" t="s">
        <v>94</v>
      </c>
      <c r="AY261" s="24" t="s">
        <v>150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24" t="s">
        <v>26</v>
      </c>
      <c r="BK261" s="194">
        <f>ROUND(I261*H261,2)</f>
        <v>0</v>
      </c>
      <c r="BL261" s="24" t="s">
        <v>170</v>
      </c>
      <c r="BM261" s="24" t="s">
        <v>493</v>
      </c>
    </row>
    <row r="262" spans="2:65" s="12" customFormat="1">
      <c r="B262" s="195"/>
      <c r="D262" s="196" t="s">
        <v>163</v>
      </c>
      <c r="E262" s="197" t="s">
        <v>5</v>
      </c>
      <c r="F262" s="198" t="s">
        <v>494</v>
      </c>
      <c r="H262" s="199">
        <v>8</v>
      </c>
      <c r="I262" s="200"/>
      <c r="L262" s="195"/>
      <c r="M262" s="201"/>
      <c r="N262" s="202"/>
      <c r="O262" s="202"/>
      <c r="P262" s="202"/>
      <c r="Q262" s="202"/>
      <c r="R262" s="202"/>
      <c r="S262" s="202"/>
      <c r="T262" s="203"/>
      <c r="AT262" s="197" t="s">
        <v>163</v>
      </c>
      <c r="AU262" s="197" t="s">
        <v>94</v>
      </c>
      <c r="AV262" s="12" t="s">
        <v>94</v>
      </c>
      <c r="AW262" s="12" t="s">
        <v>49</v>
      </c>
      <c r="AX262" s="12" t="s">
        <v>26</v>
      </c>
      <c r="AY262" s="197" t="s">
        <v>150</v>
      </c>
    </row>
    <row r="263" spans="2:65" s="1" customFormat="1" ht="16.5" customHeight="1">
      <c r="B263" s="182"/>
      <c r="C263" s="225" t="s">
        <v>495</v>
      </c>
      <c r="D263" s="225" t="s">
        <v>389</v>
      </c>
      <c r="E263" s="226" t="s">
        <v>496</v>
      </c>
      <c r="F263" s="227" t="s">
        <v>497</v>
      </c>
      <c r="G263" s="228" t="s">
        <v>492</v>
      </c>
      <c r="H263" s="229">
        <v>2</v>
      </c>
      <c r="I263" s="230"/>
      <c r="J263" s="231">
        <f>ROUND(I263*H263,2)</f>
        <v>0</v>
      </c>
      <c r="K263" s="227" t="s">
        <v>157</v>
      </c>
      <c r="L263" s="232"/>
      <c r="M263" s="233" t="s">
        <v>5</v>
      </c>
      <c r="N263" s="234" t="s">
        <v>57</v>
      </c>
      <c r="O263" s="43"/>
      <c r="P263" s="192">
        <f>O263*H263</f>
        <v>0</v>
      </c>
      <c r="Q263" s="192">
        <v>8.6999999999999994E-3</v>
      </c>
      <c r="R263" s="192">
        <f>Q263*H263</f>
        <v>1.7399999999999999E-2</v>
      </c>
      <c r="S263" s="192">
        <v>0</v>
      </c>
      <c r="T263" s="193">
        <f>S263*H263</f>
        <v>0</v>
      </c>
      <c r="AR263" s="24" t="s">
        <v>187</v>
      </c>
      <c r="AT263" s="24" t="s">
        <v>389</v>
      </c>
      <c r="AU263" s="24" t="s">
        <v>94</v>
      </c>
      <c r="AY263" s="24" t="s">
        <v>150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24" t="s">
        <v>26</v>
      </c>
      <c r="BK263" s="194">
        <f>ROUND(I263*H263,2)</f>
        <v>0</v>
      </c>
      <c r="BL263" s="24" t="s">
        <v>170</v>
      </c>
      <c r="BM263" s="24" t="s">
        <v>498</v>
      </c>
    </row>
    <row r="264" spans="2:65" s="12" customFormat="1">
      <c r="B264" s="195"/>
      <c r="D264" s="196" t="s">
        <v>163</v>
      </c>
      <c r="E264" s="197" t="s">
        <v>5</v>
      </c>
      <c r="F264" s="198" t="s">
        <v>499</v>
      </c>
      <c r="H264" s="199">
        <v>2</v>
      </c>
      <c r="I264" s="200"/>
      <c r="L264" s="195"/>
      <c r="M264" s="201"/>
      <c r="N264" s="202"/>
      <c r="O264" s="202"/>
      <c r="P264" s="202"/>
      <c r="Q264" s="202"/>
      <c r="R264" s="202"/>
      <c r="S264" s="202"/>
      <c r="T264" s="203"/>
      <c r="AT264" s="197" t="s">
        <v>163</v>
      </c>
      <c r="AU264" s="197" t="s">
        <v>94</v>
      </c>
      <c r="AV264" s="12" t="s">
        <v>94</v>
      </c>
      <c r="AW264" s="12" t="s">
        <v>49</v>
      </c>
      <c r="AX264" s="12" t="s">
        <v>26</v>
      </c>
      <c r="AY264" s="197" t="s">
        <v>150</v>
      </c>
    </row>
    <row r="265" spans="2:65" s="1" customFormat="1" ht="16.5" customHeight="1">
      <c r="B265" s="182"/>
      <c r="C265" s="225" t="s">
        <v>500</v>
      </c>
      <c r="D265" s="225" t="s">
        <v>389</v>
      </c>
      <c r="E265" s="226" t="s">
        <v>501</v>
      </c>
      <c r="F265" s="227" t="s">
        <v>502</v>
      </c>
      <c r="G265" s="228" t="s">
        <v>492</v>
      </c>
      <c r="H265" s="229">
        <v>1</v>
      </c>
      <c r="I265" s="230"/>
      <c r="J265" s="231">
        <f>ROUND(I265*H265,2)</f>
        <v>0</v>
      </c>
      <c r="K265" s="227" t="s">
        <v>157</v>
      </c>
      <c r="L265" s="232"/>
      <c r="M265" s="233" t="s">
        <v>5</v>
      </c>
      <c r="N265" s="234" t="s">
        <v>57</v>
      </c>
      <c r="O265" s="43"/>
      <c r="P265" s="192">
        <f>O265*H265</f>
        <v>0</v>
      </c>
      <c r="Q265" s="192">
        <v>6.7999999999999996E-3</v>
      </c>
      <c r="R265" s="192">
        <f>Q265*H265</f>
        <v>6.7999999999999996E-3</v>
      </c>
      <c r="S265" s="192">
        <v>0</v>
      </c>
      <c r="T265" s="193">
        <f>S265*H265</f>
        <v>0</v>
      </c>
      <c r="AR265" s="24" t="s">
        <v>187</v>
      </c>
      <c r="AT265" s="24" t="s">
        <v>389</v>
      </c>
      <c r="AU265" s="24" t="s">
        <v>94</v>
      </c>
      <c r="AY265" s="24" t="s">
        <v>150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24" t="s">
        <v>26</v>
      </c>
      <c r="BK265" s="194">
        <f>ROUND(I265*H265,2)</f>
        <v>0</v>
      </c>
      <c r="BL265" s="24" t="s">
        <v>170</v>
      </c>
      <c r="BM265" s="24" t="s">
        <v>503</v>
      </c>
    </row>
    <row r="266" spans="2:65" s="12" customFormat="1">
      <c r="B266" s="195"/>
      <c r="D266" s="196" t="s">
        <v>163</v>
      </c>
      <c r="E266" s="197" t="s">
        <v>5</v>
      </c>
      <c r="F266" s="198" t="s">
        <v>504</v>
      </c>
      <c r="H266" s="199">
        <v>1</v>
      </c>
      <c r="I266" s="200"/>
      <c r="L266" s="195"/>
      <c r="M266" s="201"/>
      <c r="N266" s="202"/>
      <c r="O266" s="202"/>
      <c r="P266" s="202"/>
      <c r="Q266" s="202"/>
      <c r="R266" s="202"/>
      <c r="S266" s="202"/>
      <c r="T266" s="203"/>
      <c r="AT266" s="197" t="s">
        <v>163</v>
      </c>
      <c r="AU266" s="197" t="s">
        <v>94</v>
      </c>
      <c r="AV266" s="12" t="s">
        <v>94</v>
      </c>
      <c r="AW266" s="12" t="s">
        <v>49</v>
      </c>
      <c r="AX266" s="12" t="s">
        <v>26</v>
      </c>
      <c r="AY266" s="197" t="s">
        <v>150</v>
      </c>
    </row>
    <row r="267" spans="2:65" s="1" customFormat="1" ht="25.5" customHeight="1">
      <c r="B267" s="182"/>
      <c r="C267" s="225" t="s">
        <v>505</v>
      </c>
      <c r="D267" s="225" t="s">
        <v>389</v>
      </c>
      <c r="E267" s="226" t="s">
        <v>506</v>
      </c>
      <c r="F267" s="227" t="s">
        <v>507</v>
      </c>
      <c r="G267" s="228" t="s">
        <v>492</v>
      </c>
      <c r="H267" s="229">
        <v>1</v>
      </c>
      <c r="I267" s="230"/>
      <c r="J267" s="231">
        <f>ROUND(I267*H267,2)</f>
        <v>0</v>
      </c>
      <c r="K267" s="227" t="s">
        <v>157</v>
      </c>
      <c r="L267" s="232"/>
      <c r="M267" s="233" t="s">
        <v>5</v>
      </c>
      <c r="N267" s="234" t="s">
        <v>57</v>
      </c>
      <c r="O267" s="43"/>
      <c r="P267" s="192">
        <f>O267*H267</f>
        <v>0</v>
      </c>
      <c r="Q267" s="192">
        <v>6.7000000000000002E-3</v>
      </c>
      <c r="R267" s="192">
        <f>Q267*H267</f>
        <v>6.7000000000000002E-3</v>
      </c>
      <c r="S267" s="192">
        <v>0</v>
      </c>
      <c r="T267" s="193">
        <f>S267*H267</f>
        <v>0</v>
      </c>
      <c r="AR267" s="24" t="s">
        <v>187</v>
      </c>
      <c r="AT267" s="24" t="s">
        <v>389</v>
      </c>
      <c r="AU267" s="24" t="s">
        <v>94</v>
      </c>
      <c r="AY267" s="24" t="s">
        <v>150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24" t="s">
        <v>26</v>
      </c>
      <c r="BK267" s="194">
        <f>ROUND(I267*H267,2)</f>
        <v>0</v>
      </c>
      <c r="BL267" s="24" t="s">
        <v>170</v>
      </c>
      <c r="BM267" s="24" t="s">
        <v>508</v>
      </c>
    </row>
    <row r="268" spans="2:65" s="12" customFormat="1">
      <c r="B268" s="195"/>
      <c r="D268" s="196" t="s">
        <v>163</v>
      </c>
      <c r="E268" s="197" t="s">
        <v>5</v>
      </c>
      <c r="F268" s="198" t="s">
        <v>504</v>
      </c>
      <c r="H268" s="199">
        <v>1</v>
      </c>
      <c r="I268" s="200"/>
      <c r="L268" s="195"/>
      <c r="M268" s="201"/>
      <c r="N268" s="202"/>
      <c r="O268" s="202"/>
      <c r="P268" s="202"/>
      <c r="Q268" s="202"/>
      <c r="R268" s="202"/>
      <c r="S268" s="202"/>
      <c r="T268" s="203"/>
      <c r="AT268" s="197" t="s">
        <v>163</v>
      </c>
      <c r="AU268" s="197" t="s">
        <v>94</v>
      </c>
      <c r="AV268" s="12" t="s">
        <v>94</v>
      </c>
      <c r="AW268" s="12" t="s">
        <v>49</v>
      </c>
      <c r="AX268" s="12" t="s">
        <v>26</v>
      </c>
      <c r="AY268" s="197" t="s">
        <v>150</v>
      </c>
    </row>
    <row r="269" spans="2:65" s="1" customFormat="1" ht="25.5" customHeight="1">
      <c r="B269" s="182"/>
      <c r="C269" s="225" t="s">
        <v>509</v>
      </c>
      <c r="D269" s="225" t="s">
        <v>389</v>
      </c>
      <c r="E269" s="226" t="s">
        <v>510</v>
      </c>
      <c r="F269" s="227" t="s">
        <v>511</v>
      </c>
      <c r="G269" s="228" t="s">
        <v>492</v>
      </c>
      <c r="H269" s="229">
        <v>4</v>
      </c>
      <c r="I269" s="230"/>
      <c r="J269" s="231">
        <f>ROUND(I269*H269,2)</f>
        <v>0</v>
      </c>
      <c r="K269" s="227" t="s">
        <v>157</v>
      </c>
      <c r="L269" s="232"/>
      <c r="M269" s="233" t="s">
        <v>5</v>
      </c>
      <c r="N269" s="234" t="s">
        <v>57</v>
      </c>
      <c r="O269" s="43"/>
      <c r="P269" s="192">
        <f>O269*H269</f>
        <v>0</v>
      </c>
      <c r="Q269" s="192">
        <v>6.4999999999999997E-3</v>
      </c>
      <c r="R269" s="192">
        <f>Q269*H269</f>
        <v>2.5999999999999999E-2</v>
      </c>
      <c r="S269" s="192">
        <v>0</v>
      </c>
      <c r="T269" s="193">
        <f>S269*H269</f>
        <v>0</v>
      </c>
      <c r="AR269" s="24" t="s">
        <v>187</v>
      </c>
      <c r="AT269" s="24" t="s">
        <v>389</v>
      </c>
      <c r="AU269" s="24" t="s">
        <v>94</v>
      </c>
      <c r="AY269" s="24" t="s">
        <v>150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24" t="s">
        <v>26</v>
      </c>
      <c r="BK269" s="194">
        <f>ROUND(I269*H269,2)</f>
        <v>0</v>
      </c>
      <c r="BL269" s="24" t="s">
        <v>170</v>
      </c>
      <c r="BM269" s="24" t="s">
        <v>512</v>
      </c>
    </row>
    <row r="270" spans="2:65" s="12" customFormat="1">
      <c r="B270" s="195"/>
      <c r="D270" s="196" t="s">
        <v>163</v>
      </c>
      <c r="E270" s="197" t="s">
        <v>5</v>
      </c>
      <c r="F270" s="198" t="s">
        <v>513</v>
      </c>
      <c r="H270" s="199">
        <v>4</v>
      </c>
      <c r="I270" s="200"/>
      <c r="L270" s="195"/>
      <c r="M270" s="201"/>
      <c r="N270" s="202"/>
      <c r="O270" s="202"/>
      <c r="P270" s="202"/>
      <c r="Q270" s="202"/>
      <c r="R270" s="202"/>
      <c r="S270" s="202"/>
      <c r="T270" s="203"/>
      <c r="AT270" s="197" t="s">
        <v>163</v>
      </c>
      <c r="AU270" s="197" t="s">
        <v>94</v>
      </c>
      <c r="AV270" s="12" t="s">
        <v>94</v>
      </c>
      <c r="AW270" s="12" t="s">
        <v>49</v>
      </c>
      <c r="AX270" s="12" t="s">
        <v>26</v>
      </c>
      <c r="AY270" s="197" t="s">
        <v>150</v>
      </c>
    </row>
    <row r="271" spans="2:65" s="1" customFormat="1" ht="38.25" customHeight="1">
      <c r="B271" s="182"/>
      <c r="C271" s="183" t="s">
        <v>514</v>
      </c>
      <c r="D271" s="183" t="s">
        <v>153</v>
      </c>
      <c r="E271" s="184" t="s">
        <v>515</v>
      </c>
      <c r="F271" s="185" t="s">
        <v>516</v>
      </c>
      <c r="G271" s="186" t="s">
        <v>492</v>
      </c>
      <c r="H271" s="187">
        <v>3</v>
      </c>
      <c r="I271" s="188"/>
      <c r="J271" s="189">
        <f>ROUND(I271*H271,2)</f>
        <v>0</v>
      </c>
      <c r="K271" s="185" t="s">
        <v>157</v>
      </c>
      <c r="L271" s="42"/>
      <c r="M271" s="190" t="s">
        <v>5</v>
      </c>
      <c r="N271" s="191" t="s">
        <v>57</v>
      </c>
      <c r="O271" s="43"/>
      <c r="P271" s="192">
        <f>O271*H271</f>
        <v>0</v>
      </c>
      <c r="Q271" s="192">
        <v>1.67E-3</v>
      </c>
      <c r="R271" s="192">
        <f>Q271*H271</f>
        <v>5.0100000000000006E-3</v>
      </c>
      <c r="S271" s="192">
        <v>0</v>
      </c>
      <c r="T271" s="193">
        <f>S271*H271</f>
        <v>0</v>
      </c>
      <c r="AR271" s="24" t="s">
        <v>170</v>
      </c>
      <c r="AT271" s="24" t="s">
        <v>153</v>
      </c>
      <c r="AU271" s="24" t="s">
        <v>94</v>
      </c>
      <c r="AY271" s="24" t="s">
        <v>150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24" t="s">
        <v>26</v>
      </c>
      <c r="BK271" s="194">
        <f>ROUND(I271*H271,2)</f>
        <v>0</v>
      </c>
      <c r="BL271" s="24" t="s">
        <v>170</v>
      </c>
      <c r="BM271" s="24" t="s">
        <v>517</v>
      </c>
    </row>
    <row r="272" spans="2:65" s="12" customFormat="1">
      <c r="B272" s="195"/>
      <c r="D272" s="196" t="s">
        <v>163</v>
      </c>
      <c r="E272" s="197" t="s">
        <v>5</v>
      </c>
      <c r="F272" s="198" t="s">
        <v>518</v>
      </c>
      <c r="H272" s="199">
        <v>3</v>
      </c>
      <c r="I272" s="200"/>
      <c r="L272" s="195"/>
      <c r="M272" s="201"/>
      <c r="N272" s="202"/>
      <c r="O272" s="202"/>
      <c r="P272" s="202"/>
      <c r="Q272" s="202"/>
      <c r="R272" s="202"/>
      <c r="S272" s="202"/>
      <c r="T272" s="203"/>
      <c r="AT272" s="197" t="s">
        <v>163</v>
      </c>
      <c r="AU272" s="197" t="s">
        <v>94</v>
      </c>
      <c r="AV272" s="12" t="s">
        <v>94</v>
      </c>
      <c r="AW272" s="12" t="s">
        <v>49</v>
      </c>
      <c r="AX272" s="12" t="s">
        <v>26</v>
      </c>
      <c r="AY272" s="197" t="s">
        <v>150</v>
      </c>
    </row>
    <row r="273" spans="2:65" s="1" customFormat="1" ht="16.5" customHeight="1">
      <c r="B273" s="182"/>
      <c r="C273" s="225" t="s">
        <v>519</v>
      </c>
      <c r="D273" s="225" t="s">
        <v>389</v>
      </c>
      <c r="E273" s="226" t="s">
        <v>520</v>
      </c>
      <c r="F273" s="227" t="s">
        <v>521</v>
      </c>
      <c r="G273" s="228" t="s">
        <v>492</v>
      </c>
      <c r="H273" s="229">
        <v>2</v>
      </c>
      <c r="I273" s="230"/>
      <c r="J273" s="231">
        <f>ROUND(I273*H273,2)</f>
        <v>0</v>
      </c>
      <c r="K273" s="227" t="s">
        <v>5</v>
      </c>
      <c r="L273" s="232"/>
      <c r="M273" s="233" t="s">
        <v>5</v>
      </c>
      <c r="N273" s="234" t="s">
        <v>57</v>
      </c>
      <c r="O273" s="43"/>
      <c r="P273" s="192">
        <f>O273*H273</f>
        <v>0</v>
      </c>
      <c r="Q273" s="192">
        <v>1.6299999999999999E-2</v>
      </c>
      <c r="R273" s="192">
        <f>Q273*H273</f>
        <v>3.2599999999999997E-2</v>
      </c>
      <c r="S273" s="192">
        <v>0</v>
      </c>
      <c r="T273" s="193">
        <f>S273*H273</f>
        <v>0</v>
      </c>
      <c r="AR273" s="24" t="s">
        <v>187</v>
      </c>
      <c r="AT273" s="24" t="s">
        <v>389</v>
      </c>
      <c r="AU273" s="24" t="s">
        <v>94</v>
      </c>
      <c r="AY273" s="24" t="s">
        <v>150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24" t="s">
        <v>26</v>
      </c>
      <c r="BK273" s="194">
        <f>ROUND(I273*H273,2)</f>
        <v>0</v>
      </c>
      <c r="BL273" s="24" t="s">
        <v>170</v>
      </c>
      <c r="BM273" s="24" t="s">
        <v>522</v>
      </c>
    </row>
    <row r="274" spans="2:65" s="12" customFormat="1">
      <c r="B274" s="195"/>
      <c r="D274" s="196" t="s">
        <v>163</v>
      </c>
      <c r="E274" s="197" t="s">
        <v>5</v>
      </c>
      <c r="F274" s="198" t="s">
        <v>523</v>
      </c>
      <c r="H274" s="199">
        <v>2</v>
      </c>
      <c r="I274" s="200"/>
      <c r="L274" s="195"/>
      <c r="M274" s="201"/>
      <c r="N274" s="202"/>
      <c r="O274" s="202"/>
      <c r="P274" s="202"/>
      <c r="Q274" s="202"/>
      <c r="R274" s="202"/>
      <c r="S274" s="202"/>
      <c r="T274" s="203"/>
      <c r="AT274" s="197" t="s">
        <v>163</v>
      </c>
      <c r="AU274" s="197" t="s">
        <v>94</v>
      </c>
      <c r="AV274" s="12" t="s">
        <v>94</v>
      </c>
      <c r="AW274" s="12" t="s">
        <v>49</v>
      </c>
      <c r="AX274" s="12" t="s">
        <v>26</v>
      </c>
      <c r="AY274" s="197" t="s">
        <v>150</v>
      </c>
    </row>
    <row r="275" spans="2:65" s="1" customFormat="1" ht="16.5" customHeight="1">
      <c r="B275" s="182"/>
      <c r="C275" s="225" t="s">
        <v>524</v>
      </c>
      <c r="D275" s="225" t="s">
        <v>389</v>
      </c>
      <c r="E275" s="226" t="s">
        <v>525</v>
      </c>
      <c r="F275" s="227" t="s">
        <v>526</v>
      </c>
      <c r="G275" s="228" t="s">
        <v>492</v>
      </c>
      <c r="H275" s="229">
        <v>1</v>
      </c>
      <c r="I275" s="230"/>
      <c r="J275" s="231">
        <f>ROUND(I275*H275,2)</f>
        <v>0</v>
      </c>
      <c r="K275" s="227" t="s">
        <v>5</v>
      </c>
      <c r="L275" s="232"/>
      <c r="M275" s="233" t="s">
        <v>5</v>
      </c>
      <c r="N275" s="234" t="s">
        <v>57</v>
      </c>
      <c r="O275" s="43"/>
      <c r="P275" s="192">
        <f>O275*H275</f>
        <v>0</v>
      </c>
      <c r="Q275" s="192">
        <v>8.0000000000000002E-3</v>
      </c>
      <c r="R275" s="192">
        <f>Q275*H275</f>
        <v>8.0000000000000002E-3</v>
      </c>
      <c r="S275" s="192">
        <v>0</v>
      </c>
      <c r="T275" s="193">
        <f>S275*H275</f>
        <v>0</v>
      </c>
      <c r="AR275" s="24" t="s">
        <v>187</v>
      </c>
      <c r="AT275" s="24" t="s">
        <v>389</v>
      </c>
      <c r="AU275" s="24" t="s">
        <v>94</v>
      </c>
      <c r="AY275" s="24" t="s">
        <v>150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24" t="s">
        <v>26</v>
      </c>
      <c r="BK275" s="194">
        <f>ROUND(I275*H275,2)</f>
        <v>0</v>
      </c>
      <c r="BL275" s="24" t="s">
        <v>170</v>
      </c>
      <c r="BM275" s="24" t="s">
        <v>527</v>
      </c>
    </row>
    <row r="276" spans="2:65" s="12" customFormat="1">
      <c r="B276" s="195"/>
      <c r="D276" s="196" t="s">
        <v>163</v>
      </c>
      <c r="E276" s="197" t="s">
        <v>5</v>
      </c>
      <c r="F276" s="198" t="s">
        <v>528</v>
      </c>
      <c r="H276" s="199">
        <v>1</v>
      </c>
      <c r="I276" s="200"/>
      <c r="L276" s="195"/>
      <c r="M276" s="201"/>
      <c r="N276" s="202"/>
      <c r="O276" s="202"/>
      <c r="P276" s="202"/>
      <c r="Q276" s="202"/>
      <c r="R276" s="202"/>
      <c r="S276" s="202"/>
      <c r="T276" s="203"/>
      <c r="AT276" s="197" t="s">
        <v>163</v>
      </c>
      <c r="AU276" s="197" t="s">
        <v>94</v>
      </c>
      <c r="AV276" s="12" t="s">
        <v>94</v>
      </c>
      <c r="AW276" s="12" t="s">
        <v>49</v>
      </c>
      <c r="AX276" s="12" t="s">
        <v>26</v>
      </c>
      <c r="AY276" s="197" t="s">
        <v>150</v>
      </c>
    </row>
    <row r="277" spans="2:65" s="1" customFormat="1" ht="38.25" customHeight="1">
      <c r="B277" s="182"/>
      <c r="C277" s="183" t="s">
        <v>529</v>
      </c>
      <c r="D277" s="183" t="s">
        <v>153</v>
      </c>
      <c r="E277" s="184" t="s">
        <v>530</v>
      </c>
      <c r="F277" s="185" t="s">
        <v>531</v>
      </c>
      <c r="G277" s="186" t="s">
        <v>492</v>
      </c>
      <c r="H277" s="187">
        <v>2</v>
      </c>
      <c r="I277" s="188"/>
      <c r="J277" s="189">
        <f>ROUND(I277*H277,2)</f>
        <v>0</v>
      </c>
      <c r="K277" s="185" t="s">
        <v>157</v>
      </c>
      <c r="L277" s="42"/>
      <c r="M277" s="190" t="s">
        <v>5</v>
      </c>
      <c r="N277" s="191" t="s">
        <v>57</v>
      </c>
      <c r="O277" s="43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AR277" s="24" t="s">
        <v>170</v>
      </c>
      <c r="AT277" s="24" t="s">
        <v>153</v>
      </c>
      <c r="AU277" s="24" t="s">
        <v>94</v>
      </c>
      <c r="AY277" s="24" t="s">
        <v>150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24" t="s">
        <v>26</v>
      </c>
      <c r="BK277" s="194">
        <f>ROUND(I277*H277,2)</f>
        <v>0</v>
      </c>
      <c r="BL277" s="24" t="s">
        <v>170</v>
      </c>
      <c r="BM277" s="24" t="s">
        <v>532</v>
      </c>
    </row>
    <row r="278" spans="2:65" s="12" customFormat="1">
      <c r="B278" s="195"/>
      <c r="D278" s="196" t="s">
        <v>163</v>
      </c>
      <c r="E278" s="197" t="s">
        <v>5</v>
      </c>
      <c r="F278" s="198" t="s">
        <v>499</v>
      </c>
      <c r="H278" s="199">
        <v>2</v>
      </c>
      <c r="I278" s="200"/>
      <c r="L278" s="195"/>
      <c r="M278" s="201"/>
      <c r="N278" s="202"/>
      <c r="O278" s="202"/>
      <c r="P278" s="202"/>
      <c r="Q278" s="202"/>
      <c r="R278" s="202"/>
      <c r="S278" s="202"/>
      <c r="T278" s="203"/>
      <c r="AT278" s="197" t="s">
        <v>163</v>
      </c>
      <c r="AU278" s="197" t="s">
        <v>94</v>
      </c>
      <c r="AV278" s="12" t="s">
        <v>94</v>
      </c>
      <c r="AW278" s="12" t="s">
        <v>49</v>
      </c>
      <c r="AX278" s="12" t="s">
        <v>26</v>
      </c>
      <c r="AY278" s="197" t="s">
        <v>150</v>
      </c>
    </row>
    <row r="279" spans="2:65" s="1" customFormat="1" ht="25.5" customHeight="1">
      <c r="B279" s="182"/>
      <c r="C279" s="225" t="s">
        <v>533</v>
      </c>
      <c r="D279" s="225" t="s">
        <v>389</v>
      </c>
      <c r="E279" s="226" t="s">
        <v>534</v>
      </c>
      <c r="F279" s="227" t="s">
        <v>535</v>
      </c>
      <c r="G279" s="228" t="s">
        <v>492</v>
      </c>
      <c r="H279" s="229">
        <v>2</v>
      </c>
      <c r="I279" s="230"/>
      <c r="J279" s="231">
        <f>ROUND(I279*H279,2)</f>
        <v>0</v>
      </c>
      <c r="K279" s="227" t="s">
        <v>157</v>
      </c>
      <c r="L279" s="232"/>
      <c r="M279" s="233" t="s">
        <v>5</v>
      </c>
      <c r="N279" s="234" t="s">
        <v>57</v>
      </c>
      <c r="O279" s="43"/>
      <c r="P279" s="192">
        <f>O279*H279</f>
        <v>0</v>
      </c>
      <c r="Q279" s="192">
        <v>1.2999999999999999E-2</v>
      </c>
      <c r="R279" s="192">
        <f>Q279*H279</f>
        <v>2.5999999999999999E-2</v>
      </c>
      <c r="S279" s="192">
        <v>0</v>
      </c>
      <c r="T279" s="193">
        <f>S279*H279</f>
        <v>0</v>
      </c>
      <c r="AR279" s="24" t="s">
        <v>187</v>
      </c>
      <c r="AT279" s="24" t="s">
        <v>389</v>
      </c>
      <c r="AU279" s="24" t="s">
        <v>94</v>
      </c>
      <c r="AY279" s="24" t="s">
        <v>150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24" t="s">
        <v>26</v>
      </c>
      <c r="BK279" s="194">
        <f>ROUND(I279*H279,2)</f>
        <v>0</v>
      </c>
      <c r="BL279" s="24" t="s">
        <v>170</v>
      </c>
      <c r="BM279" s="24" t="s">
        <v>536</v>
      </c>
    </row>
    <row r="280" spans="2:65" s="12" customFormat="1">
      <c r="B280" s="195"/>
      <c r="D280" s="196" t="s">
        <v>163</v>
      </c>
      <c r="E280" s="197" t="s">
        <v>5</v>
      </c>
      <c r="F280" s="198" t="s">
        <v>499</v>
      </c>
      <c r="H280" s="199">
        <v>2</v>
      </c>
      <c r="I280" s="200"/>
      <c r="L280" s="195"/>
      <c r="M280" s="201"/>
      <c r="N280" s="202"/>
      <c r="O280" s="202"/>
      <c r="P280" s="202"/>
      <c r="Q280" s="202"/>
      <c r="R280" s="202"/>
      <c r="S280" s="202"/>
      <c r="T280" s="203"/>
      <c r="AT280" s="197" t="s">
        <v>163</v>
      </c>
      <c r="AU280" s="197" t="s">
        <v>94</v>
      </c>
      <c r="AV280" s="12" t="s">
        <v>94</v>
      </c>
      <c r="AW280" s="12" t="s">
        <v>49</v>
      </c>
      <c r="AX280" s="12" t="s">
        <v>26</v>
      </c>
      <c r="AY280" s="197" t="s">
        <v>150</v>
      </c>
    </row>
    <row r="281" spans="2:65" s="1" customFormat="1" ht="38.25" customHeight="1">
      <c r="B281" s="182"/>
      <c r="C281" s="183" t="s">
        <v>537</v>
      </c>
      <c r="D281" s="183" t="s">
        <v>153</v>
      </c>
      <c r="E281" s="184" t="s">
        <v>538</v>
      </c>
      <c r="F281" s="185" t="s">
        <v>539</v>
      </c>
      <c r="G281" s="186" t="s">
        <v>492</v>
      </c>
      <c r="H281" s="187">
        <v>3</v>
      </c>
      <c r="I281" s="188"/>
      <c r="J281" s="189">
        <f>ROUND(I281*H281,2)</f>
        <v>0</v>
      </c>
      <c r="K281" s="185" t="s">
        <v>157</v>
      </c>
      <c r="L281" s="42"/>
      <c r="M281" s="190" t="s">
        <v>5</v>
      </c>
      <c r="N281" s="191" t="s">
        <v>57</v>
      </c>
      <c r="O281" s="43"/>
      <c r="P281" s="192">
        <f>O281*H281</f>
        <v>0</v>
      </c>
      <c r="Q281" s="192">
        <v>1E-4</v>
      </c>
      <c r="R281" s="192">
        <f>Q281*H281</f>
        <v>3.0000000000000003E-4</v>
      </c>
      <c r="S281" s="192">
        <v>0</v>
      </c>
      <c r="T281" s="193">
        <f>S281*H281</f>
        <v>0</v>
      </c>
      <c r="AR281" s="24" t="s">
        <v>170</v>
      </c>
      <c r="AT281" s="24" t="s">
        <v>153</v>
      </c>
      <c r="AU281" s="24" t="s">
        <v>94</v>
      </c>
      <c r="AY281" s="24" t="s">
        <v>150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24" t="s">
        <v>26</v>
      </c>
      <c r="BK281" s="194">
        <f>ROUND(I281*H281,2)</f>
        <v>0</v>
      </c>
      <c r="BL281" s="24" t="s">
        <v>170</v>
      </c>
      <c r="BM281" s="24" t="s">
        <v>540</v>
      </c>
    </row>
    <row r="282" spans="2:65" s="12" customFormat="1">
      <c r="B282" s="195"/>
      <c r="D282" s="196" t="s">
        <v>163</v>
      </c>
      <c r="E282" s="197" t="s">
        <v>5</v>
      </c>
      <c r="F282" s="198" t="s">
        <v>541</v>
      </c>
      <c r="H282" s="199">
        <v>3</v>
      </c>
      <c r="I282" s="200"/>
      <c r="L282" s="195"/>
      <c r="M282" s="201"/>
      <c r="N282" s="202"/>
      <c r="O282" s="202"/>
      <c r="P282" s="202"/>
      <c r="Q282" s="202"/>
      <c r="R282" s="202"/>
      <c r="S282" s="202"/>
      <c r="T282" s="203"/>
      <c r="AT282" s="197" t="s">
        <v>163</v>
      </c>
      <c r="AU282" s="197" t="s">
        <v>94</v>
      </c>
      <c r="AV282" s="12" t="s">
        <v>94</v>
      </c>
      <c r="AW282" s="12" t="s">
        <v>49</v>
      </c>
      <c r="AX282" s="12" t="s">
        <v>26</v>
      </c>
      <c r="AY282" s="197" t="s">
        <v>150</v>
      </c>
    </row>
    <row r="283" spans="2:65" s="1" customFormat="1" ht="25.5" customHeight="1">
      <c r="B283" s="182"/>
      <c r="C283" s="225" t="s">
        <v>542</v>
      </c>
      <c r="D283" s="225" t="s">
        <v>389</v>
      </c>
      <c r="E283" s="226" t="s">
        <v>543</v>
      </c>
      <c r="F283" s="227" t="s">
        <v>544</v>
      </c>
      <c r="G283" s="228" t="s">
        <v>492</v>
      </c>
      <c r="H283" s="229">
        <v>1</v>
      </c>
      <c r="I283" s="230"/>
      <c r="J283" s="231">
        <f>ROUND(I283*H283,2)</f>
        <v>0</v>
      </c>
      <c r="K283" s="227" t="s">
        <v>157</v>
      </c>
      <c r="L283" s="232"/>
      <c r="M283" s="233" t="s">
        <v>5</v>
      </c>
      <c r="N283" s="234" t="s">
        <v>57</v>
      </c>
      <c r="O283" s="43"/>
      <c r="P283" s="192">
        <f>O283*H283</f>
        <v>0</v>
      </c>
      <c r="Q283" s="192">
        <v>7.7000000000000002E-3</v>
      </c>
      <c r="R283" s="192">
        <f>Q283*H283</f>
        <v>7.7000000000000002E-3</v>
      </c>
      <c r="S283" s="192">
        <v>0</v>
      </c>
      <c r="T283" s="193">
        <f>S283*H283</f>
        <v>0</v>
      </c>
      <c r="AR283" s="24" t="s">
        <v>187</v>
      </c>
      <c r="AT283" s="24" t="s">
        <v>389</v>
      </c>
      <c r="AU283" s="24" t="s">
        <v>94</v>
      </c>
      <c r="AY283" s="24" t="s">
        <v>150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24" t="s">
        <v>26</v>
      </c>
      <c r="BK283" s="194">
        <f>ROUND(I283*H283,2)</f>
        <v>0</v>
      </c>
      <c r="BL283" s="24" t="s">
        <v>170</v>
      </c>
      <c r="BM283" s="24" t="s">
        <v>545</v>
      </c>
    </row>
    <row r="284" spans="2:65" s="12" customFormat="1">
      <c r="B284" s="195"/>
      <c r="D284" s="196" t="s">
        <v>163</v>
      </c>
      <c r="E284" s="197" t="s">
        <v>5</v>
      </c>
      <c r="F284" s="198" t="s">
        <v>504</v>
      </c>
      <c r="H284" s="199">
        <v>1</v>
      </c>
      <c r="I284" s="200"/>
      <c r="L284" s="195"/>
      <c r="M284" s="201"/>
      <c r="N284" s="202"/>
      <c r="O284" s="202"/>
      <c r="P284" s="202"/>
      <c r="Q284" s="202"/>
      <c r="R284" s="202"/>
      <c r="S284" s="202"/>
      <c r="T284" s="203"/>
      <c r="AT284" s="197" t="s">
        <v>163</v>
      </c>
      <c r="AU284" s="197" t="s">
        <v>94</v>
      </c>
      <c r="AV284" s="12" t="s">
        <v>94</v>
      </c>
      <c r="AW284" s="12" t="s">
        <v>49</v>
      </c>
      <c r="AX284" s="12" t="s">
        <v>26</v>
      </c>
      <c r="AY284" s="197" t="s">
        <v>150</v>
      </c>
    </row>
    <row r="285" spans="2:65" s="1" customFormat="1" ht="25.5" customHeight="1">
      <c r="B285" s="182"/>
      <c r="C285" s="225" t="s">
        <v>546</v>
      </c>
      <c r="D285" s="225" t="s">
        <v>389</v>
      </c>
      <c r="E285" s="226" t="s">
        <v>547</v>
      </c>
      <c r="F285" s="227" t="s">
        <v>548</v>
      </c>
      <c r="G285" s="228" t="s">
        <v>492</v>
      </c>
      <c r="H285" s="229">
        <v>1</v>
      </c>
      <c r="I285" s="230"/>
      <c r="J285" s="231">
        <f>ROUND(I285*H285,2)</f>
        <v>0</v>
      </c>
      <c r="K285" s="227" t="s">
        <v>157</v>
      </c>
      <c r="L285" s="232"/>
      <c r="M285" s="233" t="s">
        <v>5</v>
      </c>
      <c r="N285" s="234" t="s">
        <v>57</v>
      </c>
      <c r="O285" s="43"/>
      <c r="P285" s="192">
        <f>O285*H285</f>
        <v>0</v>
      </c>
      <c r="Q285" s="192">
        <v>1.11E-2</v>
      </c>
      <c r="R285" s="192">
        <f>Q285*H285</f>
        <v>1.11E-2</v>
      </c>
      <c r="S285" s="192">
        <v>0</v>
      </c>
      <c r="T285" s="193">
        <f>S285*H285</f>
        <v>0</v>
      </c>
      <c r="AR285" s="24" t="s">
        <v>187</v>
      </c>
      <c r="AT285" s="24" t="s">
        <v>389</v>
      </c>
      <c r="AU285" s="24" t="s">
        <v>94</v>
      </c>
      <c r="AY285" s="24" t="s">
        <v>150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24" t="s">
        <v>26</v>
      </c>
      <c r="BK285" s="194">
        <f>ROUND(I285*H285,2)</f>
        <v>0</v>
      </c>
      <c r="BL285" s="24" t="s">
        <v>170</v>
      </c>
      <c r="BM285" s="24" t="s">
        <v>549</v>
      </c>
    </row>
    <row r="286" spans="2:65" s="12" customFormat="1">
      <c r="B286" s="195"/>
      <c r="D286" s="196" t="s">
        <v>163</v>
      </c>
      <c r="E286" s="197" t="s">
        <v>5</v>
      </c>
      <c r="F286" s="198" t="s">
        <v>504</v>
      </c>
      <c r="H286" s="199">
        <v>1</v>
      </c>
      <c r="I286" s="200"/>
      <c r="L286" s="195"/>
      <c r="M286" s="201"/>
      <c r="N286" s="202"/>
      <c r="O286" s="202"/>
      <c r="P286" s="202"/>
      <c r="Q286" s="202"/>
      <c r="R286" s="202"/>
      <c r="S286" s="202"/>
      <c r="T286" s="203"/>
      <c r="AT286" s="197" t="s">
        <v>163</v>
      </c>
      <c r="AU286" s="197" t="s">
        <v>94</v>
      </c>
      <c r="AV286" s="12" t="s">
        <v>94</v>
      </c>
      <c r="AW286" s="12" t="s">
        <v>49</v>
      </c>
      <c r="AX286" s="12" t="s">
        <v>26</v>
      </c>
      <c r="AY286" s="197" t="s">
        <v>150</v>
      </c>
    </row>
    <row r="287" spans="2:65" s="1" customFormat="1" ht="16.5" customHeight="1">
      <c r="B287" s="182"/>
      <c r="C287" s="225" t="s">
        <v>550</v>
      </c>
      <c r="D287" s="225" t="s">
        <v>389</v>
      </c>
      <c r="E287" s="226" t="s">
        <v>551</v>
      </c>
      <c r="F287" s="227" t="s">
        <v>552</v>
      </c>
      <c r="G287" s="228" t="s">
        <v>492</v>
      </c>
      <c r="H287" s="229">
        <v>1</v>
      </c>
      <c r="I287" s="230"/>
      <c r="J287" s="231">
        <f>ROUND(I287*H287,2)</f>
        <v>0</v>
      </c>
      <c r="K287" s="227" t="s">
        <v>157</v>
      </c>
      <c r="L287" s="232"/>
      <c r="M287" s="233" t="s">
        <v>5</v>
      </c>
      <c r="N287" s="234" t="s">
        <v>57</v>
      </c>
      <c r="O287" s="43"/>
      <c r="P287" s="192">
        <f>O287*H287</f>
        <v>0</v>
      </c>
      <c r="Q287" s="192">
        <v>8.9999999999999993E-3</v>
      </c>
      <c r="R287" s="192">
        <f>Q287*H287</f>
        <v>8.9999999999999993E-3</v>
      </c>
      <c r="S287" s="192">
        <v>0</v>
      </c>
      <c r="T287" s="193">
        <f>S287*H287</f>
        <v>0</v>
      </c>
      <c r="AR287" s="24" t="s">
        <v>187</v>
      </c>
      <c r="AT287" s="24" t="s">
        <v>389</v>
      </c>
      <c r="AU287" s="24" t="s">
        <v>94</v>
      </c>
      <c r="AY287" s="24" t="s">
        <v>150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24" t="s">
        <v>26</v>
      </c>
      <c r="BK287" s="194">
        <f>ROUND(I287*H287,2)</f>
        <v>0</v>
      </c>
      <c r="BL287" s="24" t="s">
        <v>170</v>
      </c>
      <c r="BM287" s="24" t="s">
        <v>553</v>
      </c>
    </row>
    <row r="288" spans="2:65" s="12" customFormat="1">
      <c r="B288" s="195"/>
      <c r="D288" s="196" t="s">
        <v>163</v>
      </c>
      <c r="E288" s="197" t="s">
        <v>5</v>
      </c>
      <c r="F288" s="198" t="s">
        <v>504</v>
      </c>
      <c r="H288" s="199">
        <v>1</v>
      </c>
      <c r="I288" s="200"/>
      <c r="L288" s="195"/>
      <c r="M288" s="201"/>
      <c r="N288" s="202"/>
      <c r="O288" s="202"/>
      <c r="P288" s="202"/>
      <c r="Q288" s="202"/>
      <c r="R288" s="202"/>
      <c r="S288" s="202"/>
      <c r="T288" s="203"/>
      <c r="AT288" s="197" t="s">
        <v>163</v>
      </c>
      <c r="AU288" s="197" t="s">
        <v>94</v>
      </c>
      <c r="AV288" s="12" t="s">
        <v>94</v>
      </c>
      <c r="AW288" s="12" t="s">
        <v>49</v>
      </c>
      <c r="AX288" s="12" t="s">
        <v>26</v>
      </c>
      <c r="AY288" s="197" t="s">
        <v>150</v>
      </c>
    </row>
    <row r="289" spans="2:65" s="1" customFormat="1" ht="25.5" customHeight="1">
      <c r="B289" s="182"/>
      <c r="C289" s="183" t="s">
        <v>554</v>
      </c>
      <c r="D289" s="183" t="s">
        <v>153</v>
      </c>
      <c r="E289" s="184" t="s">
        <v>555</v>
      </c>
      <c r="F289" s="185" t="s">
        <v>556</v>
      </c>
      <c r="G289" s="186" t="s">
        <v>289</v>
      </c>
      <c r="H289" s="187">
        <v>9</v>
      </c>
      <c r="I289" s="188"/>
      <c r="J289" s="189">
        <f>ROUND(I289*H289,2)</f>
        <v>0</v>
      </c>
      <c r="K289" s="185" t="s">
        <v>157</v>
      </c>
      <c r="L289" s="42"/>
      <c r="M289" s="190" t="s">
        <v>5</v>
      </c>
      <c r="N289" s="191" t="s">
        <v>57</v>
      </c>
      <c r="O289" s="43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AR289" s="24" t="s">
        <v>170</v>
      </c>
      <c r="AT289" s="24" t="s">
        <v>153</v>
      </c>
      <c r="AU289" s="24" t="s">
        <v>94</v>
      </c>
      <c r="AY289" s="24" t="s">
        <v>150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24" t="s">
        <v>26</v>
      </c>
      <c r="BK289" s="194">
        <f>ROUND(I289*H289,2)</f>
        <v>0</v>
      </c>
      <c r="BL289" s="24" t="s">
        <v>170</v>
      </c>
      <c r="BM289" s="24" t="s">
        <v>557</v>
      </c>
    </row>
    <row r="290" spans="2:65" s="12" customFormat="1">
      <c r="B290" s="195"/>
      <c r="D290" s="196" t="s">
        <v>163</v>
      </c>
      <c r="E290" s="197" t="s">
        <v>5</v>
      </c>
      <c r="F290" s="198" t="s">
        <v>558</v>
      </c>
      <c r="H290" s="199">
        <v>9</v>
      </c>
      <c r="I290" s="200"/>
      <c r="L290" s="195"/>
      <c r="M290" s="201"/>
      <c r="N290" s="202"/>
      <c r="O290" s="202"/>
      <c r="P290" s="202"/>
      <c r="Q290" s="202"/>
      <c r="R290" s="202"/>
      <c r="S290" s="202"/>
      <c r="T290" s="203"/>
      <c r="AT290" s="197" t="s">
        <v>163</v>
      </c>
      <c r="AU290" s="197" t="s">
        <v>94</v>
      </c>
      <c r="AV290" s="12" t="s">
        <v>94</v>
      </c>
      <c r="AW290" s="12" t="s">
        <v>49</v>
      </c>
      <c r="AX290" s="12" t="s">
        <v>26</v>
      </c>
      <c r="AY290" s="197" t="s">
        <v>150</v>
      </c>
    </row>
    <row r="291" spans="2:65" s="1" customFormat="1" ht="25.5" customHeight="1">
      <c r="B291" s="182"/>
      <c r="C291" s="225" t="s">
        <v>559</v>
      </c>
      <c r="D291" s="225" t="s">
        <v>389</v>
      </c>
      <c r="E291" s="226" t="s">
        <v>560</v>
      </c>
      <c r="F291" s="227" t="s">
        <v>561</v>
      </c>
      <c r="G291" s="228" t="s">
        <v>289</v>
      </c>
      <c r="H291" s="229">
        <v>9.1349999999999998</v>
      </c>
      <c r="I291" s="230"/>
      <c r="J291" s="231">
        <f>ROUND(I291*H291,2)</f>
        <v>0</v>
      </c>
      <c r="K291" s="227" t="s">
        <v>5</v>
      </c>
      <c r="L291" s="232"/>
      <c r="M291" s="233" t="s">
        <v>5</v>
      </c>
      <c r="N291" s="234" t="s">
        <v>57</v>
      </c>
      <c r="O291" s="43"/>
      <c r="P291" s="192">
        <f>O291*H291</f>
        <v>0</v>
      </c>
      <c r="Q291" s="192">
        <v>2.7999999999999998E-4</v>
      </c>
      <c r="R291" s="192">
        <f>Q291*H291</f>
        <v>2.5577999999999998E-3</v>
      </c>
      <c r="S291" s="192">
        <v>0</v>
      </c>
      <c r="T291" s="193">
        <f>S291*H291</f>
        <v>0</v>
      </c>
      <c r="AR291" s="24" t="s">
        <v>187</v>
      </c>
      <c r="AT291" s="24" t="s">
        <v>389</v>
      </c>
      <c r="AU291" s="24" t="s">
        <v>94</v>
      </c>
      <c r="AY291" s="24" t="s">
        <v>150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24" t="s">
        <v>26</v>
      </c>
      <c r="BK291" s="194">
        <f>ROUND(I291*H291,2)</f>
        <v>0</v>
      </c>
      <c r="BL291" s="24" t="s">
        <v>170</v>
      </c>
      <c r="BM291" s="24" t="s">
        <v>562</v>
      </c>
    </row>
    <row r="292" spans="2:65" s="12" customFormat="1">
      <c r="B292" s="195"/>
      <c r="D292" s="196" t="s">
        <v>163</v>
      </c>
      <c r="E292" s="197" t="s">
        <v>5</v>
      </c>
      <c r="F292" s="198" t="s">
        <v>558</v>
      </c>
      <c r="H292" s="199">
        <v>9</v>
      </c>
      <c r="I292" s="200"/>
      <c r="L292" s="195"/>
      <c r="M292" s="201"/>
      <c r="N292" s="202"/>
      <c r="O292" s="202"/>
      <c r="P292" s="202"/>
      <c r="Q292" s="202"/>
      <c r="R292" s="202"/>
      <c r="S292" s="202"/>
      <c r="T292" s="203"/>
      <c r="AT292" s="197" t="s">
        <v>163</v>
      </c>
      <c r="AU292" s="197" t="s">
        <v>94</v>
      </c>
      <c r="AV292" s="12" t="s">
        <v>94</v>
      </c>
      <c r="AW292" s="12" t="s">
        <v>49</v>
      </c>
      <c r="AX292" s="12" t="s">
        <v>26</v>
      </c>
      <c r="AY292" s="197" t="s">
        <v>150</v>
      </c>
    </row>
    <row r="293" spans="2:65" s="12" customFormat="1">
      <c r="B293" s="195"/>
      <c r="D293" s="196" t="s">
        <v>163</v>
      </c>
      <c r="F293" s="198" t="s">
        <v>563</v>
      </c>
      <c r="H293" s="199">
        <v>9.1349999999999998</v>
      </c>
      <c r="I293" s="200"/>
      <c r="L293" s="195"/>
      <c r="M293" s="201"/>
      <c r="N293" s="202"/>
      <c r="O293" s="202"/>
      <c r="P293" s="202"/>
      <c r="Q293" s="202"/>
      <c r="R293" s="202"/>
      <c r="S293" s="202"/>
      <c r="T293" s="203"/>
      <c r="AT293" s="197" t="s">
        <v>163</v>
      </c>
      <c r="AU293" s="197" t="s">
        <v>94</v>
      </c>
      <c r="AV293" s="12" t="s">
        <v>94</v>
      </c>
      <c r="AW293" s="12" t="s">
        <v>6</v>
      </c>
      <c r="AX293" s="12" t="s">
        <v>26</v>
      </c>
      <c r="AY293" s="197" t="s">
        <v>150</v>
      </c>
    </row>
    <row r="294" spans="2:65" s="1" customFormat="1" ht="25.5" customHeight="1">
      <c r="B294" s="182"/>
      <c r="C294" s="183" t="s">
        <v>564</v>
      </c>
      <c r="D294" s="183" t="s">
        <v>153</v>
      </c>
      <c r="E294" s="184" t="s">
        <v>565</v>
      </c>
      <c r="F294" s="185" t="s">
        <v>566</v>
      </c>
      <c r="G294" s="186" t="s">
        <v>289</v>
      </c>
      <c r="H294" s="187">
        <v>2</v>
      </c>
      <c r="I294" s="188"/>
      <c r="J294" s="189">
        <f>ROUND(I294*H294,2)</f>
        <v>0</v>
      </c>
      <c r="K294" s="185" t="s">
        <v>157</v>
      </c>
      <c r="L294" s="42"/>
      <c r="M294" s="190" t="s">
        <v>5</v>
      </c>
      <c r="N294" s="191" t="s">
        <v>57</v>
      </c>
      <c r="O294" s="43"/>
      <c r="P294" s="192">
        <f>O294*H294</f>
        <v>0</v>
      </c>
      <c r="Q294" s="192">
        <v>0</v>
      </c>
      <c r="R294" s="192">
        <f>Q294*H294</f>
        <v>0</v>
      </c>
      <c r="S294" s="192">
        <v>0</v>
      </c>
      <c r="T294" s="193">
        <f>S294*H294</f>
        <v>0</v>
      </c>
      <c r="AR294" s="24" t="s">
        <v>170</v>
      </c>
      <c r="AT294" s="24" t="s">
        <v>153</v>
      </c>
      <c r="AU294" s="24" t="s">
        <v>94</v>
      </c>
      <c r="AY294" s="24" t="s">
        <v>150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24" t="s">
        <v>26</v>
      </c>
      <c r="BK294" s="194">
        <f>ROUND(I294*H294,2)</f>
        <v>0</v>
      </c>
      <c r="BL294" s="24" t="s">
        <v>170</v>
      </c>
      <c r="BM294" s="24" t="s">
        <v>567</v>
      </c>
    </row>
    <row r="295" spans="2:65" s="12" customFormat="1">
      <c r="B295" s="195"/>
      <c r="D295" s="196" t="s">
        <v>163</v>
      </c>
      <c r="E295" s="197" t="s">
        <v>5</v>
      </c>
      <c r="F295" s="198" t="s">
        <v>568</v>
      </c>
      <c r="H295" s="199">
        <v>2</v>
      </c>
      <c r="I295" s="200"/>
      <c r="L295" s="195"/>
      <c r="M295" s="201"/>
      <c r="N295" s="202"/>
      <c r="O295" s="202"/>
      <c r="P295" s="202"/>
      <c r="Q295" s="202"/>
      <c r="R295" s="202"/>
      <c r="S295" s="202"/>
      <c r="T295" s="203"/>
      <c r="AT295" s="197" t="s">
        <v>163</v>
      </c>
      <c r="AU295" s="197" t="s">
        <v>94</v>
      </c>
      <c r="AV295" s="12" t="s">
        <v>94</v>
      </c>
      <c r="AW295" s="12" t="s">
        <v>49</v>
      </c>
      <c r="AX295" s="12" t="s">
        <v>26</v>
      </c>
      <c r="AY295" s="197" t="s">
        <v>150</v>
      </c>
    </row>
    <row r="296" spans="2:65" s="1" customFormat="1" ht="16.5" customHeight="1">
      <c r="B296" s="182"/>
      <c r="C296" s="225" t="s">
        <v>569</v>
      </c>
      <c r="D296" s="225" t="s">
        <v>389</v>
      </c>
      <c r="E296" s="226" t="s">
        <v>570</v>
      </c>
      <c r="F296" s="227" t="s">
        <v>571</v>
      </c>
      <c r="G296" s="228" t="s">
        <v>289</v>
      </c>
      <c r="H296" s="229">
        <v>2.0299999999999998</v>
      </c>
      <c r="I296" s="230"/>
      <c r="J296" s="231">
        <f>ROUND(I296*H296,2)</f>
        <v>0</v>
      </c>
      <c r="K296" s="227" t="s">
        <v>5</v>
      </c>
      <c r="L296" s="232"/>
      <c r="M296" s="233" t="s">
        <v>5</v>
      </c>
      <c r="N296" s="234" t="s">
        <v>57</v>
      </c>
      <c r="O296" s="43"/>
      <c r="P296" s="192">
        <f>O296*H296</f>
        <v>0</v>
      </c>
      <c r="Q296" s="192">
        <v>4.2999999999999999E-4</v>
      </c>
      <c r="R296" s="192">
        <f>Q296*H296</f>
        <v>8.7289999999999991E-4</v>
      </c>
      <c r="S296" s="192">
        <v>0</v>
      </c>
      <c r="T296" s="193">
        <f>S296*H296</f>
        <v>0</v>
      </c>
      <c r="AR296" s="24" t="s">
        <v>187</v>
      </c>
      <c r="AT296" s="24" t="s">
        <v>389</v>
      </c>
      <c r="AU296" s="24" t="s">
        <v>94</v>
      </c>
      <c r="AY296" s="24" t="s">
        <v>150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24" t="s">
        <v>26</v>
      </c>
      <c r="BK296" s="194">
        <f>ROUND(I296*H296,2)</f>
        <v>0</v>
      </c>
      <c r="BL296" s="24" t="s">
        <v>170</v>
      </c>
      <c r="BM296" s="24" t="s">
        <v>572</v>
      </c>
    </row>
    <row r="297" spans="2:65" s="12" customFormat="1">
      <c r="B297" s="195"/>
      <c r="D297" s="196" t="s">
        <v>163</v>
      </c>
      <c r="E297" s="197" t="s">
        <v>5</v>
      </c>
      <c r="F297" s="198" t="s">
        <v>568</v>
      </c>
      <c r="H297" s="199">
        <v>2</v>
      </c>
      <c r="I297" s="200"/>
      <c r="L297" s="195"/>
      <c r="M297" s="201"/>
      <c r="N297" s="202"/>
      <c r="O297" s="202"/>
      <c r="P297" s="202"/>
      <c r="Q297" s="202"/>
      <c r="R297" s="202"/>
      <c r="S297" s="202"/>
      <c r="T297" s="203"/>
      <c r="AT297" s="197" t="s">
        <v>163</v>
      </c>
      <c r="AU297" s="197" t="s">
        <v>94</v>
      </c>
      <c r="AV297" s="12" t="s">
        <v>94</v>
      </c>
      <c r="AW297" s="12" t="s">
        <v>49</v>
      </c>
      <c r="AX297" s="12" t="s">
        <v>26</v>
      </c>
      <c r="AY297" s="197" t="s">
        <v>150</v>
      </c>
    </row>
    <row r="298" spans="2:65" s="12" customFormat="1">
      <c r="B298" s="195"/>
      <c r="D298" s="196" t="s">
        <v>163</v>
      </c>
      <c r="F298" s="198" t="s">
        <v>573</v>
      </c>
      <c r="H298" s="199">
        <v>2.0299999999999998</v>
      </c>
      <c r="I298" s="200"/>
      <c r="L298" s="195"/>
      <c r="M298" s="201"/>
      <c r="N298" s="202"/>
      <c r="O298" s="202"/>
      <c r="P298" s="202"/>
      <c r="Q298" s="202"/>
      <c r="R298" s="202"/>
      <c r="S298" s="202"/>
      <c r="T298" s="203"/>
      <c r="AT298" s="197" t="s">
        <v>163</v>
      </c>
      <c r="AU298" s="197" t="s">
        <v>94</v>
      </c>
      <c r="AV298" s="12" t="s">
        <v>94</v>
      </c>
      <c r="AW298" s="12" t="s">
        <v>6</v>
      </c>
      <c r="AX298" s="12" t="s">
        <v>26</v>
      </c>
      <c r="AY298" s="197" t="s">
        <v>150</v>
      </c>
    </row>
    <row r="299" spans="2:65" s="1" customFormat="1" ht="25.5" customHeight="1">
      <c r="B299" s="182"/>
      <c r="C299" s="183" t="s">
        <v>574</v>
      </c>
      <c r="D299" s="183" t="s">
        <v>153</v>
      </c>
      <c r="E299" s="184" t="s">
        <v>575</v>
      </c>
      <c r="F299" s="185" t="s">
        <v>576</v>
      </c>
      <c r="G299" s="186" t="s">
        <v>289</v>
      </c>
      <c r="H299" s="187">
        <v>1</v>
      </c>
      <c r="I299" s="188"/>
      <c r="J299" s="189">
        <f>ROUND(I299*H299,2)</f>
        <v>0</v>
      </c>
      <c r="K299" s="185" t="s">
        <v>157</v>
      </c>
      <c r="L299" s="42"/>
      <c r="M299" s="190" t="s">
        <v>5</v>
      </c>
      <c r="N299" s="191" t="s">
        <v>57</v>
      </c>
      <c r="O299" s="43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AR299" s="24" t="s">
        <v>170</v>
      </c>
      <c r="AT299" s="24" t="s">
        <v>153</v>
      </c>
      <c r="AU299" s="24" t="s">
        <v>94</v>
      </c>
      <c r="AY299" s="24" t="s">
        <v>150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24" t="s">
        <v>26</v>
      </c>
      <c r="BK299" s="194">
        <f>ROUND(I299*H299,2)</f>
        <v>0</v>
      </c>
      <c r="BL299" s="24" t="s">
        <v>170</v>
      </c>
      <c r="BM299" s="24" t="s">
        <v>577</v>
      </c>
    </row>
    <row r="300" spans="2:65" s="12" customFormat="1">
      <c r="B300" s="195"/>
      <c r="D300" s="196" t="s">
        <v>163</v>
      </c>
      <c r="E300" s="197" t="s">
        <v>5</v>
      </c>
      <c r="F300" s="198" t="s">
        <v>578</v>
      </c>
      <c r="H300" s="199">
        <v>1</v>
      </c>
      <c r="I300" s="200"/>
      <c r="L300" s="195"/>
      <c r="M300" s="201"/>
      <c r="N300" s="202"/>
      <c r="O300" s="202"/>
      <c r="P300" s="202"/>
      <c r="Q300" s="202"/>
      <c r="R300" s="202"/>
      <c r="S300" s="202"/>
      <c r="T300" s="203"/>
      <c r="AT300" s="197" t="s">
        <v>163</v>
      </c>
      <c r="AU300" s="197" t="s">
        <v>94</v>
      </c>
      <c r="AV300" s="12" t="s">
        <v>94</v>
      </c>
      <c r="AW300" s="12" t="s">
        <v>49</v>
      </c>
      <c r="AX300" s="12" t="s">
        <v>26</v>
      </c>
      <c r="AY300" s="197" t="s">
        <v>150</v>
      </c>
    </row>
    <row r="301" spans="2:65" s="1" customFormat="1" ht="16.5" customHeight="1">
      <c r="B301" s="182"/>
      <c r="C301" s="225" t="s">
        <v>579</v>
      </c>
      <c r="D301" s="225" t="s">
        <v>389</v>
      </c>
      <c r="E301" s="226" t="s">
        <v>580</v>
      </c>
      <c r="F301" s="227" t="s">
        <v>581</v>
      </c>
      <c r="G301" s="228" t="s">
        <v>289</v>
      </c>
      <c r="H301" s="229">
        <v>1.0149999999999999</v>
      </c>
      <c r="I301" s="230"/>
      <c r="J301" s="231">
        <f>ROUND(I301*H301,2)</f>
        <v>0</v>
      </c>
      <c r="K301" s="227" t="s">
        <v>5</v>
      </c>
      <c r="L301" s="232"/>
      <c r="M301" s="233" t="s">
        <v>5</v>
      </c>
      <c r="N301" s="234" t="s">
        <v>57</v>
      </c>
      <c r="O301" s="43"/>
      <c r="P301" s="192">
        <f>O301*H301</f>
        <v>0</v>
      </c>
      <c r="Q301" s="192">
        <v>6.7000000000000002E-4</v>
      </c>
      <c r="R301" s="192">
        <f>Q301*H301</f>
        <v>6.8004999999999997E-4</v>
      </c>
      <c r="S301" s="192">
        <v>0</v>
      </c>
      <c r="T301" s="193">
        <f>S301*H301</f>
        <v>0</v>
      </c>
      <c r="AR301" s="24" t="s">
        <v>187</v>
      </c>
      <c r="AT301" s="24" t="s">
        <v>389</v>
      </c>
      <c r="AU301" s="24" t="s">
        <v>94</v>
      </c>
      <c r="AY301" s="24" t="s">
        <v>150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24" t="s">
        <v>26</v>
      </c>
      <c r="BK301" s="194">
        <f>ROUND(I301*H301,2)</f>
        <v>0</v>
      </c>
      <c r="BL301" s="24" t="s">
        <v>170</v>
      </c>
      <c r="BM301" s="24" t="s">
        <v>582</v>
      </c>
    </row>
    <row r="302" spans="2:65" s="12" customFormat="1">
      <c r="B302" s="195"/>
      <c r="D302" s="196" t="s">
        <v>163</v>
      </c>
      <c r="E302" s="197" t="s">
        <v>5</v>
      </c>
      <c r="F302" s="198" t="s">
        <v>578</v>
      </c>
      <c r="H302" s="199">
        <v>1</v>
      </c>
      <c r="I302" s="200"/>
      <c r="L302" s="195"/>
      <c r="M302" s="201"/>
      <c r="N302" s="202"/>
      <c r="O302" s="202"/>
      <c r="P302" s="202"/>
      <c r="Q302" s="202"/>
      <c r="R302" s="202"/>
      <c r="S302" s="202"/>
      <c r="T302" s="203"/>
      <c r="AT302" s="197" t="s">
        <v>163</v>
      </c>
      <c r="AU302" s="197" t="s">
        <v>94</v>
      </c>
      <c r="AV302" s="12" t="s">
        <v>94</v>
      </c>
      <c r="AW302" s="12" t="s">
        <v>49</v>
      </c>
      <c r="AX302" s="12" t="s">
        <v>26</v>
      </c>
      <c r="AY302" s="197" t="s">
        <v>150</v>
      </c>
    </row>
    <row r="303" spans="2:65" s="12" customFormat="1">
      <c r="B303" s="195"/>
      <c r="D303" s="196" t="s">
        <v>163</v>
      </c>
      <c r="F303" s="198" t="s">
        <v>583</v>
      </c>
      <c r="H303" s="199">
        <v>1.0149999999999999</v>
      </c>
      <c r="I303" s="200"/>
      <c r="L303" s="195"/>
      <c r="M303" s="201"/>
      <c r="N303" s="202"/>
      <c r="O303" s="202"/>
      <c r="P303" s="202"/>
      <c r="Q303" s="202"/>
      <c r="R303" s="202"/>
      <c r="S303" s="202"/>
      <c r="T303" s="203"/>
      <c r="AT303" s="197" t="s">
        <v>163</v>
      </c>
      <c r="AU303" s="197" t="s">
        <v>94</v>
      </c>
      <c r="AV303" s="12" t="s">
        <v>94</v>
      </c>
      <c r="AW303" s="12" t="s">
        <v>6</v>
      </c>
      <c r="AX303" s="12" t="s">
        <v>26</v>
      </c>
      <c r="AY303" s="197" t="s">
        <v>150</v>
      </c>
    </row>
    <row r="304" spans="2:65" s="1" customFormat="1" ht="16.5" customHeight="1">
      <c r="B304" s="182"/>
      <c r="C304" s="183" t="s">
        <v>584</v>
      </c>
      <c r="D304" s="183" t="s">
        <v>153</v>
      </c>
      <c r="E304" s="184" t="s">
        <v>585</v>
      </c>
      <c r="F304" s="185" t="s">
        <v>586</v>
      </c>
      <c r="G304" s="186" t="s">
        <v>492</v>
      </c>
      <c r="H304" s="187">
        <v>9</v>
      </c>
      <c r="I304" s="188"/>
      <c r="J304" s="189">
        <f>ROUND(I304*H304,2)</f>
        <v>0</v>
      </c>
      <c r="K304" s="185" t="s">
        <v>157</v>
      </c>
      <c r="L304" s="42"/>
      <c r="M304" s="190" t="s">
        <v>5</v>
      </c>
      <c r="N304" s="191" t="s">
        <v>57</v>
      </c>
      <c r="O304" s="43"/>
      <c r="P304" s="192">
        <f>O304*H304</f>
        <v>0</v>
      </c>
      <c r="Q304" s="192">
        <v>2.0000000000000002E-5</v>
      </c>
      <c r="R304" s="192">
        <f>Q304*H304</f>
        <v>1.8000000000000001E-4</v>
      </c>
      <c r="S304" s="192">
        <v>0</v>
      </c>
      <c r="T304" s="193">
        <f>S304*H304</f>
        <v>0</v>
      </c>
      <c r="AR304" s="24" t="s">
        <v>170</v>
      </c>
      <c r="AT304" s="24" t="s">
        <v>153</v>
      </c>
      <c r="AU304" s="24" t="s">
        <v>94</v>
      </c>
      <c r="AY304" s="24" t="s">
        <v>150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24" t="s">
        <v>26</v>
      </c>
      <c r="BK304" s="194">
        <f>ROUND(I304*H304,2)</f>
        <v>0</v>
      </c>
      <c r="BL304" s="24" t="s">
        <v>170</v>
      </c>
      <c r="BM304" s="24" t="s">
        <v>587</v>
      </c>
    </row>
    <row r="305" spans="2:65" s="12" customFormat="1">
      <c r="B305" s="195"/>
      <c r="D305" s="196" t="s">
        <v>163</v>
      </c>
      <c r="E305" s="197" t="s">
        <v>5</v>
      </c>
      <c r="F305" s="198" t="s">
        <v>588</v>
      </c>
      <c r="H305" s="199">
        <v>9</v>
      </c>
      <c r="I305" s="200"/>
      <c r="L305" s="195"/>
      <c r="M305" s="201"/>
      <c r="N305" s="202"/>
      <c r="O305" s="202"/>
      <c r="P305" s="202"/>
      <c r="Q305" s="202"/>
      <c r="R305" s="202"/>
      <c r="S305" s="202"/>
      <c r="T305" s="203"/>
      <c r="AT305" s="197" t="s">
        <v>163</v>
      </c>
      <c r="AU305" s="197" t="s">
        <v>94</v>
      </c>
      <c r="AV305" s="12" t="s">
        <v>94</v>
      </c>
      <c r="AW305" s="12" t="s">
        <v>49</v>
      </c>
      <c r="AX305" s="12" t="s">
        <v>26</v>
      </c>
      <c r="AY305" s="197" t="s">
        <v>150</v>
      </c>
    </row>
    <row r="306" spans="2:65" s="1" customFormat="1" ht="27">
      <c r="B306" s="182"/>
      <c r="C306" s="225" t="s">
        <v>589</v>
      </c>
      <c r="D306" s="225" t="s">
        <v>389</v>
      </c>
      <c r="E306" s="226" t="s">
        <v>590</v>
      </c>
      <c r="F306" s="517" t="s">
        <v>1521</v>
      </c>
      <c r="G306" s="228" t="s">
        <v>591</v>
      </c>
      <c r="H306" s="229">
        <v>9</v>
      </c>
      <c r="I306" s="230"/>
      <c r="J306" s="231">
        <f>ROUND(I306*H306,2)</f>
        <v>0</v>
      </c>
      <c r="K306" s="227" t="s">
        <v>5</v>
      </c>
      <c r="L306" s="232"/>
      <c r="M306" s="233" t="s">
        <v>5</v>
      </c>
      <c r="N306" s="234" t="s">
        <v>57</v>
      </c>
      <c r="O306" s="43"/>
      <c r="P306" s="192">
        <f>O306*H306</f>
        <v>0</v>
      </c>
      <c r="Q306" s="192">
        <v>1.2999999999999999E-3</v>
      </c>
      <c r="R306" s="192">
        <f>Q306*H306</f>
        <v>1.1699999999999999E-2</v>
      </c>
      <c r="S306" s="192">
        <v>0</v>
      </c>
      <c r="T306" s="193">
        <f>S306*H306</f>
        <v>0</v>
      </c>
      <c r="AR306" s="24" t="s">
        <v>187</v>
      </c>
      <c r="AT306" s="24" t="s">
        <v>389</v>
      </c>
      <c r="AU306" s="24" t="s">
        <v>94</v>
      </c>
      <c r="AY306" s="24" t="s">
        <v>150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24" t="s">
        <v>26</v>
      </c>
      <c r="BK306" s="194">
        <f>ROUND(I306*H306,2)</f>
        <v>0</v>
      </c>
      <c r="BL306" s="24" t="s">
        <v>170</v>
      </c>
      <c r="BM306" s="24" t="s">
        <v>592</v>
      </c>
    </row>
    <row r="307" spans="2:65" s="12" customFormat="1">
      <c r="B307" s="195"/>
      <c r="D307" s="196" t="s">
        <v>163</v>
      </c>
      <c r="E307" s="197" t="s">
        <v>5</v>
      </c>
      <c r="F307" s="198" t="s">
        <v>588</v>
      </c>
      <c r="H307" s="199">
        <v>9</v>
      </c>
      <c r="I307" s="200"/>
      <c r="L307" s="195"/>
      <c r="M307" s="201"/>
      <c r="N307" s="202"/>
      <c r="O307" s="202"/>
      <c r="P307" s="202"/>
      <c r="Q307" s="202"/>
      <c r="R307" s="202"/>
      <c r="S307" s="202"/>
      <c r="T307" s="203"/>
      <c r="AT307" s="197" t="s">
        <v>163</v>
      </c>
      <c r="AU307" s="197" t="s">
        <v>94</v>
      </c>
      <c r="AV307" s="12" t="s">
        <v>94</v>
      </c>
      <c r="AW307" s="12" t="s">
        <v>49</v>
      </c>
      <c r="AX307" s="12" t="s">
        <v>26</v>
      </c>
      <c r="AY307" s="197" t="s">
        <v>150</v>
      </c>
    </row>
    <row r="308" spans="2:65" s="1" customFormat="1" ht="16.5" customHeight="1">
      <c r="B308" s="182"/>
      <c r="C308" s="225" t="s">
        <v>593</v>
      </c>
      <c r="D308" s="225" t="s">
        <v>389</v>
      </c>
      <c r="E308" s="226" t="s">
        <v>594</v>
      </c>
      <c r="F308" s="517" t="s">
        <v>1520</v>
      </c>
      <c r="G308" s="228" t="s">
        <v>591</v>
      </c>
      <c r="H308" s="229">
        <v>9</v>
      </c>
      <c r="I308" s="230"/>
      <c r="J308" s="231">
        <f>ROUND(I308*H308,2)</f>
        <v>0</v>
      </c>
      <c r="K308" s="227" t="s">
        <v>5</v>
      </c>
      <c r="L308" s="232"/>
      <c r="M308" s="233" t="s">
        <v>5</v>
      </c>
      <c r="N308" s="234" t="s">
        <v>57</v>
      </c>
      <c r="O308" s="43"/>
      <c r="P308" s="192">
        <f>O308*H308</f>
        <v>0</v>
      </c>
      <c r="Q308" s="192">
        <v>3.2000000000000002E-3</v>
      </c>
      <c r="R308" s="192">
        <f>Q308*H308</f>
        <v>2.8800000000000003E-2</v>
      </c>
      <c r="S308" s="192">
        <v>0</v>
      </c>
      <c r="T308" s="193">
        <f>S308*H308</f>
        <v>0</v>
      </c>
      <c r="AR308" s="24" t="s">
        <v>187</v>
      </c>
      <c r="AT308" s="24" t="s">
        <v>389</v>
      </c>
      <c r="AU308" s="24" t="s">
        <v>94</v>
      </c>
      <c r="AY308" s="24" t="s">
        <v>150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24" t="s">
        <v>26</v>
      </c>
      <c r="BK308" s="194">
        <f>ROUND(I308*H308,2)</f>
        <v>0</v>
      </c>
      <c r="BL308" s="24" t="s">
        <v>170</v>
      </c>
      <c r="BM308" s="24" t="s">
        <v>595</v>
      </c>
    </row>
    <row r="309" spans="2:65" s="12" customFormat="1">
      <c r="B309" s="195"/>
      <c r="D309" s="196" t="s">
        <v>163</v>
      </c>
      <c r="E309" s="197" t="s">
        <v>5</v>
      </c>
      <c r="F309" s="198" t="s">
        <v>588</v>
      </c>
      <c r="H309" s="199">
        <v>9</v>
      </c>
      <c r="I309" s="200"/>
      <c r="L309" s="195"/>
      <c r="M309" s="201"/>
      <c r="N309" s="202"/>
      <c r="O309" s="202"/>
      <c r="P309" s="202"/>
      <c r="Q309" s="202"/>
      <c r="R309" s="202"/>
      <c r="S309" s="202"/>
      <c r="T309" s="203"/>
      <c r="AT309" s="197" t="s">
        <v>163</v>
      </c>
      <c r="AU309" s="197" t="s">
        <v>94</v>
      </c>
      <c r="AV309" s="12" t="s">
        <v>94</v>
      </c>
      <c r="AW309" s="12" t="s">
        <v>49</v>
      </c>
      <c r="AX309" s="12" t="s">
        <v>26</v>
      </c>
      <c r="AY309" s="197" t="s">
        <v>150</v>
      </c>
    </row>
    <row r="310" spans="2:65" s="1" customFormat="1" ht="27">
      <c r="B310" s="182"/>
      <c r="C310" s="225" t="s">
        <v>596</v>
      </c>
      <c r="D310" s="225" t="s">
        <v>389</v>
      </c>
      <c r="E310" s="226" t="s">
        <v>597</v>
      </c>
      <c r="F310" s="517" t="s">
        <v>1522</v>
      </c>
      <c r="G310" s="228" t="s">
        <v>591</v>
      </c>
      <c r="H310" s="229">
        <v>12</v>
      </c>
      <c r="I310" s="230"/>
      <c r="J310" s="231">
        <f>ROUND(I310*H310,2)</f>
        <v>0</v>
      </c>
      <c r="K310" s="227" t="s">
        <v>5</v>
      </c>
      <c r="L310" s="232"/>
      <c r="M310" s="233" t="s">
        <v>5</v>
      </c>
      <c r="N310" s="234" t="s">
        <v>57</v>
      </c>
      <c r="O310" s="43"/>
      <c r="P310" s="192">
        <f>O310*H310</f>
        <v>0</v>
      </c>
      <c r="Q310" s="192">
        <v>5.0000000000000001E-3</v>
      </c>
      <c r="R310" s="192">
        <f>Q310*H310</f>
        <v>0.06</v>
      </c>
      <c r="S310" s="192">
        <v>0</v>
      </c>
      <c r="T310" s="193">
        <f>S310*H310</f>
        <v>0</v>
      </c>
      <c r="AR310" s="24" t="s">
        <v>187</v>
      </c>
      <c r="AT310" s="24" t="s">
        <v>389</v>
      </c>
      <c r="AU310" s="24" t="s">
        <v>94</v>
      </c>
      <c r="AY310" s="24" t="s">
        <v>150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24" t="s">
        <v>26</v>
      </c>
      <c r="BK310" s="194">
        <f>ROUND(I310*H310,2)</f>
        <v>0</v>
      </c>
      <c r="BL310" s="24" t="s">
        <v>170</v>
      </c>
      <c r="BM310" s="24" t="s">
        <v>598</v>
      </c>
    </row>
    <row r="311" spans="2:65" s="12" customFormat="1">
      <c r="B311" s="195"/>
      <c r="D311" s="196" t="s">
        <v>163</v>
      </c>
      <c r="E311" s="197" t="s">
        <v>5</v>
      </c>
      <c r="F311" s="198" t="s">
        <v>599</v>
      </c>
      <c r="H311" s="199">
        <v>12</v>
      </c>
      <c r="I311" s="200"/>
      <c r="L311" s="195"/>
      <c r="M311" s="201"/>
      <c r="N311" s="202"/>
      <c r="O311" s="202"/>
      <c r="P311" s="202"/>
      <c r="Q311" s="202"/>
      <c r="R311" s="202"/>
      <c r="S311" s="202"/>
      <c r="T311" s="203"/>
      <c r="AT311" s="197" t="s">
        <v>163</v>
      </c>
      <c r="AU311" s="197" t="s">
        <v>94</v>
      </c>
      <c r="AV311" s="12" t="s">
        <v>94</v>
      </c>
      <c r="AW311" s="12" t="s">
        <v>49</v>
      </c>
      <c r="AX311" s="12" t="s">
        <v>26</v>
      </c>
      <c r="AY311" s="197" t="s">
        <v>150</v>
      </c>
    </row>
    <row r="312" spans="2:65" s="1" customFormat="1" ht="16.5" customHeight="1">
      <c r="B312" s="182"/>
      <c r="C312" s="183" t="s">
        <v>600</v>
      </c>
      <c r="D312" s="183" t="s">
        <v>153</v>
      </c>
      <c r="E312" s="184" t="s">
        <v>601</v>
      </c>
      <c r="F312" s="185" t="s">
        <v>602</v>
      </c>
      <c r="G312" s="186" t="s">
        <v>492</v>
      </c>
      <c r="H312" s="187">
        <v>2</v>
      </c>
      <c r="I312" s="188"/>
      <c r="J312" s="189">
        <f>ROUND(I312*H312,2)</f>
        <v>0</v>
      </c>
      <c r="K312" s="185" t="s">
        <v>157</v>
      </c>
      <c r="L312" s="42"/>
      <c r="M312" s="190" t="s">
        <v>5</v>
      </c>
      <c r="N312" s="191" t="s">
        <v>57</v>
      </c>
      <c r="O312" s="43"/>
      <c r="P312" s="192">
        <f>O312*H312</f>
        <v>0</v>
      </c>
      <c r="Q312" s="192">
        <v>2.0000000000000002E-5</v>
      </c>
      <c r="R312" s="192">
        <f>Q312*H312</f>
        <v>4.0000000000000003E-5</v>
      </c>
      <c r="S312" s="192">
        <v>0</v>
      </c>
      <c r="T312" s="193">
        <f>S312*H312</f>
        <v>0</v>
      </c>
      <c r="AR312" s="24" t="s">
        <v>170</v>
      </c>
      <c r="AT312" s="24" t="s">
        <v>153</v>
      </c>
      <c r="AU312" s="24" t="s">
        <v>94</v>
      </c>
      <c r="AY312" s="24" t="s">
        <v>150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24" t="s">
        <v>26</v>
      </c>
      <c r="BK312" s="194">
        <f>ROUND(I312*H312,2)</f>
        <v>0</v>
      </c>
      <c r="BL312" s="24" t="s">
        <v>170</v>
      </c>
      <c r="BM312" s="24" t="s">
        <v>603</v>
      </c>
    </row>
    <row r="313" spans="2:65" s="12" customFormat="1">
      <c r="B313" s="195"/>
      <c r="D313" s="196" t="s">
        <v>163</v>
      </c>
      <c r="E313" s="197" t="s">
        <v>5</v>
      </c>
      <c r="F313" s="198" t="s">
        <v>604</v>
      </c>
      <c r="H313" s="199">
        <v>2</v>
      </c>
      <c r="I313" s="200"/>
      <c r="L313" s="195"/>
      <c r="M313" s="201"/>
      <c r="N313" s="202"/>
      <c r="O313" s="202"/>
      <c r="P313" s="202"/>
      <c r="Q313" s="202"/>
      <c r="R313" s="202"/>
      <c r="S313" s="202"/>
      <c r="T313" s="203"/>
      <c r="AT313" s="197" t="s">
        <v>163</v>
      </c>
      <c r="AU313" s="197" t="s">
        <v>94</v>
      </c>
      <c r="AV313" s="12" t="s">
        <v>94</v>
      </c>
      <c r="AW313" s="12" t="s">
        <v>49</v>
      </c>
      <c r="AX313" s="12" t="s">
        <v>26</v>
      </c>
      <c r="AY313" s="197" t="s">
        <v>150</v>
      </c>
    </row>
    <row r="314" spans="2:65" s="1" customFormat="1" ht="16.5" customHeight="1">
      <c r="B314" s="182"/>
      <c r="C314" s="225" t="s">
        <v>605</v>
      </c>
      <c r="D314" s="225" t="s">
        <v>389</v>
      </c>
      <c r="E314" s="226" t="s">
        <v>606</v>
      </c>
      <c r="F314" s="517" t="s">
        <v>1523</v>
      </c>
      <c r="G314" s="228" t="s">
        <v>591</v>
      </c>
      <c r="H314" s="229">
        <v>2</v>
      </c>
      <c r="I314" s="230"/>
      <c r="J314" s="231">
        <f>ROUND(I314*H314,2)</f>
        <v>0</v>
      </c>
      <c r="K314" s="227" t="s">
        <v>5</v>
      </c>
      <c r="L314" s="232"/>
      <c r="M314" s="233" t="s">
        <v>5</v>
      </c>
      <c r="N314" s="234" t="s">
        <v>57</v>
      </c>
      <c r="O314" s="43"/>
      <c r="P314" s="192">
        <f>O314*H314</f>
        <v>0</v>
      </c>
      <c r="Q314" s="192">
        <v>3.5000000000000001E-3</v>
      </c>
      <c r="R314" s="192">
        <f>Q314*H314</f>
        <v>7.0000000000000001E-3</v>
      </c>
      <c r="S314" s="192">
        <v>0</v>
      </c>
      <c r="T314" s="193">
        <f>S314*H314</f>
        <v>0</v>
      </c>
      <c r="AR314" s="24" t="s">
        <v>187</v>
      </c>
      <c r="AT314" s="24" t="s">
        <v>389</v>
      </c>
      <c r="AU314" s="24" t="s">
        <v>94</v>
      </c>
      <c r="AY314" s="24" t="s">
        <v>150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24" t="s">
        <v>26</v>
      </c>
      <c r="BK314" s="194">
        <f>ROUND(I314*H314,2)</f>
        <v>0</v>
      </c>
      <c r="BL314" s="24" t="s">
        <v>170</v>
      </c>
      <c r="BM314" s="24" t="s">
        <v>607</v>
      </c>
    </row>
    <row r="315" spans="2:65" s="12" customFormat="1">
      <c r="B315" s="195"/>
      <c r="D315" s="196" t="s">
        <v>163</v>
      </c>
      <c r="E315" s="197" t="s">
        <v>5</v>
      </c>
      <c r="F315" s="198" t="s">
        <v>604</v>
      </c>
      <c r="H315" s="199">
        <v>2</v>
      </c>
      <c r="I315" s="200"/>
      <c r="L315" s="195"/>
      <c r="M315" s="201"/>
      <c r="N315" s="202"/>
      <c r="O315" s="202"/>
      <c r="P315" s="202"/>
      <c r="Q315" s="202"/>
      <c r="R315" s="202"/>
      <c r="S315" s="202"/>
      <c r="T315" s="203"/>
      <c r="AT315" s="197" t="s">
        <v>163</v>
      </c>
      <c r="AU315" s="197" t="s">
        <v>94</v>
      </c>
      <c r="AV315" s="12" t="s">
        <v>94</v>
      </c>
      <c r="AW315" s="12" t="s">
        <v>49</v>
      </c>
      <c r="AX315" s="12" t="s">
        <v>26</v>
      </c>
      <c r="AY315" s="197" t="s">
        <v>150</v>
      </c>
    </row>
    <row r="316" spans="2:65" s="1" customFormat="1" ht="16.5" customHeight="1">
      <c r="B316" s="182"/>
      <c r="C316" s="225" t="s">
        <v>608</v>
      </c>
      <c r="D316" s="225" t="s">
        <v>389</v>
      </c>
      <c r="E316" s="226" t="s">
        <v>609</v>
      </c>
      <c r="F316" s="517" t="s">
        <v>1524</v>
      </c>
      <c r="G316" s="228" t="s">
        <v>591</v>
      </c>
      <c r="H316" s="229">
        <v>2</v>
      </c>
      <c r="I316" s="230"/>
      <c r="J316" s="231">
        <f>ROUND(I316*H316,2)</f>
        <v>0</v>
      </c>
      <c r="K316" s="227" t="s">
        <v>5</v>
      </c>
      <c r="L316" s="232"/>
      <c r="M316" s="233" t="s">
        <v>5</v>
      </c>
      <c r="N316" s="234" t="s">
        <v>57</v>
      </c>
      <c r="O316" s="43"/>
      <c r="P316" s="192">
        <f>O316*H316</f>
        <v>0</v>
      </c>
      <c r="Q316" s="192">
        <v>8.0000000000000004E-4</v>
      </c>
      <c r="R316" s="192">
        <f>Q316*H316</f>
        <v>1.6000000000000001E-3</v>
      </c>
      <c r="S316" s="192">
        <v>0</v>
      </c>
      <c r="T316" s="193">
        <f>S316*H316</f>
        <v>0</v>
      </c>
      <c r="AR316" s="24" t="s">
        <v>187</v>
      </c>
      <c r="AT316" s="24" t="s">
        <v>389</v>
      </c>
      <c r="AU316" s="24" t="s">
        <v>94</v>
      </c>
      <c r="AY316" s="24" t="s">
        <v>150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24" t="s">
        <v>26</v>
      </c>
      <c r="BK316" s="194">
        <f>ROUND(I316*H316,2)</f>
        <v>0</v>
      </c>
      <c r="BL316" s="24" t="s">
        <v>170</v>
      </c>
      <c r="BM316" s="24" t="s">
        <v>610</v>
      </c>
    </row>
    <row r="317" spans="2:65" s="12" customFormat="1">
      <c r="B317" s="195"/>
      <c r="D317" s="196" t="s">
        <v>163</v>
      </c>
      <c r="E317" s="197" t="s">
        <v>5</v>
      </c>
      <c r="F317" s="198" t="s">
        <v>604</v>
      </c>
      <c r="H317" s="199">
        <v>2</v>
      </c>
      <c r="I317" s="200"/>
      <c r="L317" s="195"/>
      <c r="M317" s="201"/>
      <c r="N317" s="202"/>
      <c r="O317" s="202"/>
      <c r="P317" s="202"/>
      <c r="Q317" s="202"/>
      <c r="R317" s="202"/>
      <c r="S317" s="202"/>
      <c r="T317" s="203"/>
      <c r="AT317" s="197" t="s">
        <v>163</v>
      </c>
      <c r="AU317" s="197" t="s">
        <v>94</v>
      </c>
      <c r="AV317" s="12" t="s">
        <v>94</v>
      </c>
      <c r="AW317" s="12" t="s">
        <v>49</v>
      </c>
      <c r="AX317" s="12" t="s">
        <v>26</v>
      </c>
      <c r="AY317" s="197" t="s">
        <v>150</v>
      </c>
    </row>
    <row r="318" spans="2:65" s="1" customFormat="1" ht="16.5" customHeight="1">
      <c r="B318" s="182"/>
      <c r="C318" s="183" t="s">
        <v>611</v>
      </c>
      <c r="D318" s="183" t="s">
        <v>153</v>
      </c>
      <c r="E318" s="184" t="s">
        <v>612</v>
      </c>
      <c r="F318" s="185" t="s">
        <v>613</v>
      </c>
      <c r="G318" s="186" t="s">
        <v>492</v>
      </c>
      <c r="H318" s="187">
        <v>1</v>
      </c>
      <c r="I318" s="188"/>
      <c r="J318" s="189">
        <f>ROUND(I318*H318,2)</f>
        <v>0</v>
      </c>
      <c r="K318" s="185" t="s">
        <v>157</v>
      </c>
      <c r="L318" s="42"/>
      <c r="M318" s="190" t="s">
        <v>5</v>
      </c>
      <c r="N318" s="191" t="s">
        <v>57</v>
      </c>
      <c r="O318" s="43"/>
      <c r="P318" s="192">
        <f>O318*H318</f>
        <v>0</v>
      </c>
      <c r="Q318" s="192">
        <v>2.0000000000000002E-5</v>
      </c>
      <c r="R318" s="192">
        <f>Q318*H318</f>
        <v>2.0000000000000002E-5</v>
      </c>
      <c r="S318" s="192">
        <v>0</v>
      </c>
      <c r="T318" s="193">
        <f>S318*H318</f>
        <v>0</v>
      </c>
      <c r="AR318" s="24" t="s">
        <v>170</v>
      </c>
      <c r="AT318" s="24" t="s">
        <v>153</v>
      </c>
      <c r="AU318" s="24" t="s">
        <v>94</v>
      </c>
      <c r="AY318" s="24" t="s">
        <v>150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24" t="s">
        <v>26</v>
      </c>
      <c r="BK318" s="194">
        <f>ROUND(I318*H318,2)</f>
        <v>0</v>
      </c>
      <c r="BL318" s="24" t="s">
        <v>170</v>
      </c>
      <c r="BM318" s="24" t="s">
        <v>614</v>
      </c>
    </row>
    <row r="319" spans="2:65" s="12" customFormat="1">
      <c r="B319" s="195"/>
      <c r="D319" s="196" t="s">
        <v>163</v>
      </c>
      <c r="E319" s="197" t="s">
        <v>5</v>
      </c>
      <c r="F319" s="198" t="s">
        <v>615</v>
      </c>
      <c r="H319" s="199">
        <v>1</v>
      </c>
      <c r="I319" s="200"/>
      <c r="L319" s="195"/>
      <c r="M319" s="201"/>
      <c r="N319" s="202"/>
      <c r="O319" s="202"/>
      <c r="P319" s="202"/>
      <c r="Q319" s="202"/>
      <c r="R319" s="202"/>
      <c r="S319" s="202"/>
      <c r="T319" s="203"/>
      <c r="AT319" s="197" t="s">
        <v>163</v>
      </c>
      <c r="AU319" s="197" t="s">
        <v>94</v>
      </c>
      <c r="AV319" s="12" t="s">
        <v>94</v>
      </c>
      <c r="AW319" s="12" t="s">
        <v>49</v>
      </c>
      <c r="AX319" s="12" t="s">
        <v>26</v>
      </c>
      <c r="AY319" s="197" t="s">
        <v>150</v>
      </c>
    </row>
    <row r="320" spans="2:65" s="1" customFormat="1" ht="16.5" customHeight="1">
      <c r="B320" s="182"/>
      <c r="C320" s="225" t="s">
        <v>616</v>
      </c>
      <c r="D320" s="225" t="s">
        <v>389</v>
      </c>
      <c r="E320" s="226" t="s">
        <v>617</v>
      </c>
      <c r="F320" s="517" t="s">
        <v>1525</v>
      </c>
      <c r="G320" s="228" t="s">
        <v>591</v>
      </c>
      <c r="H320" s="229">
        <v>1</v>
      </c>
      <c r="I320" s="230"/>
      <c r="J320" s="231">
        <f>ROUND(I320*H320,2)</f>
        <v>0</v>
      </c>
      <c r="K320" s="227" t="s">
        <v>5</v>
      </c>
      <c r="L320" s="232"/>
      <c r="M320" s="233" t="s">
        <v>5</v>
      </c>
      <c r="N320" s="234" t="s">
        <v>57</v>
      </c>
      <c r="O320" s="43"/>
      <c r="P320" s="192">
        <f>O320*H320</f>
        <v>0</v>
      </c>
      <c r="Q320" s="192">
        <v>3.5000000000000001E-3</v>
      </c>
      <c r="R320" s="192">
        <f>Q320*H320</f>
        <v>3.5000000000000001E-3</v>
      </c>
      <c r="S320" s="192">
        <v>0</v>
      </c>
      <c r="T320" s="193">
        <f>S320*H320</f>
        <v>0</v>
      </c>
      <c r="AR320" s="24" t="s">
        <v>187</v>
      </c>
      <c r="AT320" s="24" t="s">
        <v>389</v>
      </c>
      <c r="AU320" s="24" t="s">
        <v>94</v>
      </c>
      <c r="AY320" s="24" t="s">
        <v>150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24" t="s">
        <v>26</v>
      </c>
      <c r="BK320" s="194">
        <f>ROUND(I320*H320,2)</f>
        <v>0</v>
      </c>
      <c r="BL320" s="24" t="s">
        <v>170</v>
      </c>
      <c r="BM320" s="24" t="s">
        <v>618</v>
      </c>
    </row>
    <row r="321" spans="2:65" s="12" customFormat="1">
      <c r="B321" s="195"/>
      <c r="D321" s="196" t="s">
        <v>163</v>
      </c>
      <c r="E321" s="197" t="s">
        <v>5</v>
      </c>
      <c r="F321" s="198" t="s">
        <v>615</v>
      </c>
      <c r="H321" s="199">
        <v>1</v>
      </c>
      <c r="I321" s="200"/>
      <c r="L321" s="195"/>
      <c r="M321" s="201"/>
      <c r="N321" s="202"/>
      <c r="O321" s="202"/>
      <c r="P321" s="202"/>
      <c r="Q321" s="202"/>
      <c r="R321" s="202"/>
      <c r="S321" s="202"/>
      <c r="T321" s="203"/>
      <c r="AT321" s="197" t="s">
        <v>163</v>
      </c>
      <c r="AU321" s="197" t="s">
        <v>94</v>
      </c>
      <c r="AV321" s="12" t="s">
        <v>94</v>
      </c>
      <c r="AW321" s="12" t="s">
        <v>49</v>
      </c>
      <c r="AX321" s="12" t="s">
        <v>26</v>
      </c>
      <c r="AY321" s="197" t="s">
        <v>150</v>
      </c>
    </row>
    <row r="322" spans="2:65" s="1" customFormat="1" ht="16.5" customHeight="1">
      <c r="B322" s="182"/>
      <c r="C322" s="225" t="s">
        <v>619</v>
      </c>
      <c r="D322" s="225" t="s">
        <v>389</v>
      </c>
      <c r="E322" s="226" t="s">
        <v>620</v>
      </c>
      <c r="F322" s="517" t="s">
        <v>1526</v>
      </c>
      <c r="G322" s="228" t="s">
        <v>591</v>
      </c>
      <c r="H322" s="229">
        <v>1</v>
      </c>
      <c r="I322" s="230"/>
      <c r="J322" s="231">
        <f>ROUND(I322*H322,2)</f>
        <v>0</v>
      </c>
      <c r="K322" s="227" t="s">
        <v>5</v>
      </c>
      <c r="L322" s="232"/>
      <c r="M322" s="233" t="s">
        <v>5</v>
      </c>
      <c r="N322" s="234" t="s">
        <v>57</v>
      </c>
      <c r="O322" s="43"/>
      <c r="P322" s="192">
        <f>O322*H322</f>
        <v>0</v>
      </c>
      <c r="Q322" s="192">
        <v>8.9999999999999998E-4</v>
      </c>
      <c r="R322" s="192">
        <f>Q322*H322</f>
        <v>8.9999999999999998E-4</v>
      </c>
      <c r="S322" s="192">
        <v>0</v>
      </c>
      <c r="T322" s="193">
        <f>S322*H322</f>
        <v>0</v>
      </c>
      <c r="AR322" s="24" t="s">
        <v>187</v>
      </c>
      <c r="AT322" s="24" t="s">
        <v>389</v>
      </c>
      <c r="AU322" s="24" t="s">
        <v>94</v>
      </c>
      <c r="AY322" s="24" t="s">
        <v>150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24" t="s">
        <v>26</v>
      </c>
      <c r="BK322" s="194">
        <f>ROUND(I322*H322,2)</f>
        <v>0</v>
      </c>
      <c r="BL322" s="24" t="s">
        <v>170</v>
      </c>
      <c r="BM322" s="24" t="s">
        <v>621</v>
      </c>
    </row>
    <row r="323" spans="2:65" s="12" customFormat="1">
      <c r="B323" s="195"/>
      <c r="D323" s="196" t="s">
        <v>163</v>
      </c>
      <c r="E323" s="197" t="s">
        <v>5</v>
      </c>
      <c r="F323" s="198" t="s">
        <v>615</v>
      </c>
      <c r="H323" s="199">
        <v>1</v>
      </c>
      <c r="I323" s="200"/>
      <c r="L323" s="195"/>
      <c r="M323" s="201"/>
      <c r="N323" s="202"/>
      <c r="O323" s="202"/>
      <c r="P323" s="202"/>
      <c r="Q323" s="202"/>
      <c r="R323" s="202"/>
      <c r="S323" s="202"/>
      <c r="T323" s="203"/>
      <c r="AT323" s="197" t="s">
        <v>163</v>
      </c>
      <c r="AU323" s="197" t="s">
        <v>94</v>
      </c>
      <c r="AV323" s="12" t="s">
        <v>94</v>
      </c>
      <c r="AW323" s="12" t="s">
        <v>49</v>
      </c>
      <c r="AX323" s="12" t="s">
        <v>26</v>
      </c>
      <c r="AY323" s="197" t="s">
        <v>150</v>
      </c>
    </row>
    <row r="324" spans="2:65" s="1" customFormat="1" ht="38.25" customHeight="1">
      <c r="B324" s="182"/>
      <c r="C324" s="183" t="s">
        <v>622</v>
      </c>
      <c r="D324" s="183" t="s">
        <v>153</v>
      </c>
      <c r="E324" s="184" t="s">
        <v>623</v>
      </c>
      <c r="F324" s="185" t="s">
        <v>624</v>
      </c>
      <c r="G324" s="186" t="s">
        <v>492</v>
      </c>
      <c r="H324" s="187">
        <v>2</v>
      </c>
      <c r="I324" s="188"/>
      <c r="J324" s="189">
        <f>ROUND(I324*H324,2)</f>
        <v>0</v>
      </c>
      <c r="K324" s="185" t="s">
        <v>157</v>
      </c>
      <c r="L324" s="42"/>
      <c r="M324" s="190" t="s">
        <v>5</v>
      </c>
      <c r="N324" s="191" t="s">
        <v>57</v>
      </c>
      <c r="O324" s="43"/>
      <c r="P324" s="192">
        <f>O324*H324</f>
        <v>0</v>
      </c>
      <c r="Q324" s="192">
        <v>8.5999999999999998E-4</v>
      </c>
      <c r="R324" s="192">
        <f>Q324*H324</f>
        <v>1.72E-3</v>
      </c>
      <c r="S324" s="192">
        <v>0</v>
      </c>
      <c r="T324" s="193">
        <f>S324*H324</f>
        <v>0</v>
      </c>
      <c r="AR324" s="24" t="s">
        <v>170</v>
      </c>
      <c r="AT324" s="24" t="s">
        <v>153</v>
      </c>
      <c r="AU324" s="24" t="s">
        <v>94</v>
      </c>
      <c r="AY324" s="24" t="s">
        <v>150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24" t="s">
        <v>26</v>
      </c>
      <c r="BK324" s="194">
        <f>ROUND(I324*H324,2)</f>
        <v>0</v>
      </c>
      <c r="BL324" s="24" t="s">
        <v>170</v>
      </c>
      <c r="BM324" s="24" t="s">
        <v>625</v>
      </c>
    </row>
    <row r="325" spans="2:65" s="12" customFormat="1">
      <c r="B325" s="195"/>
      <c r="D325" s="196" t="s">
        <v>163</v>
      </c>
      <c r="E325" s="197" t="s">
        <v>5</v>
      </c>
      <c r="F325" s="198" t="s">
        <v>523</v>
      </c>
      <c r="H325" s="199">
        <v>2</v>
      </c>
      <c r="I325" s="200"/>
      <c r="L325" s="195"/>
      <c r="M325" s="201"/>
      <c r="N325" s="202"/>
      <c r="O325" s="202"/>
      <c r="P325" s="202"/>
      <c r="Q325" s="202"/>
      <c r="R325" s="202"/>
      <c r="S325" s="202"/>
      <c r="T325" s="203"/>
      <c r="AT325" s="197" t="s">
        <v>163</v>
      </c>
      <c r="AU325" s="197" t="s">
        <v>94</v>
      </c>
      <c r="AV325" s="12" t="s">
        <v>94</v>
      </c>
      <c r="AW325" s="12" t="s">
        <v>49</v>
      </c>
      <c r="AX325" s="12" t="s">
        <v>26</v>
      </c>
      <c r="AY325" s="197" t="s">
        <v>150</v>
      </c>
    </row>
    <row r="326" spans="2:65" s="1" customFormat="1" ht="16.5" customHeight="1">
      <c r="B326" s="182"/>
      <c r="C326" s="225" t="s">
        <v>626</v>
      </c>
      <c r="D326" s="225" t="s">
        <v>389</v>
      </c>
      <c r="E326" s="226" t="s">
        <v>627</v>
      </c>
      <c r="F326" s="517" t="s">
        <v>1527</v>
      </c>
      <c r="G326" s="228" t="s">
        <v>492</v>
      </c>
      <c r="H326" s="229">
        <v>2</v>
      </c>
      <c r="I326" s="230"/>
      <c r="J326" s="231">
        <f>ROUND(I326*H326,2)</f>
        <v>0</v>
      </c>
      <c r="K326" s="227" t="s">
        <v>5</v>
      </c>
      <c r="L326" s="232"/>
      <c r="M326" s="233" t="s">
        <v>5</v>
      </c>
      <c r="N326" s="234" t="s">
        <v>57</v>
      </c>
      <c r="O326" s="43"/>
      <c r="P326" s="192">
        <f>O326*H326</f>
        <v>0</v>
      </c>
      <c r="Q326" s="192">
        <v>1.7999999999999999E-2</v>
      </c>
      <c r="R326" s="192">
        <f>Q326*H326</f>
        <v>3.5999999999999997E-2</v>
      </c>
      <c r="S326" s="192">
        <v>0</v>
      </c>
      <c r="T326" s="193">
        <f>S326*H326</f>
        <v>0</v>
      </c>
      <c r="AR326" s="24" t="s">
        <v>187</v>
      </c>
      <c r="AT326" s="24" t="s">
        <v>389</v>
      </c>
      <c r="AU326" s="24" t="s">
        <v>94</v>
      </c>
      <c r="AY326" s="24" t="s">
        <v>150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24" t="s">
        <v>26</v>
      </c>
      <c r="BK326" s="194">
        <f>ROUND(I326*H326,2)</f>
        <v>0</v>
      </c>
      <c r="BL326" s="24" t="s">
        <v>170</v>
      </c>
      <c r="BM326" s="24" t="s">
        <v>628</v>
      </c>
    </row>
    <row r="327" spans="2:65" s="12" customFormat="1">
      <c r="B327" s="195"/>
      <c r="D327" s="196" t="s">
        <v>163</v>
      </c>
      <c r="E327" s="197" t="s">
        <v>5</v>
      </c>
      <c r="F327" s="198" t="s">
        <v>523</v>
      </c>
      <c r="H327" s="199">
        <v>2</v>
      </c>
      <c r="I327" s="200"/>
      <c r="L327" s="195"/>
      <c r="M327" s="201"/>
      <c r="N327" s="202"/>
      <c r="O327" s="202"/>
      <c r="P327" s="202"/>
      <c r="Q327" s="202"/>
      <c r="R327" s="202"/>
      <c r="S327" s="202"/>
      <c r="T327" s="203"/>
      <c r="AT327" s="197" t="s">
        <v>163</v>
      </c>
      <c r="AU327" s="197" t="s">
        <v>94</v>
      </c>
      <c r="AV327" s="12" t="s">
        <v>94</v>
      </c>
      <c r="AW327" s="12" t="s">
        <v>49</v>
      </c>
      <c r="AX327" s="12" t="s">
        <v>26</v>
      </c>
      <c r="AY327" s="197" t="s">
        <v>150</v>
      </c>
    </row>
    <row r="328" spans="2:65" s="1" customFormat="1" ht="16.5" customHeight="1">
      <c r="B328" s="182"/>
      <c r="C328" s="225" t="s">
        <v>629</v>
      </c>
      <c r="D328" s="225" t="s">
        <v>389</v>
      </c>
      <c r="E328" s="226" t="s">
        <v>630</v>
      </c>
      <c r="F328" s="517" t="s">
        <v>1528</v>
      </c>
      <c r="G328" s="228" t="s">
        <v>492</v>
      </c>
      <c r="H328" s="229">
        <v>2</v>
      </c>
      <c r="I328" s="230"/>
      <c r="J328" s="231">
        <f>ROUND(I328*H328,2)</f>
        <v>0</v>
      </c>
      <c r="K328" s="227" t="s">
        <v>5</v>
      </c>
      <c r="L328" s="232"/>
      <c r="M328" s="233" t="s">
        <v>5</v>
      </c>
      <c r="N328" s="234" t="s">
        <v>57</v>
      </c>
      <c r="O328" s="43"/>
      <c r="P328" s="192">
        <f>O328*H328</f>
        <v>0</v>
      </c>
      <c r="Q328" s="192">
        <v>7.3000000000000001E-3</v>
      </c>
      <c r="R328" s="192">
        <f>Q328*H328</f>
        <v>1.46E-2</v>
      </c>
      <c r="S328" s="192">
        <v>0</v>
      </c>
      <c r="T328" s="193">
        <f>S328*H328</f>
        <v>0</v>
      </c>
      <c r="AR328" s="24" t="s">
        <v>187</v>
      </c>
      <c r="AT328" s="24" t="s">
        <v>389</v>
      </c>
      <c r="AU328" s="24" t="s">
        <v>94</v>
      </c>
      <c r="AY328" s="24" t="s">
        <v>150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24" t="s">
        <v>26</v>
      </c>
      <c r="BK328" s="194">
        <f>ROUND(I328*H328,2)</f>
        <v>0</v>
      </c>
      <c r="BL328" s="24" t="s">
        <v>170</v>
      </c>
      <c r="BM328" s="24" t="s">
        <v>631</v>
      </c>
    </row>
    <row r="329" spans="2:65" s="12" customFormat="1">
      <c r="B329" s="195"/>
      <c r="D329" s="196" t="s">
        <v>163</v>
      </c>
      <c r="E329" s="197" t="s">
        <v>5</v>
      </c>
      <c r="F329" s="198" t="s">
        <v>523</v>
      </c>
      <c r="H329" s="199">
        <v>2</v>
      </c>
      <c r="I329" s="200"/>
      <c r="L329" s="195"/>
      <c r="M329" s="201"/>
      <c r="N329" s="202"/>
      <c r="O329" s="202"/>
      <c r="P329" s="202"/>
      <c r="Q329" s="202"/>
      <c r="R329" s="202"/>
      <c r="S329" s="202"/>
      <c r="T329" s="203"/>
      <c r="AT329" s="197" t="s">
        <v>163</v>
      </c>
      <c r="AU329" s="197" t="s">
        <v>94</v>
      </c>
      <c r="AV329" s="12" t="s">
        <v>94</v>
      </c>
      <c r="AW329" s="12" t="s">
        <v>49</v>
      </c>
      <c r="AX329" s="12" t="s">
        <v>26</v>
      </c>
      <c r="AY329" s="197" t="s">
        <v>150</v>
      </c>
    </row>
    <row r="330" spans="2:65" s="1" customFormat="1" ht="38.25" customHeight="1">
      <c r="B330" s="182"/>
      <c r="C330" s="183" t="s">
        <v>632</v>
      </c>
      <c r="D330" s="183" t="s">
        <v>153</v>
      </c>
      <c r="E330" s="184" t="s">
        <v>633</v>
      </c>
      <c r="F330" s="185" t="s">
        <v>634</v>
      </c>
      <c r="G330" s="186" t="s">
        <v>492</v>
      </c>
      <c r="H330" s="187">
        <v>1</v>
      </c>
      <c r="I330" s="188"/>
      <c r="J330" s="189">
        <f>ROUND(I330*H330,2)</f>
        <v>0</v>
      </c>
      <c r="K330" s="185" t="s">
        <v>157</v>
      </c>
      <c r="L330" s="42"/>
      <c r="M330" s="190" t="s">
        <v>5</v>
      </c>
      <c r="N330" s="191" t="s">
        <v>57</v>
      </c>
      <c r="O330" s="43"/>
      <c r="P330" s="192">
        <f>O330*H330</f>
        <v>0</v>
      </c>
      <c r="Q330" s="192">
        <v>8.0000000000000004E-4</v>
      </c>
      <c r="R330" s="192">
        <f>Q330*H330</f>
        <v>8.0000000000000004E-4</v>
      </c>
      <c r="S330" s="192">
        <v>0</v>
      </c>
      <c r="T330" s="193">
        <f>S330*H330</f>
        <v>0</v>
      </c>
      <c r="AR330" s="24" t="s">
        <v>170</v>
      </c>
      <c r="AT330" s="24" t="s">
        <v>153</v>
      </c>
      <c r="AU330" s="24" t="s">
        <v>94</v>
      </c>
      <c r="AY330" s="24" t="s">
        <v>150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24" t="s">
        <v>26</v>
      </c>
      <c r="BK330" s="194">
        <f>ROUND(I330*H330,2)</f>
        <v>0</v>
      </c>
      <c r="BL330" s="24" t="s">
        <v>170</v>
      </c>
      <c r="BM330" s="24" t="s">
        <v>635</v>
      </c>
    </row>
    <row r="331" spans="2:65" s="12" customFormat="1">
      <c r="B331" s="195"/>
      <c r="D331" s="196" t="s">
        <v>163</v>
      </c>
      <c r="E331" s="197" t="s">
        <v>5</v>
      </c>
      <c r="F331" s="198" t="s">
        <v>504</v>
      </c>
      <c r="H331" s="199">
        <v>1</v>
      </c>
      <c r="I331" s="200"/>
      <c r="L331" s="195"/>
      <c r="M331" s="201"/>
      <c r="N331" s="202"/>
      <c r="O331" s="202"/>
      <c r="P331" s="202"/>
      <c r="Q331" s="202"/>
      <c r="R331" s="202"/>
      <c r="S331" s="202"/>
      <c r="T331" s="203"/>
      <c r="AT331" s="197" t="s">
        <v>163</v>
      </c>
      <c r="AU331" s="197" t="s">
        <v>94</v>
      </c>
      <c r="AV331" s="12" t="s">
        <v>94</v>
      </c>
      <c r="AW331" s="12" t="s">
        <v>49</v>
      </c>
      <c r="AX331" s="12" t="s">
        <v>26</v>
      </c>
      <c r="AY331" s="197" t="s">
        <v>150</v>
      </c>
    </row>
    <row r="332" spans="2:65" s="1" customFormat="1" ht="16.5" customHeight="1">
      <c r="B332" s="182"/>
      <c r="C332" s="225" t="s">
        <v>636</v>
      </c>
      <c r="D332" s="225" t="s">
        <v>389</v>
      </c>
      <c r="E332" s="226" t="s">
        <v>637</v>
      </c>
      <c r="F332" s="517" t="s">
        <v>1529</v>
      </c>
      <c r="G332" s="228" t="s">
        <v>638</v>
      </c>
      <c r="H332" s="229">
        <v>1</v>
      </c>
      <c r="I332" s="230"/>
      <c r="J332" s="231">
        <f>ROUND(I332*H332,2)</f>
        <v>0</v>
      </c>
      <c r="K332" s="227" t="s">
        <v>5</v>
      </c>
      <c r="L332" s="232"/>
      <c r="M332" s="233" t="s">
        <v>5</v>
      </c>
      <c r="N332" s="234" t="s">
        <v>57</v>
      </c>
      <c r="O332" s="43"/>
      <c r="P332" s="192">
        <f>O332*H332</f>
        <v>0</v>
      </c>
      <c r="Q332" s="192">
        <v>3.3000000000000002E-2</v>
      </c>
      <c r="R332" s="192">
        <f>Q332*H332</f>
        <v>3.3000000000000002E-2</v>
      </c>
      <c r="S332" s="192">
        <v>0</v>
      </c>
      <c r="T332" s="193">
        <f>S332*H332</f>
        <v>0</v>
      </c>
      <c r="AR332" s="24" t="s">
        <v>187</v>
      </c>
      <c r="AT332" s="24" t="s">
        <v>389</v>
      </c>
      <c r="AU332" s="24" t="s">
        <v>94</v>
      </c>
      <c r="AY332" s="24" t="s">
        <v>150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24" t="s">
        <v>26</v>
      </c>
      <c r="BK332" s="194">
        <f>ROUND(I332*H332,2)</f>
        <v>0</v>
      </c>
      <c r="BL332" s="24" t="s">
        <v>170</v>
      </c>
      <c r="BM332" s="24" t="s">
        <v>639</v>
      </c>
    </row>
    <row r="333" spans="2:65" s="12" customFormat="1">
      <c r="B333" s="195"/>
      <c r="D333" s="196" t="s">
        <v>163</v>
      </c>
      <c r="E333" s="197" t="s">
        <v>5</v>
      </c>
      <c r="F333" s="198" t="s">
        <v>504</v>
      </c>
      <c r="H333" s="199">
        <v>1</v>
      </c>
      <c r="I333" s="200"/>
      <c r="L333" s="195"/>
      <c r="M333" s="201"/>
      <c r="N333" s="202"/>
      <c r="O333" s="202"/>
      <c r="P333" s="202"/>
      <c r="Q333" s="202"/>
      <c r="R333" s="202"/>
      <c r="S333" s="202"/>
      <c r="T333" s="203"/>
      <c r="AT333" s="197" t="s">
        <v>163</v>
      </c>
      <c r="AU333" s="197" t="s">
        <v>94</v>
      </c>
      <c r="AV333" s="12" t="s">
        <v>94</v>
      </c>
      <c r="AW333" s="12" t="s">
        <v>49</v>
      </c>
      <c r="AX333" s="12" t="s">
        <v>26</v>
      </c>
      <c r="AY333" s="197" t="s">
        <v>150</v>
      </c>
    </row>
    <row r="334" spans="2:65" s="1" customFormat="1" ht="25.5" customHeight="1">
      <c r="B334" s="182"/>
      <c r="C334" s="183" t="s">
        <v>640</v>
      </c>
      <c r="D334" s="183" t="s">
        <v>153</v>
      </c>
      <c r="E334" s="184" t="s">
        <v>641</v>
      </c>
      <c r="F334" s="185" t="s">
        <v>642</v>
      </c>
      <c r="G334" s="186" t="s">
        <v>492</v>
      </c>
      <c r="H334" s="187">
        <v>1</v>
      </c>
      <c r="I334" s="188"/>
      <c r="J334" s="189">
        <f>ROUND(I334*H334,2)</f>
        <v>0</v>
      </c>
      <c r="K334" s="185" t="s">
        <v>157</v>
      </c>
      <c r="L334" s="42"/>
      <c r="M334" s="190" t="s">
        <v>5</v>
      </c>
      <c r="N334" s="191" t="s">
        <v>57</v>
      </c>
      <c r="O334" s="43"/>
      <c r="P334" s="192">
        <f>O334*H334</f>
        <v>0</v>
      </c>
      <c r="Q334" s="192">
        <v>3.4000000000000002E-4</v>
      </c>
      <c r="R334" s="192">
        <f>Q334*H334</f>
        <v>3.4000000000000002E-4</v>
      </c>
      <c r="S334" s="192">
        <v>0</v>
      </c>
      <c r="T334" s="193">
        <f>S334*H334</f>
        <v>0</v>
      </c>
      <c r="AR334" s="24" t="s">
        <v>170</v>
      </c>
      <c r="AT334" s="24" t="s">
        <v>153</v>
      </c>
      <c r="AU334" s="24" t="s">
        <v>94</v>
      </c>
      <c r="AY334" s="24" t="s">
        <v>150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24" t="s">
        <v>26</v>
      </c>
      <c r="BK334" s="194">
        <f>ROUND(I334*H334,2)</f>
        <v>0</v>
      </c>
      <c r="BL334" s="24" t="s">
        <v>170</v>
      </c>
      <c r="BM334" s="24" t="s">
        <v>643</v>
      </c>
    </row>
    <row r="335" spans="2:65" s="12" customFormat="1">
      <c r="B335" s="195"/>
      <c r="D335" s="196" t="s">
        <v>163</v>
      </c>
      <c r="E335" s="197" t="s">
        <v>5</v>
      </c>
      <c r="F335" s="198" t="s">
        <v>644</v>
      </c>
      <c r="H335" s="199">
        <v>1</v>
      </c>
      <c r="I335" s="200"/>
      <c r="L335" s="195"/>
      <c r="M335" s="201"/>
      <c r="N335" s="202"/>
      <c r="O335" s="202"/>
      <c r="P335" s="202"/>
      <c r="Q335" s="202"/>
      <c r="R335" s="202"/>
      <c r="S335" s="202"/>
      <c r="T335" s="203"/>
      <c r="AT335" s="197" t="s">
        <v>163</v>
      </c>
      <c r="AU335" s="197" t="s">
        <v>94</v>
      </c>
      <c r="AV335" s="12" t="s">
        <v>94</v>
      </c>
      <c r="AW335" s="12" t="s">
        <v>49</v>
      </c>
      <c r="AX335" s="12" t="s">
        <v>26</v>
      </c>
      <c r="AY335" s="197" t="s">
        <v>150</v>
      </c>
    </row>
    <row r="336" spans="2:65" s="1" customFormat="1" ht="27">
      <c r="B336" s="182"/>
      <c r="C336" s="225" t="s">
        <v>645</v>
      </c>
      <c r="D336" s="225" t="s">
        <v>389</v>
      </c>
      <c r="E336" s="226" t="s">
        <v>646</v>
      </c>
      <c r="F336" s="517" t="s">
        <v>1530</v>
      </c>
      <c r="G336" s="228" t="s">
        <v>591</v>
      </c>
      <c r="H336" s="229">
        <v>1</v>
      </c>
      <c r="I336" s="230"/>
      <c r="J336" s="231">
        <f>ROUND(I336*H336,2)</f>
        <v>0</v>
      </c>
      <c r="K336" s="227" t="s">
        <v>5</v>
      </c>
      <c r="L336" s="232"/>
      <c r="M336" s="233" t="s">
        <v>5</v>
      </c>
      <c r="N336" s="234" t="s">
        <v>57</v>
      </c>
      <c r="O336" s="43"/>
      <c r="P336" s="192">
        <f>O336*H336</f>
        <v>0</v>
      </c>
      <c r="Q336" s="192">
        <v>4.2999999999999997E-2</v>
      </c>
      <c r="R336" s="192">
        <f>Q336*H336</f>
        <v>4.2999999999999997E-2</v>
      </c>
      <c r="S336" s="192">
        <v>0</v>
      </c>
      <c r="T336" s="193">
        <f>S336*H336</f>
        <v>0</v>
      </c>
      <c r="AR336" s="24" t="s">
        <v>187</v>
      </c>
      <c r="AT336" s="24" t="s">
        <v>389</v>
      </c>
      <c r="AU336" s="24" t="s">
        <v>94</v>
      </c>
      <c r="AY336" s="24" t="s">
        <v>150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24" t="s">
        <v>26</v>
      </c>
      <c r="BK336" s="194">
        <f>ROUND(I336*H336,2)</f>
        <v>0</v>
      </c>
      <c r="BL336" s="24" t="s">
        <v>170</v>
      </c>
      <c r="BM336" s="24" t="s">
        <v>647</v>
      </c>
    </row>
    <row r="337" spans="2:65" s="12" customFormat="1">
      <c r="B337" s="195"/>
      <c r="D337" s="196" t="s">
        <v>163</v>
      </c>
      <c r="E337" s="197" t="s">
        <v>5</v>
      </c>
      <c r="F337" s="198" t="s">
        <v>644</v>
      </c>
      <c r="H337" s="199">
        <v>1</v>
      </c>
      <c r="I337" s="200"/>
      <c r="L337" s="195"/>
      <c r="M337" s="201"/>
      <c r="N337" s="202"/>
      <c r="O337" s="202"/>
      <c r="P337" s="202"/>
      <c r="Q337" s="202"/>
      <c r="R337" s="202"/>
      <c r="S337" s="202"/>
      <c r="T337" s="203"/>
      <c r="AT337" s="197" t="s">
        <v>163</v>
      </c>
      <c r="AU337" s="197" t="s">
        <v>94</v>
      </c>
      <c r="AV337" s="12" t="s">
        <v>94</v>
      </c>
      <c r="AW337" s="12" t="s">
        <v>49</v>
      </c>
      <c r="AX337" s="12" t="s">
        <v>26</v>
      </c>
      <c r="AY337" s="197" t="s">
        <v>150</v>
      </c>
    </row>
    <row r="338" spans="2:65" s="1" customFormat="1" ht="25.5" customHeight="1">
      <c r="B338" s="182"/>
      <c r="C338" s="183" t="s">
        <v>648</v>
      </c>
      <c r="D338" s="183" t="s">
        <v>153</v>
      </c>
      <c r="E338" s="184" t="s">
        <v>649</v>
      </c>
      <c r="F338" s="185" t="s">
        <v>650</v>
      </c>
      <c r="G338" s="186" t="s">
        <v>492</v>
      </c>
      <c r="H338" s="187">
        <v>12</v>
      </c>
      <c r="I338" s="188"/>
      <c r="J338" s="189">
        <f>ROUND(I338*H338,2)</f>
        <v>0</v>
      </c>
      <c r="K338" s="185" t="s">
        <v>157</v>
      </c>
      <c r="L338" s="42"/>
      <c r="M338" s="190" t="s">
        <v>5</v>
      </c>
      <c r="N338" s="191" t="s">
        <v>57</v>
      </c>
      <c r="O338" s="43"/>
      <c r="P338" s="192">
        <f>O338*H338</f>
        <v>0</v>
      </c>
      <c r="Q338" s="192">
        <v>0</v>
      </c>
      <c r="R338" s="192">
        <f>Q338*H338</f>
        <v>0</v>
      </c>
      <c r="S338" s="192">
        <v>0</v>
      </c>
      <c r="T338" s="193">
        <f>S338*H338</f>
        <v>0</v>
      </c>
      <c r="AR338" s="24" t="s">
        <v>170</v>
      </c>
      <c r="AT338" s="24" t="s">
        <v>153</v>
      </c>
      <c r="AU338" s="24" t="s">
        <v>94</v>
      </c>
      <c r="AY338" s="24" t="s">
        <v>150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24" t="s">
        <v>26</v>
      </c>
      <c r="BK338" s="194">
        <f>ROUND(I338*H338,2)</f>
        <v>0</v>
      </c>
      <c r="BL338" s="24" t="s">
        <v>170</v>
      </c>
      <c r="BM338" s="24" t="s">
        <v>651</v>
      </c>
    </row>
    <row r="339" spans="2:65" s="12" customFormat="1">
      <c r="B339" s="195"/>
      <c r="D339" s="196" t="s">
        <v>163</v>
      </c>
      <c r="E339" s="197" t="s">
        <v>5</v>
      </c>
      <c r="F339" s="198" t="s">
        <v>652</v>
      </c>
      <c r="H339" s="199">
        <v>12</v>
      </c>
      <c r="I339" s="200"/>
      <c r="L339" s="195"/>
      <c r="M339" s="201"/>
      <c r="N339" s="202"/>
      <c r="O339" s="202"/>
      <c r="P339" s="202"/>
      <c r="Q339" s="202"/>
      <c r="R339" s="202"/>
      <c r="S339" s="202"/>
      <c r="T339" s="203"/>
      <c r="AT339" s="197" t="s">
        <v>163</v>
      </c>
      <c r="AU339" s="197" t="s">
        <v>94</v>
      </c>
      <c r="AV339" s="12" t="s">
        <v>94</v>
      </c>
      <c r="AW339" s="12" t="s">
        <v>49</v>
      </c>
      <c r="AX339" s="12" t="s">
        <v>26</v>
      </c>
      <c r="AY339" s="197" t="s">
        <v>150</v>
      </c>
    </row>
    <row r="340" spans="2:65" s="1" customFormat="1" ht="27">
      <c r="B340" s="182"/>
      <c r="C340" s="225" t="s">
        <v>653</v>
      </c>
      <c r="D340" s="225" t="s">
        <v>389</v>
      </c>
      <c r="E340" s="226" t="s">
        <v>654</v>
      </c>
      <c r="F340" s="517" t="s">
        <v>1531</v>
      </c>
      <c r="G340" s="228" t="s">
        <v>591</v>
      </c>
      <c r="H340" s="229">
        <v>12</v>
      </c>
      <c r="I340" s="230"/>
      <c r="J340" s="231">
        <f>ROUND(I340*H340,2)</f>
        <v>0</v>
      </c>
      <c r="K340" s="227" t="s">
        <v>5</v>
      </c>
      <c r="L340" s="232"/>
      <c r="M340" s="233" t="s">
        <v>5</v>
      </c>
      <c r="N340" s="234" t="s">
        <v>57</v>
      </c>
      <c r="O340" s="43"/>
      <c r="P340" s="192">
        <f>O340*H340</f>
        <v>0</v>
      </c>
      <c r="Q340" s="192">
        <v>1.9E-3</v>
      </c>
      <c r="R340" s="192">
        <f>Q340*H340</f>
        <v>2.2800000000000001E-2</v>
      </c>
      <c r="S340" s="192">
        <v>0</v>
      </c>
      <c r="T340" s="193">
        <f>S340*H340</f>
        <v>0</v>
      </c>
      <c r="AR340" s="24" t="s">
        <v>187</v>
      </c>
      <c r="AT340" s="24" t="s">
        <v>389</v>
      </c>
      <c r="AU340" s="24" t="s">
        <v>94</v>
      </c>
      <c r="AY340" s="24" t="s">
        <v>150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24" t="s">
        <v>26</v>
      </c>
      <c r="BK340" s="194">
        <f>ROUND(I340*H340,2)</f>
        <v>0</v>
      </c>
      <c r="BL340" s="24" t="s">
        <v>170</v>
      </c>
      <c r="BM340" s="24" t="s">
        <v>655</v>
      </c>
    </row>
    <row r="341" spans="2:65" s="1" customFormat="1" ht="27">
      <c r="B341" s="42"/>
      <c r="D341" s="196" t="s">
        <v>219</v>
      </c>
      <c r="F341" s="204" t="s">
        <v>656</v>
      </c>
      <c r="I341" s="205"/>
      <c r="L341" s="42"/>
      <c r="M341" s="206"/>
      <c r="N341" s="43"/>
      <c r="O341" s="43"/>
      <c r="P341" s="43"/>
      <c r="Q341" s="43"/>
      <c r="R341" s="43"/>
      <c r="S341" s="43"/>
      <c r="T341" s="71"/>
      <c r="AT341" s="24" t="s">
        <v>219</v>
      </c>
      <c r="AU341" s="24" t="s">
        <v>94</v>
      </c>
    </row>
    <row r="342" spans="2:65" s="12" customFormat="1">
      <c r="B342" s="195"/>
      <c r="D342" s="196" t="s">
        <v>163</v>
      </c>
      <c r="E342" s="197" t="s">
        <v>5</v>
      </c>
      <c r="F342" s="198" t="s">
        <v>652</v>
      </c>
      <c r="H342" s="199">
        <v>12</v>
      </c>
      <c r="I342" s="200"/>
      <c r="L342" s="195"/>
      <c r="M342" s="201"/>
      <c r="N342" s="202"/>
      <c r="O342" s="202"/>
      <c r="P342" s="202"/>
      <c r="Q342" s="202"/>
      <c r="R342" s="202"/>
      <c r="S342" s="202"/>
      <c r="T342" s="203"/>
      <c r="AT342" s="197" t="s">
        <v>163</v>
      </c>
      <c r="AU342" s="197" t="s">
        <v>94</v>
      </c>
      <c r="AV342" s="12" t="s">
        <v>94</v>
      </c>
      <c r="AW342" s="12" t="s">
        <v>49</v>
      </c>
      <c r="AX342" s="12" t="s">
        <v>26</v>
      </c>
      <c r="AY342" s="197" t="s">
        <v>150</v>
      </c>
    </row>
    <row r="343" spans="2:65" s="1" customFormat="1" ht="16.5" customHeight="1">
      <c r="B343" s="182"/>
      <c r="C343" s="183" t="s">
        <v>657</v>
      </c>
      <c r="D343" s="183" t="s">
        <v>153</v>
      </c>
      <c r="E343" s="184" t="s">
        <v>658</v>
      </c>
      <c r="F343" s="185" t="s">
        <v>659</v>
      </c>
      <c r="G343" s="186" t="s">
        <v>289</v>
      </c>
      <c r="H343" s="187">
        <v>206</v>
      </c>
      <c r="I343" s="188"/>
      <c r="J343" s="189">
        <f>ROUND(I343*H343,2)</f>
        <v>0</v>
      </c>
      <c r="K343" s="185" t="s">
        <v>157</v>
      </c>
      <c r="L343" s="42"/>
      <c r="M343" s="190" t="s">
        <v>5</v>
      </c>
      <c r="N343" s="191" t="s">
        <v>57</v>
      </c>
      <c r="O343" s="43"/>
      <c r="P343" s="192">
        <f>O343*H343</f>
        <v>0</v>
      </c>
      <c r="Q343" s="192">
        <v>0</v>
      </c>
      <c r="R343" s="192">
        <f>Q343*H343</f>
        <v>0</v>
      </c>
      <c r="S343" s="192">
        <v>0</v>
      </c>
      <c r="T343" s="193">
        <f>S343*H343</f>
        <v>0</v>
      </c>
      <c r="AR343" s="24" t="s">
        <v>170</v>
      </c>
      <c r="AT343" s="24" t="s">
        <v>153</v>
      </c>
      <c r="AU343" s="24" t="s">
        <v>94</v>
      </c>
      <c r="AY343" s="24" t="s">
        <v>150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24" t="s">
        <v>26</v>
      </c>
      <c r="BK343" s="194">
        <f>ROUND(I343*H343,2)</f>
        <v>0</v>
      </c>
      <c r="BL343" s="24" t="s">
        <v>170</v>
      </c>
      <c r="BM343" s="24" t="s">
        <v>660</v>
      </c>
    </row>
    <row r="344" spans="2:65" s="12" customFormat="1">
      <c r="B344" s="195"/>
      <c r="D344" s="196" t="s">
        <v>163</v>
      </c>
      <c r="E344" s="197" t="s">
        <v>5</v>
      </c>
      <c r="F344" s="198" t="s">
        <v>488</v>
      </c>
      <c r="H344" s="199">
        <v>206</v>
      </c>
      <c r="I344" s="200"/>
      <c r="L344" s="195"/>
      <c r="M344" s="201"/>
      <c r="N344" s="202"/>
      <c r="O344" s="202"/>
      <c r="P344" s="202"/>
      <c r="Q344" s="202"/>
      <c r="R344" s="202"/>
      <c r="S344" s="202"/>
      <c r="T344" s="203"/>
      <c r="AT344" s="197" t="s">
        <v>163</v>
      </c>
      <c r="AU344" s="197" t="s">
        <v>94</v>
      </c>
      <c r="AV344" s="12" t="s">
        <v>94</v>
      </c>
      <c r="AW344" s="12" t="s">
        <v>49</v>
      </c>
      <c r="AX344" s="12" t="s">
        <v>26</v>
      </c>
      <c r="AY344" s="197" t="s">
        <v>150</v>
      </c>
    </row>
    <row r="345" spans="2:65" s="1" customFormat="1" ht="16.5" customHeight="1">
      <c r="B345" s="182"/>
      <c r="C345" s="183" t="s">
        <v>661</v>
      </c>
      <c r="D345" s="183" t="s">
        <v>153</v>
      </c>
      <c r="E345" s="184" t="s">
        <v>662</v>
      </c>
      <c r="F345" s="185" t="s">
        <v>663</v>
      </c>
      <c r="G345" s="186" t="s">
        <v>289</v>
      </c>
      <c r="H345" s="187">
        <v>206</v>
      </c>
      <c r="I345" s="188"/>
      <c r="J345" s="189">
        <f>ROUND(I345*H345,2)</f>
        <v>0</v>
      </c>
      <c r="K345" s="185" t="s">
        <v>157</v>
      </c>
      <c r="L345" s="42"/>
      <c r="M345" s="190" t="s">
        <v>5</v>
      </c>
      <c r="N345" s="191" t="s">
        <v>57</v>
      </c>
      <c r="O345" s="43"/>
      <c r="P345" s="192">
        <f>O345*H345</f>
        <v>0</v>
      </c>
      <c r="Q345" s="192">
        <v>0</v>
      </c>
      <c r="R345" s="192">
        <f>Q345*H345</f>
        <v>0</v>
      </c>
      <c r="S345" s="192">
        <v>0</v>
      </c>
      <c r="T345" s="193">
        <f>S345*H345</f>
        <v>0</v>
      </c>
      <c r="AR345" s="24" t="s">
        <v>170</v>
      </c>
      <c r="AT345" s="24" t="s">
        <v>153</v>
      </c>
      <c r="AU345" s="24" t="s">
        <v>94</v>
      </c>
      <c r="AY345" s="24" t="s">
        <v>150</v>
      </c>
      <c r="BE345" s="194">
        <f>IF(N345="základní",J345,0)</f>
        <v>0</v>
      </c>
      <c r="BF345" s="194">
        <f>IF(N345="snížená",J345,0)</f>
        <v>0</v>
      </c>
      <c r="BG345" s="194">
        <f>IF(N345="zákl. přenesená",J345,0)</f>
        <v>0</v>
      </c>
      <c r="BH345" s="194">
        <f>IF(N345="sníž. přenesená",J345,0)</f>
        <v>0</v>
      </c>
      <c r="BI345" s="194">
        <f>IF(N345="nulová",J345,0)</f>
        <v>0</v>
      </c>
      <c r="BJ345" s="24" t="s">
        <v>26</v>
      </c>
      <c r="BK345" s="194">
        <f>ROUND(I345*H345,2)</f>
        <v>0</v>
      </c>
      <c r="BL345" s="24" t="s">
        <v>170</v>
      </c>
      <c r="BM345" s="24" t="s">
        <v>664</v>
      </c>
    </row>
    <row r="346" spans="2:65" s="12" customFormat="1">
      <c r="B346" s="195"/>
      <c r="D346" s="196" t="s">
        <v>163</v>
      </c>
      <c r="E346" s="197" t="s">
        <v>5</v>
      </c>
      <c r="F346" s="198" t="s">
        <v>488</v>
      </c>
      <c r="H346" s="199">
        <v>206</v>
      </c>
      <c r="I346" s="200"/>
      <c r="L346" s="195"/>
      <c r="M346" s="201"/>
      <c r="N346" s="202"/>
      <c r="O346" s="202"/>
      <c r="P346" s="202"/>
      <c r="Q346" s="202"/>
      <c r="R346" s="202"/>
      <c r="S346" s="202"/>
      <c r="T346" s="203"/>
      <c r="AT346" s="197" t="s">
        <v>163</v>
      </c>
      <c r="AU346" s="197" t="s">
        <v>94</v>
      </c>
      <c r="AV346" s="12" t="s">
        <v>94</v>
      </c>
      <c r="AW346" s="12" t="s">
        <v>49</v>
      </c>
      <c r="AX346" s="12" t="s">
        <v>26</v>
      </c>
      <c r="AY346" s="197" t="s">
        <v>150</v>
      </c>
    </row>
    <row r="347" spans="2:65" s="1" customFormat="1" ht="16.5" customHeight="1">
      <c r="B347" s="182"/>
      <c r="C347" s="183" t="s">
        <v>665</v>
      </c>
      <c r="D347" s="183" t="s">
        <v>153</v>
      </c>
      <c r="E347" s="184" t="s">
        <v>666</v>
      </c>
      <c r="F347" s="185" t="s">
        <v>667</v>
      </c>
      <c r="G347" s="186" t="s">
        <v>289</v>
      </c>
      <c r="H347" s="187">
        <v>206</v>
      </c>
      <c r="I347" s="188"/>
      <c r="J347" s="189">
        <f>ROUND(I347*H347,2)</f>
        <v>0</v>
      </c>
      <c r="K347" s="185" t="s">
        <v>5</v>
      </c>
      <c r="L347" s="42"/>
      <c r="M347" s="190" t="s">
        <v>5</v>
      </c>
      <c r="N347" s="191" t="s">
        <v>57</v>
      </c>
      <c r="O347" s="43"/>
      <c r="P347" s="192">
        <f>O347*H347</f>
        <v>0</v>
      </c>
      <c r="Q347" s="192">
        <v>0</v>
      </c>
      <c r="R347" s="192">
        <f>Q347*H347</f>
        <v>0</v>
      </c>
      <c r="S347" s="192">
        <v>0</v>
      </c>
      <c r="T347" s="193">
        <f>S347*H347</f>
        <v>0</v>
      </c>
      <c r="AR347" s="24" t="s">
        <v>170</v>
      </c>
      <c r="AT347" s="24" t="s">
        <v>153</v>
      </c>
      <c r="AU347" s="24" t="s">
        <v>94</v>
      </c>
      <c r="AY347" s="24" t="s">
        <v>150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24" t="s">
        <v>26</v>
      </c>
      <c r="BK347" s="194">
        <f>ROUND(I347*H347,2)</f>
        <v>0</v>
      </c>
      <c r="BL347" s="24" t="s">
        <v>170</v>
      </c>
      <c r="BM347" s="24" t="s">
        <v>668</v>
      </c>
    </row>
    <row r="348" spans="2:65" s="12" customFormat="1">
      <c r="B348" s="195"/>
      <c r="D348" s="196" t="s">
        <v>163</v>
      </c>
      <c r="E348" s="197" t="s">
        <v>5</v>
      </c>
      <c r="F348" s="198" t="s">
        <v>488</v>
      </c>
      <c r="H348" s="199">
        <v>206</v>
      </c>
      <c r="I348" s="200"/>
      <c r="L348" s="195"/>
      <c r="M348" s="201"/>
      <c r="N348" s="202"/>
      <c r="O348" s="202"/>
      <c r="P348" s="202"/>
      <c r="Q348" s="202"/>
      <c r="R348" s="202"/>
      <c r="S348" s="202"/>
      <c r="T348" s="203"/>
      <c r="AT348" s="197" t="s">
        <v>163</v>
      </c>
      <c r="AU348" s="197" t="s">
        <v>94</v>
      </c>
      <c r="AV348" s="12" t="s">
        <v>94</v>
      </c>
      <c r="AW348" s="12" t="s">
        <v>49</v>
      </c>
      <c r="AX348" s="12" t="s">
        <v>26</v>
      </c>
      <c r="AY348" s="197" t="s">
        <v>150</v>
      </c>
    </row>
    <row r="349" spans="2:65" s="1" customFormat="1" ht="25.5" customHeight="1">
      <c r="B349" s="182"/>
      <c r="C349" s="183" t="s">
        <v>669</v>
      </c>
      <c r="D349" s="183" t="s">
        <v>153</v>
      </c>
      <c r="E349" s="184" t="s">
        <v>670</v>
      </c>
      <c r="F349" s="185" t="s">
        <v>671</v>
      </c>
      <c r="G349" s="186" t="s">
        <v>492</v>
      </c>
      <c r="H349" s="187">
        <v>4</v>
      </c>
      <c r="I349" s="188"/>
      <c r="J349" s="189">
        <f>ROUND(I349*H349,2)</f>
        <v>0</v>
      </c>
      <c r="K349" s="185" t="s">
        <v>157</v>
      </c>
      <c r="L349" s="42"/>
      <c r="M349" s="190" t="s">
        <v>5</v>
      </c>
      <c r="N349" s="191" t="s">
        <v>57</v>
      </c>
      <c r="O349" s="43"/>
      <c r="P349" s="192">
        <f>O349*H349</f>
        <v>0</v>
      </c>
      <c r="Q349" s="192">
        <v>0.46009</v>
      </c>
      <c r="R349" s="192">
        <f>Q349*H349</f>
        <v>1.84036</v>
      </c>
      <c r="S349" s="192">
        <v>0</v>
      </c>
      <c r="T349" s="193">
        <f>S349*H349</f>
        <v>0</v>
      </c>
      <c r="AR349" s="24" t="s">
        <v>170</v>
      </c>
      <c r="AT349" s="24" t="s">
        <v>153</v>
      </c>
      <c r="AU349" s="24" t="s">
        <v>94</v>
      </c>
      <c r="AY349" s="24" t="s">
        <v>150</v>
      </c>
      <c r="BE349" s="194">
        <f>IF(N349="základní",J349,0)</f>
        <v>0</v>
      </c>
      <c r="BF349" s="194">
        <f>IF(N349="snížená",J349,0)</f>
        <v>0</v>
      </c>
      <c r="BG349" s="194">
        <f>IF(N349="zákl. přenesená",J349,0)</f>
        <v>0</v>
      </c>
      <c r="BH349" s="194">
        <f>IF(N349="sníž. přenesená",J349,0)</f>
        <v>0</v>
      </c>
      <c r="BI349" s="194">
        <f>IF(N349="nulová",J349,0)</f>
        <v>0</v>
      </c>
      <c r="BJ349" s="24" t="s">
        <v>26</v>
      </c>
      <c r="BK349" s="194">
        <f>ROUND(I349*H349,2)</f>
        <v>0</v>
      </c>
      <c r="BL349" s="24" t="s">
        <v>170</v>
      </c>
      <c r="BM349" s="24" t="s">
        <v>672</v>
      </c>
    </row>
    <row r="350" spans="2:65" s="12" customFormat="1">
      <c r="B350" s="195"/>
      <c r="D350" s="196" t="s">
        <v>163</v>
      </c>
      <c r="E350" s="197" t="s">
        <v>5</v>
      </c>
      <c r="F350" s="198" t="s">
        <v>673</v>
      </c>
      <c r="H350" s="199">
        <v>4</v>
      </c>
      <c r="I350" s="200"/>
      <c r="L350" s="195"/>
      <c r="M350" s="201"/>
      <c r="N350" s="202"/>
      <c r="O350" s="202"/>
      <c r="P350" s="202"/>
      <c r="Q350" s="202"/>
      <c r="R350" s="202"/>
      <c r="S350" s="202"/>
      <c r="T350" s="203"/>
      <c r="AT350" s="197" t="s">
        <v>163</v>
      </c>
      <c r="AU350" s="197" t="s">
        <v>94</v>
      </c>
      <c r="AV350" s="12" t="s">
        <v>94</v>
      </c>
      <c r="AW350" s="12" t="s">
        <v>49</v>
      </c>
      <c r="AX350" s="12" t="s">
        <v>26</v>
      </c>
      <c r="AY350" s="197" t="s">
        <v>150</v>
      </c>
    </row>
    <row r="351" spans="2:65" s="1" customFormat="1" ht="16.5" customHeight="1">
      <c r="B351" s="182"/>
      <c r="C351" s="183" t="s">
        <v>674</v>
      </c>
      <c r="D351" s="183" t="s">
        <v>153</v>
      </c>
      <c r="E351" s="184" t="s">
        <v>675</v>
      </c>
      <c r="F351" s="185" t="s">
        <v>676</v>
      </c>
      <c r="G351" s="186" t="s">
        <v>492</v>
      </c>
      <c r="H351" s="187">
        <v>12</v>
      </c>
      <c r="I351" s="188"/>
      <c r="J351" s="189">
        <f>ROUND(I351*H351,2)</f>
        <v>0</v>
      </c>
      <c r="K351" s="185" t="s">
        <v>157</v>
      </c>
      <c r="L351" s="42"/>
      <c r="M351" s="190" t="s">
        <v>5</v>
      </c>
      <c r="N351" s="191" t="s">
        <v>57</v>
      </c>
      <c r="O351" s="43"/>
      <c r="P351" s="192">
        <f>O351*H351</f>
        <v>0</v>
      </c>
      <c r="Q351" s="192">
        <v>6.3829999999999998E-2</v>
      </c>
      <c r="R351" s="192">
        <f>Q351*H351</f>
        <v>0.76595999999999997</v>
      </c>
      <c r="S351" s="192">
        <v>0</v>
      </c>
      <c r="T351" s="193">
        <f>S351*H351</f>
        <v>0</v>
      </c>
      <c r="AR351" s="24" t="s">
        <v>170</v>
      </c>
      <c r="AT351" s="24" t="s">
        <v>153</v>
      </c>
      <c r="AU351" s="24" t="s">
        <v>94</v>
      </c>
      <c r="AY351" s="24" t="s">
        <v>150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24" t="s">
        <v>26</v>
      </c>
      <c r="BK351" s="194">
        <f>ROUND(I351*H351,2)</f>
        <v>0</v>
      </c>
      <c r="BL351" s="24" t="s">
        <v>170</v>
      </c>
      <c r="BM351" s="24" t="s">
        <v>677</v>
      </c>
    </row>
    <row r="352" spans="2:65" s="12" customFormat="1">
      <c r="B352" s="195"/>
      <c r="D352" s="196" t="s">
        <v>163</v>
      </c>
      <c r="E352" s="197" t="s">
        <v>5</v>
      </c>
      <c r="F352" s="198" t="s">
        <v>652</v>
      </c>
      <c r="H352" s="199">
        <v>12</v>
      </c>
      <c r="I352" s="200"/>
      <c r="L352" s="195"/>
      <c r="M352" s="201"/>
      <c r="N352" s="202"/>
      <c r="O352" s="202"/>
      <c r="P352" s="202"/>
      <c r="Q352" s="202"/>
      <c r="R352" s="202"/>
      <c r="S352" s="202"/>
      <c r="T352" s="203"/>
      <c r="AT352" s="197" t="s">
        <v>163</v>
      </c>
      <c r="AU352" s="197" t="s">
        <v>94</v>
      </c>
      <c r="AV352" s="12" t="s">
        <v>94</v>
      </c>
      <c r="AW352" s="12" t="s">
        <v>49</v>
      </c>
      <c r="AX352" s="12" t="s">
        <v>26</v>
      </c>
      <c r="AY352" s="197" t="s">
        <v>150</v>
      </c>
    </row>
    <row r="353" spans="2:65" s="1" customFormat="1" ht="16.5" customHeight="1">
      <c r="B353" s="182"/>
      <c r="C353" s="225" t="s">
        <v>678</v>
      </c>
      <c r="D353" s="225" t="s">
        <v>389</v>
      </c>
      <c r="E353" s="226" t="s">
        <v>679</v>
      </c>
      <c r="F353" s="517" t="s">
        <v>1532</v>
      </c>
      <c r="G353" s="228" t="s">
        <v>591</v>
      </c>
      <c r="H353" s="229">
        <v>14</v>
      </c>
      <c r="I353" s="230"/>
      <c r="J353" s="231">
        <f>ROUND(I353*H353,2)</f>
        <v>0</v>
      </c>
      <c r="K353" s="227" t="s">
        <v>5</v>
      </c>
      <c r="L353" s="232"/>
      <c r="M353" s="233" t="s">
        <v>5</v>
      </c>
      <c r="N353" s="234" t="s">
        <v>57</v>
      </c>
      <c r="O353" s="43"/>
      <c r="P353" s="192">
        <f>O353*H353</f>
        <v>0</v>
      </c>
      <c r="Q353" s="192">
        <v>4.8999999999999998E-3</v>
      </c>
      <c r="R353" s="192">
        <f>Q353*H353</f>
        <v>6.8599999999999994E-2</v>
      </c>
      <c r="S353" s="192">
        <v>0</v>
      </c>
      <c r="T353" s="193">
        <f>S353*H353</f>
        <v>0</v>
      </c>
      <c r="AR353" s="24" t="s">
        <v>187</v>
      </c>
      <c r="AT353" s="24" t="s">
        <v>389</v>
      </c>
      <c r="AU353" s="24" t="s">
        <v>94</v>
      </c>
      <c r="AY353" s="24" t="s">
        <v>150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24" t="s">
        <v>26</v>
      </c>
      <c r="BK353" s="194">
        <f>ROUND(I353*H353,2)</f>
        <v>0</v>
      </c>
      <c r="BL353" s="24" t="s">
        <v>170</v>
      </c>
      <c r="BM353" s="24" t="s">
        <v>680</v>
      </c>
    </row>
    <row r="354" spans="2:65" s="12" customFormat="1">
      <c r="B354" s="195"/>
      <c r="D354" s="196" t="s">
        <v>163</v>
      </c>
      <c r="E354" s="197" t="s">
        <v>5</v>
      </c>
      <c r="F354" s="198" t="s">
        <v>681</v>
      </c>
      <c r="H354" s="199">
        <v>14</v>
      </c>
      <c r="I354" s="200"/>
      <c r="L354" s="195"/>
      <c r="M354" s="201"/>
      <c r="N354" s="202"/>
      <c r="O354" s="202"/>
      <c r="P354" s="202"/>
      <c r="Q354" s="202"/>
      <c r="R354" s="202"/>
      <c r="S354" s="202"/>
      <c r="T354" s="203"/>
      <c r="AT354" s="197" t="s">
        <v>163</v>
      </c>
      <c r="AU354" s="197" t="s">
        <v>94</v>
      </c>
      <c r="AV354" s="12" t="s">
        <v>94</v>
      </c>
      <c r="AW354" s="12" t="s">
        <v>49</v>
      </c>
      <c r="AX354" s="12" t="s">
        <v>26</v>
      </c>
      <c r="AY354" s="197" t="s">
        <v>150</v>
      </c>
    </row>
    <row r="355" spans="2:65" s="1" customFormat="1" ht="16.5" customHeight="1">
      <c r="B355" s="182"/>
      <c r="C355" s="183" t="s">
        <v>682</v>
      </c>
      <c r="D355" s="183" t="s">
        <v>153</v>
      </c>
      <c r="E355" s="184" t="s">
        <v>683</v>
      </c>
      <c r="F355" s="185" t="s">
        <v>684</v>
      </c>
      <c r="G355" s="186" t="s">
        <v>492</v>
      </c>
      <c r="H355" s="187">
        <v>2</v>
      </c>
      <c r="I355" s="188"/>
      <c r="J355" s="189">
        <f>ROUND(I355*H355,2)</f>
        <v>0</v>
      </c>
      <c r="K355" s="185" t="s">
        <v>157</v>
      </c>
      <c r="L355" s="42"/>
      <c r="M355" s="190" t="s">
        <v>5</v>
      </c>
      <c r="N355" s="191" t="s">
        <v>57</v>
      </c>
      <c r="O355" s="43"/>
      <c r="P355" s="192">
        <f>O355*H355</f>
        <v>0</v>
      </c>
      <c r="Q355" s="192">
        <v>0.12303</v>
      </c>
      <c r="R355" s="192">
        <f>Q355*H355</f>
        <v>0.24606</v>
      </c>
      <c r="S355" s="192">
        <v>0</v>
      </c>
      <c r="T355" s="193">
        <f>S355*H355</f>
        <v>0</v>
      </c>
      <c r="AR355" s="24" t="s">
        <v>170</v>
      </c>
      <c r="AT355" s="24" t="s">
        <v>153</v>
      </c>
      <c r="AU355" s="24" t="s">
        <v>94</v>
      </c>
      <c r="AY355" s="24" t="s">
        <v>150</v>
      </c>
      <c r="BE355" s="194">
        <f>IF(N355="základní",J355,0)</f>
        <v>0</v>
      </c>
      <c r="BF355" s="194">
        <f>IF(N355="snížená",J355,0)</f>
        <v>0</v>
      </c>
      <c r="BG355" s="194">
        <f>IF(N355="zákl. přenesená",J355,0)</f>
        <v>0</v>
      </c>
      <c r="BH355" s="194">
        <f>IF(N355="sníž. přenesená",J355,0)</f>
        <v>0</v>
      </c>
      <c r="BI355" s="194">
        <f>IF(N355="nulová",J355,0)</f>
        <v>0</v>
      </c>
      <c r="BJ355" s="24" t="s">
        <v>26</v>
      </c>
      <c r="BK355" s="194">
        <f>ROUND(I355*H355,2)</f>
        <v>0</v>
      </c>
      <c r="BL355" s="24" t="s">
        <v>170</v>
      </c>
      <c r="BM355" s="24" t="s">
        <v>685</v>
      </c>
    </row>
    <row r="356" spans="2:65" s="12" customFormat="1">
      <c r="B356" s="195"/>
      <c r="D356" s="196" t="s">
        <v>163</v>
      </c>
      <c r="E356" s="197" t="s">
        <v>5</v>
      </c>
      <c r="F356" s="198" t="s">
        <v>523</v>
      </c>
      <c r="H356" s="199">
        <v>2</v>
      </c>
      <c r="I356" s="200"/>
      <c r="L356" s="195"/>
      <c r="M356" s="201"/>
      <c r="N356" s="202"/>
      <c r="O356" s="202"/>
      <c r="P356" s="202"/>
      <c r="Q356" s="202"/>
      <c r="R356" s="202"/>
      <c r="S356" s="202"/>
      <c r="T356" s="203"/>
      <c r="AT356" s="197" t="s">
        <v>163</v>
      </c>
      <c r="AU356" s="197" t="s">
        <v>94</v>
      </c>
      <c r="AV356" s="12" t="s">
        <v>94</v>
      </c>
      <c r="AW356" s="12" t="s">
        <v>49</v>
      </c>
      <c r="AX356" s="12" t="s">
        <v>26</v>
      </c>
      <c r="AY356" s="197" t="s">
        <v>150</v>
      </c>
    </row>
    <row r="357" spans="2:65" s="1" customFormat="1" ht="16.5" customHeight="1">
      <c r="B357" s="182"/>
      <c r="C357" s="183" t="s">
        <v>686</v>
      </c>
      <c r="D357" s="183" t="s">
        <v>153</v>
      </c>
      <c r="E357" s="184" t="s">
        <v>687</v>
      </c>
      <c r="F357" s="185" t="s">
        <v>688</v>
      </c>
      <c r="G357" s="186" t="s">
        <v>492</v>
      </c>
      <c r="H357" s="187">
        <v>2</v>
      </c>
      <c r="I357" s="188"/>
      <c r="J357" s="189">
        <f>ROUND(I357*H357,2)</f>
        <v>0</v>
      </c>
      <c r="K357" s="185" t="s">
        <v>157</v>
      </c>
      <c r="L357" s="42"/>
      <c r="M357" s="190" t="s">
        <v>5</v>
      </c>
      <c r="N357" s="191" t="s">
        <v>57</v>
      </c>
      <c r="O357" s="43"/>
      <c r="P357" s="192">
        <f>O357*H357</f>
        <v>0</v>
      </c>
      <c r="Q357" s="192">
        <v>0.32906000000000002</v>
      </c>
      <c r="R357" s="192">
        <f>Q357*H357</f>
        <v>0.65812000000000004</v>
      </c>
      <c r="S357" s="192">
        <v>0</v>
      </c>
      <c r="T357" s="193">
        <f>S357*H357</f>
        <v>0</v>
      </c>
      <c r="AR357" s="24" t="s">
        <v>170</v>
      </c>
      <c r="AT357" s="24" t="s">
        <v>153</v>
      </c>
      <c r="AU357" s="24" t="s">
        <v>94</v>
      </c>
      <c r="AY357" s="24" t="s">
        <v>150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24" t="s">
        <v>26</v>
      </c>
      <c r="BK357" s="194">
        <f>ROUND(I357*H357,2)</f>
        <v>0</v>
      </c>
      <c r="BL357" s="24" t="s">
        <v>170</v>
      </c>
      <c r="BM357" s="24" t="s">
        <v>689</v>
      </c>
    </row>
    <row r="358" spans="2:65" s="12" customFormat="1">
      <c r="B358" s="195"/>
      <c r="D358" s="196" t="s">
        <v>163</v>
      </c>
      <c r="E358" s="197" t="s">
        <v>5</v>
      </c>
      <c r="F358" s="198" t="s">
        <v>690</v>
      </c>
      <c r="H358" s="199">
        <v>2</v>
      </c>
      <c r="I358" s="200"/>
      <c r="L358" s="195"/>
      <c r="M358" s="201"/>
      <c r="N358" s="202"/>
      <c r="O358" s="202"/>
      <c r="P358" s="202"/>
      <c r="Q358" s="202"/>
      <c r="R358" s="202"/>
      <c r="S358" s="202"/>
      <c r="T358" s="203"/>
      <c r="AT358" s="197" t="s">
        <v>163</v>
      </c>
      <c r="AU358" s="197" t="s">
        <v>94</v>
      </c>
      <c r="AV358" s="12" t="s">
        <v>94</v>
      </c>
      <c r="AW358" s="12" t="s">
        <v>49</v>
      </c>
      <c r="AX358" s="12" t="s">
        <v>26</v>
      </c>
      <c r="AY358" s="197" t="s">
        <v>150</v>
      </c>
    </row>
    <row r="359" spans="2:65" s="1" customFormat="1" ht="16.5" customHeight="1">
      <c r="B359" s="182"/>
      <c r="C359" s="225" t="s">
        <v>691</v>
      </c>
      <c r="D359" s="225" t="s">
        <v>389</v>
      </c>
      <c r="E359" s="226" t="s">
        <v>692</v>
      </c>
      <c r="F359" s="517" t="s">
        <v>1533</v>
      </c>
      <c r="G359" s="228" t="s">
        <v>492</v>
      </c>
      <c r="H359" s="229">
        <v>1</v>
      </c>
      <c r="I359" s="230"/>
      <c r="J359" s="231">
        <f>ROUND(I359*H359,2)</f>
        <v>0</v>
      </c>
      <c r="K359" s="227" t="s">
        <v>5</v>
      </c>
      <c r="L359" s="232"/>
      <c r="M359" s="233" t="s">
        <v>5</v>
      </c>
      <c r="N359" s="234" t="s">
        <v>57</v>
      </c>
      <c r="O359" s="43"/>
      <c r="P359" s="192">
        <f>O359*H359</f>
        <v>0</v>
      </c>
      <c r="Q359" s="192">
        <v>3.2199999999999999E-2</v>
      </c>
      <c r="R359" s="192">
        <f>Q359*H359</f>
        <v>3.2199999999999999E-2</v>
      </c>
      <c r="S359" s="192">
        <v>0</v>
      </c>
      <c r="T359" s="193">
        <f>S359*H359</f>
        <v>0</v>
      </c>
      <c r="AR359" s="24" t="s">
        <v>187</v>
      </c>
      <c r="AT359" s="24" t="s">
        <v>389</v>
      </c>
      <c r="AU359" s="24" t="s">
        <v>94</v>
      </c>
      <c r="AY359" s="24" t="s">
        <v>150</v>
      </c>
      <c r="BE359" s="194">
        <f>IF(N359="základní",J359,0)</f>
        <v>0</v>
      </c>
      <c r="BF359" s="194">
        <f>IF(N359="snížená",J359,0)</f>
        <v>0</v>
      </c>
      <c r="BG359" s="194">
        <f>IF(N359="zákl. přenesená",J359,0)</f>
        <v>0</v>
      </c>
      <c r="BH359" s="194">
        <f>IF(N359="sníž. přenesená",J359,0)</f>
        <v>0</v>
      </c>
      <c r="BI359" s="194">
        <f>IF(N359="nulová",J359,0)</f>
        <v>0</v>
      </c>
      <c r="BJ359" s="24" t="s">
        <v>26</v>
      </c>
      <c r="BK359" s="194">
        <f>ROUND(I359*H359,2)</f>
        <v>0</v>
      </c>
      <c r="BL359" s="24" t="s">
        <v>170</v>
      </c>
      <c r="BM359" s="24" t="s">
        <v>693</v>
      </c>
    </row>
    <row r="360" spans="2:65" s="12" customFormat="1">
      <c r="B360" s="195"/>
      <c r="D360" s="196" t="s">
        <v>163</v>
      </c>
      <c r="E360" s="197" t="s">
        <v>5</v>
      </c>
      <c r="F360" s="198" t="s">
        <v>528</v>
      </c>
      <c r="H360" s="199">
        <v>1</v>
      </c>
      <c r="I360" s="200"/>
      <c r="L360" s="195"/>
      <c r="M360" s="201"/>
      <c r="N360" s="202"/>
      <c r="O360" s="202"/>
      <c r="P360" s="202"/>
      <c r="Q360" s="202"/>
      <c r="R360" s="202"/>
      <c r="S360" s="202"/>
      <c r="T360" s="203"/>
      <c r="AT360" s="197" t="s">
        <v>163</v>
      </c>
      <c r="AU360" s="197" t="s">
        <v>94</v>
      </c>
      <c r="AV360" s="12" t="s">
        <v>94</v>
      </c>
      <c r="AW360" s="12" t="s">
        <v>49</v>
      </c>
      <c r="AX360" s="12" t="s">
        <v>26</v>
      </c>
      <c r="AY360" s="197" t="s">
        <v>150</v>
      </c>
    </row>
    <row r="361" spans="2:65" s="1" customFormat="1" ht="27">
      <c r="B361" s="182"/>
      <c r="C361" s="225" t="s">
        <v>694</v>
      </c>
      <c r="D361" s="225" t="s">
        <v>389</v>
      </c>
      <c r="E361" s="226" t="s">
        <v>695</v>
      </c>
      <c r="F361" s="517" t="s">
        <v>1534</v>
      </c>
      <c r="G361" s="228" t="s">
        <v>638</v>
      </c>
      <c r="H361" s="229">
        <v>1</v>
      </c>
      <c r="I361" s="230"/>
      <c r="J361" s="231">
        <f>ROUND(I361*H361,2)</f>
        <v>0</v>
      </c>
      <c r="K361" s="227" t="s">
        <v>5</v>
      </c>
      <c r="L361" s="232"/>
      <c r="M361" s="233" t="s">
        <v>5</v>
      </c>
      <c r="N361" s="234" t="s">
        <v>57</v>
      </c>
      <c r="O361" s="43"/>
      <c r="P361" s="192">
        <f>O361*H361</f>
        <v>0</v>
      </c>
      <c r="Q361" s="192">
        <v>4.1500000000000002E-2</v>
      </c>
      <c r="R361" s="192">
        <f>Q361*H361</f>
        <v>4.1500000000000002E-2</v>
      </c>
      <c r="S361" s="192">
        <v>0</v>
      </c>
      <c r="T361" s="193">
        <f>S361*H361</f>
        <v>0</v>
      </c>
      <c r="AR361" s="24" t="s">
        <v>187</v>
      </c>
      <c r="AT361" s="24" t="s">
        <v>389</v>
      </c>
      <c r="AU361" s="24" t="s">
        <v>94</v>
      </c>
      <c r="AY361" s="24" t="s">
        <v>150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24" t="s">
        <v>26</v>
      </c>
      <c r="BK361" s="194">
        <f>ROUND(I361*H361,2)</f>
        <v>0</v>
      </c>
      <c r="BL361" s="24" t="s">
        <v>170</v>
      </c>
      <c r="BM361" s="24" t="s">
        <v>696</v>
      </c>
    </row>
    <row r="362" spans="2:65" s="12" customFormat="1">
      <c r="B362" s="195"/>
      <c r="D362" s="196" t="s">
        <v>163</v>
      </c>
      <c r="E362" s="197" t="s">
        <v>5</v>
      </c>
      <c r="F362" s="198" t="s">
        <v>644</v>
      </c>
      <c r="H362" s="199">
        <v>1</v>
      </c>
      <c r="I362" s="200"/>
      <c r="L362" s="195"/>
      <c r="M362" s="201"/>
      <c r="N362" s="202"/>
      <c r="O362" s="202"/>
      <c r="P362" s="202"/>
      <c r="Q362" s="202"/>
      <c r="R362" s="202"/>
      <c r="S362" s="202"/>
      <c r="T362" s="203"/>
      <c r="AT362" s="197" t="s">
        <v>163</v>
      </c>
      <c r="AU362" s="197" t="s">
        <v>94</v>
      </c>
      <c r="AV362" s="12" t="s">
        <v>94</v>
      </c>
      <c r="AW362" s="12" t="s">
        <v>49</v>
      </c>
      <c r="AX362" s="12" t="s">
        <v>26</v>
      </c>
      <c r="AY362" s="197" t="s">
        <v>150</v>
      </c>
    </row>
    <row r="363" spans="2:65" s="1" customFormat="1" ht="16.5" customHeight="1">
      <c r="B363" s="182"/>
      <c r="C363" s="225" t="s">
        <v>697</v>
      </c>
      <c r="D363" s="225" t="s">
        <v>389</v>
      </c>
      <c r="E363" s="226" t="s">
        <v>698</v>
      </c>
      <c r="F363" s="517" t="s">
        <v>1535</v>
      </c>
      <c r="G363" s="228" t="s">
        <v>638</v>
      </c>
      <c r="H363" s="229">
        <v>1</v>
      </c>
      <c r="I363" s="230"/>
      <c r="J363" s="231">
        <f>ROUND(I363*H363,2)</f>
        <v>0</v>
      </c>
      <c r="K363" s="227" t="s">
        <v>5</v>
      </c>
      <c r="L363" s="232"/>
      <c r="M363" s="233" t="s">
        <v>5</v>
      </c>
      <c r="N363" s="234" t="s">
        <v>57</v>
      </c>
      <c r="O363" s="43"/>
      <c r="P363" s="192">
        <f>O363*H363</f>
        <v>0</v>
      </c>
      <c r="Q363" s="192">
        <v>0.02</v>
      </c>
      <c r="R363" s="192">
        <f>Q363*H363</f>
        <v>0.02</v>
      </c>
      <c r="S363" s="192">
        <v>0</v>
      </c>
      <c r="T363" s="193">
        <f>S363*H363</f>
        <v>0</v>
      </c>
      <c r="AR363" s="24" t="s">
        <v>187</v>
      </c>
      <c r="AT363" s="24" t="s">
        <v>389</v>
      </c>
      <c r="AU363" s="24" t="s">
        <v>94</v>
      </c>
      <c r="AY363" s="24" t="s">
        <v>150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24" t="s">
        <v>26</v>
      </c>
      <c r="BK363" s="194">
        <f>ROUND(I363*H363,2)</f>
        <v>0</v>
      </c>
      <c r="BL363" s="24" t="s">
        <v>170</v>
      </c>
      <c r="BM363" s="24" t="s">
        <v>699</v>
      </c>
    </row>
    <row r="364" spans="2:65" s="12" customFormat="1">
      <c r="B364" s="195"/>
      <c r="D364" s="196" t="s">
        <v>163</v>
      </c>
      <c r="E364" s="197" t="s">
        <v>5</v>
      </c>
      <c r="F364" s="198" t="s">
        <v>644</v>
      </c>
      <c r="H364" s="199">
        <v>1</v>
      </c>
      <c r="I364" s="200"/>
      <c r="L364" s="195"/>
      <c r="M364" s="201"/>
      <c r="N364" s="202"/>
      <c r="O364" s="202"/>
      <c r="P364" s="202"/>
      <c r="Q364" s="202"/>
      <c r="R364" s="202"/>
      <c r="S364" s="202"/>
      <c r="T364" s="203"/>
      <c r="AT364" s="197" t="s">
        <v>163</v>
      </c>
      <c r="AU364" s="197" t="s">
        <v>94</v>
      </c>
      <c r="AV364" s="12" t="s">
        <v>94</v>
      </c>
      <c r="AW364" s="12" t="s">
        <v>49</v>
      </c>
      <c r="AX364" s="12" t="s">
        <v>26</v>
      </c>
      <c r="AY364" s="197" t="s">
        <v>150</v>
      </c>
    </row>
    <row r="365" spans="2:65" s="1" customFormat="1" ht="16.5" customHeight="1">
      <c r="B365" s="182"/>
      <c r="C365" s="225" t="s">
        <v>700</v>
      </c>
      <c r="D365" s="225" t="s">
        <v>389</v>
      </c>
      <c r="E365" s="226" t="s">
        <v>701</v>
      </c>
      <c r="F365" s="517" t="s">
        <v>1536</v>
      </c>
      <c r="G365" s="228" t="s">
        <v>492</v>
      </c>
      <c r="H365" s="229">
        <v>2</v>
      </c>
      <c r="I365" s="230"/>
      <c r="J365" s="231">
        <f>ROUND(I365*H365,2)</f>
        <v>0</v>
      </c>
      <c r="K365" s="227" t="s">
        <v>5</v>
      </c>
      <c r="L365" s="232"/>
      <c r="M365" s="233" t="s">
        <v>5</v>
      </c>
      <c r="N365" s="234" t="s">
        <v>57</v>
      </c>
      <c r="O365" s="43"/>
      <c r="P365" s="192">
        <f>O365*H365</f>
        <v>0</v>
      </c>
      <c r="Q365" s="192">
        <v>1E-3</v>
      </c>
      <c r="R365" s="192">
        <f>Q365*H365</f>
        <v>2E-3</v>
      </c>
      <c r="S365" s="192">
        <v>0</v>
      </c>
      <c r="T365" s="193">
        <f>S365*H365</f>
        <v>0</v>
      </c>
      <c r="AR365" s="24" t="s">
        <v>187</v>
      </c>
      <c r="AT365" s="24" t="s">
        <v>389</v>
      </c>
      <c r="AU365" s="24" t="s">
        <v>94</v>
      </c>
      <c r="AY365" s="24" t="s">
        <v>150</v>
      </c>
      <c r="BE365" s="194">
        <f>IF(N365="základní",J365,0)</f>
        <v>0</v>
      </c>
      <c r="BF365" s="194">
        <f>IF(N365="snížená",J365,0)</f>
        <v>0</v>
      </c>
      <c r="BG365" s="194">
        <f>IF(N365="zákl. přenesená",J365,0)</f>
        <v>0</v>
      </c>
      <c r="BH365" s="194">
        <f>IF(N365="sníž. přenesená",J365,0)</f>
        <v>0</v>
      </c>
      <c r="BI365" s="194">
        <f>IF(N365="nulová",J365,0)</f>
        <v>0</v>
      </c>
      <c r="BJ365" s="24" t="s">
        <v>26</v>
      </c>
      <c r="BK365" s="194">
        <f>ROUND(I365*H365,2)</f>
        <v>0</v>
      </c>
      <c r="BL365" s="24" t="s">
        <v>170</v>
      </c>
      <c r="BM365" s="24" t="s">
        <v>703</v>
      </c>
    </row>
    <row r="366" spans="2:65" s="12" customFormat="1">
      <c r="B366" s="195"/>
      <c r="D366" s="196" t="s">
        <v>163</v>
      </c>
      <c r="E366" s="197" t="s">
        <v>5</v>
      </c>
      <c r="F366" s="198" t="s">
        <v>690</v>
      </c>
      <c r="H366" s="199">
        <v>2</v>
      </c>
      <c r="I366" s="200"/>
      <c r="L366" s="195"/>
      <c r="M366" s="201"/>
      <c r="N366" s="202"/>
      <c r="O366" s="202"/>
      <c r="P366" s="202"/>
      <c r="Q366" s="202"/>
      <c r="R366" s="202"/>
      <c r="S366" s="202"/>
      <c r="T366" s="203"/>
      <c r="AT366" s="197" t="s">
        <v>163</v>
      </c>
      <c r="AU366" s="197" t="s">
        <v>94</v>
      </c>
      <c r="AV366" s="12" t="s">
        <v>94</v>
      </c>
      <c r="AW366" s="12" t="s">
        <v>49</v>
      </c>
      <c r="AX366" s="12" t="s">
        <v>26</v>
      </c>
      <c r="AY366" s="197" t="s">
        <v>150</v>
      </c>
    </row>
    <row r="367" spans="2:65" s="1" customFormat="1" ht="16.5" customHeight="1">
      <c r="B367" s="182"/>
      <c r="C367" s="183" t="s">
        <v>704</v>
      </c>
      <c r="D367" s="183" t="s">
        <v>153</v>
      </c>
      <c r="E367" s="184" t="s">
        <v>705</v>
      </c>
      <c r="F367" s="185" t="s">
        <v>706</v>
      </c>
      <c r="G367" s="186" t="s">
        <v>492</v>
      </c>
      <c r="H367" s="187">
        <v>9</v>
      </c>
      <c r="I367" s="188"/>
      <c r="J367" s="189">
        <f>ROUND(I367*H367,2)</f>
        <v>0</v>
      </c>
      <c r="K367" s="185" t="s">
        <v>157</v>
      </c>
      <c r="L367" s="42"/>
      <c r="M367" s="190" t="s">
        <v>5</v>
      </c>
      <c r="N367" s="191" t="s">
        <v>57</v>
      </c>
      <c r="O367" s="43"/>
      <c r="P367" s="192">
        <f>O367*H367</f>
        <v>0</v>
      </c>
      <c r="Q367" s="192">
        <v>3.1E-4</v>
      </c>
      <c r="R367" s="192">
        <f>Q367*H367</f>
        <v>2.7899999999999999E-3</v>
      </c>
      <c r="S367" s="192">
        <v>0</v>
      </c>
      <c r="T367" s="193">
        <f>S367*H367</f>
        <v>0</v>
      </c>
      <c r="AR367" s="24" t="s">
        <v>170</v>
      </c>
      <c r="AT367" s="24" t="s">
        <v>153</v>
      </c>
      <c r="AU367" s="24" t="s">
        <v>94</v>
      </c>
      <c r="AY367" s="24" t="s">
        <v>150</v>
      </c>
      <c r="BE367" s="194">
        <f>IF(N367="základní",J367,0)</f>
        <v>0</v>
      </c>
      <c r="BF367" s="194">
        <f>IF(N367="snížená",J367,0)</f>
        <v>0</v>
      </c>
      <c r="BG367" s="194">
        <f>IF(N367="zákl. přenesená",J367,0)</f>
        <v>0</v>
      </c>
      <c r="BH367" s="194">
        <f>IF(N367="sníž. přenesená",J367,0)</f>
        <v>0</v>
      </c>
      <c r="BI367" s="194">
        <f>IF(N367="nulová",J367,0)</f>
        <v>0</v>
      </c>
      <c r="BJ367" s="24" t="s">
        <v>26</v>
      </c>
      <c r="BK367" s="194">
        <f>ROUND(I367*H367,2)</f>
        <v>0</v>
      </c>
      <c r="BL367" s="24" t="s">
        <v>170</v>
      </c>
      <c r="BM367" s="24" t="s">
        <v>707</v>
      </c>
    </row>
    <row r="368" spans="2:65" s="12" customFormat="1">
      <c r="B368" s="195"/>
      <c r="D368" s="196" t="s">
        <v>163</v>
      </c>
      <c r="E368" s="197" t="s">
        <v>5</v>
      </c>
      <c r="F368" s="198" t="s">
        <v>708</v>
      </c>
      <c r="H368" s="199">
        <v>9</v>
      </c>
      <c r="I368" s="200"/>
      <c r="L368" s="195"/>
      <c r="M368" s="201"/>
      <c r="N368" s="202"/>
      <c r="O368" s="202"/>
      <c r="P368" s="202"/>
      <c r="Q368" s="202"/>
      <c r="R368" s="202"/>
      <c r="S368" s="202"/>
      <c r="T368" s="203"/>
      <c r="AT368" s="197" t="s">
        <v>163</v>
      </c>
      <c r="AU368" s="197" t="s">
        <v>94</v>
      </c>
      <c r="AV368" s="12" t="s">
        <v>94</v>
      </c>
      <c r="AW368" s="12" t="s">
        <v>49</v>
      </c>
      <c r="AX368" s="12" t="s">
        <v>26</v>
      </c>
      <c r="AY368" s="197" t="s">
        <v>150</v>
      </c>
    </row>
    <row r="369" spans="2:65" s="1" customFormat="1" ht="25.5" customHeight="1">
      <c r="B369" s="182"/>
      <c r="C369" s="183" t="s">
        <v>709</v>
      </c>
      <c r="D369" s="183" t="s">
        <v>153</v>
      </c>
      <c r="E369" s="184" t="s">
        <v>710</v>
      </c>
      <c r="F369" s="185" t="s">
        <v>711</v>
      </c>
      <c r="G369" s="186" t="s">
        <v>492</v>
      </c>
      <c r="H369" s="187">
        <v>4</v>
      </c>
      <c r="I369" s="188"/>
      <c r="J369" s="189">
        <f>ROUND(I369*H369,2)</f>
        <v>0</v>
      </c>
      <c r="K369" s="185" t="s">
        <v>157</v>
      </c>
      <c r="L369" s="42"/>
      <c r="M369" s="190" t="s">
        <v>5</v>
      </c>
      <c r="N369" s="191" t="s">
        <v>57</v>
      </c>
      <c r="O369" s="43"/>
      <c r="P369" s="192">
        <f>O369*H369</f>
        <v>0</v>
      </c>
      <c r="Q369" s="192">
        <v>1.6000000000000001E-4</v>
      </c>
      <c r="R369" s="192">
        <f>Q369*H369</f>
        <v>6.4000000000000005E-4</v>
      </c>
      <c r="S369" s="192">
        <v>0</v>
      </c>
      <c r="T369" s="193">
        <f>S369*H369</f>
        <v>0</v>
      </c>
      <c r="AR369" s="24" t="s">
        <v>170</v>
      </c>
      <c r="AT369" s="24" t="s">
        <v>153</v>
      </c>
      <c r="AU369" s="24" t="s">
        <v>94</v>
      </c>
      <c r="AY369" s="24" t="s">
        <v>150</v>
      </c>
      <c r="BE369" s="194">
        <f>IF(N369="základní",J369,0)</f>
        <v>0</v>
      </c>
      <c r="BF369" s="194">
        <f>IF(N369="snížená",J369,0)</f>
        <v>0</v>
      </c>
      <c r="BG369" s="194">
        <f>IF(N369="zákl. přenesená",J369,0)</f>
        <v>0</v>
      </c>
      <c r="BH369" s="194">
        <f>IF(N369="sníž. přenesená",J369,0)</f>
        <v>0</v>
      </c>
      <c r="BI369" s="194">
        <f>IF(N369="nulová",J369,0)</f>
        <v>0</v>
      </c>
      <c r="BJ369" s="24" t="s">
        <v>26</v>
      </c>
      <c r="BK369" s="194">
        <f>ROUND(I369*H369,2)</f>
        <v>0</v>
      </c>
      <c r="BL369" s="24" t="s">
        <v>170</v>
      </c>
      <c r="BM369" s="24" t="s">
        <v>712</v>
      </c>
    </row>
    <row r="370" spans="2:65" s="12" customFormat="1">
      <c r="B370" s="195"/>
      <c r="D370" s="196" t="s">
        <v>163</v>
      </c>
      <c r="E370" s="197" t="s">
        <v>5</v>
      </c>
      <c r="F370" s="198" t="s">
        <v>713</v>
      </c>
      <c r="H370" s="199">
        <v>2</v>
      </c>
      <c r="I370" s="200"/>
      <c r="L370" s="195"/>
      <c r="M370" s="201"/>
      <c r="N370" s="202"/>
      <c r="O370" s="202"/>
      <c r="P370" s="202"/>
      <c r="Q370" s="202"/>
      <c r="R370" s="202"/>
      <c r="S370" s="202"/>
      <c r="T370" s="203"/>
      <c r="AT370" s="197" t="s">
        <v>163</v>
      </c>
      <c r="AU370" s="197" t="s">
        <v>94</v>
      </c>
      <c r="AV370" s="12" t="s">
        <v>94</v>
      </c>
      <c r="AW370" s="12" t="s">
        <v>49</v>
      </c>
      <c r="AX370" s="12" t="s">
        <v>86</v>
      </c>
      <c r="AY370" s="197" t="s">
        <v>150</v>
      </c>
    </row>
    <row r="371" spans="2:65" s="12" customFormat="1">
      <c r="B371" s="195"/>
      <c r="D371" s="196" t="s">
        <v>163</v>
      </c>
      <c r="E371" s="197" t="s">
        <v>5</v>
      </c>
      <c r="F371" s="198" t="s">
        <v>714</v>
      </c>
      <c r="H371" s="199">
        <v>2</v>
      </c>
      <c r="I371" s="200"/>
      <c r="L371" s="195"/>
      <c r="M371" s="201"/>
      <c r="N371" s="202"/>
      <c r="O371" s="202"/>
      <c r="P371" s="202"/>
      <c r="Q371" s="202"/>
      <c r="R371" s="202"/>
      <c r="S371" s="202"/>
      <c r="T371" s="203"/>
      <c r="AT371" s="197" t="s">
        <v>163</v>
      </c>
      <c r="AU371" s="197" t="s">
        <v>94</v>
      </c>
      <c r="AV371" s="12" t="s">
        <v>94</v>
      </c>
      <c r="AW371" s="12" t="s">
        <v>49</v>
      </c>
      <c r="AX371" s="12" t="s">
        <v>86</v>
      </c>
      <c r="AY371" s="197" t="s">
        <v>150</v>
      </c>
    </row>
    <row r="372" spans="2:65" s="13" customFormat="1">
      <c r="B372" s="210"/>
      <c r="D372" s="196" t="s">
        <v>163</v>
      </c>
      <c r="E372" s="211" t="s">
        <v>5</v>
      </c>
      <c r="F372" s="212" t="s">
        <v>269</v>
      </c>
      <c r="H372" s="213">
        <v>4</v>
      </c>
      <c r="I372" s="214"/>
      <c r="L372" s="210"/>
      <c r="M372" s="215"/>
      <c r="N372" s="216"/>
      <c r="O372" s="216"/>
      <c r="P372" s="216"/>
      <c r="Q372" s="216"/>
      <c r="R372" s="216"/>
      <c r="S372" s="216"/>
      <c r="T372" s="217"/>
      <c r="AT372" s="211" t="s">
        <v>163</v>
      </c>
      <c r="AU372" s="211" t="s">
        <v>94</v>
      </c>
      <c r="AV372" s="13" t="s">
        <v>170</v>
      </c>
      <c r="AW372" s="13" t="s">
        <v>49</v>
      </c>
      <c r="AX372" s="13" t="s">
        <v>26</v>
      </c>
      <c r="AY372" s="211" t="s">
        <v>150</v>
      </c>
    </row>
    <row r="373" spans="2:65" s="1" customFormat="1" ht="25.5" customHeight="1">
      <c r="B373" s="182"/>
      <c r="C373" s="225" t="s">
        <v>715</v>
      </c>
      <c r="D373" s="225" t="s">
        <v>389</v>
      </c>
      <c r="E373" s="226" t="s">
        <v>716</v>
      </c>
      <c r="F373" s="227" t="s">
        <v>717</v>
      </c>
      <c r="G373" s="228" t="s">
        <v>492</v>
      </c>
      <c r="H373" s="229">
        <v>4</v>
      </c>
      <c r="I373" s="230"/>
      <c r="J373" s="231">
        <f>ROUND(I373*H373,2)</f>
        <v>0</v>
      </c>
      <c r="K373" s="227" t="s">
        <v>5</v>
      </c>
      <c r="L373" s="232"/>
      <c r="M373" s="233" t="s">
        <v>5</v>
      </c>
      <c r="N373" s="234" t="s">
        <v>57</v>
      </c>
      <c r="O373" s="43"/>
      <c r="P373" s="192">
        <f>O373*H373</f>
        <v>0</v>
      </c>
      <c r="Q373" s="192">
        <v>3.0799999999999998E-3</v>
      </c>
      <c r="R373" s="192">
        <f>Q373*H373</f>
        <v>1.2319999999999999E-2</v>
      </c>
      <c r="S373" s="192">
        <v>0</v>
      </c>
      <c r="T373" s="193">
        <f>S373*H373</f>
        <v>0</v>
      </c>
      <c r="AR373" s="24" t="s">
        <v>187</v>
      </c>
      <c r="AT373" s="24" t="s">
        <v>389</v>
      </c>
      <c r="AU373" s="24" t="s">
        <v>94</v>
      </c>
      <c r="AY373" s="24" t="s">
        <v>150</v>
      </c>
      <c r="BE373" s="194">
        <f>IF(N373="základní",J373,0)</f>
        <v>0</v>
      </c>
      <c r="BF373" s="194">
        <f>IF(N373="snížená",J373,0)</f>
        <v>0</v>
      </c>
      <c r="BG373" s="194">
        <f>IF(N373="zákl. přenesená",J373,0)</f>
        <v>0</v>
      </c>
      <c r="BH373" s="194">
        <f>IF(N373="sníž. přenesená",J373,0)</f>
        <v>0</v>
      </c>
      <c r="BI373" s="194">
        <f>IF(N373="nulová",J373,0)</f>
        <v>0</v>
      </c>
      <c r="BJ373" s="24" t="s">
        <v>26</v>
      </c>
      <c r="BK373" s="194">
        <f>ROUND(I373*H373,2)</f>
        <v>0</v>
      </c>
      <c r="BL373" s="24" t="s">
        <v>170</v>
      </c>
      <c r="BM373" s="24" t="s">
        <v>718</v>
      </c>
    </row>
    <row r="374" spans="2:65" s="14" customFormat="1">
      <c r="B374" s="218"/>
      <c r="D374" s="196" t="s">
        <v>163</v>
      </c>
      <c r="E374" s="219" t="s">
        <v>5</v>
      </c>
      <c r="F374" s="220" t="s">
        <v>719</v>
      </c>
      <c r="H374" s="219" t="s">
        <v>5</v>
      </c>
      <c r="I374" s="221"/>
      <c r="L374" s="218"/>
      <c r="M374" s="222"/>
      <c r="N374" s="223"/>
      <c r="O374" s="223"/>
      <c r="P374" s="223"/>
      <c r="Q374" s="223"/>
      <c r="R374" s="223"/>
      <c r="S374" s="223"/>
      <c r="T374" s="224"/>
      <c r="AT374" s="219" t="s">
        <v>163</v>
      </c>
      <c r="AU374" s="219" t="s">
        <v>94</v>
      </c>
      <c r="AV374" s="14" t="s">
        <v>26</v>
      </c>
      <c r="AW374" s="14" t="s">
        <v>49</v>
      </c>
      <c r="AX374" s="14" t="s">
        <v>86</v>
      </c>
      <c r="AY374" s="219" t="s">
        <v>150</v>
      </c>
    </row>
    <row r="375" spans="2:65" s="12" customFormat="1">
      <c r="B375" s="195"/>
      <c r="D375" s="196" t="s">
        <v>163</v>
      </c>
      <c r="E375" s="197" t="s">
        <v>5</v>
      </c>
      <c r="F375" s="198" t="s">
        <v>713</v>
      </c>
      <c r="H375" s="199">
        <v>2</v>
      </c>
      <c r="I375" s="200"/>
      <c r="L375" s="195"/>
      <c r="M375" s="201"/>
      <c r="N375" s="202"/>
      <c r="O375" s="202"/>
      <c r="P375" s="202"/>
      <c r="Q375" s="202"/>
      <c r="R375" s="202"/>
      <c r="S375" s="202"/>
      <c r="T375" s="203"/>
      <c r="AT375" s="197" t="s">
        <v>163</v>
      </c>
      <c r="AU375" s="197" t="s">
        <v>94</v>
      </c>
      <c r="AV375" s="12" t="s">
        <v>94</v>
      </c>
      <c r="AW375" s="12" t="s">
        <v>49</v>
      </c>
      <c r="AX375" s="12" t="s">
        <v>86</v>
      </c>
      <c r="AY375" s="197" t="s">
        <v>150</v>
      </c>
    </row>
    <row r="376" spans="2:65" s="12" customFormat="1">
      <c r="B376" s="195"/>
      <c r="D376" s="196" t="s">
        <v>163</v>
      </c>
      <c r="E376" s="197" t="s">
        <v>5</v>
      </c>
      <c r="F376" s="198" t="s">
        <v>714</v>
      </c>
      <c r="H376" s="199">
        <v>2</v>
      </c>
      <c r="I376" s="200"/>
      <c r="L376" s="195"/>
      <c r="M376" s="201"/>
      <c r="N376" s="202"/>
      <c r="O376" s="202"/>
      <c r="P376" s="202"/>
      <c r="Q376" s="202"/>
      <c r="R376" s="202"/>
      <c r="S376" s="202"/>
      <c r="T376" s="203"/>
      <c r="AT376" s="197" t="s">
        <v>163</v>
      </c>
      <c r="AU376" s="197" t="s">
        <v>94</v>
      </c>
      <c r="AV376" s="12" t="s">
        <v>94</v>
      </c>
      <c r="AW376" s="12" t="s">
        <v>49</v>
      </c>
      <c r="AX376" s="12" t="s">
        <v>86</v>
      </c>
      <c r="AY376" s="197" t="s">
        <v>150</v>
      </c>
    </row>
    <row r="377" spans="2:65" s="13" customFormat="1">
      <c r="B377" s="210"/>
      <c r="D377" s="196" t="s">
        <v>163</v>
      </c>
      <c r="E377" s="211" t="s">
        <v>5</v>
      </c>
      <c r="F377" s="212" t="s">
        <v>269</v>
      </c>
      <c r="H377" s="213">
        <v>4</v>
      </c>
      <c r="I377" s="214"/>
      <c r="L377" s="210"/>
      <c r="M377" s="215"/>
      <c r="N377" s="216"/>
      <c r="O377" s="216"/>
      <c r="P377" s="216"/>
      <c r="Q377" s="216"/>
      <c r="R377" s="216"/>
      <c r="S377" s="216"/>
      <c r="T377" s="217"/>
      <c r="AT377" s="211" t="s">
        <v>163</v>
      </c>
      <c r="AU377" s="211" t="s">
        <v>94</v>
      </c>
      <c r="AV377" s="13" t="s">
        <v>170</v>
      </c>
      <c r="AW377" s="13" t="s">
        <v>49</v>
      </c>
      <c r="AX377" s="13" t="s">
        <v>26</v>
      </c>
      <c r="AY377" s="211" t="s">
        <v>150</v>
      </c>
    </row>
    <row r="378" spans="2:65" s="1" customFormat="1" ht="16.5" customHeight="1">
      <c r="B378" s="182"/>
      <c r="C378" s="183" t="s">
        <v>36</v>
      </c>
      <c r="D378" s="183" t="s">
        <v>153</v>
      </c>
      <c r="E378" s="184" t="s">
        <v>720</v>
      </c>
      <c r="F378" s="185" t="s">
        <v>721</v>
      </c>
      <c r="G378" s="186" t="s">
        <v>289</v>
      </c>
      <c r="H378" s="187">
        <v>206</v>
      </c>
      <c r="I378" s="188"/>
      <c r="J378" s="189">
        <f>ROUND(I378*H378,2)</f>
        <v>0</v>
      </c>
      <c r="K378" s="185" t="s">
        <v>157</v>
      </c>
      <c r="L378" s="42"/>
      <c r="M378" s="190" t="s">
        <v>5</v>
      </c>
      <c r="N378" s="191" t="s">
        <v>57</v>
      </c>
      <c r="O378" s="43"/>
      <c r="P378" s="192">
        <f>O378*H378</f>
        <v>0</v>
      </c>
      <c r="Q378" s="192">
        <v>6.9999999999999994E-5</v>
      </c>
      <c r="R378" s="192">
        <f>Q378*H378</f>
        <v>1.4419999999999999E-2</v>
      </c>
      <c r="S378" s="192">
        <v>0</v>
      </c>
      <c r="T378" s="193">
        <f>S378*H378</f>
        <v>0</v>
      </c>
      <c r="AR378" s="24" t="s">
        <v>170</v>
      </c>
      <c r="AT378" s="24" t="s">
        <v>153</v>
      </c>
      <c r="AU378" s="24" t="s">
        <v>94</v>
      </c>
      <c r="AY378" s="24" t="s">
        <v>150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24" t="s">
        <v>26</v>
      </c>
      <c r="BK378" s="194">
        <f>ROUND(I378*H378,2)</f>
        <v>0</v>
      </c>
      <c r="BL378" s="24" t="s">
        <v>170</v>
      </c>
      <c r="BM378" s="24" t="s">
        <v>722</v>
      </c>
    </row>
    <row r="379" spans="2:65" s="12" customFormat="1">
      <c r="B379" s="195"/>
      <c r="D379" s="196" t="s">
        <v>163</v>
      </c>
      <c r="E379" s="197" t="s">
        <v>5</v>
      </c>
      <c r="F379" s="198" t="s">
        <v>723</v>
      </c>
      <c r="H379" s="199">
        <v>206</v>
      </c>
      <c r="I379" s="200"/>
      <c r="L379" s="195"/>
      <c r="M379" s="201"/>
      <c r="N379" s="202"/>
      <c r="O379" s="202"/>
      <c r="P379" s="202"/>
      <c r="Q379" s="202"/>
      <c r="R379" s="202"/>
      <c r="S379" s="202"/>
      <c r="T379" s="203"/>
      <c r="AT379" s="197" t="s">
        <v>163</v>
      </c>
      <c r="AU379" s="197" t="s">
        <v>94</v>
      </c>
      <c r="AV379" s="12" t="s">
        <v>94</v>
      </c>
      <c r="AW379" s="12" t="s">
        <v>49</v>
      </c>
      <c r="AX379" s="12" t="s">
        <v>26</v>
      </c>
      <c r="AY379" s="197" t="s">
        <v>150</v>
      </c>
    </row>
    <row r="380" spans="2:65" s="1" customFormat="1" ht="25.5" customHeight="1">
      <c r="B380" s="182"/>
      <c r="C380" s="183" t="s">
        <v>724</v>
      </c>
      <c r="D380" s="183" t="s">
        <v>153</v>
      </c>
      <c r="E380" s="184" t="s">
        <v>725</v>
      </c>
      <c r="F380" s="185" t="s">
        <v>726</v>
      </c>
      <c r="G380" s="186" t="s">
        <v>492</v>
      </c>
      <c r="H380" s="187">
        <v>12</v>
      </c>
      <c r="I380" s="188"/>
      <c r="J380" s="189">
        <f>ROUND(I380*H380,2)</f>
        <v>0</v>
      </c>
      <c r="K380" s="185" t="s">
        <v>5</v>
      </c>
      <c r="L380" s="42"/>
      <c r="M380" s="190" t="s">
        <v>5</v>
      </c>
      <c r="N380" s="191" t="s">
        <v>57</v>
      </c>
      <c r="O380" s="43"/>
      <c r="P380" s="192">
        <f>O380*H380</f>
        <v>0</v>
      </c>
      <c r="Q380" s="192">
        <v>1.6299999999999999E-3</v>
      </c>
      <c r="R380" s="192">
        <f>Q380*H380</f>
        <v>1.9560000000000001E-2</v>
      </c>
      <c r="S380" s="192">
        <v>0</v>
      </c>
      <c r="T380" s="193">
        <f>S380*H380</f>
        <v>0</v>
      </c>
      <c r="AR380" s="24" t="s">
        <v>170</v>
      </c>
      <c r="AT380" s="24" t="s">
        <v>153</v>
      </c>
      <c r="AU380" s="24" t="s">
        <v>94</v>
      </c>
      <c r="AY380" s="24" t="s">
        <v>150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24" t="s">
        <v>26</v>
      </c>
      <c r="BK380" s="194">
        <f>ROUND(I380*H380,2)</f>
        <v>0</v>
      </c>
      <c r="BL380" s="24" t="s">
        <v>170</v>
      </c>
      <c r="BM380" s="24" t="s">
        <v>727</v>
      </c>
    </row>
    <row r="381" spans="2:65" s="12" customFormat="1">
      <c r="B381" s="195"/>
      <c r="D381" s="196" t="s">
        <v>163</v>
      </c>
      <c r="E381" s="197" t="s">
        <v>5</v>
      </c>
      <c r="F381" s="198" t="s">
        <v>728</v>
      </c>
      <c r="H381" s="199">
        <v>12</v>
      </c>
      <c r="I381" s="200"/>
      <c r="L381" s="195"/>
      <c r="M381" s="201"/>
      <c r="N381" s="202"/>
      <c r="O381" s="202"/>
      <c r="P381" s="202"/>
      <c r="Q381" s="202"/>
      <c r="R381" s="202"/>
      <c r="S381" s="202"/>
      <c r="T381" s="203"/>
      <c r="AT381" s="197" t="s">
        <v>163</v>
      </c>
      <c r="AU381" s="197" t="s">
        <v>94</v>
      </c>
      <c r="AV381" s="12" t="s">
        <v>94</v>
      </c>
      <c r="AW381" s="12" t="s">
        <v>49</v>
      </c>
      <c r="AX381" s="12" t="s">
        <v>26</v>
      </c>
      <c r="AY381" s="197" t="s">
        <v>150</v>
      </c>
    </row>
    <row r="382" spans="2:65" s="1" customFormat="1" ht="16.5" customHeight="1">
      <c r="B382" s="182"/>
      <c r="C382" s="225" t="s">
        <v>729</v>
      </c>
      <c r="D382" s="225" t="s">
        <v>389</v>
      </c>
      <c r="E382" s="226" t="s">
        <v>730</v>
      </c>
      <c r="F382" s="227" t="s">
        <v>731</v>
      </c>
      <c r="G382" s="228" t="s">
        <v>492</v>
      </c>
      <c r="H382" s="229">
        <v>9</v>
      </c>
      <c r="I382" s="230"/>
      <c r="J382" s="231">
        <f>ROUND(I382*H382,2)</f>
        <v>0</v>
      </c>
      <c r="K382" s="227" t="s">
        <v>157</v>
      </c>
      <c r="L382" s="232"/>
      <c r="M382" s="233" t="s">
        <v>5</v>
      </c>
      <c r="N382" s="234" t="s">
        <v>57</v>
      </c>
      <c r="O382" s="43"/>
      <c r="P382" s="192">
        <f>O382*H382</f>
        <v>0</v>
      </c>
      <c r="Q382" s="192">
        <v>1E-4</v>
      </c>
      <c r="R382" s="192">
        <f>Q382*H382</f>
        <v>9.0000000000000008E-4</v>
      </c>
      <c r="S382" s="192">
        <v>0</v>
      </c>
      <c r="T382" s="193">
        <f>S382*H382</f>
        <v>0</v>
      </c>
      <c r="AR382" s="24" t="s">
        <v>187</v>
      </c>
      <c r="AT382" s="24" t="s">
        <v>389</v>
      </c>
      <c r="AU382" s="24" t="s">
        <v>94</v>
      </c>
      <c r="AY382" s="24" t="s">
        <v>150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24" t="s">
        <v>26</v>
      </c>
      <c r="BK382" s="194">
        <f>ROUND(I382*H382,2)</f>
        <v>0</v>
      </c>
      <c r="BL382" s="24" t="s">
        <v>170</v>
      </c>
      <c r="BM382" s="24" t="s">
        <v>732</v>
      </c>
    </row>
    <row r="383" spans="2:65" s="12" customFormat="1">
      <c r="B383" s="195"/>
      <c r="D383" s="196" t="s">
        <v>163</v>
      </c>
      <c r="E383" s="197" t="s">
        <v>5</v>
      </c>
      <c r="F383" s="198" t="s">
        <v>733</v>
      </c>
      <c r="H383" s="199">
        <v>9</v>
      </c>
      <c r="I383" s="200"/>
      <c r="L383" s="195"/>
      <c r="M383" s="201"/>
      <c r="N383" s="202"/>
      <c r="O383" s="202"/>
      <c r="P383" s="202"/>
      <c r="Q383" s="202"/>
      <c r="R383" s="202"/>
      <c r="S383" s="202"/>
      <c r="T383" s="203"/>
      <c r="AT383" s="197" t="s">
        <v>163</v>
      </c>
      <c r="AU383" s="197" t="s">
        <v>94</v>
      </c>
      <c r="AV383" s="12" t="s">
        <v>94</v>
      </c>
      <c r="AW383" s="12" t="s">
        <v>49</v>
      </c>
      <c r="AX383" s="12" t="s">
        <v>26</v>
      </c>
      <c r="AY383" s="197" t="s">
        <v>150</v>
      </c>
    </row>
    <row r="384" spans="2:65" s="1" customFormat="1" ht="16.5" customHeight="1">
      <c r="B384" s="182"/>
      <c r="C384" s="225" t="s">
        <v>734</v>
      </c>
      <c r="D384" s="225" t="s">
        <v>389</v>
      </c>
      <c r="E384" s="226" t="s">
        <v>735</v>
      </c>
      <c r="F384" s="227" t="s">
        <v>736</v>
      </c>
      <c r="G384" s="228" t="s">
        <v>492</v>
      </c>
      <c r="H384" s="229">
        <v>2</v>
      </c>
      <c r="I384" s="230"/>
      <c r="J384" s="231">
        <f>ROUND(I384*H384,2)</f>
        <v>0</v>
      </c>
      <c r="K384" s="227" t="s">
        <v>157</v>
      </c>
      <c r="L384" s="232"/>
      <c r="M384" s="233" t="s">
        <v>5</v>
      </c>
      <c r="N384" s="234" t="s">
        <v>57</v>
      </c>
      <c r="O384" s="43"/>
      <c r="P384" s="192">
        <f>O384*H384</f>
        <v>0</v>
      </c>
      <c r="Q384" s="192">
        <v>1.3999999999999999E-4</v>
      </c>
      <c r="R384" s="192">
        <f>Q384*H384</f>
        <v>2.7999999999999998E-4</v>
      </c>
      <c r="S384" s="192">
        <v>0</v>
      </c>
      <c r="T384" s="193">
        <f>S384*H384</f>
        <v>0</v>
      </c>
      <c r="AR384" s="24" t="s">
        <v>187</v>
      </c>
      <c r="AT384" s="24" t="s">
        <v>389</v>
      </c>
      <c r="AU384" s="24" t="s">
        <v>94</v>
      </c>
      <c r="AY384" s="24" t="s">
        <v>150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24" t="s">
        <v>26</v>
      </c>
      <c r="BK384" s="194">
        <f>ROUND(I384*H384,2)</f>
        <v>0</v>
      </c>
      <c r="BL384" s="24" t="s">
        <v>170</v>
      </c>
      <c r="BM384" s="24" t="s">
        <v>737</v>
      </c>
    </row>
    <row r="385" spans="2:65" s="12" customFormat="1">
      <c r="B385" s="195"/>
      <c r="D385" s="196" t="s">
        <v>163</v>
      </c>
      <c r="E385" s="197" t="s">
        <v>5</v>
      </c>
      <c r="F385" s="198" t="s">
        <v>738</v>
      </c>
      <c r="H385" s="199">
        <v>2</v>
      </c>
      <c r="I385" s="200"/>
      <c r="L385" s="195"/>
      <c r="M385" s="201"/>
      <c r="N385" s="202"/>
      <c r="O385" s="202"/>
      <c r="P385" s="202"/>
      <c r="Q385" s="202"/>
      <c r="R385" s="202"/>
      <c r="S385" s="202"/>
      <c r="T385" s="203"/>
      <c r="AT385" s="197" t="s">
        <v>163</v>
      </c>
      <c r="AU385" s="197" t="s">
        <v>94</v>
      </c>
      <c r="AV385" s="12" t="s">
        <v>94</v>
      </c>
      <c r="AW385" s="12" t="s">
        <v>49</v>
      </c>
      <c r="AX385" s="12" t="s">
        <v>26</v>
      </c>
      <c r="AY385" s="197" t="s">
        <v>150</v>
      </c>
    </row>
    <row r="386" spans="2:65" s="1" customFormat="1" ht="16.5" customHeight="1">
      <c r="B386" s="182"/>
      <c r="C386" s="225" t="s">
        <v>739</v>
      </c>
      <c r="D386" s="225" t="s">
        <v>389</v>
      </c>
      <c r="E386" s="226" t="s">
        <v>740</v>
      </c>
      <c r="F386" s="227" t="s">
        <v>741</v>
      </c>
      <c r="G386" s="228" t="s">
        <v>492</v>
      </c>
      <c r="H386" s="229">
        <v>1</v>
      </c>
      <c r="I386" s="230"/>
      <c r="J386" s="231">
        <f>ROUND(I386*H386,2)</f>
        <v>0</v>
      </c>
      <c r="K386" s="227" t="s">
        <v>157</v>
      </c>
      <c r="L386" s="232"/>
      <c r="M386" s="233" t="s">
        <v>5</v>
      </c>
      <c r="N386" s="234" t="s">
        <v>57</v>
      </c>
      <c r="O386" s="43"/>
      <c r="P386" s="192">
        <f>O386*H386</f>
        <v>0</v>
      </c>
      <c r="Q386" s="192">
        <v>1.7000000000000001E-4</v>
      </c>
      <c r="R386" s="192">
        <f>Q386*H386</f>
        <v>1.7000000000000001E-4</v>
      </c>
      <c r="S386" s="192">
        <v>0</v>
      </c>
      <c r="T386" s="193">
        <f>S386*H386</f>
        <v>0</v>
      </c>
      <c r="AR386" s="24" t="s">
        <v>187</v>
      </c>
      <c r="AT386" s="24" t="s">
        <v>389</v>
      </c>
      <c r="AU386" s="24" t="s">
        <v>94</v>
      </c>
      <c r="AY386" s="24" t="s">
        <v>150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24" t="s">
        <v>26</v>
      </c>
      <c r="BK386" s="194">
        <f>ROUND(I386*H386,2)</f>
        <v>0</v>
      </c>
      <c r="BL386" s="24" t="s">
        <v>170</v>
      </c>
      <c r="BM386" s="24" t="s">
        <v>742</v>
      </c>
    </row>
    <row r="387" spans="2:65" s="12" customFormat="1">
      <c r="B387" s="195"/>
      <c r="D387" s="196" t="s">
        <v>163</v>
      </c>
      <c r="E387" s="197" t="s">
        <v>5</v>
      </c>
      <c r="F387" s="198" t="s">
        <v>743</v>
      </c>
      <c r="H387" s="199">
        <v>1</v>
      </c>
      <c r="I387" s="200"/>
      <c r="L387" s="195"/>
      <c r="M387" s="201"/>
      <c r="N387" s="202"/>
      <c r="O387" s="202"/>
      <c r="P387" s="202"/>
      <c r="Q387" s="202"/>
      <c r="R387" s="202"/>
      <c r="S387" s="202"/>
      <c r="T387" s="203"/>
      <c r="AT387" s="197" t="s">
        <v>163</v>
      </c>
      <c r="AU387" s="197" t="s">
        <v>94</v>
      </c>
      <c r="AV387" s="12" t="s">
        <v>94</v>
      </c>
      <c r="AW387" s="12" t="s">
        <v>49</v>
      </c>
      <c r="AX387" s="12" t="s">
        <v>26</v>
      </c>
      <c r="AY387" s="197" t="s">
        <v>150</v>
      </c>
    </row>
    <row r="388" spans="2:65" s="1" customFormat="1" ht="16.5" customHeight="1">
      <c r="B388" s="182"/>
      <c r="C388" s="183" t="s">
        <v>744</v>
      </c>
      <c r="D388" s="183" t="s">
        <v>153</v>
      </c>
      <c r="E388" s="184" t="s">
        <v>745</v>
      </c>
      <c r="F388" s="185" t="s">
        <v>746</v>
      </c>
      <c r="G388" s="186" t="s">
        <v>156</v>
      </c>
      <c r="H388" s="187">
        <v>1</v>
      </c>
      <c r="I388" s="188"/>
      <c r="J388" s="189">
        <f>ROUND(I388*H388,2)</f>
        <v>0</v>
      </c>
      <c r="K388" s="185" t="s">
        <v>5</v>
      </c>
      <c r="L388" s="42"/>
      <c r="M388" s="190" t="s">
        <v>5</v>
      </c>
      <c r="N388" s="191" t="s">
        <v>57</v>
      </c>
      <c r="O388" s="43"/>
      <c r="P388" s="192">
        <f>O388*H388</f>
        <v>0</v>
      </c>
      <c r="Q388" s="192">
        <v>0</v>
      </c>
      <c r="R388" s="192">
        <f>Q388*H388</f>
        <v>0</v>
      </c>
      <c r="S388" s="192">
        <v>0.2</v>
      </c>
      <c r="T388" s="193">
        <f>S388*H388</f>
        <v>0.2</v>
      </c>
      <c r="AR388" s="24" t="s">
        <v>170</v>
      </c>
      <c r="AT388" s="24" t="s">
        <v>153</v>
      </c>
      <c r="AU388" s="24" t="s">
        <v>94</v>
      </c>
      <c r="AY388" s="24" t="s">
        <v>150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24" t="s">
        <v>26</v>
      </c>
      <c r="BK388" s="194">
        <f>ROUND(I388*H388,2)</f>
        <v>0</v>
      </c>
      <c r="BL388" s="24" t="s">
        <v>170</v>
      </c>
      <c r="BM388" s="24" t="s">
        <v>747</v>
      </c>
    </row>
    <row r="389" spans="2:65" s="1" customFormat="1" ht="40.5">
      <c r="B389" s="42"/>
      <c r="D389" s="196" t="s">
        <v>219</v>
      </c>
      <c r="F389" s="204" t="s">
        <v>748</v>
      </c>
      <c r="I389" s="205"/>
      <c r="L389" s="42"/>
      <c r="M389" s="206"/>
      <c r="N389" s="43"/>
      <c r="O389" s="43"/>
      <c r="P389" s="43"/>
      <c r="Q389" s="43"/>
      <c r="R389" s="43"/>
      <c r="S389" s="43"/>
      <c r="T389" s="71"/>
      <c r="AT389" s="24" t="s">
        <v>219</v>
      </c>
      <c r="AU389" s="24" t="s">
        <v>94</v>
      </c>
    </row>
    <row r="390" spans="2:65" s="12" customFormat="1">
      <c r="B390" s="195"/>
      <c r="D390" s="196" t="s">
        <v>163</v>
      </c>
      <c r="E390" s="197" t="s">
        <v>5</v>
      </c>
      <c r="F390" s="198" t="s">
        <v>26</v>
      </c>
      <c r="H390" s="199">
        <v>1</v>
      </c>
      <c r="I390" s="200"/>
      <c r="L390" s="195"/>
      <c r="M390" s="201"/>
      <c r="N390" s="202"/>
      <c r="O390" s="202"/>
      <c r="P390" s="202"/>
      <c r="Q390" s="202"/>
      <c r="R390" s="202"/>
      <c r="S390" s="202"/>
      <c r="T390" s="203"/>
      <c r="AT390" s="197" t="s">
        <v>163</v>
      </c>
      <c r="AU390" s="197" t="s">
        <v>94</v>
      </c>
      <c r="AV390" s="12" t="s">
        <v>94</v>
      </c>
      <c r="AW390" s="12" t="s">
        <v>49</v>
      </c>
      <c r="AX390" s="12" t="s">
        <v>26</v>
      </c>
      <c r="AY390" s="197" t="s">
        <v>150</v>
      </c>
    </row>
    <row r="391" spans="2:65" s="1" customFormat="1" ht="16.5" customHeight="1">
      <c r="B391" s="182"/>
      <c r="C391" s="183" t="s">
        <v>749</v>
      </c>
      <c r="D391" s="183" t="s">
        <v>153</v>
      </c>
      <c r="E391" s="184" t="s">
        <v>750</v>
      </c>
      <c r="F391" s="185" t="s">
        <v>751</v>
      </c>
      <c r="G391" s="186" t="s">
        <v>156</v>
      </c>
      <c r="H391" s="187">
        <v>1</v>
      </c>
      <c r="I391" s="188"/>
      <c r="J391" s="189">
        <f>ROUND(I391*H391,2)</f>
        <v>0</v>
      </c>
      <c r="K391" s="185" t="s">
        <v>5</v>
      </c>
      <c r="L391" s="42"/>
      <c r="M391" s="190" t="s">
        <v>5</v>
      </c>
      <c r="N391" s="191" t="s">
        <v>57</v>
      </c>
      <c r="O391" s="43"/>
      <c r="P391" s="192">
        <f>O391*H391</f>
        <v>0</v>
      </c>
      <c r="Q391" s="192">
        <v>0</v>
      </c>
      <c r="R391" s="192">
        <f>Q391*H391</f>
        <v>0</v>
      </c>
      <c r="S391" s="192">
        <v>0.2</v>
      </c>
      <c r="T391" s="193">
        <f>S391*H391</f>
        <v>0.2</v>
      </c>
      <c r="AR391" s="24" t="s">
        <v>170</v>
      </c>
      <c r="AT391" s="24" t="s">
        <v>153</v>
      </c>
      <c r="AU391" s="24" t="s">
        <v>94</v>
      </c>
      <c r="AY391" s="24" t="s">
        <v>150</v>
      </c>
      <c r="BE391" s="194">
        <f>IF(N391="základní",J391,0)</f>
        <v>0</v>
      </c>
      <c r="BF391" s="194">
        <f>IF(N391="snížená",J391,0)</f>
        <v>0</v>
      </c>
      <c r="BG391" s="194">
        <f>IF(N391="zákl. přenesená",J391,0)</f>
        <v>0</v>
      </c>
      <c r="BH391" s="194">
        <f>IF(N391="sníž. přenesená",J391,0)</f>
        <v>0</v>
      </c>
      <c r="BI391" s="194">
        <f>IF(N391="nulová",J391,0)</f>
        <v>0</v>
      </c>
      <c r="BJ391" s="24" t="s">
        <v>26</v>
      </c>
      <c r="BK391" s="194">
        <f>ROUND(I391*H391,2)</f>
        <v>0</v>
      </c>
      <c r="BL391" s="24" t="s">
        <v>170</v>
      </c>
      <c r="BM391" s="24" t="s">
        <v>752</v>
      </c>
    </row>
    <row r="392" spans="2:65" s="1" customFormat="1" ht="67.5">
      <c r="B392" s="42"/>
      <c r="D392" s="196" t="s">
        <v>219</v>
      </c>
      <c r="F392" s="204" t="s">
        <v>753</v>
      </c>
      <c r="I392" s="205"/>
      <c r="L392" s="42"/>
      <c r="M392" s="206"/>
      <c r="N392" s="43"/>
      <c r="O392" s="43"/>
      <c r="P392" s="43"/>
      <c r="Q392" s="43"/>
      <c r="R392" s="43"/>
      <c r="S392" s="43"/>
      <c r="T392" s="71"/>
      <c r="AT392" s="24" t="s">
        <v>219</v>
      </c>
      <c r="AU392" s="24" t="s">
        <v>94</v>
      </c>
    </row>
    <row r="393" spans="2:65" s="12" customFormat="1">
      <c r="B393" s="195"/>
      <c r="D393" s="196" t="s">
        <v>163</v>
      </c>
      <c r="E393" s="197" t="s">
        <v>5</v>
      </c>
      <c r="F393" s="198" t="s">
        <v>26</v>
      </c>
      <c r="H393" s="199">
        <v>1</v>
      </c>
      <c r="I393" s="200"/>
      <c r="L393" s="195"/>
      <c r="M393" s="201"/>
      <c r="N393" s="202"/>
      <c r="O393" s="202"/>
      <c r="P393" s="202"/>
      <c r="Q393" s="202"/>
      <c r="R393" s="202"/>
      <c r="S393" s="202"/>
      <c r="T393" s="203"/>
      <c r="AT393" s="197" t="s">
        <v>163</v>
      </c>
      <c r="AU393" s="197" t="s">
        <v>94</v>
      </c>
      <c r="AV393" s="12" t="s">
        <v>94</v>
      </c>
      <c r="AW393" s="12" t="s">
        <v>49</v>
      </c>
      <c r="AX393" s="12" t="s">
        <v>26</v>
      </c>
      <c r="AY393" s="197" t="s">
        <v>150</v>
      </c>
    </row>
    <row r="394" spans="2:65" s="11" customFormat="1" ht="29.85" customHeight="1">
      <c r="B394" s="169"/>
      <c r="D394" s="170" t="s">
        <v>85</v>
      </c>
      <c r="E394" s="180" t="s">
        <v>191</v>
      </c>
      <c r="F394" s="180" t="s">
        <v>754</v>
      </c>
      <c r="I394" s="172"/>
      <c r="J394" s="181">
        <f>BK394</f>
        <v>0</v>
      </c>
      <c r="L394" s="169"/>
      <c r="M394" s="174"/>
      <c r="N394" s="175"/>
      <c r="O394" s="175"/>
      <c r="P394" s="176">
        <f>SUM(P395:P400)</f>
        <v>0</v>
      </c>
      <c r="Q394" s="175"/>
      <c r="R394" s="176">
        <f>SUM(R395:R400)</f>
        <v>0.20374</v>
      </c>
      <c r="S394" s="175"/>
      <c r="T394" s="177">
        <f>SUM(T395:T400)</f>
        <v>0</v>
      </c>
      <c r="AR394" s="170" t="s">
        <v>26</v>
      </c>
      <c r="AT394" s="178" t="s">
        <v>85</v>
      </c>
      <c r="AU394" s="178" t="s">
        <v>26</v>
      </c>
      <c r="AY394" s="170" t="s">
        <v>150</v>
      </c>
      <c r="BK394" s="179">
        <f>SUM(BK395:BK400)</f>
        <v>0</v>
      </c>
    </row>
    <row r="395" spans="2:65" s="1" customFormat="1" ht="25.5" customHeight="1">
      <c r="B395" s="182"/>
      <c r="C395" s="183" t="s">
        <v>755</v>
      </c>
      <c r="D395" s="183" t="s">
        <v>153</v>
      </c>
      <c r="E395" s="184" t="s">
        <v>756</v>
      </c>
      <c r="F395" s="185" t="s">
        <v>757</v>
      </c>
      <c r="G395" s="186" t="s">
        <v>289</v>
      </c>
      <c r="H395" s="187">
        <v>334</v>
      </c>
      <c r="I395" s="188"/>
      <c r="J395" s="189">
        <f>ROUND(I395*H395,2)</f>
        <v>0</v>
      </c>
      <c r="K395" s="185" t="s">
        <v>157</v>
      </c>
      <c r="L395" s="42"/>
      <c r="M395" s="190" t="s">
        <v>5</v>
      </c>
      <c r="N395" s="191" t="s">
        <v>57</v>
      </c>
      <c r="O395" s="43"/>
      <c r="P395" s="192">
        <f>O395*H395</f>
        <v>0</v>
      </c>
      <c r="Q395" s="192">
        <v>0</v>
      </c>
      <c r="R395" s="192">
        <f>Q395*H395</f>
        <v>0</v>
      </c>
      <c r="S395" s="192">
        <v>0</v>
      </c>
      <c r="T395" s="193">
        <f>S395*H395</f>
        <v>0</v>
      </c>
      <c r="AR395" s="24" t="s">
        <v>170</v>
      </c>
      <c r="AT395" s="24" t="s">
        <v>153</v>
      </c>
      <c r="AU395" s="24" t="s">
        <v>94</v>
      </c>
      <c r="AY395" s="24" t="s">
        <v>150</v>
      </c>
      <c r="BE395" s="194">
        <f>IF(N395="základní",J395,0)</f>
        <v>0</v>
      </c>
      <c r="BF395" s="194">
        <f>IF(N395="snížená",J395,0)</f>
        <v>0</v>
      </c>
      <c r="BG395" s="194">
        <f>IF(N395="zákl. přenesená",J395,0)</f>
        <v>0</v>
      </c>
      <c r="BH395" s="194">
        <f>IF(N395="sníž. přenesená",J395,0)</f>
        <v>0</v>
      </c>
      <c r="BI395" s="194">
        <f>IF(N395="nulová",J395,0)</f>
        <v>0</v>
      </c>
      <c r="BJ395" s="24" t="s">
        <v>26</v>
      </c>
      <c r="BK395" s="194">
        <f>ROUND(I395*H395,2)</f>
        <v>0</v>
      </c>
      <c r="BL395" s="24" t="s">
        <v>170</v>
      </c>
      <c r="BM395" s="24" t="s">
        <v>758</v>
      </c>
    </row>
    <row r="396" spans="2:65" s="12" customFormat="1">
      <c r="B396" s="195"/>
      <c r="D396" s="196" t="s">
        <v>163</v>
      </c>
      <c r="E396" s="197" t="s">
        <v>5</v>
      </c>
      <c r="F396" s="198" t="s">
        <v>759</v>
      </c>
      <c r="H396" s="199">
        <v>334</v>
      </c>
      <c r="I396" s="200"/>
      <c r="L396" s="195"/>
      <c r="M396" s="201"/>
      <c r="N396" s="202"/>
      <c r="O396" s="202"/>
      <c r="P396" s="202"/>
      <c r="Q396" s="202"/>
      <c r="R396" s="202"/>
      <c r="S396" s="202"/>
      <c r="T396" s="203"/>
      <c r="AT396" s="197" t="s">
        <v>163</v>
      </c>
      <c r="AU396" s="197" t="s">
        <v>94</v>
      </c>
      <c r="AV396" s="12" t="s">
        <v>94</v>
      </c>
      <c r="AW396" s="12" t="s">
        <v>49</v>
      </c>
      <c r="AX396" s="12" t="s">
        <v>26</v>
      </c>
      <c r="AY396" s="197" t="s">
        <v>150</v>
      </c>
    </row>
    <row r="397" spans="2:65" s="1" customFormat="1" ht="38.25" customHeight="1">
      <c r="B397" s="182"/>
      <c r="C397" s="183" t="s">
        <v>760</v>
      </c>
      <c r="D397" s="183" t="s">
        <v>153</v>
      </c>
      <c r="E397" s="184" t="s">
        <v>761</v>
      </c>
      <c r="F397" s="185" t="s">
        <v>762</v>
      </c>
      <c r="G397" s="186" t="s">
        <v>289</v>
      </c>
      <c r="H397" s="187">
        <v>334</v>
      </c>
      <c r="I397" s="188"/>
      <c r="J397" s="189">
        <f>ROUND(I397*H397,2)</f>
        <v>0</v>
      </c>
      <c r="K397" s="185" t="s">
        <v>157</v>
      </c>
      <c r="L397" s="42"/>
      <c r="M397" s="190" t="s">
        <v>5</v>
      </c>
      <c r="N397" s="191" t="s">
        <v>57</v>
      </c>
      <c r="O397" s="43"/>
      <c r="P397" s="192">
        <f>O397*H397</f>
        <v>0</v>
      </c>
      <c r="Q397" s="192">
        <v>6.0999999999999997E-4</v>
      </c>
      <c r="R397" s="192">
        <f>Q397*H397</f>
        <v>0.20374</v>
      </c>
      <c r="S397" s="192">
        <v>0</v>
      </c>
      <c r="T397" s="193">
        <f>S397*H397</f>
        <v>0</v>
      </c>
      <c r="AR397" s="24" t="s">
        <v>170</v>
      </c>
      <c r="AT397" s="24" t="s">
        <v>153</v>
      </c>
      <c r="AU397" s="24" t="s">
        <v>94</v>
      </c>
      <c r="AY397" s="24" t="s">
        <v>150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24" t="s">
        <v>26</v>
      </c>
      <c r="BK397" s="194">
        <f>ROUND(I397*H397,2)</f>
        <v>0</v>
      </c>
      <c r="BL397" s="24" t="s">
        <v>170</v>
      </c>
      <c r="BM397" s="24" t="s">
        <v>763</v>
      </c>
    </row>
    <row r="398" spans="2:65" s="12" customFormat="1">
      <c r="B398" s="195"/>
      <c r="D398" s="196" t="s">
        <v>163</v>
      </c>
      <c r="E398" s="197" t="s">
        <v>5</v>
      </c>
      <c r="F398" s="198" t="s">
        <v>759</v>
      </c>
      <c r="H398" s="199">
        <v>334</v>
      </c>
      <c r="I398" s="200"/>
      <c r="L398" s="195"/>
      <c r="M398" s="201"/>
      <c r="N398" s="202"/>
      <c r="O398" s="202"/>
      <c r="P398" s="202"/>
      <c r="Q398" s="202"/>
      <c r="R398" s="202"/>
      <c r="S398" s="202"/>
      <c r="T398" s="203"/>
      <c r="AT398" s="197" t="s">
        <v>163</v>
      </c>
      <c r="AU398" s="197" t="s">
        <v>94</v>
      </c>
      <c r="AV398" s="12" t="s">
        <v>94</v>
      </c>
      <c r="AW398" s="12" t="s">
        <v>49</v>
      </c>
      <c r="AX398" s="12" t="s">
        <v>26</v>
      </c>
      <c r="AY398" s="197" t="s">
        <v>150</v>
      </c>
    </row>
    <row r="399" spans="2:65" s="1" customFormat="1" ht="25.5" customHeight="1">
      <c r="B399" s="182"/>
      <c r="C399" s="183" t="s">
        <v>764</v>
      </c>
      <c r="D399" s="183" t="s">
        <v>153</v>
      </c>
      <c r="E399" s="184" t="s">
        <v>765</v>
      </c>
      <c r="F399" s="185" t="s">
        <v>766</v>
      </c>
      <c r="G399" s="186" t="s">
        <v>289</v>
      </c>
      <c r="H399" s="187">
        <v>334</v>
      </c>
      <c r="I399" s="188"/>
      <c r="J399" s="189">
        <f>ROUND(I399*H399,2)</f>
        <v>0</v>
      </c>
      <c r="K399" s="185" t="s">
        <v>157</v>
      </c>
      <c r="L399" s="42"/>
      <c r="M399" s="190" t="s">
        <v>5</v>
      </c>
      <c r="N399" s="191" t="s">
        <v>57</v>
      </c>
      <c r="O399" s="43"/>
      <c r="P399" s="192">
        <f>O399*H399</f>
        <v>0</v>
      </c>
      <c r="Q399" s="192">
        <v>0</v>
      </c>
      <c r="R399" s="192">
        <f>Q399*H399</f>
        <v>0</v>
      </c>
      <c r="S399" s="192">
        <v>0</v>
      </c>
      <c r="T399" s="193">
        <f>S399*H399</f>
        <v>0</v>
      </c>
      <c r="AR399" s="24" t="s">
        <v>170</v>
      </c>
      <c r="AT399" s="24" t="s">
        <v>153</v>
      </c>
      <c r="AU399" s="24" t="s">
        <v>94</v>
      </c>
      <c r="AY399" s="24" t="s">
        <v>150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24" t="s">
        <v>26</v>
      </c>
      <c r="BK399" s="194">
        <f>ROUND(I399*H399,2)</f>
        <v>0</v>
      </c>
      <c r="BL399" s="24" t="s">
        <v>170</v>
      </c>
      <c r="BM399" s="24" t="s">
        <v>767</v>
      </c>
    </row>
    <row r="400" spans="2:65" s="12" customFormat="1">
      <c r="B400" s="195"/>
      <c r="D400" s="196" t="s">
        <v>163</v>
      </c>
      <c r="E400" s="197" t="s">
        <v>5</v>
      </c>
      <c r="F400" s="198" t="s">
        <v>759</v>
      </c>
      <c r="H400" s="199">
        <v>334</v>
      </c>
      <c r="I400" s="200"/>
      <c r="L400" s="195"/>
      <c r="M400" s="201"/>
      <c r="N400" s="202"/>
      <c r="O400" s="202"/>
      <c r="P400" s="202"/>
      <c r="Q400" s="202"/>
      <c r="R400" s="202"/>
      <c r="S400" s="202"/>
      <c r="T400" s="203"/>
      <c r="AT400" s="197" t="s">
        <v>163</v>
      </c>
      <c r="AU400" s="197" t="s">
        <v>94</v>
      </c>
      <c r="AV400" s="12" t="s">
        <v>94</v>
      </c>
      <c r="AW400" s="12" t="s">
        <v>49</v>
      </c>
      <c r="AX400" s="12" t="s">
        <v>26</v>
      </c>
      <c r="AY400" s="197" t="s">
        <v>150</v>
      </c>
    </row>
    <row r="401" spans="2:65" s="11" customFormat="1" ht="29.85" customHeight="1">
      <c r="B401" s="169"/>
      <c r="D401" s="170" t="s">
        <v>85</v>
      </c>
      <c r="E401" s="180" t="s">
        <v>768</v>
      </c>
      <c r="F401" s="180" t="s">
        <v>769</v>
      </c>
      <c r="I401" s="172"/>
      <c r="J401" s="181">
        <f>BK401</f>
        <v>0</v>
      </c>
      <c r="L401" s="169"/>
      <c r="M401" s="174"/>
      <c r="N401" s="175"/>
      <c r="O401" s="175"/>
      <c r="P401" s="176">
        <f>SUM(P402:P409)</f>
        <v>0</v>
      </c>
      <c r="Q401" s="175"/>
      <c r="R401" s="176">
        <f>SUM(R402:R409)</f>
        <v>0</v>
      </c>
      <c r="S401" s="175"/>
      <c r="T401" s="177">
        <f>SUM(T402:T409)</f>
        <v>0</v>
      </c>
      <c r="AR401" s="170" t="s">
        <v>26</v>
      </c>
      <c r="AT401" s="178" t="s">
        <v>85</v>
      </c>
      <c r="AU401" s="178" t="s">
        <v>26</v>
      </c>
      <c r="AY401" s="170" t="s">
        <v>150</v>
      </c>
      <c r="BK401" s="179">
        <f>SUM(BK402:BK409)</f>
        <v>0</v>
      </c>
    </row>
    <row r="402" spans="2:65" s="1" customFormat="1" ht="25.5" customHeight="1">
      <c r="B402" s="182"/>
      <c r="C402" s="183" t="s">
        <v>770</v>
      </c>
      <c r="D402" s="183" t="s">
        <v>153</v>
      </c>
      <c r="E402" s="184" t="s">
        <v>771</v>
      </c>
      <c r="F402" s="185" t="s">
        <v>772</v>
      </c>
      <c r="G402" s="186" t="s">
        <v>378</v>
      </c>
      <c r="H402" s="187">
        <v>86.373000000000005</v>
      </c>
      <c r="I402" s="188"/>
      <c r="J402" s="189">
        <f>ROUND(I402*H402,2)</f>
        <v>0</v>
      </c>
      <c r="K402" s="185" t="s">
        <v>157</v>
      </c>
      <c r="L402" s="42"/>
      <c r="M402" s="190" t="s">
        <v>5</v>
      </c>
      <c r="N402" s="191" t="s">
        <v>57</v>
      </c>
      <c r="O402" s="43"/>
      <c r="P402" s="192">
        <f>O402*H402</f>
        <v>0</v>
      </c>
      <c r="Q402" s="192">
        <v>0</v>
      </c>
      <c r="R402" s="192">
        <f>Q402*H402</f>
        <v>0</v>
      </c>
      <c r="S402" s="192">
        <v>0</v>
      </c>
      <c r="T402" s="193">
        <f>S402*H402</f>
        <v>0</v>
      </c>
      <c r="AR402" s="24" t="s">
        <v>170</v>
      </c>
      <c r="AT402" s="24" t="s">
        <v>153</v>
      </c>
      <c r="AU402" s="24" t="s">
        <v>94</v>
      </c>
      <c r="AY402" s="24" t="s">
        <v>150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24" t="s">
        <v>26</v>
      </c>
      <c r="BK402" s="194">
        <f>ROUND(I402*H402,2)</f>
        <v>0</v>
      </c>
      <c r="BL402" s="24" t="s">
        <v>170</v>
      </c>
      <c r="BM402" s="24" t="s">
        <v>773</v>
      </c>
    </row>
    <row r="403" spans="2:65" s="1" customFormat="1" ht="25.5" customHeight="1">
      <c r="B403" s="182"/>
      <c r="C403" s="183" t="s">
        <v>774</v>
      </c>
      <c r="D403" s="183" t="s">
        <v>153</v>
      </c>
      <c r="E403" s="184" t="s">
        <v>775</v>
      </c>
      <c r="F403" s="185" t="s">
        <v>776</v>
      </c>
      <c r="G403" s="186" t="s">
        <v>378</v>
      </c>
      <c r="H403" s="187">
        <v>863.73</v>
      </c>
      <c r="I403" s="188"/>
      <c r="J403" s="189">
        <f>ROUND(I403*H403,2)</f>
        <v>0</v>
      </c>
      <c r="K403" s="185" t="s">
        <v>157</v>
      </c>
      <c r="L403" s="42"/>
      <c r="M403" s="190" t="s">
        <v>5</v>
      </c>
      <c r="N403" s="191" t="s">
        <v>57</v>
      </c>
      <c r="O403" s="43"/>
      <c r="P403" s="192">
        <f>O403*H403</f>
        <v>0</v>
      </c>
      <c r="Q403" s="192">
        <v>0</v>
      </c>
      <c r="R403" s="192">
        <f>Q403*H403</f>
        <v>0</v>
      </c>
      <c r="S403" s="192">
        <v>0</v>
      </c>
      <c r="T403" s="193">
        <f>S403*H403</f>
        <v>0</v>
      </c>
      <c r="AR403" s="24" t="s">
        <v>170</v>
      </c>
      <c r="AT403" s="24" t="s">
        <v>153</v>
      </c>
      <c r="AU403" s="24" t="s">
        <v>94</v>
      </c>
      <c r="AY403" s="24" t="s">
        <v>150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24" t="s">
        <v>26</v>
      </c>
      <c r="BK403" s="194">
        <f>ROUND(I403*H403,2)</f>
        <v>0</v>
      </c>
      <c r="BL403" s="24" t="s">
        <v>170</v>
      </c>
      <c r="BM403" s="24" t="s">
        <v>777</v>
      </c>
    </row>
    <row r="404" spans="2:65" s="12" customFormat="1">
      <c r="B404" s="195"/>
      <c r="D404" s="196" t="s">
        <v>163</v>
      </c>
      <c r="F404" s="198" t="s">
        <v>778</v>
      </c>
      <c r="H404" s="199">
        <v>863.73</v>
      </c>
      <c r="I404" s="200"/>
      <c r="L404" s="195"/>
      <c r="M404" s="201"/>
      <c r="N404" s="202"/>
      <c r="O404" s="202"/>
      <c r="P404" s="202"/>
      <c r="Q404" s="202"/>
      <c r="R404" s="202"/>
      <c r="S404" s="202"/>
      <c r="T404" s="203"/>
      <c r="AT404" s="197" t="s">
        <v>163</v>
      </c>
      <c r="AU404" s="197" t="s">
        <v>94</v>
      </c>
      <c r="AV404" s="12" t="s">
        <v>94</v>
      </c>
      <c r="AW404" s="12" t="s">
        <v>6</v>
      </c>
      <c r="AX404" s="12" t="s">
        <v>26</v>
      </c>
      <c r="AY404" s="197" t="s">
        <v>150</v>
      </c>
    </row>
    <row r="405" spans="2:65" s="1" customFormat="1" ht="16.5" customHeight="1">
      <c r="B405" s="182"/>
      <c r="C405" s="183" t="s">
        <v>779</v>
      </c>
      <c r="D405" s="183" t="s">
        <v>153</v>
      </c>
      <c r="E405" s="184" t="s">
        <v>780</v>
      </c>
      <c r="F405" s="185" t="s">
        <v>781</v>
      </c>
      <c r="G405" s="186" t="s">
        <v>378</v>
      </c>
      <c r="H405" s="187">
        <v>86.373000000000005</v>
      </c>
      <c r="I405" s="188"/>
      <c r="J405" s="189">
        <f>ROUND(I405*H405,2)</f>
        <v>0</v>
      </c>
      <c r="K405" s="185" t="s">
        <v>157</v>
      </c>
      <c r="L405" s="42"/>
      <c r="M405" s="190" t="s">
        <v>5</v>
      </c>
      <c r="N405" s="191" t="s">
        <v>57</v>
      </c>
      <c r="O405" s="43"/>
      <c r="P405" s="192">
        <f>O405*H405</f>
        <v>0</v>
      </c>
      <c r="Q405" s="192">
        <v>0</v>
      </c>
      <c r="R405" s="192">
        <f>Q405*H405</f>
        <v>0</v>
      </c>
      <c r="S405" s="192">
        <v>0</v>
      </c>
      <c r="T405" s="193">
        <f>S405*H405</f>
        <v>0</v>
      </c>
      <c r="AR405" s="24" t="s">
        <v>170</v>
      </c>
      <c r="AT405" s="24" t="s">
        <v>153</v>
      </c>
      <c r="AU405" s="24" t="s">
        <v>94</v>
      </c>
      <c r="AY405" s="24" t="s">
        <v>150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24" t="s">
        <v>26</v>
      </c>
      <c r="BK405" s="194">
        <f>ROUND(I405*H405,2)</f>
        <v>0</v>
      </c>
      <c r="BL405" s="24" t="s">
        <v>170</v>
      </c>
      <c r="BM405" s="24" t="s">
        <v>782</v>
      </c>
    </row>
    <row r="406" spans="2:65" s="1" customFormat="1" ht="25.5" customHeight="1">
      <c r="B406" s="182"/>
      <c r="C406" s="183" t="s">
        <v>783</v>
      </c>
      <c r="D406" s="183" t="s">
        <v>153</v>
      </c>
      <c r="E406" s="184" t="s">
        <v>784</v>
      </c>
      <c r="F406" s="185" t="s">
        <v>785</v>
      </c>
      <c r="G406" s="186" t="s">
        <v>378</v>
      </c>
      <c r="H406" s="187">
        <v>21.677</v>
      </c>
      <c r="I406" s="188"/>
      <c r="J406" s="189">
        <f>ROUND(I406*H406,2)</f>
        <v>0</v>
      </c>
      <c r="K406" s="185" t="s">
        <v>157</v>
      </c>
      <c r="L406" s="42"/>
      <c r="M406" s="190" t="s">
        <v>5</v>
      </c>
      <c r="N406" s="191" t="s">
        <v>57</v>
      </c>
      <c r="O406" s="43"/>
      <c r="P406" s="192">
        <f>O406*H406</f>
        <v>0</v>
      </c>
      <c r="Q406" s="192">
        <v>0</v>
      </c>
      <c r="R406" s="192">
        <f>Q406*H406</f>
        <v>0</v>
      </c>
      <c r="S406" s="192">
        <v>0</v>
      </c>
      <c r="T406" s="193">
        <f>S406*H406</f>
        <v>0</v>
      </c>
      <c r="AR406" s="24" t="s">
        <v>170</v>
      </c>
      <c r="AT406" s="24" t="s">
        <v>153</v>
      </c>
      <c r="AU406" s="24" t="s">
        <v>94</v>
      </c>
      <c r="AY406" s="24" t="s">
        <v>150</v>
      </c>
      <c r="BE406" s="194">
        <f>IF(N406="základní",J406,0)</f>
        <v>0</v>
      </c>
      <c r="BF406" s="194">
        <f>IF(N406="snížená",J406,0)</f>
        <v>0</v>
      </c>
      <c r="BG406" s="194">
        <f>IF(N406="zákl. přenesená",J406,0)</f>
        <v>0</v>
      </c>
      <c r="BH406" s="194">
        <f>IF(N406="sníž. přenesená",J406,0)</f>
        <v>0</v>
      </c>
      <c r="BI406" s="194">
        <f>IF(N406="nulová",J406,0)</f>
        <v>0</v>
      </c>
      <c r="BJ406" s="24" t="s">
        <v>26</v>
      </c>
      <c r="BK406" s="194">
        <f>ROUND(I406*H406,2)</f>
        <v>0</v>
      </c>
      <c r="BL406" s="24" t="s">
        <v>170</v>
      </c>
      <c r="BM406" s="24" t="s">
        <v>786</v>
      </c>
    </row>
    <row r="407" spans="2:65" s="12" customFormat="1">
      <c r="B407" s="195"/>
      <c r="D407" s="196" t="s">
        <v>163</v>
      </c>
      <c r="E407" s="197" t="s">
        <v>5</v>
      </c>
      <c r="F407" s="198" t="s">
        <v>787</v>
      </c>
      <c r="H407" s="199">
        <v>21.677</v>
      </c>
      <c r="I407" s="200"/>
      <c r="L407" s="195"/>
      <c r="M407" s="201"/>
      <c r="N407" s="202"/>
      <c r="O407" s="202"/>
      <c r="P407" s="202"/>
      <c r="Q407" s="202"/>
      <c r="R407" s="202"/>
      <c r="S407" s="202"/>
      <c r="T407" s="203"/>
      <c r="AT407" s="197" t="s">
        <v>163</v>
      </c>
      <c r="AU407" s="197" t="s">
        <v>94</v>
      </c>
      <c r="AV407" s="12" t="s">
        <v>94</v>
      </c>
      <c r="AW407" s="12" t="s">
        <v>49</v>
      </c>
      <c r="AX407" s="12" t="s">
        <v>26</v>
      </c>
      <c r="AY407" s="197" t="s">
        <v>150</v>
      </c>
    </row>
    <row r="408" spans="2:65" s="1" customFormat="1" ht="25.5" customHeight="1">
      <c r="B408" s="182"/>
      <c r="C408" s="183" t="s">
        <v>788</v>
      </c>
      <c r="D408" s="183" t="s">
        <v>153</v>
      </c>
      <c r="E408" s="184" t="s">
        <v>789</v>
      </c>
      <c r="F408" s="185" t="s">
        <v>377</v>
      </c>
      <c r="G408" s="186" t="s">
        <v>378</v>
      </c>
      <c r="H408" s="187">
        <v>64.695999999999998</v>
      </c>
      <c r="I408" s="188"/>
      <c r="J408" s="189">
        <f>ROUND(I408*H408,2)</f>
        <v>0</v>
      </c>
      <c r="K408" s="185" t="s">
        <v>157</v>
      </c>
      <c r="L408" s="42"/>
      <c r="M408" s="190" t="s">
        <v>5</v>
      </c>
      <c r="N408" s="191" t="s">
        <v>57</v>
      </c>
      <c r="O408" s="43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AR408" s="24" t="s">
        <v>170</v>
      </c>
      <c r="AT408" s="24" t="s">
        <v>153</v>
      </c>
      <c r="AU408" s="24" t="s">
        <v>94</v>
      </c>
      <c r="AY408" s="24" t="s">
        <v>150</v>
      </c>
      <c r="BE408" s="194">
        <f>IF(N408="základní",J408,0)</f>
        <v>0</v>
      </c>
      <c r="BF408" s="194">
        <f>IF(N408="snížená",J408,0)</f>
        <v>0</v>
      </c>
      <c r="BG408" s="194">
        <f>IF(N408="zákl. přenesená",J408,0)</f>
        <v>0</v>
      </c>
      <c r="BH408" s="194">
        <f>IF(N408="sníž. přenesená",J408,0)</f>
        <v>0</v>
      </c>
      <c r="BI408" s="194">
        <f>IF(N408="nulová",J408,0)</f>
        <v>0</v>
      </c>
      <c r="BJ408" s="24" t="s">
        <v>26</v>
      </c>
      <c r="BK408" s="194">
        <f>ROUND(I408*H408,2)</f>
        <v>0</v>
      </c>
      <c r="BL408" s="24" t="s">
        <v>170</v>
      </c>
      <c r="BM408" s="24" t="s">
        <v>790</v>
      </c>
    </row>
    <row r="409" spans="2:65" s="12" customFormat="1">
      <c r="B409" s="195"/>
      <c r="D409" s="196" t="s">
        <v>163</v>
      </c>
      <c r="E409" s="197" t="s">
        <v>5</v>
      </c>
      <c r="F409" s="198" t="s">
        <v>791</v>
      </c>
      <c r="H409" s="199">
        <v>64.695999999999998</v>
      </c>
      <c r="I409" s="200"/>
      <c r="L409" s="195"/>
      <c r="M409" s="201"/>
      <c r="N409" s="202"/>
      <c r="O409" s="202"/>
      <c r="P409" s="202"/>
      <c r="Q409" s="202"/>
      <c r="R409" s="202"/>
      <c r="S409" s="202"/>
      <c r="T409" s="203"/>
      <c r="AT409" s="197" t="s">
        <v>163</v>
      </c>
      <c r="AU409" s="197" t="s">
        <v>94</v>
      </c>
      <c r="AV409" s="12" t="s">
        <v>94</v>
      </c>
      <c r="AW409" s="12" t="s">
        <v>49</v>
      </c>
      <c r="AX409" s="12" t="s">
        <v>26</v>
      </c>
      <c r="AY409" s="197" t="s">
        <v>150</v>
      </c>
    </row>
    <row r="410" spans="2:65" s="11" customFormat="1" ht="29.85" customHeight="1">
      <c r="B410" s="169"/>
      <c r="D410" s="170" t="s">
        <v>85</v>
      </c>
      <c r="E410" s="180" t="s">
        <v>792</v>
      </c>
      <c r="F410" s="180" t="s">
        <v>793</v>
      </c>
      <c r="I410" s="172"/>
      <c r="J410" s="181">
        <f>BK410</f>
        <v>0</v>
      </c>
      <c r="L410" s="169"/>
      <c r="M410" s="174"/>
      <c r="N410" s="175"/>
      <c r="O410" s="175"/>
      <c r="P410" s="176">
        <f>P411</f>
        <v>0</v>
      </c>
      <c r="Q410" s="175"/>
      <c r="R410" s="176">
        <f>R411</f>
        <v>0</v>
      </c>
      <c r="S410" s="175"/>
      <c r="T410" s="177">
        <f>T411</f>
        <v>0</v>
      </c>
      <c r="AR410" s="170" t="s">
        <v>26</v>
      </c>
      <c r="AT410" s="178" t="s">
        <v>85</v>
      </c>
      <c r="AU410" s="178" t="s">
        <v>26</v>
      </c>
      <c r="AY410" s="170" t="s">
        <v>150</v>
      </c>
      <c r="BK410" s="179">
        <f>BK411</f>
        <v>0</v>
      </c>
    </row>
    <row r="411" spans="2:65" s="1" customFormat="1" ht="25.5" customHeight="1">
      <c r="B411" s="182"/>
      <c r="C411" s="183" t="s">
        <v>794</v>
      </c>
      <c r="D411" s="183" t="s">
        <v>153</v>
      </c>
      <c r="E411" s="184" t="s">
        <v>795</v>
      </c>
      <c r="F411" s="185" t="s">
        <v>796</v>
      </c>
      <c r="G411" s="186" t="s">
        <v>378</v>
      </c>
      <c r="H411" s="187">
        <v>24.614000000000001</v>
      </c>
      <c r="I411" s="188"/>
      <c r="J411" s="189">
        <f>ROUND(I411*H411,2)</f>
        <v>0</v>
      </c>
      <c r="K411" s="185" t="s">
        <v>157</v>
      </c>
      <c r="L411" s="42"/>
      <c r="M411" s="190" t="s">
        <v>5</v>
      </c>
      <c r="N411" s="235" t="s">
        <v>57</v>
      </c>
      <c r="O411" s="236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AR411" s="24" t="s">
        <v>170</v>
      </c>
      <c r="AT411" s="24" t="s">
        <v>153</v>
      </c>
      <c r="AU411" s="24" t="s">
        <v>94</v>
      </c>
      <c r="AY411" s="24" t="s">
        <v>150</v>
      </c>
      <c r="BE411" s="194">
        <f>IF(N411="základní",J411,0)</f>
        <v>0</v>
      </c>
      <c r="BF411" s="194">
        <f>IF(N411="snížená",J411,0)</f>
        <v>0</v>
      </c>
      <c r="BG411" s="194">
        <f>IF(N411="zákl. přenesená",J411,0)</f>
        <v>0</v>
      </c>
      <c r="BH411" s="194">
        <f>IF(N411="sníž. přenesená",J411,0)</f>
        <v>0</v>
      </c>
      <c r="BI411" s="194">
        <f>IF(N411="nulová",J411,0)</f>
        <v>0</v>
      </c>
      <c r="BJ411" s="24" t="s">
        <v>26</v>
      </c>
      <c r="BK411" s="194">
        <f>ROUND(I411*H411,2)</f>
        <v>0</v>
      </c>
      <c r="BL411" s="24" t="s">
        <v>170</v>
      </c>
      <c r="BM411" s="24" t="s">
        <v>797</v>
      </c>
    </row>
    <row r="412" spans="2:65" s="1" customFormat="1" ht="6.95" customHeight="1">
      <c r="B412" s="57"/>
      <c r="C412" s="58"/>
      <c r="D412" s="58"/>
      <c r="E412" s="58"/>
      <c r="F412" s="58"/>
      <c r="G412" s="58"/>
      <c r="H412" s="58"/>
      <c r="I412" s="136"/>
      <c r="J412" s="58"/>
      <c r="K412" s="58"/>
      <c r="L412" s="42"/>
    </row>
  </sheetData>
  <autoFilter ref="C90:K411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66"/>
  <sheetViews>
    <sheetView showGridLines="0" workbookViewId="0">
      <pane ySplit="1" topLeftCell="A298" activePane="bottomLeft" state="frozen"/>
      <selection pane="bottomLeft" activeCell="F322" sqref="F32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8"/>
      <c r="C1" s="108"/>
      <c r="D1" s="109" t="s">
        <v>1</v>
      </c>
      <c r="E1" s="108"/>
      <c r="F1" s="110" t="s">
        <v>110</v>
      </c>
      <c r="G1" s="491" t="s">
        <v>111</v>
      </c>
      <c r="H1" s="491"/>
      <c r="I1" s="111"/>
      <c r="J1" s="110" t="s">
        <v>112</v>
      </c>
      <c r="K1" s="109" t="s">
        <v>113</v>
      </c>
      <c r="L1" s="110" t="s">
        <v>114</v>
      </c>
      <c r="M1" s="110"/>
      <c r="N1" s="110"/>
      <c r="O1" s="110"/>
      <c r="P1" s="110"/>
      <c r="Q1" s="110"/>
      <c r="R1" s="110"/>
      <c r="S1" s="110"/>
      <c r="T1" s="11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86" t="s">
        <v>8</v>
      </c>
      <c r="M2" s="487"/>
      <c r="N2" s="487"/>
      <c r="O2" s="487"/>
      <c r="P2" s="487"/>
      <c r="Q2" s="487"/>
      <c r="R2" s="487"/>
      <c r="S2" s="487"/>
      <c r="T2" s="487"/>
      <c r="U2" s="487"/>
      <c r="V2" s="487"/>
      <c r="AT2" s="24" t="s">
        <v>104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94</v>
      </c>
    </row>
    <row r="4" spans="1:70" ht="36.950000000000003" customHeight="1">
      <c r="B4" s="28"/>
      <c r="C4" s="29"/>
      <c r="D4" s="30" t="s">
        <v>115</v>
      </c>
      <c r="E4" s="29"/>
      <c r="F4" s="29"/>
      <c r="G4" s="29"/>
      <c r="H4" s="29"/>
      <c r="I4" s="113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3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3"/>
      <c r="J6" s="29"/>
      <c r="K6" s="31"/>
    </row>
    <row r="7" spans="1:70" ht="16.5" customHeight="1">
      <c r="B7" s="28"/>
      <c r="C7" s="29"/>
      <c r="D7" s="29"/>
      <c r="E7" s="492" t="str">
        <f>'Rekapitulace stavby'!K6</f>
        <v>BOROVICE - OBNOVA VODOVODU</v>
      </c>
      <c r="F7" s="498"/>
      <c r="G7" s="498"/>
      <c r="H7" s="498"/>
      <c r="I7" s="113"/>
      <c r="J7" s="29"/>
      <c r="K7" s="31"/>
    </row>
    <row r="8" spans="1:70" ht="15">
      <c r="B8" s="28"/>
      <c r="C8" s="29"/>
      <c r="D8" s="37" t="s">
        <v>116</v>
      </c>
      <c r="E8" s="29"/>
      <c r="F8" s="29"/>
      <c r="G8" s="29"/>
      <c r="H8" s="29"/>
      <c r="I8" s="113"/>
      <c r="J8" s="29"/>
      <c r="K8" s="31"/>
    </row>
    <row r="9" spans="1:70" s="1" customFormat="1" ht="16.5" customHeight="1">
      <c r="B9" s="42"/>
      <c r="C9" s="43"/>
      <c r="D9" s="43"/>
      <c r="E9" s="492" t="s">
        <v>117</v>
      </c>
      <c r="F9" s="493"/>
      <c r="G9" s="493"/>
      <c r="H9" s="493"/>
      <c r="I9" s="114"/>
      <c r="J9" s="43"/>
      <c r="K9" s="46"/>
    </row>
    <row r="10" spans="1:70" s="1" customFormat="1" ht="15">
      <c r="B10" s="42"/>
      <c r="C10" s="43"/>
      <c r="D10" s="37" t="s">
        <v>118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494" t="s">
        <v>798</v>
      </c>
      <c r="F11" s="493"/>
      <c r="G11" s="493"/>
      <c r="H11" s="493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7" t="s">
        <v>22</v>
      </c>
      <c r="E13" s="43"/>
      <c r="F13" s="35" t="s">
        <v>23</v>
      </c>
      <c r="G13" s="43"/>
      <c r="H13" s="43"/>
      <c r="I13" s="115" t="s">
        <v>24</v>
      </c>
      <c r="J13" s="35" t="s">
        <v>250</v>
      </c>
      <c r="K13" s="46"/>
    </row>
    <row r="14" spans="1:70" s="1" customFormat="1" ht="14.45" customHeight="1">
      <c r="B14" s="42"/>
      <c r="C14" s="43"/>
      <c r="D14" s="37" t="s">
        <v>27</v>
      </c>
      <c r="E14" s="43"/>
      <c r="F14" s="35" t="s">
        <v>28</v>
      </c>
      <c r="G14" s="43"/>
      <c r="H14" s="43"/>
      <c r="I14" s="115" t="s">
        <v>29</v>
      </c>
      <c r="J14" s="116" t="str">
        <f>'Rekapitulace stavby'!AN8</f>
        <v>26. 7. 2018</v>
      </c>
      <c r="K14" s="46"/>
    </row>
    <row r="15" spans="1:70" s="1" customFormat="1" ht="21.75" customHeight="1">
      <c r="B15" s="42"/>
      <c r="C15" s="43"/>
      <c r="D15" s="34" t="s">
        <v>32</v>
      </c>
      <c r="E15" s="43"/>
      <c r="F15" s="39" t="s">
        <v>120</v>
      </c>
      <c r="G15" s="43"/>
      <c r="H15" s="43"/>
      <c r="I15" s="117" t="s">
        <v>34</v>
      </c>
      <c r="J15" s="39" t="s">
        <v>121</v>
      </c>
      <c r="K15" s="46"/>
    </row>
    <row r="16" spans="1:70" s="1" customFormat="1" ht="14.45" customHeight="1">
      <c r="B16" s="42"/>
      <c r="C16" s="43"/>
      <c r="D16" s="37" t="s">
        <v>37</v>
      </c>
      <c r="E16" s="43"/>
      <c r="F16" s="43"/>
      <c r="G16" s="43"/>
      <c r="H16" s="43"/>
      <c r="I16" s="115" t="s">
        <v>38</v>
      </c>
      <c r="J16" s="35" t="s">
        <v>39</v>
      </c>
      <c r="K16" s="46"/>
    </row>
    <row r="17" spans="2:11" s="1" customFormat="1" ht="18" customHeight="1">
      <c r="B17" s="42"/>
      <c r="C17" s="43"/>
      <c r="D17" s="43"/>
      <c r="E17" s="35" t="s">
        <v>40</v>
      </c>
      <c r="F17" s="43"/>
      <c r="G17" s="43"/>
      <c r="H17" s="43"/>
      <c r="I17" s="115" t="s">
        <v>41</v>
      </c>
      <c r="J17" s="35" t="s">
        <v>42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7" t="s">
        <v>43</v>
      </c>
      <c r="E19" s="43"/>
      <c r="F19" s="43"/>
      <c r="G19" s="43"/>
      <c r="H19" s="43"/>
      <c r="I19" s="115" t="s">
        <v>38</v>
      </c>
      <c r="J19" s="35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5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41</v>
      </c>
      <c r="J20" s="35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7" t="s">
        <v>45</v>
      </c>
      <c r="E22" s="43"/>
      <c r="F22" s="43"/>
      <c r="G22" s="43"/>
      <c r="H22" s="43"/>
      <c r="I22" s="115" t="s">
        <v>38</v>
      </c>
      <c r="J22" s="35" t="s">
        <v>46</v>
      </c>
      <c r="K22" s="46"/>
    </row>
    <row r="23" spans="2:11" s="1" customFormat="1" ht="18" customHeight="1">
      <c r="B23" s="42"/>
      <c r="C23" s="43"/>
      <c r="D23" s="43"/>
      <c r="E23" s="35" t="s">
        <v>47</v>
      </c>
      <c r="F23" s="43"/>
      <c r="G23" s="43"/>
      <c r="H23" s="43"/>
      <c r="I23" s="115" t="s">
        <v>41</v>
      </c>
      <c r="J23" s="35" t="s">
        <v>48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7" t="s">
        <v>50</v>
      </c>
      <c r="E25" s="43"/>
      <c r="F25" s="43"/>
      <c r="G25" s="43"/>
      <c r="H25" s="43"/>
      <c r="I25" s="114"/>
      <c r="J25" s="43"/>
      <c r="K25" s="46"/>
    </row>
    <row r="26" spans="2:11" s="7" customFormat="1" ht="228" customHeight="1">
      <c r="B26" s="118"/>
      <c r="C26" s="119"/>
      <c r="D26" s="119"/>
      <c r="E26" s="459" t="s">
        <v>122</v>
      </c>
      <c r="F26" s="459"/>
      <c r="G26" s="459"/>
      <c r="H26" s="459"/>
      <c r="I26" s="120"/>
      <c r="J26" s="119"/>
      <c r="K26" s="121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2"/>
      <c r="J28" s="69"/>
      <c r="K28" s="123"/>
    </row>
    <row r="29" spans="2:11" s="1" customFormat="1" ht="25.35" customHeight="1">
      <c r="B29" s="42"/>
      <c r="C29" s="43"/>
      <c r="D29" s="124" t="s">
        <v>52</v>
      </c>
      <c r="E29" s="43"/>
      <c r="F29" s="43"/>
      <c r="G29" s="43"/>
      <c r="H29" s="43"/>
      <c r="I29" s="114"/>
      <c r="J29" s="125">
        <f>ROUND(J91,2)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2"/>
      <c r="J30" s="69"/>
      <c r="K30" s="123"/>
    </row>
    <row r="31" spans="2:11" s="1" customFormat="1" ht="14.45" customHeight="1">
      <c r="B31" s="42"/>
      <c r="C31" s="43"/>
      <c r="D31" s="43"/>
      <c r="E31" s="43"/>
      <c r="F31" s="47" t="s">
        <v>54</v>
      </c>
      <c r="G31" s="43"/>
      <c r="H31" s="43"/>
      <c r="I31" s="126" t="s">
        <v>53</v>
      </c>
      <c r="J31" s="47" t="s">
        <v>55</v>
      </c>
      <c r="K31" s="46"/>
    </row>
    <row r="32" spans="2:11" s="1" customFormat="1" ht="14.45" customHeight="1">
      <c r="B32" s="42"/>
      <c r="C32" s="43"/>
      <c r="D32" s="50" t="s">
        <v>56</v>
      </c>
      <c r="E32" s="50" t="s">
        <v>57</v>
      </c>
      <c r="F32" s="127">
        <f>ROUND(SUM(BE91:BE365), 2)</f>
        <v>0</v>
      </c>
      <c r="G32" s="43"/>
      <c r="H32" s="43"/>
      <c r="I32" s="128">
        <v>0.21</v>
      </c>
      <c r="J32" s="127">
        <f>ROUND(ROUND((SUM(BE91:BE365)),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58</v>
      </c>
      <c r="F33" s="127">
        <f>ROUND(SUM(BF91:BF365), 2)</f>
        <v>0</v>
      </c>
      <c r="G33" s="43"/>
      <c r="H33" s="43"/>
      <c r="I33" s="128">
        <v>0.15</v>
      </c>
      <c r="J33" s="127">
        <f>ROUND(ROUND((SUM(BF91:BF365)),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59</v>
      </c>
      <c r="F34" s="127">
        <f>ROUND(SUM(BG91:BG365), 2)</f>
        <v>0</v>
      </c>
      <c r="G34" s="43"/>
      <c r="H34" s="43"/>
      <c r="I34" s="128">
        <v>0.21</v>
      </c>
      <c r="J34" s="127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60</v>
      </c>
      <c r="F35" s="127">
        <f>ROUND(SUM(BH91:BH365), 2)</f>
        <v>0</v>
      </c>
      <c r="G35" s="43"/>
      <c r="H35" s="43"/>
      <c r="I35" s="128">
        <v>0.15</v>
      </c>
      <c r="J35" s="127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61</v>
      </c>
      <c r="F36" s="127">
        <f>ROUND(SUM(BI91:BI365), 2)</f>
        <v>0</v>
      </c>
      <c r="G36" s="43"/>
      <c r="H36" s="43"/>
      <c r="I36" s="128">
        <v>0</v>
      </c>
      <c r="J36" s="127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9"/>
      <c r="D38" s="130" t="s">
        <v>62</v>
      </c>
      <c r="E38" s="72"/>
      <c r="F38" s="72"/>
      <c r="G38" s="131" t="s">
        <v>63</v>
      </c>
      <c r="H38" s="132" t="s">
        <v>64</v>
      </c>
      <c r="I38" s="133"/>
      <c r="J38" s="134">
        <f>SUM(J29:J36)</f>
        <v>0</v>
      </c>
      <c r="K38" s="135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6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7"/>
      <c r="J43" s="61"/>
      <c r="K43" s="138"/>
    </row>
    <row r="44" spans="2:11" s="1" customFormat="1" ht="36.950000000000003" customHeight="1">
      <c r="B44" s="42"/>
      <c r="C44" s="30" t="s">
        <v>123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7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492" t="str">
        <f>E7</f>
        <v>BOROVICE - OBNOVA VODOVODU</v>
      </c>
      <c r="F47" s="498"/>
      <c r="G47" s="498"/>
      <c r="H47" s="498"/>
      <c r="I47" s="114"/>
      <c r="J47" s="43"/>
      <c r="K47" s="46"/>
    </row>
    <row r="48" spans="2:11" ht="15">
      <c r="B48" s="28"/>
      <c r="C48" s="37" t="s">
        <v>116</v>
      </c>
      <c r="D48" s="29"/>
      <c r="E48" s="29"/>
      <c r="F48" s="29"/>
      <c r="G48" s="29"/>
      <c r="H48" s="29"/>
      <c r="I48" s="113"/>
      <c r="J48" s="29"/>
      <c r="K48" s="31"/>
    </row>
    <row r="49" spans="2:47" s="1" customFormat="1" ht="16.5" customHeight="1">
      <c r="B49" s="42"/>
      <c r="C49" s="43"/>
      <c r="D49" s="43"/>
      <c r="E49" s="492" t="s">
        <v>117</v>
      </c>
      <c r="F49" s="493"/>
      <c r="G49" s="493"/>
      <c r="H49" s="493"/>
      <c r="I49" s="114"/>
      <c r="J49" s="43"/>
      <c r="K49" s="46"/>
    </row>
    <row r="50" spans="2:47" s="1" customFormat="1" ht="14.45" customHeight="1">
      <c r="B50" s="42"/>
      <c r="C50" s="37" t="s">
        <v>118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494" t="str">
        <f>E11</f>
        <v>SO2 - SO 2 - Přeložení vodovodu</v>
      </c>
      <c r="F51" s="493"/>
      <c r="G51" s="493"/>
      <c r="H51" s="493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7" t="s">
        <v>27</v>
      </c>
      <c r="D53" s="43"/>
      <c r="E53" s="43"/>
      <c r="F53" s="35" t="str">
        <f>F14</f>
        <v>Mukařov u Mnichova Hradiště</v>
      </c>
      <c r="G53" s="43"/>
      <c r="H53" s="43"/>
      <c r="I53" s="115" t="s">
        <v>29</v>
      </c>
      <c r="J53" s="116" t="str">
        <f>IF(J14="","",J14)</f>
        <v>26. 7. 2018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7" t="s">
        <v>37</v>
      </c>
      <c r="D55" s="43"/>
      <c r="E55" s="43"/>
      <c r="F55" s="35" t="str">
        <f>E17</f>
        <v>Vodovody a kanalizace Mladá Boleslav, a.s.</v>
      </c>
      <c r="G55" s="43"/>
      <c r="H55" s="43"/>
      <c r="I55" s="115" t="s">
        <v>45</v>
      </c>
      <c r="J55" s="459" t="str">
        <f>E23</f>
        <v>Recprojekt, s.r.o.</v>
      </c>
      <c r="K55" s="46"/>
    </row>
    <row r="56" spans="2:47" s="1" customFormat="1" ht="14.45" customHeight="1">
      <c r="B56" s="42"/>
      <c r="C56" s="37" t="s">
        <v>43</v>
      </c>
      <c r="D56" s="43"/>
      <c r="E56" s="43"/>
      <c r="F56" s="35" t="str">
        <f>IF(E20="","",E20)</f>
        <v/>
      </c>
      <c r="G56" s="43"/>
      <c r="H56" s="43"/>
      <c r="I56" s="114"/>
      <c r="J56" s="49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9" t="s">
        <v>124</v>
      </c>
      <c r="D58" s="129"/>
      <c r="E58" s="129"/>
      <c r="F58" s="129"/>
      <c r="G58" s="129"/>
      <c r="H58" s="129"/>
      <c r="I58" s="140"/>
      <c r="J58" s="141" t="s">
        <v>125</v>
      </c>
      <c r="K58" s="142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3" t="s">
        <v>126</v>
      </c>
      <c r="D60" s="43"/>
      <c r="E60" s="43"/>
      <c r="F60" s="43"/>
      <c r="G60" s="43"/>
      <c r="H60" s="43"/>
      <c r="I60" s="114"/>
      <c r="J60" s="125">
        <f>J91</f>
        <v>0</v>
      </c>
      <c r="K60" s="46"/>
      <c r="AU60" s="24" t="s">
        <v>127</v>
      </c>
    </row>
    <row r="61" spans="2:47" s="8" customFormat="1" ht="24.95" customHeight="1">
      <c r="B61" s="144"/>
      <c r="C61" s="145"/>
      <c r="D61" s="146" t="s">
        <v>251</v>
      </c>
      <c r="E61" s="147"/>
      <c r="F61" s="147"/>
      <c r="G61" s="147"/>
      <c r="H61" s="147"/>
      <c r="I61" s="148"/>
      <c r="J61" s="149">
        <f>J92</f>
        <v>0</v>
      </c>
      <c r="K61" s="150"/>
    </row>
    <row r="62" spans="2:47" s="9" customFormat="1" ht="19.899999999999999" customHeight="1">
      <c r="B62" s="151"/>
      <c r="C62" s="152"/>
      <c r="D62" s="153" t="s">
        <v>252</v>
      </c>
      <c r="E62" s="154"/>
      <c r="F62" s="154"/>
      <c r="G62" s="154"/>
      <c r="H62" s="154"/>
      <c r="I62" s="155"/>
      <c r="J62" s="156">
        <f>J93</f>
        <v>0</v>
      </c>
      <c r="K62" s="157"/>
    </row>
    <row r="63" spans="2:47" s="9" customFormat="1" ht="19.899999999999999" customHeight="1">
      <c r="B63" s="151"/>
      <c r="C63" s="152"/>
      <c r="D63" s="153" t="s">
        <v>253</v>
      </c>
      <c r="E63" s="154"/>
      <c r="F63" s="154"/>
      <c r="G63" s="154"/>
      <c r="H63" s="154"/>
      <c r="I63" s="155"/>
      <c r="J63" s="156">
        <f>J207</f>
        <v>0</v>
      </c>
      <c r="K63" s="157"/>
    </row>
    <row r="64" spans="2:47" s="9" customFormat="1" ht="19.899999999999999" customHeight="1">
      <c r="B64" s="151"/>
      <c r="C64" s="152"/>
      <c r="D64" s="153" t="s">
        <v>254</v>
      </c>
      <c r="E64" s="154"/>
      <c r="F64" s="154"/>
      <c r="G64" s="154"/>
      <c r="H64" s="154"/>
      <c r="I64" s="155"/>
      <c r="J64" s="156">
        <f>J210</f>
        <v>0</v>
      </c>
      <c r="K64" s="157"/>
    </row>
    <row r="65" spans="2:12" s="9" customFormat="1" ht="19.899999999999999" customHeight="1">
      <c r="B65" s="151"/>
      <c r="C65" s="152"/>
      <c r="D65" s="153" t="s">
        <v>255</v>
      </c>
      <c r="E65" s="154"/>
      <c r="F65" s="154"/>
      <c r="G65" s="154"/>
      <c r="H65" s="154"/>
      <c r="I65" s="155"/>
      <c r="J65" s="156">
        <f>J215</f>
        <v>0</v>
      </c>
      <c r="K65" s="157"/>
    </row>
    <row r="66" spans="2:12" s="9" customFormat="1" ht="19.899999999999999" customHeight="1">
      <c r="B66" s="151"/>
      <c r="C66" s="152"/>
      <c r="D66" s="153" t="s">
        <v>256</v>
      </c>
      <c r="E66" s="154"/>
      <c r="F66" s="154"/>
      <c r="G66" s="154"/>
      <c r="H66" s="154"/>
      <c r="I66" s="155"/>
      <c r="J66" s="156">
        <f>J228</f>
        <v>0</v>
      </c>
      <c r="K66" s="157"/>
    </row>
    <row r="67" spans="2:12" s="9" customFormat="1" ht="19.899999999999999" customHeight="1">
      <c r="B67" s="151"/>
      <c r="C67" s="152"/>
      <c r="D67" s="153" t="s">
        <v>257</v>
      </c>
      <c r="E67" s="154"/>
      <c r="F67" s="154"/>
      <c r="G67" s="154"/>
      <c r="H67" s="154"/>
      <c r="I67" s="155"/>
      <c r="J67" s="156">
        <f>J348</f>
        <v>0</v>
      </c>
      <c r="K67" s="157"/>
    </row>
    <row r="68" spans="2:12" s="9" customFormat="1" ht="19.899999999999999" customHeight="1">
      <c r="B68" s="151"/>
      <c r="C68" s="152"/>
      <c r="D68" s="153" t="s">
        <v>258</v>
      </c>
      <c r="E68" s="154"/>
      <c r="F68" s="154"/>
      <c r="G68" s="154"/>
      <c r="H68" s="154"/>
      <c r="I68" s="155"/>
      <c r="J68" s="156">
        <f>J355</f>
        <v>0</v>
      </c>
      <c r="K68" s="157"/>
    </row>
    <row r="69" spans="2:12" s="9" customFormat="1" ht="19.899999999999999" customHeight="1">
      <c r="B69" s="151"/>
      <c r="C69" s="152"/>
      <c r="D69" s="153" t="s">
        <v>259</v>
      </c>
      <c r="E69" s="154"/>
      <c r="F69" s="154"/>
      <c r="G69" s="154"/>
      <c r="H69" s="154"/>
      <c r="I69" s="155"/>
      <c r="J69" s="156">
        <f>J364</f>
        <v>0</v>
      </c>
      <c r="K69" s="157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14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6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37"/>
      <c r="J75" s="61"/>
      <c r="K75" s="61"/>
      <c r="L75" s="42"/>
    </row>
    <row r="76" spans="2:12" s="1" customFormat="1" ht="36.950000000000003" customHeight="1">
      <c r="B76" s="42"/>
      <c r="C76" s="62" t="s">
        <v>133</v>
      </c>
      <c r="L76" s="42"/>
    </row>
    <row r="77" spans="2:12" s="1" customFormat="1" ht="6.95" customHeight="1">
      <c r="B77" s="42"/>
      <c r="L77" s="42"/>
    </row>
    <row r="78" spans="2:12" s="1" customFormat="1" ht="14.45" customHeight="1">
      <c r="B78" s="42"/>
      <c r="C78" s="64" t="s">
        <v>19</v>
      </c>
      <c r="L78" s="42"/>
    </row>
    <row r="79" spans="2:12" s="1" customFormat="1" ht="16.5" customHeight="1">
      <c r="B79" s="42"/>
      <c r="E79" s="496" t="str">
        <f>E7</f>
        <v>BOROVICE - OBNOVA VODOVODU</v>
      </c>
      <c r="F79" s="497"/>
      <c r="G79" s="497"/>
      <c r="H79" s="497"/>
      <c r="L79" s="42"/>
    </row>
    <row r="80" spans="2:12" ht="15">
      <c r="B80" s="28"/>
      <c r="C80" s="64" t="s">
        <v>116</v>
      </c>
      <c r="L80" s="28"/>
    </row>
    <row r="81" spans="2:65" s="1" customFormat="1" ht="16.5" customHeight="1">
      <c r="B81" s="42"/>
      <c r="E81" s="496" t="s">
        <v>117</v>
      </c>
      <c r="F81" s="490"/>
      <c r="G81" s="490"/>
      <c r="H81" s="490"/>
      <c r="L81" s="42"/>
    </row>
    <row r="82" spans="2:65" s="1" customFormat="1" ht="14.45" customHeight="1">
      <c r="B82" s="42"/>
      <c r="C82" s="64" t="s">
        <v>118</v>
      </c>
      <c r="L82" s="42"/>
    </row>
    <row r="83" spans="2:65" s="1" customFormat="1" ht="17.25" customHeight="1">
      <c r="B83" s="42"/>
      <c r="E83" s="470" t="str">
        <f>E11</f>
        <v>SO2 - SO 2 - Přeložení vodovodu</v>
      </c>
      <c r="F83" s="490"/>
      <c r="G83" s="490"/>
      <c r="H83" s="490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27</v>
      </c>
      <c r="F85" s="158" t="str">
        <f>F14</f>
        <v>Mukařov u Mnichova Hradiště</v>
      </c>
      <c r="I85" s="159" t="s">
        <v>29</v>
      </c>
      <c r="J85" s="68" t="str">
        <f>IF(J14="","",J14)</f>
        <v>26. 7. 2018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37</v>
      </c>
      <c r="F87" s="158" t="str">
        <f>E17</f>
        <v>Vodovody a kanalizace Mladá Boleslav, a.s.</v>
      </c>
      <c r="I87" s="159" t="s">
        <v>45</v>
      </c>
      <c r="J87" s="158" t="str">
        <f>E23</f>
        <v>Recprojekt, s.r.o.</v>
      </c>
      <c r="L87" s="42"/>
    </row>
    <row r="88" spans="2:65" s="1" customFormat="1" ht="14.45" customHeight="1">
      <c r="B88" s="42"/>
      <c r="C88" s="64" t="s">
        <v>43</v>
      </c>
      <c r="F88" s="158" t="str">
        <f>IF(E20="","",E20)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60"/>
      <c r="C90" s="161" t="s">
        <v>134</v>
      </c>
      <c r="D90" s="162" t="s">
        <v>71</v>
      </c>
      <c r="E90" s="162" t="s">
        <v>67</v>
      </c>
      <c r="F90" s="162" t="s">
        <v>135</v>
      </c>
      <c r="G90" s="162" t="s">
        <v>136</v>
      </c>
      <c r="H90" s="162" t="s">
        <v>137</v>
      </c>
      <c r="I90" s="163" t="s">
        <v>138</v>
      </c>
      <c r="J90" s="162" t="s">
        <v>125</v>
      </c>
      <c r="K90" s="164" t="s">
        <v>139</v>
      </c>
      <c r="L90" s="160"/>
      <c r="M90" s="74" t="s">
        <v>140</v>
      </c>
      <c r="N90" s="75" t="s">
        <v>56</v>
      </c>
      <c r="O90" s="75" t="s">
        <v>141</v>
      </c>
      <c r="P90" s="75" t="s">
        <v>142</v>
      </c>
      <c r="Q90" s="75" t="s">
        <v>143</v>
      </c>
      <c r="R90" s="75" t="s">
        <v>144</v>
      </c>
      <c r="S90" s="75" t="s">
        <v>145</v>
      </c>
      <c r="T90" s="76" t="s">
        <v>146</v>
      </c>
    </row>
    <row r="91" spans="2:65" s="1" customFormat="1" ht="29.25" customHeight="1">
      <c r="B91" s="42"/>
      <c r="C91" s="78" t="s">
        <v>126</v>
      </c>
      <c r="J91" s="165">
        <f>BK91</f>
        <v>0</v>
      </c>
      <c r="L91" s="42"/>
      <c r="M91" s="77"/>
      <c r="N91" s="69"/>
      <c r="O91" s="69"/>
      <c r="P91" s="166">
        <f>P92</f>
        <v>0</v>
      </c>
      <c r="Q91" s="69"/>
      <c r="R91" s="166">
        <f>R92</f>
        <v>26.110136399999998</v>
      </c>
      <c r="S91" s="69"/>
      <c r="T91" s="167">
        <f>T92</f>
        <v>39.433400000000006</v>
      </c>
      <c r="AT91" s="24" t="s">
        <v>85</v>
      </c>
      <c r="AU91" s="24" t="s">
        <v>127</v>
      </c>
      <c r="BK91" s="168">
        <f>BK92</f>
        <v>0</v>
      </c>
    </row>
    <row r="92" spans="2:65" s="11" customFormat="1" ht="37.35" customHeight="1">
      <c r="B92" s="169"/>
      <c r="D92" s="170" t="s">
        <v>85</v>
      </c>
      <c r="E92" s="171" t="s">
        <v>260</v>
      </c>
      <c r="F92" s="171" t="s">
        <v>261</v>
      </c>
      <c r="I92" s="172"/>
      <c r="J92" s="173">
        <f>BK92</f>
        <v>0</v>
      </c>
      <c r="L92" s="169"/>
      <c r="M92" s="174"/>
      <c r="N92" s="175"/>
      <c r="O92" s="175"/>
      <c r="P92" s="176">
        <f>P93+P207+P210+P215+P228+P348+P355+P364</f>
        <v>0</v>
      </c>
      <c r="Q92" s="175"/>
      <c r="R92" s="176">
        <f>R93+R207+R210+R215+R228+R348+R355+R364</f>
        <v>26.110136399999998</v>
      </c>
      <c r="S92" s="175"/>
      <c r="T92" s="177">
        <f>T93+T207+T210+T215+T228+T348+T355+T364</f>
        <v>39.433400000000006</v>
      </c>
      <c r="AR92" s="170" t="s">
        <v>26</v>
      </c>
      <c r="AT92" s="178" t="s">
        <v>85</v>
      </c>
      <c r="AU92" s="178" t="s">
        <v>86</v>
      </c>
      <c r="AY92" s="170" t="s">
        <v>150</v>
      </c>
      <c r="BK92" s="179">
        <f>BK93+BK207+BK210+BK215+BK228+BK348+BK355+BK364</f>
        <v>0</v>
      </c>
    </row>
    <row r="93" spans="2:65" s="11" customFormat="1" ht="19.899999999999999" customHeight="1">
      <c r="B93" s="169"/>
      <c r="D93" s="170" t="s">
        <v>85</v>
      </c>
      <c r="E93" s="180" t="s">
        <v>26</v>
      </c>
      <c r="F93" s="180" t="s">
        <v>262</v>
      </c>
      <c r="I93" s="172"/>
      <c r="J93" s="181">
        <f>BK93</f>
        <v>0</v>
      </c>
      <c r="L93" s="169"/>
      <c r="M93" s="174"/>
      <c r="N93" s="175"/>
      <c r="O93" s="175"/>
      <c r="P93" s="176">
        <f>SUM(P94:P206)</f>
        <v>0</v>
      </c>
      <c r="Q93" s="175"/>
      <c r="R93" s="176">
        <f>SUM(R94:R206)</f>
        <v>0.65559500000000004</v>
      </c>
      <c r="S93" s="175"/>
      <c r="T93" s="177">
        <f>SUM(T94:T206)</f>
        <v>39.233400000000003</v>
      </c>
      <c r="AR93" s="170" t="s">
        <v>26</v>
      </c>
      <c r="AT93" s="178" t="s">
        <v>85</v>
      </c>
      <c r="AU93" s="178" t="s">
        <v>26</v>
      </c>
      <c r="AY93" s="170" t="s">
        <v>150</v>
      </c>
      <c r="BK93" s="179">
        <f>SUM(BK94:BK206)</f>
        <v>0</v>
      </c>
    </row>
    <row r="94" spans="2:65" s="1" customFormat="1" ht="51" customHeight="1">
      <c r="B94" s="182"/>
      <c r="C94" s="183" t="s">
        <v>26</v>
      </c>
      <c r="D94" s="183" t="s">
        <v>153</v>
      </c>
      <c r="E94" s="184" t="s">
        <v>263</v>
      </c>
      <c r="F94" s="185" t="s">
        <v>264</v>
      </c>
      <c r="G94" s="186" t="s">
        <v>265</v>
      </c>
      <c r="H94" s="187">
        <v>48.3</v>
      </c>
      <c r="I94" s="188"/>
      <c r="J94" s="189">
        <f>ROUND(I94*H94,2)</f>
        <v>0</v>
      </c>
      <c r="K94" s="185" t="s">
        <v>157</v>
      </c>
      <c r="L94" s="42"/>
      <c r="M94" s="190" t="s">
        <v>5</v>
      </c>
      <c r="N94" s="191" t="s">
        <v>57</v>
      </c>
      <c r="O94" s="43"/>
      <c r="P94" s="192">
        <f>O94*H94</f>
        <v>0</v>
      </c>
      <c r="Q94" s="192">
        <v>0</v>
      </c>
      <c r="R94" s="192">
        <f>Q94*H94</f>
        <v>0</v>
      </c>
      <c r="S94" s="192">
        <v>0.44</v>
      </c>
      <c r="T94" s="193">
        <f>S94*H94</f>
        <v>21.251999999999999</v>
      </c>
      <c r="AR94" s="24" t="s">
        <v>170</v>
      </c>
      <c r="AT94" s="24" t="s">
        <v>153</v>
      </c>
      <c r="AU94" s="24" t="s">
        <v>94</v>
      </c>
      <c r="AY94" s="24" t="s">
        <v>150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4" t="s">
        <v>26</v>
      </c>
      <c r="BK94" s="194">
        <f>ROUND(I94*H94,2)</f>
        <v>0</v>
      </c>
      <c r="BL94" s="24" t="s">
        <v>170</v>
      </c>
      <c r="BM94" s="24" t="s">
        <v>799</v>
      </c>
    </row>
    <row r="95" spans="2:65" s="12" customFormat="1">
      <c r="B95" s="195"/>
      <c r="D95" s="196" t="s">
        <v>163</v>
      </c>
      <c r="E95" s="197" t="s">
        <v>5</v>
      </c>
      <c r="F95" s="198" t="s">
        <v>800</v>
      </c>
      <c r="H95" s="199">
        <v>48.3</v>
      </c>
      <c r="I95" s="200"/>
      <c r="L95" s="195"/>
      <c r="M95" s="201"/>
      <c r="N95" s="202"/>
      <c r="O95" s="202"/>
      <c r="P95" s="202"/>
      <c r="Q95" s="202"/>
      <c r="R95" s="202"/>
      <c r="S95" s="202"/>
      <c r="T95" s="203"/>
      <c r="AT95" s="197" t="s">
        <v>163</v>
      </c>
      <c r="AU95" s="197" t="s">
        <v>94</v>
      </c>
      <c r="AV95" s="12" t="s">
        <v>94</v>
      </c>
      <c r="AW95" s="12" t="s">
        <v>49</v>
      </c>
      <c r="AX95" s="12" t="s">
        <v>26</v>
      </c>
      <c r="AY95" s="197" t="s">
        <v>150</v>
      </c>
    </row>
    <row r="96" spans="2:65" s="1" customFormat="1" ht="38.25" customHeight="1">
      <c r="B96" s="182"/>
      <c r="C96" s="183" t="s">
        <v>94</v>
      </c>
      <c r="D96" s="183" t="s">
        <v>153</v>
      </c>
      <c r="E96" s="184" t="s">
        <v>270</v>
      </c>
      <c r="F96" s="185" t="s">
        <v>271</v>
      </c>
      <c r="G96" s="186" t="s">
        <v>265</v>
      </c>
      <c r="H96" s="187">
        <v>48.3</v>
      </c>
      <c r="I96" s="188"/>
      <c r="J96" s="189">
        <f>ROUND(I96*H96,2)</f>
        <v>0</v>
      </c>
      <c r="K96" s="185" t="s">
        <v>157</v>
      </c>
      <c r="L96" s="42"/>
      <c r="M96" s="190" t="s">
        <v>5</v>
      </c>
      <c r="N96" s="191" t="s">
        <v>57</v>
      </c>
      <c r="O96" s="43"/>
      <c r="P96" s="192">
        <f>O96*H96</f>
        <v>0</v>
      </c>
      <c r="Q96" s="192">
        <v>0</v>
      </c>
      <c r="R96" s="192">
        <f>Q96*H96</f>
        <v>0</v>
      </c>
      <c r="S96" s="192">
        <v>9.8000000000000004E-2</v>
      </c>
      <c r="T96" s="193">
        <f>S96*H96</f>
        <v>4.7333999999999996</v>
      </c>
      <c r="AR96" s="24" t="s">
        <v>170</v>
      </c>
      <c r="AT96" s="24" t="s">
        <v>153</v>
      </c>
      <c r="AU96" s="24" t="s">
        <v>94</v>
      </c>
      <c r="AY96" s="24" t="s">
        <v>150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24" t="s">
        <v>26</v>
      </c>
      <c r="BK96" s="194">
        <f>ROUND(I96*H96,2)</f>
        <v>0</v>
      </c>
      <c r="BL96" s="24" t="s">
        <v>170</v>
      </c>
      <c r="BM96" s="24" t="s">
        <v>801</v>
      </c>
    </row>
    <row r="97" spans="2:65" s="12" customFormat="1">
      <c r="B97" s="195"/>
      <c r="D97" s="196" t="s">
        <v>163</v>
      </c>
      <c r="E97" s="197" t="s">
        <v>5</v>
      </c>
      <c r="F97" s="198" t="s">
        <v>800</v>
      </c>
      <c r="H97" s="199">
        <v>48.3</v>
      </c>
      <c r="I97" s="200"/>
      <c r="L97" s="195"/>
      <c r="M97" s="201"/>
      <c r="N97" s="202"/>
      <c r="O97" s="202"/>
      <c r="P97" s="202"/>
      <c r="Q97" s="202"/>
      <c r="R97" s="202"/>
      <c r="S97" s="202"/>
      <c r="T97" s="203"/>
      <c r="AT97" s="197" t="s">
        <v>163</v>
      </c>
      <c r="AU97" s="197" t="s">
        <v>94</v>
      </c>
      <c r="AV97" s="12" t="s">
        <v>94</v>
      </c>
      <c r="AW97" s="12" t="s">
        <v>49</v>
      </c>
      <c r="AX97" s="12" t="s">
        <v>26</v>
      </c>
      <c r="AY97" s="197" t="s">
        <v>150</v>
      </c>
    </row>
    <row r="98" spans="2:65" s="1" customFormat="1" ht="38.25" customHeight="1">
      <c r="B98" s="182"/>
      <c r="C98" s="183" t="s">
        <v>165</v>
      </c>
      <c r="D98" s="183" t="s">
        <v>153</v>
      </c>
      <c r="E98" s="184" t="s">
        <v>273</v>
      </c>
      <c r="F98" s="185" t="s">
        <v>274</v>
      </c>
      <c r="G98" s="186" t="s">
        <v>265</v>
      </c>
      <c r="H98" s="187">
        <v>103.5</v>
      </c>
      <c r="I98" s="188"/>
      <c r="J98" s="189">
        <f>ROUND(I98*H98,2)</f>
        <v>0</v>
      </c>
      <c r="K98" s="185" t="s">
        <v>157</v>
      </c>
      <c r="L98" s="42"/>
      <c r="M98" s="190" t="s">
        <v>5</v>
      </c>
      <c r="N98" s="191" t="s">
        <v>57</v>
      </c>
      <c r="O98" s="43"/>
      <c r="P98" s="192">
        <f>O98*H98</f>
        <v>0</v>
      </c>
      <c r="Q98" s="192">
        <v>9.0000000000000006E-5</v>
      </c>
      <c r="R98" s="192">
        <f>Q98*H98</f>
        <v>9.3150000000000004E-3</v>
      </c>
      <c r="S98" s="192">
        <v>0.128</v>
      </c>
      <c r="T98" s="193">
        <f>S98*H98</f>
        <v>13.248000000000001</v>
      </c>
      <c r="AR98" s="24" t="s">
        <v>170</v>
      </c>
      <c r="AT98" s="24" t="s">
        <v>153</v>
      </c>
      <c r="AU98" s="24" t="s">
        <v>94</v>
      </c>
      <c r="AY98" s="24" t="s">
        <v>150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4" t="s">
        <v>26</v>
      </c>
      <c r="BK98" s="194">
        <f>ROUND(I98*H98,2)</f>
        <v>0</v>
      </c>
      <c r="BL98" s="24" t="s">
        <v>170</v>
      </c>
      <c r="BM98" s="24" t="s">
        <v>802</v>
      </c>
    </row>
    <row r="99" spans="2:65" s="12" customFormat="1" ht="27">
      <c r="B99" s="195"/>
      <c r="D99" s="196" t="s">
        <v>163</v>
      </c>
      <c r="E99" s="197" t="s">
        <v>5</v>
      </c>
      <c r="F99" s="198" t="s">
        <v>803</v>
      </c>
      <c r="H99" s="199">
        <v>103.5</v>
      </c>
      <c r="I99" s="200"/>
      <c r="L99" s="195"/>
      <c r="M99" s="201"/>
      <c r="N99" s="202"/>
      <c r="O99" s="202"/>
      <c r="P99" s="202"/>
      <c r="Q99" s="202"/>
      <c r="R99" s="202"/>
      <c r="S99" s="202"/>
      <c r="T99" s="203"/>
      <c r="AT99" s="197" t="s">
        <v>163</v>
      </c>
      <c r="AU99" s="197" t="s">
        <v>94</v>
      </c>
      <c r="AV99" s="12" t="s">
        <v>94</v>
      </c>
      <c r="AW99" s="12" t="s">
        <v>49</v>
      </c>
      <c r="AX99" s="12" t="s">
        <v>26</v>
      </c>
      <c r="AY99" s="197" t="s">
        <v>150</v>
      </c>
    </row>
    <row r="100" spans="2:65" s="1" customFormat="1" ht="25.5" customHeight="1">
      <c r="B100" s="182"/>
      <c r="C100" s="183" t="s">
        <v>170</v>
      </c>
      <c r="D100" s="183" t="s">
        <v>153</v>
      </c>
      <c r="E100" s="184" t="s">
        <v>277</v>
      </c>
      <c r="F100" s="185" t="s">
        <v>278</v>
      </c>
      <c r="G100" s="186" t="s">
        <v>279</v>
      </c>
      <c r="H100" s="187">
        <v>42.6</v>
      </c>
      <c r="I100" s="188"/>
      <c r="J100" s="189">
        <f>ROUND(I100*H100,2)</f>
        <v>0</v>
      </c>
      <c r="K100" s="185" t="s">
        <v>157</v>
      </c>
      <c r="L100" s="42"/>
      <c r="M100" s="190" t="s">
        <v>5</v>
      </c>
      <c r="N100" s="191" t="s">
        <v>57</v>
      </c>
      <c r="O100" s="43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24" t="s">
        <v>170</v>
      </c>
      <c r="AT100" s="24" t="s">
        <v>153</v>
      </c>
      <c r="AU100" s="24" t="s">
        <v>94</v>
      </c>
      <c r="AY100" s="24" t="s">
        <v>150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4" t="s">
        <v>26</v>
      </c>
      <c r="BK100" s="194">
        <f>ROUND(I100*H100,2)</f>
        <v>0</v>
      </c>
      <c r="BL100" s="24" t="s">
        <v>170</v>
      </c>
      <c r="BM100" s="24" t="s">
        <v>804</v>
      </c>
    </row>
    <row r="101" spans="2:65" s="12" customFormat="1">
      <c r="B101" s="195"/>
      <c r="D101" s="196" t="s">
        <v>163</v>
      </c>
      <c r="E101" s="197" t="s">
        <v>5</v>
      </c>
      <c r="F101" s="198" t="s">
        <v>805</v>
      </c>
      <c r="H101" s="199">
        <v>42.6</v>
      </c>
      <c r="I101" s="200"/>
      <c r="L101" s="195"/>
      <c r="M101" s="201"/>
      <c r="N101" s="202"/>
      <c r="O101" s="202"/>
      <c r="P101" s="202"/>
      <c r="Q101" s="202"/>
      <c r="R101" s="202"/>
      <c r="S101" s="202"/>
      <c r="T101" s="203"/>
      <c r="AT101" s="197" t="s">
        <v>163</v>
      </c>
      <c r="AU101" s="197" t="s">
        <v>94</v>
      </c>
      <c r="AV101" s="12" t="s">
        <v>94</v>
      </c>
      <c r="AW101" s="12" t="s">
        <v>49</v>
      </c>
      <c r="AX101" s="12" t="s">
        <v>26</v>
      </c>
      <c r="AY101" s="197" t="s">
        <v>150</v>
      </c>
    </row>
    <row r="102" spans="2:65" s="1" customFormat="1" ht="25.5" customHeight="1">
      <c r="B102" s="182"/>
      <c r="C102" s="183" t="s">
        <v>149</v>
      </c>
      <c r="D102" s="183" t="s">
        <v>153</v>
      </c>
      <c r="E102" s="184" t="s">
        <v>282</v>
      </c>
      <c r="F102" s="185" t="s">
        <v>283</v>
      </c>
      <c r="G102" s="186" t="s">
        <v>284</v>
      </c>
      <c r="H102" s="187">
        <v>14.2</v>
      </c>
      <c r="I102" s="188"/>
      <c r="J102" s="189">
        <f>ROUND(I102*H102,2)</f>
        <v>0</v>
      </c>
      <c r="K102" s="185" t="s">
        <v>157</v>
      </c>
      <c r="L102" s="42"/>
      <c r="M102" s="190" t="s">
        <v>5</v>
      </c>
      <c r="N102" s="191" t="s">
        <v>57</v>
      </c>
      <c r="O102" s="43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AR102" s="24" t="s">
        <v>170</v>
      </c>
      <c r="AT102" s="24" t="s">
        <v>153</v>
      </c>
      <c r="AU102" s="24" t="s">
        <v>94</v>
      </c>
      <c r="AY102" s="24" t="s">
        <v>150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4" t="s">
        <v>26</v>
      </c>
      <c r="BK102" s="194">
        <f>ROUND(I102*H102,2)</f>
        <v>0</v>
      </c>
      <c r="BL102" s="24" t="s">
        <v>170</v>
      </c>
      <c r="BM102" s="24" t="s">
        <v>806</v>
      </c>
    </row>
    <row r="103" spans="2:65" s="12" customFormat="1">
      <c r="B103" s="195"/>
      <c r="D103" s="196" t="s">
        <v>163</v>
      </c>
      <c r="E103" s="197" t="s">
        <v>5</v>
      </c>
      <c r="F103" s="198" t="s">
        <v>807</v>
      </c>
      <c r="H103" s="199">
        <v>14.2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197" t="s">
        <v>163</v>
      </c>
      <c r="AU103" s="197" t="s">
        <v>94</v>
      </c>
      <c r="AV103" s="12" t="s">
        <v>94</v>
      </c>
      <c r="AW103" s="12" t="s">
        <v>49</v>
      </c>
      <c r="AX103" s="12" t="s">
        <v>26</v>
      </c>
      <c r="AY103" s="197" t="s">
        <v>150</v>
      </c>
    </row>
    <row r="104" spans="2:65" s="1" customFormat="1" ht="63.75" customHeight="1">
      <c r="B104" s="182"/>
      <c r="C104" s="183" t="s">
        <v>179</v>
      </c>
      <c r="D104" s="183" t="s">
        <v>153</v>
      </c>
      <c r="E104" s="184" t="s">
        <v>287</v>
      </c>
      <c r="F104" s="185" t="s">
        <v>288</v>
      </c>
      <c r="G104" s="186" t="s">
        <v>289</v>
      </c>
      <c r="H104" s="187">
        <v>3</v>
      </c>
      <c r="I104" s="188"/>
      <c r="J104" s="189">
        <f>ROUND(I104*H104,2)</f>
        <v>0</v>
      </c>
      <c r="K104" s="185" t="s">
        <v>157</v>
      </c>
      <c r="L104" s="42"/>
      <c r="M104" s="190" t="s">
        <v>5</v>
      </c>
      <c r="N104" s="191" t="s">
        <v>57</v>
      </c>
      <c r="O104" s="43"/>
      <c r="P104" s="192">
        <f>O104*H104</f>
        <v>0</v>
      </c>
      <c r="Q104" s="192">
        <v>3.6900000000000002E-2</v>
      </c>
      <c r="R104" s="192">
        <f>Q104*H104</f>
        <v>0.11070000000000001</v>
      </c>
      <c r="S104" s="192">
        <v>0</v>
      </c>
      <c r="T104" s="193">
        <f>S104*H104</f>
        <v>0</v>
      </c>
      <c r="AR104" s="24" t="s">
        <v>170</v>
      </c>
      <c r="AT104" s="24" t="s">
        <v>153</v>
      </c>
      <c r="AU104" s="24" t="s">
        <v>94</v>
      </c>
      <c r="AY104" s="24" t="s">
        <v>150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4" t="s">
        <v>26</v>
      </c>
      <c r="BK104" s="194">
        <f>ROUND(I104*H104,2)</f>
        <v>0</v>
      </c>
      <c r="BL104" s="24" t="s">
        <v>170</v>
      </c>
      <c r="BM104" s="24" t="s">
        <v>808</v>
      </c>
    </row>
    <row r="105" spans="2:65" s="12" customFormat="1">
      <c r="B105" s="195"/>
      <c r="D105" s="196" t="s">
        <v>163</v>
      </c>
      <c r="E105" s="197" t="s">
        <v>5</v>
      </c>
      <c r="F105" s="198" t="s">
        <v>291</v>
      </c>
      <c r="H105" s="199">
        <v>3</v>
      </c>
      <c r="I105" s="200"/>
      <c r="L105" s="195"/>
      <c r="M105" s="201"/>
      <c r="N105" s="202"/>
      <c r="O105" s="202"/>
      <c r="P105" s="202"/>
      <c r="Q105" s="202"/>
      <c r="R105" s="202"/>
      <c r="S105" s="202"/>
      <c r="T105" s="203"/>
      <c r="AT105" s="197" t="s">
        <v>163</v>
      </c>
      <c r="AU105" s="197" t="s">
        <v>94</v>
      </c>
      <c r="AV105" s="12" t="s">
        <v>94</v>
      </c>
      <c r="AW105" s="12" t="s">
        <v>49</v>
      </c>
      <c r="AX105" s="12" t="s">
        <v>26</v>
      </c>
      <c r="AY105" s="197" t="s">
        <v>150</v>
      </c>
    </row>
    <row r="106" spans="2:65" s="1" customFormat="1" ht="25.5" customHeight="1">
      <c r="B106" s="182"/>
      <c r="C106" s="183" t="s">
        <v>183</v>
      </c>
      <c r="D106" s="183" t="s">
        <v>153</v>
      </c>
      <c r="E106" s="184" t="s">
        <v>292</v>
      </c>
      <c r="F106" s="185" t="s">
        <v>293</v>
      </c>
      <c r="G106" s="186" t="s">
        <v>265</v>
      </c>
      <c r="H106" s="187">
        <v>60</v>
      </c>
      <c r="I106" s="188"/>
      <c r="J106" s="189">
        <f>ROUND(I106*H106,2)</f>
        <v>0</v>
      </c>
      <c r="K106" s="185" t="s">
        <v>157</v>
      </c>
      <c r="L106" s="42"/>
      <c r="M106" s="190" t="s">
        <v>5</v>
      </c>
      <c r="N106" s="191" t="s">
        <v>57</v>
      </c>
      <c r="O106" s="43"/>
      <c r="P106" s="192">
        <f>O106*H106</f>
        <v>0</v>
      </c>
      <c r="Q106" s="192">
        <v>6.4000000000000005E-4</v>
      </c>
      <c r="R106" s="192">
        <f>Q106*H106</f>
        <v>3.8400000000000004E-2</v>
      </c>
      <c r="S106" s="192">
        <v>0</v>
      </c>
      <c r="T106" s="193">
        <f>S106*H106</f>
        <v>0</v>
      </c>
      <c r="AR106" s="24" t="s">
        <v>170</v>
      </c>
      <c r="AT106" s="24" t="s">
        <v>153</v>
      </c>
      <c r="AU106" s="24" t="s">
        <v>94</v>
      </c>
      <c r="AY106" s="24" t="s">
        <v>150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4" t="s">
        <v>26</v>
      </c>
      <c r="BK106" s="194">
        <f>ROUND(I106*H106,2)</f>
        <v>0</v>
      </c>
      <c r="BL106" s="24" t="s">
        <v>170</v>
      </c>
      <c r="BM106" s="24" t="s">
        <v>809</v>
      </c>
    </row>
    <row r="107" spans="2:65" s="12" customFormat="1">
      <c r="B107" s="195"/>
      <c r="D107" s="196" t="s">
        <v>163</v>
      </c>
      <c r="E107" s="197" t="s">
        <v>5</v>
      </c>
      <c r="F107" s="198" t="s">
        <v>810</v>
      </c>
      <c r="H107" s="199">
        <v>60</v>
      </c>
      <c r="I107" s="200"/>
      <c r="L107" s="195"/>
      <c r="M107" s="201"/>
      <c r="N107" s="202"/>
      <c r="O107" s="202"/>
      <c r="P107" s="202"/>
      <c r="Q107" s="202"/>
      <c r="R107" s="202"/>
      <c r="S107" s="202"/>
      <c r="T107" s="203"/>
      <c r="AT107" s="197" t="s">
        <v>163</v>
      </c>
      <c r="AU107" s="197" t="s">
        <v>94</v>
      </c>
      <c r="AV107" s="12" t="s">
        <v>94</v>
      </c>
      <c r="AW107" s="12" t="s">
        <v>49</v>
      </c>
      <c r="AX107" s="12" t="s">
        <v>26</v>
      </c>
      <c r="AY107" s="197" t="s">
        <v>150</v>
      </c>
    </row>
    <row r="108" spans="2:65" s="1" customFormat="1" ht="25.5" customHeight="1">
      <c r="B108" s="182"/>
      <c r="C108" s="183" t="s">
        <v>187</v>
      </c>
      <c r="D108" s="183" t="s">
        <v>153</v>
      </c>
      <c r="E108" s="184" t="s">
        <v>296</v>
      </c>
      <c r="F108" s="185" t="s">
        <v>297</v>
      </c>
      <c r="G108" s="186" t="s">
        <v>265</v>
      </c>
      <c r="H108" s="187">
        <v>60</v>
      </c>
      <c r="I108" s="188"/>
      <c r="J108" s="189">
        <f>ROUND(I108*H108,2)</f>
        <v>0</v>
      </c>
      <c r="K108" s="185" t="s">
        <v>157</v>
      </c>
      <c r="L108" s="42"/>
      <c r="M108" s="190" t="s">
        <v>5</v>
      </c>
      <c r="N108" s="191" t="s">
        <v>57</v>
      </c>
      <c r="O108" s="43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AR108" s="24" t="s">
        <v>170</v>
      </c>
      <c r="AT108" s="24" t="s">
        <v>153</v>
      </c>
      <c r="AU108" s="24" t="s">
        <v>94</v>
      </c>
      <c r="AY108" s="24" t="s">
        <v>150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4" t="s">
        <v>26</v>
      </c>
      <c r="BK108" s="194">
        <f>ROUND(I108*H108,2)</f>
        <v>0</v>
      </c>
      <c r="BL108" s="24" t="s">
        <v>170</v>
      </c>
      <c r="BM108" s="24" t="s">
        <v>811</v>
      </c>
    </row>
    <row r="109" spans="2:65" s="12" customFormat="1">
      <c r="B109" s="195"/>
      <c r="D109" s="196" t="s">
        <v>163</v>
      </c>
      <c r="E109" s="197" t="s">
        <v>5</v>
      </c>
      <c r="F109" s="198" t="s">
        <v>810</v>
      </c>
      <c r="H109" s="199">
        <v>60</v>
      </c>
      <c r="I109" s="200"/>
      <c r="L109" s="195"/>
      <c r="M109" s="201"/>
      <c r="N109" s="202"/>
      <c r="O109" s="202"/>
      <c r="P109" s="202"/>
      <c r="Q109" s="202"/>
      <c r="R109" s="202"/>
      <c r="S109" s="202"/>
      <c r="T109" s="203"/>
      <c r="AT109" s="197" t="s">
        <v>163</v>
      </c>
      <c r="AU109" s="197" t="s">
        <v>94</v>
      </c>
      <c r="AV109" s="12" t="s">
        <v>94</v>
      </c>
      <c r="AW109" s="12" t="s">
        <v>49</v>
      </c>
      <c r="AX109" s="12" t="s">
        <v>26</v>
      </c>
      <c r="AY109" s="197" t="s">
        <v>150</v>
      </c>
    </row>
    <row r="110" spans="2:65" s="1" customFormat="1" ht="38.25" customHeight="1">
      <c r="B110" s="182"/>
      <c r="C110" s="183" t="s">
        <v>191</v>
      </c>
      <c r="D110" s="183" t="s">
        <v>153</v>
      </c>
      <c r="E110" s="184" t="s">
        <v>299</v>
      </c>
      <c r="F110" s="185" t="s">
        <v>300</v>
      </c>
      <c r="G110" s="186" t="s">
        <v>301</v>
      </c>
      <c r="H110" s="187">
        <v>25.875</v>
      </c>
      <c r="I110" s="188"/>
      <c r="J110" s="189">
        <f>ROUND(I110*H110,2)</f>
        <v>0</v>
      </c>
      <c r="K110" s="185" t="s">
        <v>157</v>
      </c>
      <c r="L110" s="42"/>
      <c r="M110" s="190" t="s">
        <v>5</v>
      </c>
      <c r="N110" s="191" t="s">
        <v>57</v>
      </c>
      <c r="O110" s="43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AR110" s="24" t="s">
        <v>170</v>
      </c>
      <c r="AT110" s="24" t="s">
        <v>153</v>
      </c>
      <c r="AU110" s="24" t="s">
        <v>94</v>
      </c>
      <c r="AY110" s="24" t="s">
        <v>150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4" t="s">
        <v>26</v>
      </c>
      <c r="BK110" s="194">
        <f>ROUND(I110*H110,2)</f>
        <v>0</v>
      </c>
      <c r="BL110" s="24" t="s">
        <v>170</v>
      </c>
      <c r="BM110" s="24" t="s">
        <v>812</v>
      </c>
    </row>
    <row r="111" spans="2:65" s="12" customFormat="1">
      <c r="B111" s="195"/>
      <c r="D111" s="196" t="s">
        <v>163</v>
      </c>
      <c r="E111" s="197" t="s">
        <v>5</v>
      </c>
      <c r="F111" s="198" t="s">
        <v>813</v>
      </c>
      <c r="H111" s="199">
        <v>25.875</v>
      </c>
      <c r="I111" s="200"/>
      <c r="L111" s="195"/>
      <c r="M111" s="201"/>
      <c r="N111" s="202"/>
      <c r="O111" s="202"/>
      <c r="P111" s="202"/>
      <c r="Q111" s="202"/>
      <c r="R111" s="202"/>
      <c r="S111" s="202"/>
      <c r="T111" s="203"/>
      <c r="AT111" s="197" t="s">
        <v>163</v>
      </c>
      <c r="AU111" s="197" t="s">
        <v>94</v>
      </c>
      <c r="AV111" s="12" t="s">
        <v>94</v>
      </c>
      <c r="AW111" s="12" t="s">
        <v>49</v>
      </c>
      <c r="AX111" s="12" t="s">
        <v>26</v>
      </c>
      <c r="AY111" s="197" t="s">
        <v>150</v>
      </c>
    </row>
    <row r="112" spans="2:65" s="1" customFormat="1" ht="25.5" customHeight="1">
      <c r="B112" s="182"/>
      <c r="C112" s="183" t="s">
        <v>31</v>
      </c>
      <c r="D112" s="183" t="s">
        <v>153</v>
      </c>
      <c r="E112" s="184" t="s">
        <v>304</v>
      </c>
      <c r="F112" s="185" t="s">
        <v>305</v>
      </c>
      <c r="G112" s="186" t="s">
        <v>301</v>
      </c>
      <c r="H112" s="187">
        <v>3.15</v>
      </c>
      <c r="I112" s="188"/>
      <c r="J112" s="189">
        <f>ROUND(I112*H112,2)</f>
        <v>0</v>
      </c>
      <c r="K112" s="185" t="s">
        <v>157</v>
      </c>
      <c r="L112" s="42"/>
      <c r="M112" s="190" t="s">
        <v>5</v>
      </c>
      <c r="N112" s="191" t="s">
        <v>57</v>
      </c>
      <c r="O112" s="43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24" t="s">
        <v>170</v>
      </c>
      <c r="AT112" s="24" t="s">
        <v>153</v>
      </c>
      <c r="AU112" s="24" t="s">
        <v>94</v>
      </c>
      <c r="AY112" s="24" t="s">
        <v>150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4" t="s">
        <v>26</v>
      </c>
      <c r="BK112" s="194">
        <f>ROUND(I112*H112,2)</f>
        <v>0</v>
      </c>
      <c r="BL112" s="24" t="s">
        <v>170</v>
      </c>
      <c r="BM112" s="24" t="s">
        <v>814</v>
      </c>
    </row>
    <row r="113" spans="2:65" s="12" customFormat="1">
      <c r="B113" s="195"/>
      <c r="D113" s="196" t="s">
        <v>163</v>
      </c>
      <c r="E113" s="197" t="s">
        <v>5</v>
      </c>
      <c r="F113" s="198" t="s">
        <v>307</v>
      </c>
      <c r="H113" s="199">
        <v>3.15</v>
      </c>
      <c r="I113" s="200"/>
      <c r="L113" s="195"/>
      <c r="M113" s="201"/>
      <c r="N113" s="202"/>
      <c r="O113" s="202"/>
      <c r="P113" s="202"/>
      <c r="Q113" s="202"/>
      <c r="R113" s="202"/>
      <c r="S113" s="202"/>
      <c r="T113" s="203"/>
      <c r="AT113" s="197" t="s">
        <v>163</v>
      </c>
      <c r="AU113" s="197" t="s">
        <v>94</v>
      </c>
      <c r="AV113" s="12" t="s">
        <v>94</v>
      </c>
      <c r="AW113" s="12" t="s">
        <v>49</v>
      </c>
      <c r="AX113" s="12" t="s">
        <v>26</v>
      </c>
      <c r="AY113" s="197" t="s">
        <v>150</v>
      </c>
    </row>
    <row r="114" spans="2:65" s="1" customFormat="1" ht="38.25" customHeight="1">
      <c r="B114" s="182"/>
      <c r="C114" s="183" t="s">
        <v>198</v>
      </c>
      <c r="D114" s="183" t="s">
        <v>153</v>
      </c>
      <c r="E114" s="184" t="s">
        <v>308</v>
      </c>
      <c r="F114" s="185" t="s">
        <v>309</v>
      </c>
      <c r="G114" s="186" t="s">
        <v>301</v>
      </c>
      <c r="H114" s="187">
        <v>38.271999999999998</v>
      </c>
      <c r="I114" s="188"/>
      <c r="J114" s="189">
        <f>ROUND(I114*H114,2)</f>
        <v>0</v>
      </c>
      <c r="K114" s="185" t="s">
        <v>157</v>
      </c>
      <c r="L114" s="42"/>
      <c r="M114" s="190" t="s">
        <v>5</v>
      </c>
      <c r="N114" s="191" t="s">
        <v>57</v>
      </c>
      <c r="O114" s="43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4" t="s">
        <v>170</v>
      </c>
      <c r="AT114" s="24" t="s">
        <v>153</v>
      </c>
      <c r="AU114" s="24" t="s">
        <v>94</v>
      </c>
      <c r="AY114" s="24" t="s">
        <v>150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4" t="s">
        <v>26</v>
      </c>
      <c r="BK114" s="194">
        <f>ROUND(I114*H114,2)</f>
        <v>0</v>
      </c>
      <c r="BL114" s="24" t="s">
        <v>170</v>
      </c>
      <c r="BM114" s="24" t="s">
        <v>815</v>
      </c>
    </row>
    <row r="115" spans="2:65" s="12" customFormat="1">
      <c r="B115" s="195"/>
      <c r="D115" s="196" t="s">
        <v>163</v>
      </c>
      <c r="E115" s="197" t="s">
        <v>5</v>
      </c>
      <c r="F115" s="198" t="s">
        <v>816</v>
      </c>
      <c r="H115" s="199">
        <v>11.592000000000001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197" t="s">
        <v>163</v>
      </c>
      <c r="AU115" s="197" t="s">
        <v>94</v>
      </c>
      <c r="AV115" s="12" t="s">
        <v>94</v>
      </c>
      <c r="AW115" s="12" t="s">
        <v>49</v>
      </c>
      <c r="AX115" s="12" t="s">
        <v>86</v>
      </c>
      <c r="AY115" s="197" t="s">
        <v>150</v>
      </c>
    </row>
    <row r="116" spans="2:65" s="12" customFormat="1">
      <c r="B116" s="195"/>
      <c r="D116" s="196" t="s">
        <v>163</v>
      </c>
      <c r="E116" s="197" t="s">
        <v>5</v>
      </c>
      <c r="F116" s="198" t="s">
        <v>817</v>
      </c>
      <c r="H116" s="199">
        <v>26.68</v>
      </c>
      <c r="I116" s="200"/>
      <c r="L116" s="195"/>
      <c r="M116" s="201"/>
      <c r="N116" s="202"/>
      <c r="O116" s="202"/>
      <c r="P116" s="202"/>
      <c r="Q116" s="202"/>
      <c r="R116" s="202"/>
      <c r="S116" s="202"/>
      <c r="T116" s="203"/>
      <c r="AT116" s="197" t="s">
        <v>163</v>
      </c>
      <c r="AU116" s="197" t="s">
        <v>94</v>
      </c>
      <c r="AV116" s="12" t="s">
        <v>94</v>
      </c>
      <c r="AW116" s="12" t="s">
        <v>49</v>
      </c>
      <c r="AX116" s="12" t="s">
        <v>86</v>
      </c>
      <c r="AY116" s="197" t="s">
        <v>150</v>
      </c>
    </row>
    <row r="117" spans="2:65" s="13" customFormat="1">
      <c r="B117" s="210"/>
      <c r="D117" s="196" t="s">
        <v>163</v>
      </c>
      <c r="E117" s="211" t="s">
        <v>5</v>
      </c>
      <c r="F117" s="212" t="s">
        <v>269</v>
      </c>
      <c r="H117" s="213">
        <v>38.271999999999998</v>
      </c>
      <c r="I117" s="214"/>
      <c r="L117" s="210"/>
      <c r="M117" s="215"/>
      <c r="N117" s="216"/>
      <c r="O117" s="216"/>
      <c r="P117" s="216"/>
      <c r="Q117" s="216"/>
      <c r="R117" s="216"/>
      <c r="S117" s="216"/>
      <c r="T117" s="217"/>
      <c r="AT117" s="211" t="s">
        <v>163</v>
      </c>
      <c r="AU117" s="211" t="s">
        <v>94</v>
      </c>
      <c r="AV117" s="13" t="s">
        <v>170</v>
      </c>
      <c r="AW117" s="13" t="s">
        <v>6</v>
      </c>
      <c r="AX117" s="13" t="s">
        <v>26</v>
      </c>
      <c r="AY117" s="211" t="s">
        <v>150</v>
      </c>
    </row>
    <row r="118" spans="2:65" s="1" customFormat="1" ht="25.5" customHeight="1">
      <c r="B118" s="182"/>
      <c r="C118" s="183" t="s">
        <v>202</v>
      </c>
      <c r="D118" s="183" t="s">
        <v>153</v>
      </c>
      <c r="E118" s="184" t="s">
        <v>314</v>
      </c>
      <c r="F118" s="185" t="s">
        <v>315</v>
      </c>
      <c r="G118" s="186" t="s">
        <v>301</v>
      </c>
      <c r="H118" s="187">
        <v>38.271999999999998</v>
      </c>
      <c r="I118" s="188"/>
      <c r="J118" s="189">
        <f>ROUND(I118*H118,2)</f>
        <v>0</v>
      </c>
      <c r="K118" s="185" t="s">
        <v>157</v>
      </c>
      <c r="L118" s="42"/>
      <c r="M118" s="190" t="s">
        <v>5</v>
      </c>
      <c r="N118" s="191" t="s">
        <v>57</v>
      </c>
      <c r="O118" s="43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24" t="s">
        <v>170</v>
      </c>
      <c r="AT118" s="24" t="s">
        <v>153</v>
      </c>
      <c r="AU118" s="24" t="s">
        <v>94</v>
      </c>
      <c r="AY118" s="24" t="s">
        <v>150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4" t="s">
        <v>26</v>
      </c>
      <c r="BK118" s="194">
        <f>ROUND(I118*H118,2)</f>
        <v>0</v>
      </c>
      <c r="BL118" s="24" t="s">
        <v>170</v>
      </c>
      <c r="BM118" s="24" t="s">
        <v>818</v>
      </c>
    </row>
    <row r="119" spans="2:65" s="12" customFormat="1">
      <c r="B119" s="195"/>
      <c r="D119" s="196" t="s">
        <v>163</v>
      </c>
      <c r="E119" s="197" t="s">
        <v>5</v>
      </c>
      <c r="F119" s="198" t="s">
        <v>816</v>
      </c>
      <c r="H119" s="199">
        <v>11.592000000000001</v>
      </c>
      <c r="I119" s="200"/>
      <c r="L119" s="195"/>
      <c r="M119" s="201"/>
      <c r="N119" s="202"/>
      <c r="O119" s="202"/>
      <c r="P119" s="202"/>
      <c r="Q119" s="202"/>
      <c r="R119" s="202"/>
      <c r="S119" s="202"/>
      <c r="T119" s="203"/>
      <c r="AT119" s="197" t="s">
        <v>163</v>
      </c>
      <c r="AU119" s="197" t="s">
        <v>94</v>
      </c>
      <c r="AV119" s="12" t="s">
        <v>94</v>
      </c>
      <c r="AW119" s="12" t="s">
        <v>49</v>
      </c>
      <c r="AX119" s="12" t="s">
        <v>86</v>
      </c>
      <c r="AY119" s="197" t="s">
        <v>150</v>
      </c>
    </row>
    <row r="120" spans="2:65" s="12" customFormat="1">
      <c r="B120" s="195"/>
      <c r="D120" s="196" t="s">
        <v>163</v>
      </c>
      <c r="E120" s="197" t="s">
        <v>5</v>
      </c>
      <c r="F120" s="198" t="s">
        <v>817</v>
      </c>
      <c r="H120" s="199">
        <v>26.68</v>
      </c>
      <c r="I120" s="200"/>
      <c r="L120" s="195"/>
      <c r="M120" s="201"/>
      <c r="N120" s="202"/>
      <c r="O120" s="202"/>
      <c r="P120" s="202"/>
      <c r="Q120" s="202"/>
      <c r="R120" s="202"/>
      <c r="S120" s="202"/>
      <c r="T120" s="203"/>
      <c r="AT120" s="197" t="s">
        <v>163</v>
      </c>
      <c r="AU120" s="197" t="s">
        <v>94</v>
      </c>
      <c r="AV120" s="12" t="s">
        <v>94</v>
      </c>
      <c r="AW120" s="12" t="s">
        <v>49</v>
      </c>
      <c r="AX120" s="12" t="s">
        <v>86</v>
      </c>
      <c r="AY120" s="197" t="s">
        <v>150</v>
      </c>
    </row>
    <row r="121" spans="2:65" s="13" customFormat="1">
      <c r="B121" s="210"/>
      <c r="D121" s="196" t="s">
        <v>163</v>
      </c>
      <c r="E121" s="211" t="s">
        <v>5</v>
      </c>
      <c r="F121" s="212" t="s">
        <v>269</v>
      </c>
      <c r="H121" s="213">
        <v>38.271999999999998</v>
      </c>
      <c r="I121" s="214"/>
      <c r="L121" s="210"/>
      <c r="M121" s="215"/>
      <c r="N121" s="216"/>
      <c r="O121" s="216"/>
      <c r="P121" s="216"/>
      <c r="Q121" s="216"/>
      <c r="R121" s="216"/>
      <c r="S121" s="216"/>
      <c r="T121" s="217"/>
      <c r="AT121" s="211" t="s">
        <v>163</v>
      </c>
      <c r="AU121" s="211" t="s">
        <v>94</v>
      </c>
      <c r="AV121" s="13" t="s">
        <v>170</v>
      </c>
      <c r="AW121" s="13" t="s">
        <v>6</v>
      </c>
      <c r="AX121" s="13" t="s">
        <v>26</v>
      </c>
      <c r="AY121" s="211" t="s">
        <v>150</v>
      </c>
    </row>
    <row r="122" spans="2:65" s="1" customFormat="1" ht="38.25" customHeight="1">
      <c r="B122" s="182"/>
      <c r="C122" s="183" t="s">
        <v>206</v>
      </c>
      <c r="D122" s="183" t="s">
        <v>153</v>
      </c>
      <c r="E122" s="184" t="s">
        <v>317</v>
      </c>
      <c r="F122" s="185" t="s">
        <v>318</v>
      </c>
      <c r="G122" s="186" t="s">
        <v>301</v>
      </c>
      <c r="H122" s="187">
        <v>38.271999999999998</v>
      </c>
      <c r="I122" s="188"/>
      <c r="J122" s="189">
        <f>ROUND(I122*H122,2)</f>
        <v>0</v>
      </c>
      <c r="K122" s="185" t="s">
        <v>157</v>
      </c>
      <c r="L122" s="42"/>
      <c r="M122" s="190" t="s">
        <v>5</v>
      </c>
      <c r="N122" s="191" t="s">
        <v>57</v>
      </c>
      <c r="O122" s="43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AR122" s="24" t="s">
        <v>170</v>
      </c>
      <c r="AT122" s="24" t="s">
        <v>153</v>
      </c>
      <c r="AU122" s="24" t="s">
        <v>94</v>
      </c>
      <c r="AY122" s="24" t="s">
        <v>150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4" t="s">
        <v>26</v>
      </c>
      <c r="BK122" s="194">
        <f>ROUND(I122*H122,2)</f>
        <v>0</v>
      </c>
      <c r="BL122" s="24" t="s">
        <v>170</v>
      </c>
      <c r="BM122" s="24" t="s">
        <v>819</v>
      </c>
    </row>
    <row r="123" spans="2:65" s="12" customFormat="1">
      <c r="B123" s="195"/>
      <c r="D123" s="196" t="s">
        <v>163</v>
      </c>
      <c r="E123" s="197" t="s">
        <v>5</v>
      </c>
      <c r="F123" s="198" t="s">
        <v>816</v>
      </c>
      <c r="H123" s="199">
        <v>11.592000000000001</v>
      </c>
      <c r="I123" s="200"/>
      <c r="L123" s="195"/>
      <c r="M123" s="201"/>
      <c r="N123" s="202"/>
      <c r="O123" s="202"/>
      <c r="P123" s="202"/>
      <c r="Q123" s="202"/>
      <c r="R123" s="202"/>
      <c r="S123" s="202"/>
      <c r="T123" s="203"/>
      <c r="AT123" s="197" t="s">
        <v>163</v>
      </c>
      <c r="AU123" s="197" t="s">
        <v>94</v>
      </c>
      <c r="AV123" s="12" t="s">
        <v>94</v>
      </c>
      <c r="AW123" s="12" t="s">
        <v>49</v>
      </c>
      <c r="AX123" s="12" t="s">
        <v>86</v>
      </c>
      <c r="AY123" s="197" t="s">
        <v>150</v>
      </c>
    </row>
    <row r="124" spans="2:65" s="12" customFormat="1">
      <c r="B124" s="195"/>
      <c r="D124" s="196" t="s">
        <v>163</v>
      </c>
      <c r="E124" s="197" t="s">
        <v>5</v>
      </c>
      <c r="F124" s="198" t="s">
        <v>817</v>
      </c>
      <c r="H124" s="199">
        <v>26.68</v>
      </c>
      <c r="I124" s="200"/>
      <c r="L124" s="195"/>
      <c r="M124" s="201"/>
      <c r="N124" s="202"/>
      <c r="O124" s="202"/>
      <c r="P124" s="202"/>
      <c r="Q124" s="202"/>
      <c r="R124" s="202"/>
      <c r="S124" s="202"/>
      <c r="T124" s="203"/>
      <c r="AT124" s="197" t="s">
        <v>163</v>
      </c>
      <c r="AU124" s="197" t="s">
        <v>94</v>
      </c>
      <c r="AV124" s="12" t="s">
        <v>94</v>
      </c>
      <c r="AW124" s="12" t="s">
        <v>49</v>
      </c>
      <c r="AX124" s="12" t="s">
        <v>86</v>
      </c>
      <c r="AY124" s="197" t="s">
        <v>150</v>
      </c>
    </row>
    <row r="125" spans="2:65" s="13" customFormat="1">
      <c r="B125" s="210"/>
      <c r="D125" s="196" t="s">
        <v>163</v>
      </c>
      <c r="E125" s="211" t="s">
        <v>5</v>
      </c>
      <c r="F125" s="212" t="s">
        <v>269</v>
      </c>
      <c r="H125" s="213">
        <v>38.271999999999998</v>
      </c>
      <c r="I125" s="214"/>
      <c r="L125" s="210"/>
      <c r="M125" s="215"/>
      <c r="N125" s="216"/>
      <c r="O125" s="216"/>
      <c r="P125" s="216"/>
      <c r="Q125" s="216"/>
      <c r="R125" s="216"/>
      <c r="S125" s="216"/>
      <c r="T125" s="217"/>
      <c r="AT125" s="211" t="s">
        <v>163</v>
      </c>
      <c r="AU125" s="211" t="s">
        <v>94</v>
      </c>
      <c r="AV125" s="13" t="s">
        <v>170</v>
      </c>
      <c r="AW125" s="13" t="s">
        <v>6</v>
      </c>
      <c r="AX125" s="13" t="s">
        <v>26</v>
      </c>
      <c r="AY125" s="211" t="s">
        <v>150</v>
      </c>
    </row>
    <row r="126" spans="2:65" s="1" customFormat="1" ht="38.25" customHeight="1">
      <c r="B126" s="182"/>
      <c r="C126" s="183" t="s">
        <v>210</v>
      </c>
      <c r="D126" s="183" t="s">
        <v>153</v>
      </c>
      <c r="E126" s="184" t="s">
        <v>320</v>
      </c>
      <c r="F126" s="185" t="s">
        <v>321</v>
      </c>
      <c r="G126" s="186" t="s">
        <v>301</v>
      </c>
      <c r="H126" s="187">
        <v>114.816</v>
      </c>
      <c r="I126" s="188"/>
      <c r="J126" s="189">
        <f>ROUND(I126*H126,2)</f>
        <v>0</v>
      </c>
      <c r="K126" s="185" t="s">
        <v>157</v>
      </c>
      <c r="L126" s="42"/>
      <c r="M126" s="190" t="s">
        <v>5</v>
      </c>
      <c r="N126" s="191" t="s">
        <v>57</v>
      </c>
      <c r="O126" s="43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24" t="s">
        <v>170</v>
      </c>
      <c r="AT126" s="24" t="s">
        <v>153</v>
      </c>
      <c r="AU126" s="24" t="s">
        <v>94</v>
      </c>
      <c r="AY126" s="24" t="s">
        <v>150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4" t="s">
        <v>26</v>
      </c>
      <c r="BK126" s="194">
        <f>ROUND(I126*H126,2)</f>
        <v>0</v>
      </c>
      <c r="BL126" s="24" t="s">
        <v>170</v>
      </c>
      <c r="BM126" s="24" t="s">
        <v>820</v>
      </c>
    </row>
    <row r="127" spans="2:65" s="12" customFormat="1">
      <c r="B127" s="195"/>
      <c r="D127" s="196" t="s">
        <v>163</v>
      </c>
      <c r="E127" s="197" t="s">
        <v>5</v>
      </c>
      <c r="F127" s="198" t="s">
        <v>821</v>
      </c>
      <c r="H127" s="199">
        <v>34.776000000000003</v>
      </c>
      <c r="I127" s="200"/>
      <c r="L127" s="195"/>
      <c r="M127" s="201"/>
      <c r="N127" s="202"/>
      <c r="O127" s="202"/>
      <c r="P127" s="202"/>
      <c r="Q127" s="202"/>
      <c r="R127" s="202"/>
      <c r="S127" s="202"/>
      <c r="T127" s="203"/>
      <c r="AT127" s="197" t="s">
        <v>163</v>
      </c>
      <c r="AU127" s="197" t="s">
        <v>94</v>
      </c>
      <c r="AV127" s="12" t="s">
        <v>94</v>
      </c>
      <c r="AW127" s="12" t="s">
        <v>49</v>
      </c>
      <c r="AX127" s="12" t="s">
        <v>86</v>
      </c>
      <c r="AY127" s="197" t="s">
        <v>150</v>
      </c>
    </row>
    <row r="128" spans="2:65" s="12" customFormat="1">
      <c r="B128" s="195"/>
      <c r="D128" s="196" t="s">
        <v>163</v>
      </c>
      <c r="E128" s="197" t="s">
        <v>5</v>
      </c>
      <c r="F128" s="198" t="s">
        <v>822</v>
      </c>
      <c r="H128" s="199">
        <v>80.040000000000006</v>
      </c>
      <c r="I128" s="200"/>
      <c r="L128" s="195"/>
      <c r="M128" s="201"/>
      <c r="N128" s="202"/>
      <c r="O128" s="202"/>
      <c r="P128" s="202"/>
      <c r="Q128" s="202"/>
      <c r="R128" s="202"/>
      <c r="S128" s="202"/>
      <c r="T128" s="203"/>
      <c r="AT128" s="197" t="s">
        <v>163</v>
      </c>
      <c r="AU128" s="197" t="s">
        <v>94</v>
      </c>
      <c r="AV128" s="12" t="s">
        <v>94</v>
      </c>
      <c r="AW128" s="12" t="s">
        <v>49</v>
      </c>
      <c r="AX128" s="12" t="s">
        <v>86</v>
      </c>
      <c r="AY128" s="197" t="s">
        <v>150</v>
      </c>
    </row>
    <row r="129" spans="2:65" s="13" customFormat="1">
      <c r="B129" s="210"/>
      <c r="D129" s="196" t="s">
        <v>163</v>
      </c>
      <c r="E129" s="211" t="s">
        <v>5</v>
      </c>
      <c r="F129" s="212" t="s">
        <v>269</v>
      </c>
      <c r="H129" s="213">
        <v>114.816</v>
      </c>
      <c r="I129" s="214"/>
      <c r="L129" s="210"/>
      <c r="M129" s="215"/>
      <c r="N129" s="216"/>
      <c r="O129" s="216"/>
      <c r="P129" s="216"/>
      <c r="Q129" s="216"/>
      <c r="R129" s="216"/>
      <c r="S129" s="216"/>
      <c r="T129" s="217"/>
      <c r="AT129" s="211" t="s">
        <v>163</v>
      </c>
      <c r="AU129" s="211" t="s">
        <v>94</v>
      </c>
      <c r="AV129" s="13" t="s">
        <v>170</v>
      </c>
      <c r="AW129" s="13" t="s">
        <v>6</v>
      </c>
      <c r="AX129" s="13" t="s">
        <v>26</v>
      </c>
      <c r="AY129" s="211" t="s">
        <v>150</v>
      </c>
    </row>
    <row r="130" spans="2:65" s="1" customFormat="1" ht="38.25" customHeight="1">
      <c r="B130" s="182"/>
      <c r="C130" s="183" t="s">
        <v>11</v>
      </c>
      <c r="D130" s="183" t="s">
        <v>153</v>
      </c>
      <c r="E130" s="184" t="s">
        <v>326</v>
      </c>
      <c r="F130" s="185" t="s">
        <v>327</v>
      </c>
      <c r="G130" s="186" t="s">
        <v>301</v>
      </c>
      <c r="H130" s="187">
        <v>114.816</v>
      </c>
      <c r="I130" s="188"/>
      <c r="J130" s="189">
        <f>ROUND(I130*H130,2)</f>
        <v>0</v>
      </c>
      <c r="K130" s="185" t="s">
        <v>157</v>
      </c>
      <c r="L130" s="42"/>
      <c r="M130" s="190" t="s">
        <v>5</v>
      </c>
      <c r="N130" s="191" t="s">
        <v>57</v>
      </c>
      <c r="O130" s="43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4" t="s">
        <v>170</v>
      </c>
      <c r="AT130" s="24" t="s">
        <v>153</v>
      </c>
      <c r="AU130" s="24" t="s">
        <v>94</v>
      </c>
      <c r="AY130" s="24" t="s">
        <v>150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4" t="s">
        <v>26</v>
      </c>
      <c r="BK130" s="194">
        <f>ROUND(I130*H130,2)</f>
        <v>0</v>
      </c>
      <c r="BL130" s="24" t="s">
        <v>170</v>
      </c>
      <c r="BM130" s="24" t="s">
        <v>823</v>
      </c>
    </row>
    <row r="131" spans="2:65" s="12" customFormat="1">
      <c r="B131" s="195"/>
      <c r="D131" s="196" t="s">
        <v>163</v>
      </c>
      <c r="E131" s="197" t="s">
        <v>5</v>
      </c>
      <c r="F131" s="198" t="s">
        <v>821</v>
      </c>
      <c r="H131" s="199">
        <v>34.776000000000003</v>
      </c>
      <c r="I131" s="200"/>
      <c r="L131" s="195"/>
      <c r="M131" s="201"/>
      <c r="N131" s="202"/>
      <c r="O131" s="202"/>
      <c r="P131" s="202"/>
      <c r="Q131" s="202"/>
      <c r="R131" s="202"/>
      <c r="S131" s="202"/>
      <c r="T131" s="203"/>
      <c r="AT131" s="197" t="s">
        <v>163</v>
      </c>
      <c r="AU131" s="197" t="s">
        <v>94</v>
      </c>
      <c r="AV131" s="12" t="s">
        <v>94</v>
      </c>
      <c r="AW131" s="12" t="s">
        <v>49</v>
      </c>
      <c r="AX131" s="12" t="s">
        <v>86</v>
      </c>
      <c r="AY131" s="197" t="s">
        <v>150</v>
      </c>
    </row>
    <row r="132" spans="2:65" s="12" customFormat="1">
      <c r="B132" s="195"/>
      <c r="D132" s="196" t="s">
        <v>163</v>
      </c>
      <c r="E132" s="197" t="s">
        <v>5</v>
      </c>
      <c r="F132" s="198" t="s">
        <v>822</v>
      </c>
      <c r="H132" s="199">
        <v>80.040000000000006</v>
      </c>
      <c r="I132" s="200"/>
      <c r="L132" s="195"/>
      <c r="M132" s="201"/>
      <c r="N132" s="202"/>
      <c r="O132" s="202"/>
      <c r="P132" s="202"/>
      <c r="Q132" s="202"/>
      <c r="R132" s="202"/>
      <c r="S132" s="202"/>
      <c r="T132" s="203"/>
      <c r="AT132" s="197" t="s">
        <v>163</v>
      </c>
      <c r="AU132" s="197" t="s">
        <v>94</v>
      </c>
      <c r="AV132" s="12" t="s">
        <v>94</v>
      </c>
      <c r="AW132" s="12" t="s">
        <v>49</v>
      </c>
      <c r="AX132" s="12" t="s">
        <v>86</v>
      </c>
      <c r="AY132" s="197" t="s">
        <v>150</v>
      </c>
    </row>
    <row r="133" spans="2:65" s="13" customFormat="1">
      <c r="B133" s="210"/>
      <c r="D133" s="196" t="s">
        <v>163</v>
      </c>
      <c r="E133" s="211" t="s">
        <v>5</v>
      </c>
      <c r="F133" s="212" t="s">
        <v>269</v>
      </c>
      <c r="H133" s="213">
        <v>114.816</v>
      </c>
      <c r="I133" s="214"/>
      <c r="L133" s="210"/>
      <c r="M133" s="215"/>
      <c r="N133" s="216"/>
      <c r="O133" s="216"/>
      <c r="P133" s="216"/>
      <c r="Q133" s="216"/>
      <c r="R133" s="216"/>
      <c r="S133" s="216"/>
      <c r="T133" s="217"/>
      <c r="AT133" s="211" t="s">
        <v>163</v>
      </c>
      <c r="AU133" s="211" t="s">
        <v>94</v>
      </c>
      <c r="AV133" s="13" t="s">
        <v>170</v>
      </c>
      <c r="AW133" s="13" t="s">
        <v>6</v>
      </c>
      <c r="AX133" s="13" t="s">
        <v>26</v>
      </c>
      <c r="AY133" s="211" t="s">
        <v>150</v>
      </c>
    </row>
    <row r="134" spans="2:65" s="1" customFormat="1" ht="25.5" customHeight="1">
      <c r="B134" s="182"/>
      <c r="C134" s="183" t="s">
        <v>224</v>
      </c>
      <c r="D134" s="183" t="s">
        <v>153</v>
      </c>
      <c r="E134" s="184" t="s">
        <v>329</v>
      </c>
      <c r="F134" s="185" t="s">
        <v>330</v>
      </c>
      <c r="G134" s="186" t="s">
        <v>265</v>
      </c>
      <c r="H134" s="187">
        <v>588.79999999999995</v>
      </c>
      <c r="I134" s="188"/>
      <c r="J134" s="189">
        <f>ROUND(I134*H134,2)</f>
        <v>0</v>
      </c>
      <c r="K134" s="185" t="s">
        <v>157</v>
      </c>
      <c r="L134" s="42"/>
      <c r="M134" s="190" t="s">
        <v>5</v>
      </c>
      <c r="N134" s="191" t="s">
        <v>57</v>
      </c>
      <c r="O134" s="43"/>
      <c r="P134" s="192">
        <f>O134*H134</f>
        <v>0</v>
      </c>
      <c r="Q134" s="192">
        <v>8.4000000000000003E-4</v>
      </c>
      <c r="R134" s="192">
        <f>Q134*H134</f>
        <v>0.49459199999999998</v>
      </c>
      <c r="S134" s="192">
        <v>0</v>
      </c>
      <c r="T134" s="193">
        <f>S134*H134</f>
        <v>0</v>
      </c>
      <c r="AR134" s="24" t="s">
        <v>170</v>
      </c>
      <c r="AT134" s="24" t="s">
        <v>153</v>
      </c>
      <c r="AU134" s="24" t="s">
        <v>94</v>
      </c>
      <c r="AY134" s="24" t="s">
        <v>150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4" t="s">
        <v>26</v>
      </c>
      <c r="BK134" s="194">
        <f>ROUND(I134*H134,2)</f>
        <v>0</v>
      </c>
      <c r="BL134" s="24" t="s">
        <v>170</v>
      </c>
      <c r="BM134" s="24" t="s">
        <v>824</v>
      </c>
    </row>
    <row r="135" spans="2:65" s="12" customFormat="1">
      <c r="B135" s="195"/>
      <c r="D135" s="196" t="s">
        <v>163</v>
      </c>
      <c r="E135" s="197" t="s">
        <v>5</v>
      </c>
      <c r="F135" s="198" t="s">
        <v>825</v>
      </c>
      <c r="H135" s="199">
        <v>588.79999999999995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7" t="s">
        <v>163</v>
      </c>
      <c r="AU135" s="197" t="s">
        <v>94</v>
      </c>
      <c r="AV135" s="12" t="s">
        <v>94</v>
      </c>
      <c r="AW135" s="12" t="s">
        <v>49</v>
      </c>
      <c r="AX135" s="12" t="s">
        <v>26</v>
      </c>
      <c r="AY135" s="197" t="s">
        <v>150</v>
      </c>
    </row>
    <row r="136" spans="2:65" s="1" customFormat="1" ht="25.5" customHeight="1">
      <c r="B136" s="182"/>
      <c r="C136" s="183" t="s">
        <v>229</v>
      </c>
      <c r="D136" s="183" t="s">
        <v>153</v>
      </c>
      <c r="E136" s="184" t="s">
        <v>333</v>
      </c>
      <c r="F136" s="185" t="s">
        <v>334</v>
      </c>
      <c r="G136" s="186" t="s">
        <v>265</v>
      </c>
      <c r="H136" s="187">
        <v>588.79999999999995</v>
      </c>
      <c r="I136" s="188"/>
      <c r="J136" s="189">
        <f>ROUND(I136*H136,2)</f>
        <v>0</v>
      </c>
      <c r="K136" s="185" t="s">
        <v>157</v>
      </c>
      <c r="L136" s="42"/>
      <c r="M136" s="190" t="s">
        <v>5</v>
      </c>
      <c r="N136" s="191" t="s">
        <v>57</v>
      </c>
      <c r="O136" s="43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AR136" s="24" t="s">
        <v>170</v>
      </c>
      <c r="AT136" s="24" t="s">
        <v>153</v>
      </c>
      <c r="AU136" s="24" t="s">
        <v>94</v>
      </c>
      <c r="AY136" s="24" t="s">
        <v>150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24" t="s">
        <v>26</v>
      </c>
      <c r="BK136" s="194">
        <f>ROUND(I136*H136,2)</f>
        <v>0</v>
      </c>
      <c r="BL136" s="24" t="s">
        <v>170</v>
      </c>
      <c r="BM136" s="24" t="s">
        <v>826</v>
      </c>
    </row>
    <row r="137" spans="2:65" s="12" customFormat="1">
      <c r="B137" s="195"/>
      <c r="D137" s="196" t="s">
        <v>163</v>
      </c>
      <c r="E137" s="197" t="s">
        <v>5</v>
      </c>
      <c r="F137" s="198" t="s">
        <v>825</v>
      </c>
      <c r="H137" s="199">
        <v>588.79999999999995</v>
      </c>
      <c r="I137" s="200"/>
      <c r="L137" s="195"/>
      <c r="M137" s="201"/>
      <c r="N137" s="202"/>
      <c r="O137" s="202"/>
      <c r="P137" s="202"/>
      <c r="Q137" s="202"/>
      <c r="R137" s="202"/>
      <c r="S137" s="202"/>
      <c r="T137" s="203"/>
      <c r="AT137" s="197" t="s">
        <v>163</v>
      </c>
      <c r="AU137" s="197" t="s">
        <v>94</v>
      </c>
      <c r="AV137" s="12" t="s">
        <v>94</v>
      </c>
      <c r="AW137" s="12" t="s">
        <v>49</v>
      </c>
      <c r="AX137" s="12" t="s">
        <v>26</v>
      </c>
      <c r="AY137" s="197" t="s">
        <v>150</v>
      </c>
    </row>
    <row r="138" spans="2:65" s="1" customFormat="1" ht="38.25" customHeight="1">
      <c r="B138" s="182"/>
      <c r="C138" s="183" t="s">
        <v>234</v>
      </c>
      <c r="D138" s="183" t="s">
        <v>153</v>
      </c>
      <c r="E138" s="184" t="s">
        <v>336</v>
      </c>
      <c r="F138" s="185" t="s">
        <v>337</v>
      </c>
      <c r="G138" s="186" t="s">
        <v>301</v>
      </c>
      <c r="H138" s="187">
        <v>191.36</v>
      </c>
      <c r="I138" s="188"/>
      <c r="J138" s="189">
        <f>ROUND(I138*H138,2)</f>
        <v>0</v>
      </c>
      <c r="K138" s="185" t="s">
        <v>157</v>
      </c>
      <c r="L138" s="42"/>
      <c r="M138" s="190" t="s">
        <v>5</v>
      </c>
      <c r="N138" s="191" t="s">
        <v>57</v>
      </c>
      <c r="O138" s="43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AR138" s="24" t="s">
        <v>170</v>
      </c>
      <c r="AT138" s="24" t="s">
        <v>153</v>
      </c>
      <c r="AU138" s="24" t="s">
        <v>94</v>
      </c>
      <c r="AY138" s="24" t="s">
        <v>150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4" t="s">
        <v>26</v>
      </c>
      <c r="BK138" s="194">
        <f>ROUND(I138*H138,2)</f>
        <v>0</v>
      </c>
      <c r="BL138" s="24" t="s">
        <v>170</v>
      </c>
      <c r="BM138" s="24" t="s">
        <v>827</v>
      </c>
    </row>
    <row r="139" spans="2:65" s="12" customFormat="1">
      <c r="B139" s="195"/>
      <c r="D139" s="196" t="s">
        <v>163</v>
      </c>
      <c r="E139" s="197" t="s">
        <v>5</v>
      </c>
      <c r="F139" s="198" t="s">
        <v>828</v>
      </c>
      <c r="H139" s="199">
        <v>57.96</v>
      </c>
      <c r="I139" s="200"/>
      <c r="L139" s="195"/>
      <c r="M139" s="201"/>
      <c r="N139" s="202"/>
      <c r="O139" s="202"/>
      <c r="P139" s="202"/>
      <c r="Q139" s="202"/>
      <c r="R139" s="202"/>
      <c r="S139" s="202"/>
      <c r="T139" s="203"/>
      <c r="AT139" s="197" t="s">
        <v>163</v>
      </c>
      <c r="AU139" s="197" t="s">
        <v>94</v>
      </c>
      <c r="AV139" s="12" t="s">
        <v>94</v>
      </c>
      <c r="AW139" s="12" t="s">
        <v>49</v>
      </c>
      <c r="AX139" s="12" t="s">
        <v>86</v>
      </c>
      <c r="AY139" s="197" t="s">
        <v>150</v>
      </c>
    </row>
    <row r="140" spans="2:65" s="12" customFormat="1">
      <c r="B140" s="195"/>
      <c r="D140" s="196" t="s">
        <v>163</v>
      </c>
      <c r="E140" s="197" t="s">
        <v>5</v>
      </c>
      <c r="F140" s="198" t="s">
        <v>829</v>
      </c>
      <c r="H140" s="199">
        <v>133.4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7" t="s">
        <v>163</v>
      </c>
      <c r="AU140" s="197" t="s">
        <v>94</v>
      </c>
      <c r="AV140" s="12" t="s">
        <v>94</v>
      </c>
      <c r="AW140" s="12" t="s">
        <v>49</v>
      </c>
      <c r="AX140" s="12" t="s">
        <v>86</v>
      </c>
      <c r="AY140" s="197" t="s">
        <v>150</v>
      </c>
    </row>
    <row r="141" spans="2:65" s="13" customFormat="1">
      <c r="B141" s="210"/>
      <c r="D141" s="196" t="s">
        <v>163</v>
      </c>
      <c r="E141" s="211" t="s">
        <v>5</v>
      </c>
      <c r="F141" s="212" t="s">
        <v>269</v>
      </c>
      <c r="H141" s="213">
        <v>191.36</v>
      </c>
      <c r="I141" s="214"/>
      <c r="L141" s="210"/>
      <c r="M141" s="215"/>
      <c r="N141" s="216"/>
      <c r="O141" s="216"/>
      <c r="P141" s="216"/>
      <c r="Q141" s="216"/>
      <c r="R141" s="216"/>
      <c r="S141" s="216"/>
      <c r="T141" s="217"/>
      <c r="AT141" s="211" t="s">
        <v>163</v>
      </c>
      <c r="AU141" s="211" t="s">
        <v>94</v>
      </c>
      <c r="AV141" s="13" t="s">
        <v>170</v>
      </c>
      <c r="AW141" s="13" t="s">
        <v>6</v>
      </c>
      <c r="AX141" s="13" t="s">
        <v>26</v>
      </c>
      <c r="AY141" s="211" t="s">
        <v>150</v>
      </c>
    </row>
    <row r="142" spans="2:65" s="1" customFormat="1" ht="38.25" customHeight="1">
      <c r="B142" s="182"/>
      <c r="C142" s="183" t="s">
        <v>239</v>
      </c>
      <c r="D142" s="183" t="s">
        <v>153</v>
      </c>
      <c r="E142" s="184" t="s">
        <v>342</v>
      </c>
      <c r="F142" s="185" t="s">
        <v>343</v>
      </c>
      <c r="G142" s="186" t="s">
        <v>301</v>
      </c>
      <c r="H142" s="187">
        <v>193.2</v>
      </c>
      <c r="I142" s="188"/>
      <c r="J142" s="189">
        <f>ROUND(I142*H142,2)</f>
        <v>0</v>
      </c>
      <c r="K142" s="185" t="s">
        <v>157</v>
      </c>
      <c r="L142" s="42"/>
      <c r="M142" s="190" t="s">
        <v>5</v>
      </c>
      <c r="N142" s="191" t="s">
        <v>57</v>
      </c>
      <c r="O142" s="43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AR142" s="24" t="s">
        <v>170</v>
      </c>
      <c r="AT142" s="24" t="s">
        <v>153</v>
      </c>
      <c r="AU142" s="24" t="s">
        <v>94</v>
      </c>
      <c r="AY142" s="24" t="s">
        <v>150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24" t="s">
        <v>26</v>
      </c>
      <c r="BK142" s="194">
        <f>ROUND(I142*H142,2)</f>
        <v>0</v>
      </c>
      <c r="BL142" s="24" t="s">
        <v>170</v>
      </c>
      <c r="BM142" s="24" t="s">
        <v>830</v>
      </c>
    </row>
    <row r="143" spans="2:65" s="14" customFormat="1">
      <c r="B143" s="218"/>
      <c r="D143" s="196" t="s">
        <v>163</v>
      </c>
      <c r="E143" s="219" t="s">
        <v>5</v>
      </c>
      <c r="F143" s="220" t="s">
        <v>345</v>
      </c>
      <c r="H143" s="219" t="s">
        <v>5</v>
      </c>
      <c r="I143" s="221"/>
      <c r="L143" s="218"/>
      <c r="M143" s="222"/>
      <c r="N143" s="223"/>
      <c r="O143" s="223"/>
      <c r="P143" s="223"/>
      <c r="Q143" s="223"/>
      <c r="R143" s="223"/>
      <c r="S143" s="223"/>
      <c r="T143" s="224"/>
      <c r="AT143" s="219" t="s">
        <v>163</v>
      </c>
      <c r="AU143" s="219" t="s">
        <v>94</v>
      </c>
      <c r="AV143" s="14" t="s">
        <v>26</v>
      </c>
      <c r="AW143" s="14" t="s">
        <v>49</v>
      </c>
      <c r="AX143" s="14" t="s">
        <v>86</v>
      </c>
      <c r="AY143" s="219" t="s">
        <v>150</v>
      </c>
    </row>
    <row r="144" spans="2:65" s="12" customFormat="1">
      <c r="B144" s="195"/>
      <c r="D144" s="196" t="s">
        <v>163</v>
      </c>
      <c r="E144" s="197" t="s">
        <v>5</v>
      </c>
      <c r="F144" s="198" t="s">
        <v>831</v>
      </c>
      <c r="H144" s="199">
        <v>96.6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7" t="s">
        <v>163</v>
      </c>
      <c r="AU144" s="197" t="s">
        <v>94</v>
      </c>
      <c r="AV144" s="12" t="s">
        <v>94</v>
      </c>
      <c r="AW144" s="12" t="s">
        <v>49</v>
      </c>
      <c r="AX144" s="12" t="s">
        <v>86</v>
      </c>
      <c r="AY144" s="197" t="s">
        <v>150</v>
      </c>
    </row>
    <row r="145" spans="2:65" s="14" customFormat="1">
      <c r="B145" s="218"/>
      <c r="D145" s="196" t="s">
        <v>163</v>
      </c>
      <c r="E145" s="219" t="s">
        <v>5</v>
      </c>
      <c r="F145" s="220" t="s">
        <v>347</v>
      </c>
      <c r="H145" s="219" t="s">
        <v>5</v>
      </c>
      <c r="I145" s="221"/>
      <c r="L145" s="218"/>
      <c r="M145" s="222"/>
      <c r="N145" s="223"/>
      <c r="O145" s="223"/>
      <c r="P145" s="223"/>
      <c r="Q145" s="223"/>
      <c r="R145" s="223"/>
      <c r="S145" s="223"/>
      <c r="T145" s="224"/>
      <c r="AT145" s="219" t="s">
        <v>163</v>
      </c>
      <c r="AU145" s="219" t="s">
        <v>94</v>
      </c>
      <c r="AV145" s="14" t="s">
        <v>26</v>
      </c>
      <c r="AW145" s="14" t="s">
        <v>49</v>
      </c>
      <c r="AX145" s="14" t="s">
        <v>86</v>
      </c>
      <c r="AY145" s="219" t="s">
        <v>150</v>
      </c>
    </row>
    <row r="146" spans="2:65" s="12" customFormat="1">
      <c r="B146" s="195"/>
      <c r="D146" s="196" t="s">
        <v>163</v>
      </c>
      <c r="E146" s="197" t="s">
        <v>5</v>
      </c>
      <c r="F146" s="198" t="s">
        <v>831</v>
      </c>
      <c r="H146" s="199">
        <v>96.6</v>
      </c>
      <c r="I146" s="200"/>
      <c r="L146" s="195"/>
      <c r="M146" s="201"/>
      <c r="N146" s="202"/>
      <c r="O146" s="202"/>
      <c r="P146" s="202"/>
      <c r="Q146" s="202"/>
      <c r="R146" s="202"/>
      <c r="S146" s="202"/>
      <c r="T146" s="203"/>
      <c r="AT146" s="197" t="s">
        <v>163</v>
      </c>
      <c r="AU146" s="197" t="s">
        <v>94</v>
      </c>
      <c r="AV146" s="12" t="s">
        <v>94</v>
      </c>
      <c r="AW146" s="12" t="s">
        <v>49</v>
      </c>
      <c r="AX146" s="12" t="s">
        <v>86</v>
      </c>
      <c r="AY146" s="197" t="s">
        <v>150</v>
      </c>
    </row>
    <row r="147" spans="2:65" s="13" customFormat="1">
      <c r="B147" s="210"/>
      <c r="D147" s="196" t="s">
        <v>163</v>
      </c>
      <c r="E147" s="211" t="s">
        <v>5</v>
      </c>
      <c r="F147" s="212" t="s">
        <v>269</v>
      </c>
      <c r="H147" s="213">
        <v>193.2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163</v>
      </c>
      <c r="AU147" s="211" t="s">
        <v>94</v>
      </c>
      <c r="AV147" s="13" t="s">
        <v>170</v>
      </c>
      <c r="AW147" s="13" t="s">
        <v>49</v>
      </c>
      <c r="AX147" s="13" t="s">
        <v>26</v>
      </c>
      <c r="AY147" s="211" t="s">
        <v>150</v>
      </c>
    </row>
    <row r="148" spans="2:65" s="1" customFormat="1" ht="38.25" customHeight="1">
      <c r="B148" s="182"/>
      <c r="C148" s="183" t="s">
        <v>244</v>
      </c>
      <c r="D148" s="183" t="s">
        <v>153</v>
      </c>
      <c r="E148" s="184" t="s">
        <v>348</v>
      </c>
      <c r="F148" s="185" t="s">
        <v>349</v>
      </c>
      <c r="G148" s="186" t="s">
        <v>301</v>
      </c>
      <c r="H148" s="187">
        <v>217.28</v>
      </c>
      <c r="I148" s="188"/>
      <c r="J148" s="189">
        <f>ROUND(I148*H148,2)</f>
        <v>0</v>
      </c>
      <c r="K148" s="185" t="s">
        <v>157</v>
      </c>
      <c r="L148" s="42"/>
      <c r="M148" s="190" t="s">
        <v>5</v>
      </c>
      <c r="N148" s="191" t="s">
        <v>57</v>
      </c>
      <c r="O148" s="43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24" t="s">
        <v>170</v>
      </c>
      <c r="AT148" s="24" t="s">
        <v>153</v>
      </c>
      <c r="AU148" s="24" t="s">
        <v>94</v>
      </c>
      <c r="AY148" s="24" t="s">
        <v>150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4" t="s">
        <v>26</v>
      </c>
      <c r="BK148" s="194">
        <f>ROUND(I148*H148,2)</f>
        <v>0</v>
      </c>
      <c r="BL148" s="24" t="s">
        <v>170</v>
      </c>
      <c r="BM148" s="24" t="s">
        <v>832</v>
      </c>
    </row>
    <row r="149" spans="2:65" s="14" customFormat="1">
      <c r="B149" s="218"/>
      <c r="D149" s="196" t="s">
        <v>163</v>
      </c>
      <c r="E149" s="219" t="s">
        <v>5</v>
      </c>
      <c r="F149" s="220" t="s">
        <v>351</v>
      </c>
      <c r="H149" s="219" t="s">
        <v>5</v>
      </c>
      <c r="I149" s="221"/>
      <c r="L149" s="218"/>
      <c r="M149" s="222"/>
      <c r="N149" s="223"/>
      <c r="O149" s="223"/>
      <c r="P149" s="223"/>
      <c r="Q149" s="223"/>
      <c r="R149" s="223"/>
      <c r="S149" s="223"/>
      <c r="T149" s="224"/>
      <c r="AT149" s="219" t="s">
        <v>163</v>
      </c>
      <c r="AU149" s="219" t="s">
        <v>94</v>
      </c>
      <c r="AV149" s="14" t="s">
        <v>26</v>
      </c>
      <c r="AW149" s="14" t="s">
        <v>49</v>
      </c>
      <c r="AX149" s="14" t="s">
        <v>86</v>
      </c>
      <c r="AY149" s="219" t="s">
        <v>150</v>
      </c>
    </row>
    <row r="150" spans="2:65" s="12" customFormat="1">
      <c r="B150" s="195"/>
      <c r="D150" s="196" t="s">
        <v>163</v>
      </c>
      <c r="E150" s="197" t="s">
        <v>5</v>
      </c>
      <c r="F150" s="198" t="s">
        <v>833</v>
      </c>
      <c r="H150" s="199">
        <v>203.28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7" t="s">
        <v>163</v>
      </c>
      <c r="AU150" s="197" t="s">
        <v>94</v>
      </c>
      <c r="AV150" s="12" t="s">
        <v>94</v>
      </c>
      <c r="AW150" s="12" t="s">
        <v>49</v>
      </c>
      <c r="AX150" s="12" t="s">
        <v>86</v>
      </c>
      <c r="AY150" s="197" t="s">
        <v>150</v>
      </c>
    </row>
    <row r="151" spans="2:65" s="12" customFormat="1">
      <c r="B151" s="195"/>
      <c r="D151" s="196" t="s">
        <v>163</v>
      </c>
      <c r="E151" s="197" t="s">
        <v>5</v>
      </c>
      <c r="F151" s="198" t="s">
        <v>834</v>
      </c>
      <c r="H151" s="199">
        <v>11.48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7" t="s">
        <v>163</v>
      </c>
      <c r="AU151" s="197" t="s">
        <v>94</v>
      </c>
      <c r="AV151" s="12" t="s">
        <v>94</v>
      </c>
      <c r="AW151" s="12" t="s">
        <v>49</v>
      </c>
      <c r="AX151" s="12" t="s">
        <v>86</v>
      </c>
      <c r="AY151" s="197" t="s">
        <v>150</v>
      </c>
    </row>
    <row r="152" spans="2:65" s="12" customFormat="1">
      <c r="B152" s="195"/>
      <c r="D152" s="196" t="s">
        <v>163</v>
      </c>
      <c r="E152" s="197" t="s">
        <v>5</v>
      </c>
      <c r="F152" s="198" t="s">
        <v>835</v>
      </c>
      <c r="H152" s="199">
        <v>2.52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197" t="s">
        <v>163</v>
      </c>
      <c r="AU152" s="197" t="s">
        <v>94</v>
      </c>
      <c r="AV152" s="12" t="s">
        <v>94</v>
      </c>
      <c r="AW152" s="12" t="s">
        <v>49</v>
      </c>
      <c r="AX152" s="12" t="s">
        <v>86</v>
      </c>
      <c r="AY152" s="197" t="s">
        <v>150</v>
      </c>
    </row>
    <row r="153" spans="2:65" s="13" customFormat="1">
      <c r="B153" s="210"/>
      <c r="D153" s="196" t="s">
        <v>163</v>
      </c>
      <c r="E153" s="211" t="s">
        <v>5</v>
      </c>
      <c r="F153" s="212" t="s">
        <v>269</v>
      </c>
      <c r="H153" s="213">
        <v>217.28</v>
      </c>
      <c r="I153" s="214"/>
      <c r="L153" s="210"/>
      <c r="M153" s="215"/>
      <c r="N153" s="216"/>
      <c r="O153" s="216"/>
      <c r="P153" s="216"/>
      <c r="Q153" s="216"/>
      <c r="R153" s="216"/>
      <c r="S153" s="216"/>
      <c r="T153" s="217"/>
      <c r="AT153" s="211" t="s">
        <v>163</v>
      </c>
      <c r="AU153" s="211" t="s">
        <v>94</v>
      </c>
      <c r="AV153" s="13" t="s">
        <v>170</v>
      </c>
      <c r="AW153" s="13" t="s">
        <v>49</v>
      </c>
      <c r="AX153" s="13" t="s">
        <v>26</v>
      </c>
      <c r="AY153" s="211" t="s">
        <v>150</v>
      </c>
    </row>
    <row r="154" spans="2:65" s="1" customFormat="1" ht="51" customHeight="1">
      <c r="B154" s="182"/>
      <c r="C154" s="183" t="s">
        <v>10</v>
      </c>
      <c r="D154" s="183" t="s">
        <v>153</v>
      </c>
      <c r="E154" s="184" t="s">
        <v>355</v>
      </c>
      <c r="F154" s="185" t="s">
        <v>356</v>
      </c>
      <c r="G154" s="186" t="s">
        <v>301</v>
      </c>
      <c r="H154" s="187">
        <v>2172.8000000000002</v>
      </c>
      <c r="I154" s="188"/>
      <c r="J154" s="189">
        <f>ROUND(I154*H154,2)</f>
        <v>0</v>
      </c>
      <c r="K154" s="185" t="s">
        <v>157</v>
      </c>
      <c r="L154" s="42"/>
      <c r="M154" s="190" t="s">
        <v>5</v>
      </c>
      <c r="N154" s="191" t="s">
        <v>57</v>
      </c>
      <c r="O154" s="43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24" t="s">
        <v>170</v>
      </c>
      <c r="AT154" s="24" t="s">
        <v>153</v>
      </c>
      <c r="AU154" s="24" t="s">
        <v>94</v>
      </c>
      <c r="AY154" s="24" t="s">
        <v>150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4" t="s">
        <v>26</v>
      </c>
      <c r="BK154" s="194">
        <f>ROUND(I154*H154,2)</f>
        <v>0</v>
      </c>
      <c r="BL154" s="24" t="s">
        <v>170</v>
      </c>
      <c r="BM154" s="24" t="s">
        <v>836</v>
      </c>
    </row>
    <row r="155" spans="2:65" s="14" customFormat="1">
      <c r="B155" s="218"/>
      <c r="D155" s="196" t="s">
        <v>163</v>
      </c>
      <c r="E155" s="219" t="s">
        <v>5</v>
      </c>
      <c r="F155" s="220" t="s">
        <v>351</v>
      </c>
      <c r="H155" s="219" t="s">
        <v>5</v>
      </c>
      <c r="I155" s="221"/>
      <c r="L155" s="218"/>
      <c r="M155" s="222"/>
      <c r="N155" s="223"/>
      <c r="O155" s="223"/>
      <c r="P155" s="223"/>
      <c r="Q155" s="223"/>
      <c r="R155" s="223"/>
      <c r="S155" s="223"/>
      <c r="T155" s="224"/>
      <c r="AT155" s="219" t="s">
        <v>163</v>
      </c>
      <c r="AU155" s="219" t="s">
        <v>94</v>
      </c>
      <c r="AV155" s="14" t="s">
        <v>26</v>
      </c>
      <c r="AW155" s="14" t="s">
        <v>49</v>
      </c>
      <c r="AX155" s="14" t="s">
        <v>86</v>
      </c>
      <c r="AY155" s="219" t="s">
        <v>150</v>
      </c>
    </row>
    <row r="156" spans="2:65" s="12" customFormat="1">
      <c r="B156" s="195"/>
      <c r="D156" s="196" t="s">
        <v>163</v>
      </c>
      <c r="E156" s="197" t="s">
        <v>5</v>
      </c>
      <c r="F156" s="198" t="s">
        <v>833</v>
      </c>
      <c r="H156" s="199">
        <v>203.28</v>
      </c>
      <c r="I156" s="200"/>
      <c r="L156" s="195"/>
      <c r="M156" s="201"/>
      <c r="N156" s="202"/>
      <c r="O156" s="202"/>
      <c r="P156" s="202"/>
      <c r="Q156" s="202"/>
      <c r="R156" s="202"/>
      <c r="S156" s="202"/>
      <c r="T156" s="203"/>
      <c r="AT156" s="197" t="s">
        <v>163</v>
      </c>
      <c r="AU156" s="197" t="s">
        <v>94</v>
      </c>
      <c r="AV156" s="12" t="s">
        <v>94</v>
      </c>
      <c r="AW156" s="12" t="s">
        <v>49</v>
      </c>
      <c r="AX156" s="12" t="s">
        <v>86</v>
      </c>
      <c r="AY156" s="197" t="s">
        <v>150</v>
      </c>
    </row>
    <row r="157" spans="2:65" s="12" customFormat="1">
      <c r="B157" s="195"/>
      <c r="D157" s="196" t="s">
        <v>163</v>
      </c>
      <c r="E157" s="197" t="s">
        <v>5</v>
      </c>
      <c r="F157" s="198" t="s">
        <v>834</v>
      </c>
      <c r="H157" s="199">
        <v>11.48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7" t="s">
        <v>163</v>
      </c>
      <c r="AU157" s="197" t="s">
        <v>94</v>
      </c>
      <c r="AV157" s="12" t="s">
        <v>94</v>
      </c>
      <c r="AW157" s="12" t="s">
        <v>49</v>
      </c>
      <c r="AX157" s="12" t="s">
        <v>86</v>
      </c>
      <c r="AY157" s="197" t="s">
        <v>150</v>
      </c>
    </row>
    <row r="158" spans="2:65" s="12" customFormat="1">
      <c r="B158" s="195"/>
      <c r="D158" s="196" t="s">
        <v>163</v>
      </c>
      <c r="E158" s="197" t="s">
        <v>5</v>
      </c>
      <c r="F158" s="198" t="s">
        <v>835</v>
      </c>
      <c r="H158" s="199">
        <v>2.52</v>
      </c>
      <c r="I158" s="200"/>
      <c r="L158" s="195"/>
      <c r="M158" s="201"/>
      <c r="N158" s="202"/>
      <c r="O158" s="202"/>
      <c r="P158" s="202"/>
      <c r="Q158" s="202"/>
      <c r="R158" s="202"/>
      <c r="S158" s="202"/>
      <c r="T158" s="203"/>
      <c r="AT158" s="197" t="s">
        <v>163</v>
      </c>
      <c r="AU158" s="197" t="s">
        <v>94</v>
      </c>
      <c r="AV158" s="12" t="s">
        <v>94</v>
      </c>
      <c r="AW158" s="12" t="s">
        <v>49</v>
      </c>
      <c r="AX158" s="12" t="s">
        <v>86</v>
      </c>
      <c r="AY158" s="197" t="s">
        <v>150</v>
      </c>
    </row>
    <row r="159" spans="2:65" s="13" customFormat="1">
      <c r="B159" s="210"/>
      <c r="D159" s="196" t="s">
        <v>163</v>
      </c>
      <c r="E159" s="211" t="s">
        <v>5</v>
      </c>
      <c r="F159" s="212" t="s">
        <v>269</v>
      </c>
      <c r="H159" s="213">
        <v>217.28</v>
      </c>
      <c r="I159" s="214"/>
      <c r="L159" s="210"/>
      <c r="M159" s="215"/>
      <c r="N159" s="216"/>
      <c r="O159" s="216"/>
      <c r="P159" s="216"/>
      <c r="Q159" s="216"/>
      <c r="R159" s="216"/>
      <c r="S159" s="216"/>
      <c r="T159" s="217"/>
      <c r="AT159" s="211" t="s">
        <v>163</v>
      </c>
      <c r="AU159" s="211" t="s">
        <v>94</v>
      </c>
      <c r="AV159" s="13" t="s">
        <v>170</v>
      </c>
      <c r="AW159" s="13" t="s">
        <v>49</v>
      </c>
      <c r="AX159" s="13" t="s">
        <v>26</v>
      </c>
      <c r="AY159" s="211" t="s">
        <v>150</v>
      </c>
    </row>
    <row r="160" spans="2:65" s="12" customFormat="1">
      <c r="B160" s="195"/>
      <c r="D160" s="196" t="s">
        <v>163</v>
      </c>
      <c r="F160" s="198" t="s">
        <v>837</v>
      </c>
      <c r="H160" s="199">
        <v>2172.8000000000002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7" t="s">
        <v>163</v>
      </c>
      <c r="AU160" s="197" t="s">
        <v>94</v>
      </c>
      <c r="AV160" s="12" t="s">
        <v>94</v>
      </c>
      <c r="AW160" s="12" t="s">
        <v>6</v>
      </c>
      <c r="AX160" s="12" t="s">
        <v>26</v>
      </c>
      <c r="AY160" s="197" t="s">
        <v>150</v>
      </c>
    </row>
    <row r="161" spans="2:65" s="1" customFormat="1" ht="25.5" customHeight="1">
      <c r="B161" s="182"/>
      <c r="C161" s="183" t="s">
        <v>359</v>
      </c>
      <c r="D161" s="183" t="s">
        <v>153</v>
      </c>
      <c r="E161" s="184" t="s">
        <v>360</v>
      </c>
      <c r="F161" s="185" t="s">
        <v>361</v>
      </c>
      <c r="G161" s="186" t="s">
        <v>301</v>
      </c>
      <c r="H161" s="187">
        <v>96.6</v>
      </c>
      <c r="I161" s="188"/>
      <c r="J161" s="189">
        <f>ROUND(I161*H161,2)</f>
        <v>0</v>
      </c>
      <c r="K161" s="185" t="s">
        <v>157</v>
      </c>
      <c r="L161" s="42"/>
      <c r="M161" s="190" t="s">
        <v>5</v>
      </c>
      <c r="N161" s="191" t="s">
        <v>57</v>
      </c>
      <c r="O161" s="43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AR161" s="24" t="s">
        <v>170</v>
      </c>
      <c r="AT161" s="24" t="s">
        <v>153</v>
      </c>
      <c r="AU161" s="24" t="s">
        <v>94</v>
      </c>
      <c r="AY161" s="24" t="s">
        <v>150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24" t="s">
        <v>26</v>
      </c>
      <c r="BK161" s="194">
        <f>ROUND(I161*H161,2)</f>
        <v>0</v>
      </c>
      <c r="BL161" s="24" t="s">
        <v>170</v>
      </c>
      <c r="BM161" s="24" t="s">
        <v>838</v>
      </c>
    </row>
    <row r="162" spans="2:65" s="14" customFormat="1">
      <c r="B162" s="218"/>
      <c r="D162" s="196" t="s">
        <v>163</v>
      </c>
      <c r="E162" s="219" t="s">
        <v>5</v>
      </c>
      <c r="F162" s="220" t="s">
        <v>363</v>
      </c>
      <c r="H162" s="219" t="s">
        <v>5</v>
      </c>
      <c r="I162" s="221"/>
      <c r="L162" s="218"/>
      <c r="M162" s="222"/>
      <c r="N162" s="223"/>
      <c r="O162" s="223"/>
      <c r="P162" s="223"/>
      <c r="Q162" s="223"/>
      <c r="R162" s="223"/>
      <c r="S162" s="223"/>
      <c r="T162" s="224"/>
      <c r="AT162" s="219" t="s">
        <v>163</v>
      </c>
      <c r="AU162" s="219" t="s">
        <v>94</v>
      </c>
      <c r="AV162" s="14" t="s">
        <v>26</v>
      </c>
      <c r="AW162" s="14" t="s">
        <v>49</v>
      </c>
      <c r="AX162" s="14" t="s">
        <v>86</v>
      </c>
      <c r="AY162" s="219" t="s">
        <v>150</v>
      </c>
    </row>
    <row r="163" spans="2:65" s="12" customFormat="1">
      <c r="B163" s="195"/>
      <c r="D163" s="196" t="s">
        <v>163</v>
      </c>
      <c r="E163" s="197" t="s">
        <v>5</v>
      </c>
      <c r="F163" s="198" t="s">
        <v>839</v>
      </c>
      <c r="H163" s="199">
        <v>96.6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7" t="s">
        <v>163</v>
      </c>
      <c r="AU163" s="197" t="s">
        <v>94</v>
      </c>
      <c r="AV163" s="12" t="s">
        <v>94</v>
      </c>
      <c r="AW163" s="12" t="s">
        <v>49</v>
      </c>
      <c r="AX163" s="12" t="s">
        <v>86</v>
      </c>
      <c r="AY163" s="197" t="s">
        <v>150</v>
      </c>
    </row>
    <row r="164" spans="2:65" s="13" customFormat="1">
      <c r="B164" s="210"/>
      <c r="D164" s="196" t="s">
        <v>163</v>
      </c>
      <c r="E164" s="211" t="s">
        <v>5</v>
      </c>
      <c r="F164" s="212" t="s">
        <v>269</v>
      </c>
      <c r="H164" s="213">
        <v>96.6</v>
      </c>
      <c r="I164" s="214"/>
      <c r="L164" s="210"/>
      <c r="M164" s="215"/>
      <c r="N164" s="216"/>
      <c r="O164" s="216"/>
      <c r="P164" s="216"/>
      <c r="Q164" s="216"/>
      <c r="R164" s="216"/>
      <c r="S164" s="216"/>
      <c r="T164" s="217"/>
      <c r="AT164" s="211" t="s">
        <v>163</v>
      </c>
      <c r="AU164" s="211" t="s">
        <v>94</v>
      </c>
      <c r="AV164" s="13" t="s">
        <v>170</v>
      </c>
      <c r="AW164" s="13" t="s">
        <v>49</v>
      </c>
      <c r="AX164" s="13" t="s">
        <v>26</v>
      </c>
      <c r="AY164" s="211" t="s">
        <v>150</v>
      </c>
    </row>
    <row r="165" spans="2:65" s="1" customFormat="1" ht="25.5" customHeight="1">
      <c r="B165" s="182"/>
      <c r="C165" s="183" t="s">
        <v>365</v>
      </c>
      <c r="D165" s="183" t="s">
        <v>153</v>
      </c>
      <c r="E165" s="184" t="s">
        <v>366</v>
      </c>
      <c r="F165" s="185" t="s">
        <v>367</v>
      </c>
      <c r="G165" s="186" t="s">
        <v>301</v>
      </c>
      <c r="H165" s="187">
        <v>96.6</v>
      </c>
      <c r="I165" s="188"/>
      <c r="J165" s="189">
        <f>ROUND(I165*H165,2)</f>
        <v>0</v>
      </c>
      <c r="K165" s="185" t="s">
        <v>157</v>
      </c>
      <c r="L165" s="42"/>
      <c r="M165" s="190" t="s">
        <v>5</v>
      </c>
      <c r="N165" s="191" t="s">
        <v>57</v>
      </c>
      <c r="O165" s="43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AR165" s="24" t="s">
        <v>170</v>
      </c>
      <c r="AT165" s="24" t="s">
        <v>153</v>
      </c>
      <c r="AU165" s="24" t="s">
        <v>94</v>
      </c>
      <c r="AY165" s="24" t="s">
        <v>150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24" t="s">
        <v>26</v>
      </c>
      <c r="BK165" s="194">
        <f>ROUND(I165*H165,2)</f>
        <v>0</v>
      </c>
      <c r="BL165" s="24" t="s">
        <v>170</v>
      </c>
      <c r="BM165" s="24" t="s">
        <v>840</v>
      </c>
    </row>
    <row r="166" spans="2:65" s="14" customFormat="1">
      <c r="B166" s="218"/>
      <c r="D166" s="196" t="s">
        <v>163</v>
      </c>
      <c r="E166" s="219" t="s">
        <v>5</v>
      </c>
      <c r="F166" s="220" t="s">
        <v>369</v>
      </c>
      <c r="H166" s="219" t="s">
        <v>5</v>
      </c>
      <c r="I166" s="221"/>
      <c r="L166" s="218"/>
      <c r="M166" s="222"/>
      <c r="N166" s="223"/>
      <c r="O166" s="223"/>
      <c r="P166" s="223"/>
      <c r="Q166" s="223"/>
      <c r="R166" s="223"/>
      <c r="S166" s="223"/>
      <c r="T166" s="224"/>
      <c r="AT166" s="219" t="s">
        <v>163</v>
      </c>
      <c r="AU166" s="219" t="s">
        <v>94</v>
      </c>
      <c r="AV166" s="14" t="s">
        <v>26</v>
      </c>
      <c r="AW166" s="14" t="s">
        <v>49</v>
      </c>
      <c r="AX166" s="14" t="s">
        <v>86</v>
      </c>
      <c r="AY166" s="219" t="s">
        <v>150</v>
      </c>
    </row>
    <row r="167" spans="2:65" s="12" customFormat="1">
      <c r="B167" s="195"/>
      <c r="D167" s="196" t="s">
        <v>163</v>
      </c>
      <c r="E167" s="197" t="s">
        <v>5</v>
      </c>
      <c r="F167" s="198" t="s">
        <v>839</v>
      </c>
      <c r="H167" s="199">
        <v>96.6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7" t="s">
        <v>163</v>
      </c>
      <c r="AU167" s="197" t="s">
        <v>94</v>
      </c>
      <c r="AV167" s="12" t="s">
        <v>94</v>
      </c>
      <c r="AW167" s="12" t="s">
        <v>49</v>
      </c>
      <c r="AX167" s="12" t="s">
        <v>86</v>
      </c>
      <c r="AY167" s="197" t="s">
        <v>150</v>
      </c>
    </row>
    <row r="168" spans="2:65" s="13" customFormat="1">
      <c r="B168" s="210"/>
      <c r="D168" s="196" t="s">
        <v>163</v>
      </c>
      <c r="E168" s="211" t="s">
        <v>5</v>
      </c>
      <c r="F168" s="212" t="s">
        <v>269</v>
      </c>
      <c r="H168" s="213">
        <v>96.6</v>
      </c>
      <c r="I168" s="214"/>
      <c r="L168" s="210"/>
      <c r="M168" s="215"/>
      <c r="N168" s="216"/>
      <c r="O168" s="216"/>
      <c r="P168" s="216"/>
      <c r="Q168" s="216"/>
      <c r="R168" s="216"/>
      <c r="S168" s="216"/>
      <c r="T168" s="217"/>
      <c r="AT168" s="211" t="s">
        <v>163</v>
      </c>
      <c r="AU168" s="211" t="s">
        <v>94</v>
      </c>
      <c r="AV168" s="13" t="s">
        <v>170</v>
      </c>
      <c r="AW168" s="13" t="s">
        <v>49</v>
      </c>
      <c r="AX168" s="13" t="s">
        <v>26</v>
      </c>
      <c r="AY168" s="211" t="s">
        <v>150</v>
      </c>
    </row>
    <row r="169" spans="2:65" s="1" customFormat="1" ht="16.5" customHeight="1">
      <c r="B169" s="182"/>
      <c r="C169" s="183" t="s">
        <v>370</v>
      </c>
      <c r="D169" s="183" t="s">
        <v>153</v>
      </c>
      <c r="E169" s="184" t="s">
        <v>371</v>
      </c>
      <c r="F169" s="185" t="s">
        <v>372</v>
      </c>
      <c r="G169" s="186" t="s">
        <v>301</v>
      </c>
      <c r="H169" s="187">
        <v>94.76</v>
      </c>
      <c r="I169" s="188"/>
      <c r="J169" s="189">
        <f>ROUND(I169*H169,2)</f>
        <v>0</v>
      </c>
      <c r="K169" s="185" t="s">
        <v>157</v>
      </c>
      <c r="L169" s="42"/>
      <c r="M169" s="190" t="s">
        <v>5</v>
      </c>
      <c r="N169" s="191" t="s">
        <v>57</v>
      </c>
      <c r="O169" s="43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AR169" s="24" t="s">
        <v>170</v>
      </c>
      <c r="AT169" s="24" t="s">
        <v>153</v>
      </c>
      <c r="AU169" s="24" t="s">
        <v>94</v>
      </c>
      <c r="AY169" s="24" t="s">
        <v>150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4" t="s">
        <v>26</v>
      </c>
      <c r="BK169" s="194">
        <f>ROUND(I169*H169,2)</f>
        <v>0</v>
      </c>
      <c r="BL169" s="24" t="s">
        <v>170</v>
      </c>
      <c r="BM169" s="24" t="s">
        <v>841</v>
      </c>
    </row>
    <row r="170" spans="2:65" s="14" customFormat="1">
      <c r="B170" s="218"/>
      <c r="D170" s="196" t="s">
        <v>163</v>
      </c>
      <c r="E170" s="219" t="s">
        <v>5</v>
      </c>
      <c r="F170" s="220" t="s">
        <v>374</v>
      </c>
      <c r="H170" s="219" t="s">
        <v>5</v>
      </c>
      <c r="I170" s="221"/>
      <c r="L170" s="218"/>
      <c r="M170" s="222"/>
      <c r="N170" s="223"/>
      <c r="O170" s="223"/>
      <c r="P170" s="223"/>
      <c r="Q170" s="223"/>
      <c r="R170" s="223"/>
      <c r="S170" s="223"/>
      <c r="T170" s="224"/>
      <c r="AT170" s="219" t="s">
        <v>163</v>
      </c>
      <c r="AU170" s="219" t="s">
        <v>94</v>
      </c>
      <c r="AV170" s="14" t="s">
        <v>26</v>
      </c>
      <c r="AW170" s="14" t="s">
        <v>49</v>
      </c>
      <c r="AX170" s="14" t="s">
        <v>86</v>
      </c>
      <c r="AY170" s="219" t="s">
        <v>150</v>
      </c>
    </row>
    <row r="171" spans="2:65" s="12" customFormat="1">
      <c r="B171" s="195"/>
      <c r="D171" s="196" t="s">
        <v>163</v>
      </c>
      <c r="E171" s="197" t="s">
        <v>5</v>
      </c>
      <c r="F171" s="198" t="s">
        <v>842</v>
      </c>
      <c r="H171" s="199">
        <v>57.96</v>
      </c>
      <c r="I171" s="200"/>
      <c r="L171" s="195"/>
      <c r="M171" s="201"/>
      <c r="N171" s="202"/>
      <c r="O171" s="202"/>
      <c r="P171" s="202"/>
      <c r="Q171" s="202"/>
      <c r="R171" s="202"/>
      <c r="S171" s="202"/>
      <c r="T171" s="203"/>
      <c r="AT171" s="197" t="s">
        <v>163</v>
      </c>
      <c r="AU171" s="197" t="s">
        <v>94</v>
      </c>
      <c r="AV171" s="12" t="s">
        <v>94</v>
      </c>
      <c r="AW171" s="12" t="s">
        <v>49</v>
      </c>
      <c r="AX171" s="12" t="s">
        <v>86</v>
      </c>
      <c r="AY171" s="197" t="s">
        <v>150</v>
      </c>
    </row>
    <row r="172" spans="2:65" s="12" customFormat="1">
      <c r="B172" s="195"/>
      <c r="D172" s="196" t="s">
        <v>163</v>
      </c>
      <c r="E172" s="197" t="s">
        <v>5</v>
      </c>
      <c r="F172" s="198" t="s">
        <v>843</v>
      </c>
      <c r="H172" s="199">
        <v>36.799999999999997</v>
      </c>
      <c r="I172" s="200"/>
      <c r="L172" s="195"/>
      <c r="M172" s="201"/>
      <c r="N172" s="202"/>
      <c r="O172" s="202"/>
      <c r="P172" s="202"/>
      <c r="Q172" s="202"/>
      <c r="R172" s="202"/>
      <c r="S172" s="202"/>
      <c r="T172" s="203"/>
      <c r="AT172" s="197" t="s">
        <v>163</v>
      </c>
      <c r="AU172" s="197" t="s">
        <v>94</v>
      </c>
      <c r="AV172" s="12" t="s">
        <v>94</v>
      </c>
      <c r="AW172" s="12" t="s">
        <v>49</v>
      </c>
      <c r="AX172" s="12" t="s">
        <v>86</v>
      </c>
      <c r="AY172" s="197" t="s">
        <v>150</v>
      </c>
    </row>
    <row r="173" spans="2:65" s="13" customFormat="1">
      <c r="B173" s="210"/>
      <c r="D173" s="196" t="s">
        <v>163</v>
      </c>
      <c r="E173" s="211" t="s">
        <v>5</v>
      </c>
      <c r="F173" s="212" t="s">
        <v>269</v>
      </c>
      <c r="H173" s="213">
        <v>94.76</v>
      </c>
      <c r="I173" s="214"/>
      <c r="L173" s="210"/>
      <c r="M173" s="215"/>
      <c r="N173" s="216"/>
      <c r="O173" s="216"/>
      <c r="P173" s="216"/>
      <c r="Q173" s="216"/>
      <c r="R173" s="216"/>
      <c r="S173" s="216"/>
      <c r="T173" s="217"/>
      <c r="AT173" s="211" t="s">
        <v>163</v>
      </c>
      <c r="AU173" s="211" t="s">
        <v>94</v>
      </c>
      <c r="AV173" s="13" t="s">
        <v>170</v>
      </c>
      <c r="AW173" s="13" t="s">
        <v>49</v>
      </c>
      <c r="AX173" s="13" t="s">
        <v>26</v>
      </c>
      <c r="AY173" s="211" t="s">
        <v>150</v>
      </c>
    </row>
    <row r="174" spans="2:65" s="1" customFormat="1" ht="25.5" customHeight="1">
      <c r="B174" s="182"/>
      <c r="C174" s="183" t="s">
        <v>375</v>
      </c>
      <c r="D174" s="183" t="s">
        <v>153</v>
      </c>
      <c r="E174" s="184" t="s">
        <v>376</v>
      </c>
      <c r="F174" s="185" t="s">
        <v>377</v>
      </c>
      <c r="G174" s="186" t="s">
        <v>378</v>
      </c>
      <c r="H174" s="187">
        <v>161.09200000000001</v>
      </c>
      <c r="I174" s="188"/>
      <c r="J174" s="189">
        <f>ROUND(I174*H174,2)</f>
        <v>0</v>
      </c>
      <c r="K174" s="185" t="s">
        <v>157</v>
      </c>
      <c r="L174" s="42"/>
      <c r="M174" s="190" t="s">
        <v>5</v>
      </c>
      <c r="N174" s="191" t="s">
        <v>57</v>
      </c>
      <c r="O174" s="43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AR174" s="24" t="s">
        <v>170</v>
      </c>
      <c r="AT174" s="24" t="s">
        <v>153</v>
      </c>
      <c r="AU174" s="24" t="s">
        <v>94</v>
      </c>
      <c r="AY174" s="24" t="s">
        <v>150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24" t="s">
        <v>26</v>
      </c>
      <c r="BK174" s="194">
        <f>ROUND(I174*H174,2)</f>
        <v>0</v>
      </c>
      <c r="BL174" s="24" t="s">
        <v>170</v>
      </c>
      <c r="BM174" s="24" t="s">
        <v>844</v>
      </c>
    </row>
    <row r="175" spans="2:65" s="14" customFormat="1">
      <c r="B175" s="218"/>
      <c r="D175" s="196" t="s">
        <v>163</v>
      </c>
      <c r="E175" s="219" t="s">
        <v>5</v>
      </c>
      <c r="F175" s="220" t="s">
        <v>374</v>
      </c>
      <c r="H175" s="219" t="s">
        <v>5</v>
      </c>
      <c r="I175" s="221"/>
      <c r="L175" s="218"/>
      <c r="M175" s="222"/>
      <c r="N175" s="223"/>
      <c r="O175" s="223"/>
      <c r="P175" s="223"/>
      <c r="Q175" s="223"/>
      <c r="R175" s="223"/>
      <c r="S175" s="223"/>
      <c r="T175" s="224"/>
      <c r="AT175" s="219" t="s">
        <v>163</v>
      </c>
      <c r="AU175" s="219" t="s">
        <v>94</v>
      </c>
      <c r="AV175" s="14" t="s">
        <v>26</v>
      </c>
      <c r="AW175" s="14" t="s">
        <v>49</v>
      </c>
      <c r="AX175" s="14" t="s">
        <v>86</v>
      </c>
      <c r="AY175" s="219" t="s">
        <v>150</v>
      </c>
    </row>
    <row r="176" spans="2:65" s="12" customFormat="1">
      <c r="B176" s="195"/>
      <c r="D176" s="196" t="s">
        <v>163</v>
      </c>
      <c r="E176" s="197" t="s">
        <v>5</v>
      </c>
      <c r="F176" s="198" t="s">
        <v>842</v>
      </c>
      <c r="H176" s="199">
        <v>57.96</v>
      </c>
      <c r="I176" s="200"/>
      <c r="L176" s="195"/>
      <c r="M176" s="201"/>
      <c r="N176" s="202"/>
      <c r="O176" s="202"/>
      <c r="P176" s="202"/>
      <c r="Q176" s="202"/>
      <c r="R176" s="202"/>
      <c r="S176" s="202"/>
      <c r="T176" s="203"/>
      <c r="AT176" s="197" t="s">
        <v>163</v>
      </c>
      <c r="AU176" s="197" t="s">
        <v>94</v>
      </c>
      <c r="AV176" s="12" t="s">
        <v>94</v>
      </c>
      <c r="AW176" s="12" t="s">
        <v>49</v>
      </c>
      <c r="AX176" s="12" t="s">
        <v>86</v>
      </c>
      <c r="AY176" s="197" t="s">
        <v>150</v>
      </c>
    </row>
    <row r="177" spans="2:65" s="12" customFormat="1">
      <c r="B177" s="195"/>
      <c r="D177" s="196" t="s">
        <v>163</v>
      </c>
      <c r="E177" s="197" t="s">
        <v>5</v>
      </c>
      <c r="F177" s="198" t="s">
        <v>845</v>
      </c>
      <c r="H177" s="199">
        <v>36.799999999999997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7" t="s">
        <v>163</v>
      </c>
      <c r="AU177" s="197" t="s">
        <v>94</v>
      </c>
      <c r="AV177" s="12" t="s">
        <v>94</v>
      </c>
      <c r="AW177" s="12" t="s">
        <v>49</v>
      </c>
      <c r="AX177" s="12" t="s">
        <v>86</v>
      </c>
      <c r="AY177" s="197" t="s">
        <v>150</v>
      </c>
    </row>
    <row r="178" spans="2:65" s="13" customFormat="1">
      <c r="B178" s="210"/>
      <c r="D178" s="196" t="s">
        <v>163</v>
      </c>
      <c r="E178" s="211" t="s">
        <v>5</v>
      </c>
      <c r="F178" s="212" t="s">
        <v>269</v>
      </c>
      <c r="H178" s="213">
        <v>94.76</v>
      </c>
      <c r="I178" s="214"/>
      <c r="L178" s="210"/>
      <c r="M178" s="215"/>
      <c r="N178" s="216"/>
      <c r="O178" s="216"/>
      <c r="P178" s="216"/>
      <c r="Q178" s="216"/>
      <c r="R178" s="216"/>
      <c r="S178" s="216"/>
      <c r="T178" s="217"/>
      <c r="AT178" s="211" t="s">
        <v>163</v>
      </c>
      <c r="AU178" s="211" t="s">
        <v>94</v>
      </c>
      <c r="AV178" s="13" t="s">
        <v>170</v>
      </c>
      <c r="AW178" s="13" t="s">
        <v>49</v>
      </c>
      <c r="AX178" s="13" t="s">
        <v>26</v>
      </c>
      <c r="AY178" s="211" t="s">
        <v>150</v>
      </c>
    </row>
    <row r="179" spans="2:65" s="12" customFormat="1">
      <c r="B179" s="195"/>
      <c r="D179" s="196" t="s">
        <v>163</v>
      </c>
      <c r="F179" s="198" t="s">
        <v>846</v>
      </c>
      <c r="H179" s="199">
        <v>161.09200000000001</v>
      </c>
      <c r="I179" s="200"/>
      <c r="L179" s="195"/>
      <c r="M179" s="201"/>
      <c r="N179" s="202"/>
      <c r="O179" s="202"/>
      <c r="P179" s="202"/>
      <c r="Q179" s="202"/>
      <c r="R179" s="202"/>
      <c r="S179" s="202"/>
      <c r="T179" s="203"/>
      <c r="AT179" s="197" t="s">
        <v>163</v>
      </c>
      <c r="AU179" s="197" t="s">
        <v>94</v>
      </c>
      <c r="AV179" s="12" t="s">
        <v>94</v>
      </c>
      <c r="AW179" s="12" t="s">
        <v>6</v>
      </c>
      <c r="AX179" s="12" t="s">
        <v>26</v>
      </c>
      <c r="AY179" s="197" t="s">
        <v>150</v>
      </c>
    </row>
    <row r="180" spans="2:65" s="1" customFormat="1" ht="25.5" customHeight="1">
      <c r="B180" s="182"/>
      <c r="C180" s="183" t="s">
        <v>381</v>
      </c>
      <c r="D180" s="183" t="s">
        <v>153</v>
      </c>
      <c r="E180" s="184" t="s">
        <v>382</v>
      </c>
      <c r="F180" s="185" t="s">
        <v>383</v>
      </c>
      <c r="G180" s="186" t="s">
        <v>301</v>
      </c>
      <c r="H180" s="187">
        <v>135.24</v>
      </c>
      <c r="I180" s="188"/>
      <c r="J180" s="189">
        <f>ROUND(I180*H180,2)</f>
        <v>0</v>
      </c>
      <c r="K180" s="185" t="s">
        <v>157</v>
      </c>
      <c r="L180" s="42"/>
      <c r="M180" s="190" t="s">
        <v>5</v>
      </c>
      <c r="N180" s="191" t="s">
        <v>57</v>
      </c>
      <c r="O180" s="43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AR180" s="24" t="s">
        <v>170</v>
      </c>
      <c r="AT180" s="24" t="s">
        <v>153</v>
      </c>
      <c r="AU180" s="24" t="s">
        <v>94</v>
      </c>
      <c r="AY180" s="24" t="s">
        <v>150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4" t="s">
        <v>26</v>
      </c>
      <c r="BK180" s="194">
        <f>ROUND(I180*H180,2)</f>
        <v>0</v>
      </c>
      <c r="BL180" s="24" t="s">
        <v>170</v>
      </c>
      <c r="BM180" s="24" t="s">
        <v>847</v>
      </c>
    </row>
    <row r="181" spans="2:65" s="14" customFormat="1">
      <c r="B181" s="218"/>
      <c r="D181" s="196" t="s">
        <v>163</v>
      </c>
      <c r="E181" s="219" t="s">
        <v>5</v>
      </c>
      <c r="F181" s="220" t="s">
        <v>385</v>
      </c>
      <c r="H181" s="219" t="s">
        <v>5</v>
      </c>
      <c r="I181" s="221"/>
      <c r="L181" s="218"/>
      <c r="M181" s="222"/>
      <c r="N181" s="223"/>
      <c r="O181" s="223"/>
      <c r="P181" s="223"/>
      <c r="Q181" s="223"/>
      <c r="R181" s="223"/>
      <c r="S181" s="223"/>
      <c r="T181" s="224"/>
      <c r="AT181" s="219" t="s">
        <v>163</v>
      </c>
      <c r="AU181" s="219" t="s">
        <v>94</v>
      </c>
      <c r="AV181" s="14" t="s">
        <v>26</v>
      </c>
      <c r="AW181" s="14" t="s">
        <v>49</v>
      </c>
      <c r="AX181" s="14" t="s">
        <v>86</v>
      </c>
      <c r="AY181" s="219" t="s">
        <v>150</v>
      </c>
    </row>
    <row r="182" spans="2:65" s="12" customFormat="1">
      <c r="B182" s="195"/>
      <c r="D182" s="196" t="s">
        <v>163</v>
      </c>
      <c r="E182" s="197" t="s">
        <v>5</v>
      </c>
      <c r="F182" s="198" t="s">
        <v>848</v>
      </c>
      <c r="H182" s="199">
        <v>38.64</v>
      </c>
      <c r="I182" s="200"/>
      <c r="L182" s="195"/>
      <c r="M182" s="201"/>
      <c r="N182" s="202"/>
      <c r="O182" s="202"/>
      <c r="P182" s="202"/>
      <c r="Q182" s="202"/>
      <c r="R182" s="202"/>
      <c r="S182" s="202"/>
      <c r="T182" s="203"/>
      <c r="AT182" s="197" t="s">
        <v>163</v>
      </c>
      <c r="AU182" s="197" t="s">
        <v>94</v>
      </c>
      <c r="AV182" s="12" t="s">
        <v>94</v>
      </c>
      <c r="AW182" s="12" t="s">
        <v>49</v>
      </c>
      <c r="AX182" s="12" t="s">
        <v>86</v>
      </c>
      <c r="AY182" s="197" t="s">
        <v>150</v>
      </c>
    </row>
    <row r="183" spans="2:65" s="12" customFormat="1">
      <c r="B183" s="195"/>
      <c r="D183" s="196" t="s">
        <v>163</v>
      </c>
      <c r="E183" s="197" t="s">
        <v>5</v>
      </c>
      <c r="F183" s="198" t="s">
        <v>831</v>
      </c>
      <c r="H183" s="199">
        <v>96.6</v>
      </c>
      <c r="I183" s="200"/>
      <c r="L183" s="195"/>
      <c r="M183" s="201"/>
      <c r="N183" s="202"/>
      <c r="O183" s="202"/>
      <c r="P183" s="202"/>
      <c r="Q183" s="202"/>
      <c r="R183" s="202"/>
      <c r="S183" s="202"/>
      <c r="T183" s="203"/>
      <c r="AT183" s="197" t="s">
        <v>163</v>
      </c>
      <c r="AU183" s="197" t="s">
        <v>94</v>
      </c>
      <c r="AV183" s="12" t="s">
        <v>94</v>
      </c>
      <c r="AW183" s="12" t="s">
        <v>49</v>
      </c>
      <c r="AX183" s="12" t="s">
        <v>86</v>
      </c>
      <c r="AY183" s="197" t="s">
        <v>150</v>
      </c>
    </row>
    <row r="184" spans="2:65" s="13" customFormat="1">
      <c r="B184" s="210"/>
      <c r="D184" s="196" t="s">
        <v>163</v>
      </c>
      <c r="E184" s="211" t="s">
        <v>5</v>
      </c>
      <c r="F184" s="212" t="s">
        <v>269</v>
      </c>
      <c r="H184" s="213">
        <v>135.24</v>
      </c>
      <c r="I184" s="214"/>
      <c r="L184" s="210"/>
      <c r="M184" s="215"/>
      <c r="N184" s="216"/>
      <c r="O184" s="216"/>
      <c r="P184" s="216"/>
      <c r="Q184" s="216"/>
      <c r="R184" s="216"/>
      <c r="S184" s="216"/>
      <c r="T184" s="217"/>
      <c r="AT184" s="211" t="s">
        <v>163</v>
      </c>
      <c r="AU184" s="211" t="s">
        <v>94</v>
      </c>
      <c r="AV184" s="13" t="s">
        <v>170</v>
      </c>
      <c r="AW184" s="13" t="s">
        <v>6</v>
      </c>
      <c r="AX184" s="13" t="s">
        <v>26</v>
      </c>
      <c r="AY184" s="211" t="s">
        <v>150</v>
      </c>
    </row>
    <row r="185" spans="2:65" s="1" customFormat="1" ht="16.5" customHeight="1">
      <c r="B185" s="182"/>
      <c r="C185" s="225" t="s">
        <v>388</v>
      </c>
      <c r="D185" s="225" t="s">
        <v>389</v>
      </c>
      <c r="E185" s="226" t="s">
        <v>390</v>
      </c>
      <c r="F185" s="227" t="s">
        <v>391</v>
      </c>
      <c r="G185" s="228" t="s">
        <v>378</v>
      </c>
      <c r="H185" s="229">
        <v>65.688000000000002</v>
      </c>
      <c r="I185" s="230"/>
      <c r="J185" s="231">
        <f>ROUND(I185*H185,2)</f>
        <v>0</v>
      </c>
      <c r="K185" s="227" t="s">
        <v>157</v>
      </c>
      <c r="L185" s="232"/>
      <c r="M185" s="233" t="s">
        <v>5</v>
      </c>
      <c r="N185" s="234" t="s">
        <v>57</v>
      </c>
      <c r="O185" s="43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AR185" s="24" t="s">
        <v>187</v>
      </c>
      <c r="AT185" s="24" t="s">
        <v>389</v>
      </c>
      <c r="AU185" s="24" t="s">
        <v>94</v>
      </c>
      <c r="AY185" s="24" t="s">
        <v>150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24" t="s">
        <v>26</v>
      </c>
      <c r="BK185" s="194">
        <f>ROUND(I185*H185,2)</f>
        <v>0</v>
      </c>
      <c r="BL185" s="24" t="s">
        <v>170</v>
      </c>
      <c r="BM185" s="24" t="s">
        <v>849</v>
      </c>
    </row>
    <row r="186" spans="2:65" s="14" customFormat="1">
      <c r="B186" s="218"/>
      <c r="D186" s="196" t="s">
        <v>163</v>
      </c>
      <c r="E186" s="219" t="s">
        <v>5</v>
      </c>
      <c r="F186" s="220" t="s">
        <v>393</v>
      </c>
      <c r="H186" s="219" t="s">
        <v>5</v>
      </c>
      <c r="I186" s="221"/>
      <c r="L186" s="218"/>
      <c r="M186" s="222"/>
      <c r="N186" s="223"/>
      <c r="O186" s="223"/>
      <c r="P186" s="223"/>
      <c r="Q186" s="223"/>
      <c r="R186" s="223"/>
      <c r="S186" s="223"/>
      <c r="T186" s="224"/>
      <c r="AT186" s="219" t="s">
        <v>163</v>
      </c>
      <c r="AU186" s="219" t="s">
        <v>94</v>
      </c>
      <c r="AV186" s="14" t="s">
        <v>26</v>
      </c>
      <c r="AW186" s="14" t="s">
        <v>49</v>
      </c>
      <c r="AX186" s="14" t="s">
        <v>86</v>
      </c>
      <c r="AY186" s="219" t="s">
        <v>150</v>
      </c>
    </row>
    <row r="187" spans="2:65" s="12" customFormat="1">
      <c r="B187" s="195"/>
      <c r="D187" s="196" t="s">
        <v>163</v>
      </c>
      <c r="E187" s="197" t="s">
        <v>5</v>
      </c>
      <c r="F187" s="198" t="s">
        <v>848</v>
      </c>
      <c r="H187" s="199">
        <v>38.64</v>
      </c>
      <c r="I187" s="200"/>
      <c r="L187" s="195"/>
      <c r="M187" s="201"/>
      <c r="N187" s="202"/>
      <c r="O187" s="202"/>
      <c r="P187" s="202"/>
      <c r="Q187" s="202"/>
      <c r="R187" s="202"/>
      <c r="S187" s="202"/>
      <c r="T187" s="203"/>
      <c r="AT187" s="197" t="s">
        <v>163</v>
      </c>
      <c r="AU187" s="197" t="s">
        <v>94</v>
      </c>
      <c r="AV187" s="12" t="s">
        <v>94</v>
      </c>
      <c r="AW187" s="12" t="s">
        <v>49</v>
      </c>
      <c r="AX187" s="12" t="s">
        <v>26</v>
      </c>
      <c r="AY187" s="197" t="s">
        <v>150</v>
      </c>
    </row>
    <row r="188" spans="2:65" s="12" customFormat="1">
      <c r="B188" s="195"/>
      <c r="D188" s="196" t="s">
        <v>163</v>
      </c>
      <c r="F188" s="198" t="s">
        <v>850</v>
      </c>
      <c r="H188" s="199">
        <v>65.688000000000002</v>
      </c>
      <c r="I188" s="200"/>
      <c r="L188" s="195"/>
      <c r="M188" s="201"/>
      <c r="N188" s="202"/>
      <c r="O188" s="202"/>
      <c r="P188" s="202"/>
      <c r="Q188" s="202"/>
      <c r="R188" s="202"/>
      <c r="S188" s="202"/>
      <c r="T188" s="203"/>
      <c r="AT188" s="197" t="s">
        <v>163</v>
      </c>
      <c r="AU188" s="197" t="s">
        <v>94</v>
      </c>
      <c r="AV188" s="12" t="s">
        <v>94</v>
      </c>
      <c r="AW188" s="12" t="s">
        <v>6</v>
      </c>
      <c r="AX188" s="12" t="s">
        <v>26</v>
      </c>
      <c r="AY188" s="197" t="s">
        <v>150</v>
      </c>
    </row>
    <row r="189" spans="2:65" s="1" customFormat="1" ht="38.25" customHeight="1">
      <c r="B189" s="182"/>
      <c r="C189" s="183" t="s">
        <v>395</v>
      </c>
      <c r="D189" s="183" t="s">
        <v>153</v>
      </c>
      <c r="E189" s="184" t="s">
        <v>396</v>
      </c>
      <c r="F189" s="185" t="s">
        <v>397</v>
      </c>
      <c r="G189" s="186" t="s">
        <v>301</v>
      </c>
      <c r="H189" s="187">
        <v>56.12</v>
      </c>
      <c r="I189" s="188"/>
      <c r="J189" s="189">
        <f>ROUND(I189*H189,2)</f>
        <v>0</v>
      </c>
      <c r="K189" s="185" t="s">
        <v>157</v>
      </c>
      <c r="L189" s="42"/>
      <c r="M189" s="190" t="s">
        <v>5</v>
      </c>
      <c r="N189" s="191" t="s">
        <v>57</v>
      </c>
      <c r="O189" s="43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AR189" s="24" t="s">
        <v>170</v>
      </c>
      <c r="AT189" s="24" t="s">
        <v>153</v>
      </c>
      <c r="AU189" s="24" t="s">
        <v>94</v>
      </c>
      <c r="AY189" s="24" t="s">
        <v>150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24" t="s">
        <v>26</v>
      </c>
      <c r="BK189" s="194">
        <f>ROUND(I189*H189,2)</f>
        <v>0</v>
      </c>
      <c r="BL189" s="24" t="s">
        <v>170</v>
      </c>
      <c r="BM189" s="24" t="s">
        <v>851</v>
      </c>
    </row>
    <row r="190" spans="2:65" s="14" customFormat="1">
      <c r="B190" s="218"/>
      <c r="D190" s="196" t="s">
        <v>163</v>
      </c>
      <c r="E190" s="219" t="s">
        <v>5</v>
      </c>
      <c r="F190" s="220" t="s">
        <v>399</v>
      </c>
      <c r="H190" s="219" t="s">
        <v>5</v>
      </c>
      <c r="I190" s="221"/>
      <c r="L190" s="218"/>
      <c r="M190" s="222"/>
      <c r="N190" s="223"/>
      <c r="O190" s="223"/>
      <c r="P190" s="223"/>
      <c r="Q190" s="223"/>
      <c r="R190" s="223"/>
      <c r="S190" s="223"/>
      <c r="T190" s="224"/>
      <c r="AT190" s="219" t="s">
        <v>163</v>
      </c>
      <c r="AU190" s="219" t="s">
        <v>94</v>
      </c>
      <c r="AV190" s="14" t="s">
        <v>26</v>
      </c>
      <c r="AW190" s="14" t="s">
        <v>49</v>
      </c>
      <c r="AX190" s="14" t="s">
        <v>86</v>
      </c>
      <c r="AY190" s="219" t="s">
        <v>150</v>
      </c>
    </row>
    <row r="191" spans="2:65" s="12" customFormat="1">
      <c r="B191" s="195"/>
      <c r="D191" s="196" t="s">
        <v>163</v>
      </c>
      <c r="E191" s="197" t="s">
        <v>5</v>
      </c>
      <c r="F191" s="198" t="s">
        <v>852</v>
      </c>
      <c r="H191" s="199">
        <v>19.32</v>
      </c>
      <c r="I191" s="200"/>
      <c r="L191" s="195"/>
      <c r="M191" s="201"/>
      <c r="N191" s="202"/>
      <c r="O191" s="202"/>
      <c r="P191" s="202"/>
      <c r="Q191" s="202"/>
      <c r="R191" s="202"/>
      <c r="S191" s="202"/>
      <c r="T191" s="203"/>
      <c r="AT191" s="197" t="s">
        <v>163</v>
      </c>
      <c r="AU191" s="197" t="s">
        <v>94</v>
      </c>
      <c r="AV191" s="12" t="s">
        <v>94</v>
      </c>
      <c r="AW191" s="12" t="s">
        <v>49</v>
      </c>
      <c r="AX191" s="12" t="s">
        <v>86</v>
      </c>
      <c r="AY191" s="197" t="s">
        <v>150</v>
      </c>
    </row>
    <row r="192" spans="2:65" s="12" customFormat="1">
      <c r="B192" s="195"/>
      <c r="D192" s="196" t="s">
        <v>163</v>
      </c>
      <c r="E192" s="197" t="s">
        <v>5</v>
      </c>
      <c r="F192" s="198" t="s">
        <v>843</v>
      </c>
      <c r="H192" s="199">
        <v>36.799999999999997</v>
      </c>
      <c r="I192" s="200"/>
      <c r="L192" s="195"/>
      <c r="M192" s="201"/>
      <c r="N192" s="202"/>
      <c r="O192" s="202"/>
      <c r="P192" s="202"/>
      <c r="Q192" s="202"/>
      <c r="R192" s="202"/>
      <c r="S192" s="202"/>
      <c r="T192" s="203"/>
      <c r="AT192" s="197" t="s">
        <v>163</v>
      </c>
      <c r="AU192" s="197" t="s">
        <v>94</v>
      </c>
      <c r="AV192" s="12" t="s">
        <v>94</v>
      </c>
      <c r="AW192" s="12" t="s">
        <v>49</v>
      </c>
      <c r="AX192" s="12" t="s">
        <v>86</v>
      </c>
      <c r="AY192" s="197" t="s">
        <v>150</v>
      </c>
    </row>
    <row r="193" spans="2:65" s="13" customFormat="1">
      <c r="B193" s="210"/>
      <c r="D193" s="196" t="s">
        <v>163</v>
      </c>
      <c r="E193" s="211" t="s">
        <v>5</v>
      </c>
      <c r="F193" s="212" t="s">
        <v>269</v>
      </c>
      <c r="H193" s="213">
        <v>56.12</v>
      </c>
      <c r="I193" s="214"/>
      <c r="L193" s="210"/>
      <c r="M193" s="215"/>
      <c r="N193" s="216"/>
      <c r="O193" s="216"/>
      <c r="P193" s="216"/>
      <c r="Q193" s="216"/>
      <c r="R193" s="216"/>
      <c r="S193" s="216"/>
      <c r="T193" s="217"/>
      <c r="AT193" s="211" t="s">
        <v>163</v>
      </c>
      <c r="AU193" s="211" t="s">
        <v>94</v>
      </c>
      <c r="AV193" s="13" t="s">
        <v>170</v>
      </c>
      <c r="AW193" s="13" t="s">
        <v>6</v>
      </c>
      <c r="AX193" s="13" t="s">
        <v>26</v>
      </c>
      <c r="AY193" s="211" t="s">
        <v>150</v>
      </c>
    </row>
    <row r="194" spans="2:65" s="1" customFormat="1" ht="16.5" customHeight="1">
      <c r="B194" s="182"/>
      <c r="C194" s="225" t="s">
        <v>402</v>
      </c>
      <c r="D194" s="225" t="s">
        <v>389</v>
      </c>
      <c r="E194" s="226" t="s">
        <v>403</v>
      </c>
      <c r="F194" s="227" t="s">
        <v>404</v>
      </c>
      <c r="G194" s="228" t="s">
        <v>378</v>
      </c>
      <c r="H194" s="229">
        <v>112.24</v>
      </c>
      <c r="I194" s="230"/>
      <c r="J194" s="231">
        <f>ROUND(I194*H194,2)</f>
        <v>0</v>
      </c>
      <c r="K194" s="227" t="s">
        <v>157</v>
      </c>
      <c r="L194" s="232"/>
      <c r="M194" s="233" t="s">
        <v>5</v>
      </c>
      <c r="N194" s="234" t="s">
        <v>57</v>
      </c>
      <c r="O194" s="43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AR194" s="24" t="s">
        <v>187</v>
      </c>
      <c r="AT194" s="24" t="s">
        <v>389</v>
      </c>
      <c r="AU194" s="24" t="s">
        <v>94</v>
      </c>
      <c r="AY194" s="24" t="s">
        <v>150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24" t="s">
        <v>26</v>
      </c>
      <c r="BK194" s="194">
        <f>ROUND(I194*H194,2)</f>
        <v>0</v>
      </c>
      <c r="BL194" s="24" t="s">
        <v>170</v>
      </c>
      <c r="BM194" s="24" t="s">
        <v>853</v>
      </c>
    </row>
    <row r="195" spans="2:65" s="14" customFormat="1">
      <c r="B195" s="218"/>
      <c r="D195" s="196" t="s">
        <v>163</v>
      </c>
      <c r="E195" s="219" t="s">
        <v>5</v>
      </c>
      <c r="F195" s="220" t="s">
        <v>399</v>
      </c>
      <c r="H195" s="219" t="s">
        <v>5</v>
      </c>
      <c r="I195" s="221"/>
      <c r="L195" s="218"/>
      <c r="M195" s="222"/>
      <c r="N195" s="223"/>
      <c r="O195" s="223"/>
      <c r="P195" s="223"/>
      <c r="Q195" s="223"/>
      <c r="R195" s="223"/>
      <c r="S195" s="223"/>
      <c r="T195" s="224"/>
      <c r="AT195" s="219" t="s">
        <v>163</v>
      </c>
      <c r="AU195" s="219" t="s">
        <v>94</v>
      </c>
      <c r="AV195" s="14" t="s">
        <v>26</v>
      </c>
      <c r="AW195" s="14" t="s">
        <v>49</v>
      </c>
      <c r="AX195" s="14" t="s">
        <v>86</v>
      </c>
      <c r="AY195" s="219" t="s">
        <v>150</v>
      </c>
    </row>
    <row r="196" spans="2:65" s="12" customFormat="1">
      <c r="B196" s="195"/>
      <c r="D196" s="196" t="s">
        <v>163</v>
      </c>
      <c r="E196" s="197" t="s">
        <v>5</v>
      </c>
      <c r="F196" s="198" t="s">
        <v>852</v>
      </c>
      <c r="H196" s="199">
        <v>19.32</v>
      </c>
      <c r="I196" s="200"/>
      <c r="L196" s="195"/>
      <c r="M196" s="201"/>
      <c r="N196" s="202"/>
      <c r="O196" s="202"/>
      <c r="P196" s="202"/>
      <c r="Q196" s="202"/>
      <c r="R196" s="202"/>
      <c r="S196" s="202"/>
      <c r="T196" s="203"/>
      <c r="AT196" s="197" t="s">
        <v>163</v>
      </c>
      <c r="AU196" s="197" t="s">
        <v>94</v>
      </c>
      <c r="AV196" s="12" t="s">
        <v>94</v>
      </c>
      <c r="AW196" s="12" t="s">
        <v>49</v>
      </c>
      <c r="AX196" s="12" t="s">
        <v>86</v>
      </c>
      <c r="AY196" s="197" t="s">
        <v>150</v>
      </c>
    </row>
    <row r="197" spans="2:65" s="12" customFormat="1">
      <c r="B197" s="195"/>
      <c r="D197" s="196" t="s">
        <v>163</v>
      </c>
      <c r="E197" s="197" t="s">
        <v>5</v>
      </c>
      <c r="F197" s="198" t="s">
        <v>843</v>
      </c>
      <c r="H197" s="199">
        <v>36.799999999999997</v>
      </c>
      <c r="I197" s="200"/>
      <c r="L197" s="195"/>
      <c r="M197" s="201"/>
      <c r="N197" s="202"/>
      <c r="O197" s="202"/>
      <c r="P197" s="202"/>
      <c r="Q197" s="202"/>
      <c r="R197" s="202"/>
      <c r="S197" s="202"/>
      <c r="T197" s="203"/>
      <c r="AT197" s="197" t="s">
        <v>163</v>
      </c>
      <c r="AU197" s="197" t="s">
        <v>94</v>
      </c>
      <c r="AV197" s="12" t="s">
        <v>94</v>
      </c>
      <c r="AW197" s="12" t="s">
        <v>49</v>
      </c>
      <c r="AX197" s="12" t="s">
        <v>86</v>
      </c>
      <c r="AY197" s="197" t="s">
        <v>150</v>
      </c>
    </row>
    <row r="198" spans="2:65" s="13" customFormat="1">
      <c r="B198" s="210"/>
      <c r="D198" s="196" t="s">
        <v>163</v>
      </c>
      <c r="E198" s="211" t="s">
        <v>5</v>
      </c>
      <c r="F198" s="212" t="s">
        <v>269</v>
      </c>
      <c r="H198" s="213">
        <v>56.12</v>
      </c>
      <c r="I198" s="214"/>
      <c r="L198" s="210"/>
      <c r="M198" s="215"/>
      <c r="N198" s="216"/>
      <c r="O198" s="216"/>
      <c r="P198" s="216"/>
      <c r="Q198" s="216"/>
      <c r="R198" s="216"/>
      <c r="S198" s="216"/>
      <c r="T198" s="217"/>
      <c r="AT198" s="211" t="s">
        <v>163</v>
      </c>
      <c r="AU198" s="211" t="s">
        <v>94</v>
      </c>
      <c r="AV198" s="13" t="s">
        <v>170</v>
      </c>
      <c r="AW198" s="13" t="s">
        <v>6</v>
      </c>
      <c r="AX198" s="13" t="s">
        <v>26</v>
      </c>
      <c r="AY198" s="211" t="s">
        <v>150</v>
      </c>
    </row>
    <row r="199" spans="2:65" s="12" customFormat="1">
      <c r="B199" s="195"/>
      <c r="D199" s="196" t="s">
        <v>163</v>
      </c>
      <c r="F199" s="198" t="s">
        <v>854</v>
      </c>
      <c r="H199" s="199">
        <v>112.24</v>
      </c>
      <c r="I199" s="200"/>
      <c r="L199" s="195"/>
      <c r="M199" s="201"/>
      <c r="N199" s="202"/>
      <c r="O199" s="202"/>
      <c r="P199" s="202"/>
      <c r="Q199" s="202"/>
      <c r="R199" s="202"/>
      <c r="S199" s="202"/>
      <c r="T199" s="203"/>
      <c r="AT199" s="197" t="s">
        <v>163</v>
      </c>
      <c r="AU199" s="197" t="s">
        <v>94</v>
      </c>
      <c r="AV199" s="12" t="s">
        <v>94</v>
      </c>
      <c r="AW199" s="12" t="s">
        <v>6</v>
      </c>
      <c r="AX199" s="12" t="s">
        <v>26</v>
      </c>
      <c r="AY199" s="197" t="s">
        <v>150</v>
      </c>
    </row>
    <row r="200" spans="2:65" s="1" customFormat="1" ht="25.5" customHeight="1">
      <c r="B200" s="182"/>
      <c r="C200" s="183" t="s">
        <v>407</v>
      </c>
      <c r="D200" s="183" t="s">
        <v>153</v>
      </c>
      <c r="E200" s="184" t="s">
        <v>408</v>
      </c>
      <c r="F200" s="185" t="s">
        <v>409</v>
      </c>
      <c r="G200" s="186" t="s">
        <v>265</v>
      </c>
      <c r="H200" s="187">
        <v>172.5</v>
      </c>
      <c r="I200" s="188"/>
      <c r="J200" s="189">
        <f>ROUND(I200*H200,2)</f>
        <v>0</v>
      </c>
      <c r="K200" s="185" t="s">
        <v>157</v>
      </c>
      <c r="L200" s="42"/>
      <c r="M200" s="190" t="s">
        <v>5</v>
      </c>
      <c r="N200" s="191" t="s">
        <v>57</v>
      </c>
      <c r="O200" s="43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AR200" s="24" t="s">
        <v>170</v>
      </c>
      <c r="AT200" s="24" t="s">
        <v>153</v>
      </c>
      <c r="AU200" s="24" t="s">
        <v>94</v>
      </c>
      <c r="AY200" s="24" t="s">
        <v>150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24" t="s">
        <v>26</v>
      </c>
      <c r="BK200" s="194">
        <f>ROUND(I200*H200,2)</f>
        <v>0</v>
      </c>
      <c r="BL200" s="24" t="s">
        <v>170</v>
      </c>
      <c r="BM200" s="24" t="s">
        <v>855</v>
      </c>
    </row>
    <row r="201" spans="2:65" s="12" customFormat="1">
      <c r="B201" s="195"/>
      <c r="D201" s="196" t="s">
        <v>163</v>
      </c>
      <c r="E201" s="197" t="s">
        <v>5</v>
      </c>
      <c r="F201" s="198" t="s">
        <v>856</v>
      </c>
      <c r="H201" s="199">
        <v>172.5</v>
      </c>
      <c r="I201" s="200"/>
      <c r="L201" s="195"/>
      <c r="M201" s="201"/>
      <c r="N201" s="202"/>
      <c r="O201" s="202"/>
      <c r="P201" s="202"/>
      <c r="Q201" s="202"/>
      <c r="R201" s="202"/>
      <c r="S201" s="202"/>
      <c r="T201" s="203"/>
      <c r="AT201" s="197" t="s">
        <v>163</v>
      </c>
      <c r="AU201" s="197" t="s">
        <v>94</v>
      </c>
      <c r="AV201" s="12" t="s">
        <v>94</v>
      </c>
      <c r="AW201" s="12" t="s">
        <v>49</v>
      </c>
      <c r="AX201" s="12" t="s">
        <v>26</v>
      </c>
      <c r="AY201" s="197" t="s">
        <v>150</v>
      </c>
    </row>
    <row r="202" spans="2:65" s="1" customFormat="1" ht="25.5" customHeight="1">
      <c r="B202" s="182"/>
      <c r="C202" s="183" t="s">
        <v>412</v>
      </c>
      <c r="D202" s="183" t="s">
        <v>153</v>
      </c>
      <c r="E202" s="184" t="s">
        <v>413</v>
      </c>
      <c r="F202" s="185" t="s">
        <v>414</v>
      </c>
      <c r="G202" s="186" t="s">
        <v>265</v>
      </c>
      <c r="H202" s="187">
        <v>172.5</v>
      </c>
      <c r="I202" s="188"/>
      <c r="J202" s="189">
        <f>ROUND(I202*H202,2)</f>
        <v>0</v>
      </c>
      <c r="K202" s="185" t="s">
        <v>157</v>
      </c>
      <c r="L202" s="42"/>
      <c r="M202" s="190" t="s">
        <v>5</v>
      </c>
      <c r="N202" s="191" t="s">
        <v>57</v>
      </c>
      <c r="O202" s="43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AR202" s="24" t="s">
        <v>170</v>
      </c>
      <c r="AT202" s="24" t="s">
        <v>153</v>
      </c>
      <c r="AU202" s="24" t="s">
        <v>94</v>
      </c>
      <c r="AY202" s="24" t="s">
        <v>150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24" t="s">
        <v>26</v>
      </c>
      <c r="BK202" s="194">
        <f>ROUND(I202*H202,2)</f>
        <v>0</v>
      </c>
      <c r="BL202" s="24" t="s">
        <v>170</v>
      </c>
      <c r="BM202" s="24" t="s">
        <v>857</v>
      </c>
    </row>
    <row r="203" spans="2:65" s="12" customFormat="1">
      <c r="B203" s="195"/>
      <c r="D203" s="196" t="s">
        <v>163</v>
      </c>
      <c r="E203" s="197" t="s">
        <v>5</v>
      </c>
      <c r="F203" s="198" t="s">
        <v>856</v>
      </c>
      <c r="H203" s="199">
        <v>172.5</v>
      </c>
      <c r="I203" s="200"/>
      <c r="L203" s="195"/>
      <c r="M203" s="201"/>
      <c r="N203" s="202"/>
      <c r="O203" s="202"/>
      <c r="P203" s="202"/>
      <c r="Q203" s="202"/>
      <c r="R203" s="202"/>
      <c r="S203" s="202"/>
      <c r="T203" s="203"/>
      <c r="AT203" s="197" t="s">
        <v>163</v>
      </c>
      <c r="AU203" s="197" t="s">
        <v>94</v>
      </c>
      <c r="AV203" s="12" t="s">
        <v>94</v>
      </c>
      <c r="AW203" s="12" t="s">
        <v>49</v>
      </c>
      <c r="AX203" s="12" t="s">
        <v>26</v>
      </c>
      <c r="AY203" s="197" t="s">
        <v>150</v>
      </c>
    </row>
    <row r="204" spans="2:65" s="1" customFormat="1" ht="16.5" customHeight="1">
      <c r="B204" s="182"/>
      <c r="C204" s="225" t="s">
        <v>416</v>
      </c>
      <c r="D204" s="225" t="s">
        <v>389</v>
      </c>
      <c r="E204" s="226" t="s">
        <v>417</v>
      </c>
      <c r="F204" s="227" t="s">
        <v>418</v>
      </c>
      <c r="G204" s="228" t="s">
        <v>419</v>
      </c>
      <c r="H204" s="229">
        <v>2.5880000000000001</v>
      </c>
      <c r="I204" s="230"/>
      <c r="J204" s="231">
        <f>ROUND(I204*H204,2)</f>
        <v>0</v>
      </c>
      <c r="K204" s="227" t="s">
        <v>157</v>
      </c>
      <c r="L204" s="232"/>
      <c r="M204" s="233" t="s">
        <v>5</v>
      </c>
      <c r="N204" s="234" t="s">
        <v>57</v>
      </c>
      <c r="O204" s="43"/>
      <c r="P204" s="192">
        <f>O204*H204</f>
        <v>0</v>
      </c>
      <c r="Q204" s="192">
        <v>1E-3</v>
      </c>
      <c r="R204" s="192">
        <f>Q204*H204</f>
        <v>2.588E-3</v>
      </c>
      <c r="S204" s="192">
        <v>0</v>
      </c>
      <c r="T204" s="193">
        <f>S204*H204</f>
        <v>0</v>
      </c>
      <c r="AR204" s="24" t="s">
        <v>187</v>
      </c>
      <c r="AT204" s="24" t="s">
        <v>389</v>
      </c>
      <c r="AU204" s="24" t="s">
        <v>94</v>
      </c>
      <c r="AY204" s="24" t="s">
        <v>150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24" t="s">
        <v>26</v>
      </c>
      <c r="BK204" s="194">
        <f>ROUND(I204*H204,2)</f>
        <v>0</v>
      </c>
      <c r="BL204" s="24" t="s">
        <v>170</v>
      </c>
      <c r="BM204" s="24" t="s">
        <v>858</v>
      </c>
    </row>
    <row r="205" spans="2:65" s="12" customFormat="1">
      <c r="B205" s="195"/>
      <c r="D205" s="196" t="s">
        <v>163</v>
      </c>
      <c r="E205" s="197" t="s">
        <v>5</v>
      </c>
      <c r="F205" s="198" t="s">
        <v>856</v>
      </c>
      <c r="H205" s="199">
        <v>172.5</v>
      </c>
      <c r="I205" s="200"/>
      <c r="L205" s="195"/>
      <c r="M205" s="201"/>
      <c r="N205" s="202"/>
      <c r="O205" s="202"/>
      <c r="P205" s="202"/>
      <c r="Q205" s="202"/>
      <c r="R205" s="202"/>
      <c r="S205" s="202"/>
      <c r="T205" s="203"/>
      <c r="AT205" s="197" t="s">
        <v>163</v>
      </c>
      <c r="AU205" s="197" t="s">
        <v>94</v>
      </c>
      <c r="AV205" s="12" t="s">
        <v>94</v>
      </c>
      <c r="AW205" s="12" t="s">
        <v>49</v>
      </c>
      <c r="AX205" s="12" t="s">
        <v>26</v>
      </c>
      <c r="AY205" s="197" t="s">
        <v>150</v>
      </c>
    </row>
    <row r="206" spans="2:65" s="12" customFormat="1">
      <c r="B206" s="195"/>
      <c r="D206" s="196" t="s">
        <v>163</v>
      </c>
      <c r="F206" s="198" t="s">
        <v>859</v>
      </c>
      <c r="H206" s="199">
        <v>2.5880000000000001</v>
      </c>
      <c r="I206" s="200"/>
      <c r="L206" s="195"/>
      <c r="M206" s="201"/>
      <c r="N206" s="202"/>
      <c r="O206" s="202"/>
      <c r="P206" s="202"/>
      <c r="Q206" s="202"/>
      <c r="R206" s="202"/>
      <c r="S206" s="202"/>
      <c r="T206" s="203"/>
      <c r="AT206" s="197" t="s">
        <v>163</v>
      </c>
      <c r="AU206" s="197" t="s">
        <v>94</v>
      </c>
      <c r="AV206" s="12" t="s">
        <v>94</v>
      </c>
      <c r="AW206" s="12" t="s">
        <v>6</v>
      </c>
      <c r="AX206" s="12" t="s">
        <v>26</v>
      </c>
      <c r="AY206" s="197" t="s">
        <v>150</v>
      </c>
    </row>
    <row r="207" spans="2:65" s="11" customFormat="1" ht="29.85" customHeight="1">
      <c r="B207" s="169"/>
      <c r="D207" s="170" t="s">
        <v>85</v>
      </c>
      <c r="E207" s="180" t="s">
        <v>94</v>
      </c>
      <c r="F207" s="180" t="s">
        <v>422</v>
      </c>
      <c r="I207" s="172"/>
      <c r="J207" s="181">
        <f>BK207</f>
        <v>0</v>
      </c>
      <c r="L207" s="169"/>
      <c r="M207" s="174"/>
      <c r="N207" s="175"/>
      <c r="O207" s="175"/>
      <c r="P207" s="176">
        <f>SUM(P208:P209)</f>
        <v>0</v>
      </c>
      <c r="Q207" s="175"/>
      <c r="R207" s="176">
        <f>SUM(R208:R209)</f>
        <v>14.477822999999999</v>
      </c>
      <c r="S207" s="175"/>
      <c r="T207" s="177">
        <f>SUM(T208:T209)</f>
        <v>0</v>
      </c>
      <c r="AR207" s="170" t="s">
        <v>26</v>
      </c>
      <c r="AT207" s="178" t="s">
        <v>85</v>
      </c>
      <c r="AU207" s="178" t="s">
        <v>26</v>
      </c>
      <c r="AY207" s="170" t="s">
        <v>150</v>
      </c>
      <c r="BK207" s="179">
        <f>SUM(BK208:BK209)</f>
        <v>0</v>
      </c>
    </row>
    <row r="208" spans="2:65" s="1" customFormat="1" ht="38.25" customHeight="1">
      <c r="B208" s="182"/>
      <c r="C208" s="183" t="s">
        <v>423</v>
      </c>
      <c r="D208" s="183" t="s">
        <v>153</v>
      </c>
      <c r="E208" s="184" t="s">
        <v>424</v>
      </c>
      <c r="F208" s="185" t="s">
        <v>425</v>
      </c>
      <c r="G208" s="186" t="s">
        <v>289</v>
      </c>
      <c r="H208" s="187">
        <v>63.9</v>
      </c>
      <c r="I208" s="188"/>
      <c r="J208" s="189">
        <f>ROUND(I208*H208,2)</f>
        <v>0</v>
      </c>
      <c r="K208" s="185" t="s">
        <v>157</v>
      </c>
      <c r="L208" s="42"/>
      <c r="M208" s="190" t="s">
        <v>5</v>
      </c>
      <c r="N208" s="191" t="s">
        <v>57</v>
      </c>
      <c r="O208" s="43"/>
      <c r="P208" s="192">
        <f>O208*H208</f>
        <v>0</v>
      </c>
      <c r="Q208" s="192">
        <v>0.22656999999999999</v>
      </c>
      <c r="R208" s="192">
        <f>Q208*H208</f>
        <v>14.477822999999999</v>
      </c>
      <c r="S208" s="192">
        <v>0</v>
      </c>
      <c r="T208" s="193">
        <f>S208*H208</f>
        <v>0</v>
      </c>
      <c r="AR208" s="24" t="s">
        <v>170</v>
      </c>
      <c r="AT208" s="24" t="s">
        <v>153</v>
      </c>
      <c r="AU208" s="24" t="s">
        <v>94</v>
      </c>
      <c r="AY208" s="24" t="s">
        <v>150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24" t="s">
        <v>26</v>
      </c>
      <c r="BK208" s="194">
        <f>ROUND(I208*H208,2)</f>
        <v>0</v>
      </c>
      <c r="BL208" s="24" t="s">
        <v>170</v>
      </c>
      <c r="BM208" s="24" t="s">
        <v>860</v>
      </c>
    </row>
    <row r="209" spans="2:65" s="12" customFormat="1">
      <c r="B209" s="195"/>
      <c r="D209" s="196" t="s">
        <v>163</v>
      </c>
      <c r="E209" s="197" t="s">
        <v>5</v>
      </c>
      <c r="F209" s="198" t="s">
        <v>861</v>
      </c>
      <c r="H209" s="199">
        <v>63.9</v>
      </c>
      <c r="I209" s="200"/>
      <c r="L209" s="195"/>
      <c r="M209" s="201"/>
      <c r="N209" s="202"/>
      <c r="O209" s="202"/>
      <c r="P209" s="202"/>
      <c r="Q209" s="202"/>
      <c r="R209" s="202"/>
      <c r="S209" s="202"/>
      <c r="T209" s="203"/>
      <c r="AT209" s="197" t="s">
        <v>163</v>
      </c>
      <c r="AU209" s="197" t="s">
        <v>94</v>
      </c>
      <c r="AV209" s="12" t="s">
        <v>94</v>
      </c>
      <c r="AW209" s="12" t="s">
        <v>49</v>
      </c>
      <c r="AX209" s="12" t="s">
        <v>26</v>
      </c>
      <c r="AY209" s="197" t="s">
        <v>150</v>
      </c>
    </row>
    <row r="210" spans="2:65" s="11" customFormat="1" ht="29.85" customHeight="1">
      <c r="B210" s="169"/>
      <c r="D210" s="170" t="s">
        <v>85</v>
      </c>
      <c r="E210" s="180" t="s">
        <v>170</v>
      </c>
      <c r="F210" s="180" t="s">
        <v>428</v>
      </c>
      <c r="I210" s="172"/>
      <c r="J210" s="181">
        <f>BK210</f>
        <v>0</v>
      </c>
      <c r="L210" s="169"/>
      <c r="M210" s="174"/>
      <c r="N210" s="175"/>
      <c r="O210" s="175"/>
      <c r="P210" s="176">
        <f>SUM(P211:P214)</f>
        <v>0</v>
      </c>
      <c r="Q210" s="175"/>
      <c r="R210" s="176">
        <f>SUM(R211:R214)</f>
        <v>2.5707600000000004</v>
      </c>
      <c r="S210" s="175"/>
      <c r="T210" s="177">
        <f>SUM(T211:T214)</f>
        <v>0</v>
      </c>
      <c r="AR210" s="170" t="s">
        <v>26</v>
      </c>
      <c r="AT210" s="178" t="s">
        <v>85</v>
      </c>
      <c r="AU210" s="178" t="s">
        <v>26</v>
      </c>
      <c r="AY210" s="170" t="s">
        <v>150</v>
      </c>
      <c r="BK210" s="179">
        <f>SUM(BK211:BK214)</f>
        <v>0</v>
      </c>
    </row>
    <row r="211" spans="2:65" s="1" customFormat="1" ht="25.5" customHeight="1">
      <c r="B211" s="182"/>
      <c r="C211" s="183" t="s">
        <v>429</v>
      </c>
      <c r="D211" s="183" t="s">
        <v>153</v>
      </c>
      <c r="E211" s="184" t="s">
        <v>430</v>
      </c>
      <c r="F211" s="185" t="s">
        <v>431</v>
      </c>
      <c r="G211" s="186" t="s">
        <v>301</v>
      </c>
      <c r="H211" s="187">
        <v>1.125</v>
      </c>
      <c r="I211" s="188"/>
      <c r="J211" s="189">
        <f>ROUND(I211*H211,2)</f>
        <v>0</v>
      </c>
      <c r="K211" s="185" t="s">
        <v>157</v>
      </c>
      <c r="L211" s="42"/>
      <c r="M211" s="190" t="s">
        <v>5</v>
      </c>
      <c r="N211" s="191" t="s">
        <v>57</v>
      </c>
      <c r="O211" s="43"/>
      <c r="P211" s="192">
        <f>O211*H211</f>
        <v>0</v>
      </c>
      <c r="Q211" s="192">
        <v>2.234</v>
      </c>
      <c r="R211" s="192">
        <f>Q211*H211</f>
        <v>2.5132500000000002</v>
      </c>
      <c r="S211" s="192">
        <v>0</v>
      </c>
      <c r="T211" s="193">
        <f>S211*H211</f>
        <v>0</v>
      </c>
      <c r="AR211" s="24" t="s">
        <v>170</v>
      </c>
      <c r="AT211" s="24" t="s">
        <v>153</v>
      </c>
      <c r="AU211" s="24" t="s">
        <v>94</v>
      </c>
      <c r="AY211" s="24" t="s">
        <v>150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24" t="s">
        <v>26</v>
      </c>
      <c r="BK211" s="194">
        <f>ROUND(I211*H211,2)</f>
        <v>0</v>
      </c>
      <c r="BL211" s="24" t="s">
        <v>170</v>
      </c>
      <c r="BM211" s="24" t="s">
        <v>862</v>
      </c>
    </row>
    <row r="212" spans="2:65" s="12" customFormat="1">
      <c r="B212" s="195"/>
      <c r="D212" s="196" t="s">
        <v>163</v>
      </c>
      <c r="E212" s="197" t="s">
        <v>5</v>
      </c>
      <c r="F212" s="198" t="s">
        <v>433</v>
      </c>
      <c r="H212" s="199">
        <v>1.125</v>
      </c>
      <c r="I212" s="200"/>
      <c r="L212" s="195"/>
      <c r="M212" s="201"/>
      <c r="N212" s="202"/>
      <c r="O212" s="202"/>
      <c r="P212" s="202"/>
      <c r="Q212" s="202"/>
      <c r="R212" s="202"/>
      <c r="S212" s="202"/>
      <c r="T212" s="203"/>
      <c r="AT212" s="197" t="s">
        <v>163</v>
      </c>
      <c r="AU212" s="197" t="s">
        <v>94</v>
      </c>
      <c r="AV212" s="12" t="s">
        <v>94</v>
      </c>
      <c r="AW212" s="12" t="s">
        <v>49</v>
      </c>
      <c r="AX212" s="12" t="s">
        <v>26</v>
      </c>
      <c r="AY212" s="197" t="s">
        <v>150</v>
      </c>
    </row>
    <row r="213" spans="2:65" s="1" customFormat="1" ht="25.5" customHeight="1">
      <c r="B213" s="182"/>
      <c r="C213" s="183" t="s">
        <v>434</v>
      </c>
      <c r="D213" s="183" t="s">
        <v>153</v>
      </c>
      <c r="E213" s="184" t="s">
        <v>435</v>
      </c>
      <c r="F213" s="185" t="s">
        <v>436</v>
      </c>
      <c r="G213" s="186" t="s">
        <v>265</v>
      </c>
      <c r="H213" s="187">
        <v>9</v>
      </c>
      <c r="I213" s="188"/>
      <c r="J213" s="189">
        <f>ROUND(I213*H213,2)</f>
        <v>0</v>
      </c>
      <c r="K213" s="185" t="s">
        <v>157</v>
      </c>
      <c r="L213" s="42"/>
      <c r="M213" s="190" t="s">
        <v>5</v>
      </c>
      <c r="N213" s="191" t="s">
        <v>57</v>
      </c>
      <c r="O213" s="43"/>
      <c r="P213" s="192">
        <f>O213*H213</f>
        <v>0</v>
      </c>
      <c r="Q213" s="192">
        <v>6.3899999999999998E-3</v>
      </c>
      <c r="R213" s="192">
        <f>Q213*H213</f>
        <v>5.7509999999999999E-2</v>
      </c>
      <c r="S213" s="192">
        <v>0</v>
      </c>
      <c r="T213" s="193">
        <f>S213*H213</f>
        <v>0</v>
      </c>
      <c r="AR213" s="24" t="s">
        <v>170</v>
      </c>
      <c r="AT213" s="24" t="s">
        <v>153</v>
      </c>
      <c r="AU213" s="24" t="s">
        <v>94</v>
      </c>
      <c r="AY213" s="24" t="s">
        <v>150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24" t="s">
        <v>26</v>
      </c>
      <c r="BK213" s="194">
        <f>ROUND(I213*H213,2)</f>
        <v>0</v>
      </c>
      <c r="BL213" s="24" t="s">
        <v>170</v>
      </c>
      <c r="BM213" s="24" t="s">
        <v>863</v>
      </c>
    </row>
    <row r="214" spans="2:65" s="12" customFormat="1">
      <c r="B214" s="195"/>
      <c r="D214" s="196" t="s">
        <v>163</v>
      </c>
      <c r="E214" s="197" t="s">
        <v>5</v>
      </c>
      <c r="F214" s="198" t="s">
        <v>438</v>
      </c>
      <c r="H214" s="199">
        <v>9</v>
      </c>
      <c r="I214" s="200"/>
      <c r="L214" s="195"/>
      <c r="M214" s="201"/>
      <c r="N214" s="202"/>
      <c r="O214" s="202"/>
      <c r="P214" s="202"/>
      <c r="Q214" s="202"/>
      <c r="R214" s="202"/>
      <c r="S214" s="202"/>
      <c r="T214" s="203"/>
      <c r="AT214" s="197" t="s">
        <v>163</v>
      </c>
      <c r="AU214" s="197" t="s">
        <v>94</v>
      </c>
      <c r="AV214" s="12" t="s">
        <v>94</v>
      </c>
      <c r="AW214" s="12" t="s">
        <v>49</v>
      </c>
      <c r="AX214" s="12" t="s">
        <v>26</v>
      </c>
      <c r="AY214" s="197" t="s">
        <v>150</v>
      </c>
    </row>
    <row r="215" spans="2:65" s="11" customFormat="1" ht="29.85" customHeight="1">
      <c r="B215" s="169"/>
      <c r="D215" s="170" t="s">
        <v>85</v>
      </c>
      <c r="E215" s="180" t="s">
        <v>149</v>
      </c>
      <c r="F215" s="180" t="s">
        <v>439</v>
      </c>
      <c r="I215" s="172"/>
      <c r="J215" s="181">
        <f>BK215</f>
        <v>0</v>
      </c>
      <c r="L215" s="169"/>
      <c r="M215" s="174"/>
      <c r="N215" s="175"/>
      <c r="O215" s="175"/>
      <c r="P215" s="176">
        <f>SUM(P216:P227)</f>
        <v>0</v>
      </c>
      <c r="Q215" s="175"/>
      <c r="R215" s="176">
        <f>SUM(R216:R227)</f>
        <v>0</v>
      </c>
      <c r="S215" s="175"/>
      <c r="T215" s="177">
        <f>SUM(T216:T227)</f>
        <v>0</v>
      </c>
      <c r="AR215" s="170" t="s">
        <v>26</v>
      </c>
      <c r="AT215" s="178" t="s">
        <v>85</v>
      </c>
      <c r="AU215" s="178" t="s">
        <v>26</v>
      </c>
      <c r="AY215" s="170" t="s">
        <v>150</v>
      </c>
      <c r="BK215" s="179">
        <f>SUM(BK216:BK227)</f>
        <v>0</v>
      </c>
    </row>
    <row r="216" spans="2:65" s="1" customFormat="1" ht="25.5" customHeight="1">
      <c r="B216" s="182"/>
      <c r="C216" s="183" t="s">
        <v>440</v>
      </c>
      <c r="D216" s="183" t="s">
        <v>153</v>
      </c>
      <c r="E216" s="184" t="s">
        <v>441</v>
      </c>
      <c r="F216" s="185" t="s">
        <v>442</v>
      </c>
      <c r="G216" s="186" t="s">
        <v>265</v>
      </c>
      <c r="H216" s="187">
        <v>48.3</v>
      </c>
      <c r="I216" s="188"/>
      <c r="J216" s="189">
        <f>ROUND(I216*H216,2)</f>
        <v>0</v>
      </c>
      <c r="K216" s="185" t="s">
        <v>157</v>
      </c>
      <c r="L216" s="42"/>
      <c r="M216" s="190" t="s">
        <v>5</v>
      </c>
      <c r="N216" s="191" t="s">
        <v>57</v>
      </c>
      <c r="O216" s="43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AR216" s="24" t="s">
        <v>170</v>
      </c>
      <c r="AT216" s="24" t="s">
        <v>153</v>
      </c>
      <c r="AU216" s="24" t="s">
        <v>94</v>
      </c>
      <c r="AY216" s="24" t="s">
        <v>150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24" t="s">
        <v>26</v>
      </c>
      <c r="BK216" s="194">
        <f>ROUND(I216*H216,2)</f>
        <v>0</v>
      </c>
      <c r="BL216" s="24" t="s">
        <v>170</v>
      </c>
      <c r="BM216" s="24" t="s">
        <v>864</v>
      </c>
    </row>
    <row r="217" spans="2:65" s="12" customFormat="1">
      <c r="B217" s="195"/>
      <c r="D217" s="196" t="s">
        <v>163</v>
      </c>
      <c r="E217" s="197" t="s">
        <v>5</v>
      </c>
      <c r="F217" s="198" t="s">
        <v>865</v>
      </c>
      <c r="H217" s="199">
        <v>48.3</v>
      </c>
      <c r="I217" s="200"/>
      <c r="L217" s="195"/>
      <c r="M217" s="201"/>
      <c r="N217" s="202"/>
      <c r="O217" s="202"/>
      <c r="P217" s="202"/>
      <c r="Q217" s="202"/>
      <c r="R217" s="202"/>
      <c r="S217" s="202"/>
      <c r="T217" s="203"/>
      <c r="AT217" s="197" t="s">
        <v>163</v>
      </c>
      <c r="AU217" s="197" t="s">
        <v>94</v>
      </c>
      <c r="AV217" s="12" t="s">
        <v>94</v>
      </c>
      <c r="AW217" s="12" t="s">
        <v>49</v>
      </c>
      <c r="AX217" s="12" t="s">
        <v>26</v>
      </c>
      <c r="AY217" s="197" t="s">
        <v>150</v>
      </c>
    </row>
    <row r="218" spans="2:65" s="1" customFormat="1" ht="25.5" customHeight="1">
      <c r="B218" s="182"/>
      <c r="C218" s="183" t="s">
        <v>445</v>
      </c>
      <c r="D218" s="183" t="s">
        <v>153</v>
      </c>
      <c r="E218" s="184" t="s">
        <v>446</v>
      </c>
      <c r="F218" s="185" t="s">
        <v>447</v>
      </c>
      <c r="G218" s="186" t="s">
        <v>265</v>
      </c>
      <c r="H218" s="187">
        <v>48.3</v>
      </c>
      <c r="I218" s="188"/>
      <c r="J218" s="189">
        <f>ROUND(I218*H218,2)</f>
        <v>0</v>
      </c>
      <c r="K218" s="185" t="s">
        <v>157</v>
      </c>
      <c r="L218" s="42"/>
      <c r="M218" s="190" t="s">
        <v>5</v>
      </c>
      <c r="N218" s="191" t="s">
        <v>57</v>
      </c>
      <c r="O218" s="43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AR218" s="24" t="s">
        <v>170</v>
      </c>
      <c r="AT218" s="24" t="s">
        <v>153</v>
      </c>
      <c r="AU218" s="24" t="s">
        <v>94</v>
      </c>
      <c r="AY218" s="24" t="s">
        <v>150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24" t="s">
        <v>26</v>
      </c>
      <c r="BK218" s="194">
        <f>ROUND(I218*H218,2)</f>
        <v>0</v>
      </c>
      <c r="BL218" s="24" t="s">
        <v>170</v>
      </c>
      <c r="BM218" s="24" t="s">
        <v>866</v>
      </c>
    </row>
    <row r="219" spans="2:65" s="12" customFormat="1">
      <c r="B219" s="195"/>
      <c r="D219" s="196" t="s">
        <v>163</v>
      </c>
      <c r="E219" s="197" t="s">
        <v>5</v>
      </c>
      <c r="F219" s="198" t="s">
        <v>865</v>
      </c>
      <c r="H219" s="199">
        <v>48.3</v>
      </c>
      <c r="I219" s="200"/>
      <c r="L219" s="195"/>
      <c r="M219" s="201"/>
      <c r="N219" s="202"/>
      <c r="O219" s="202"/>
      <c r="P219" s="202"/>
      <c r="Q219" s="202"/>
      <c r="R219" s="202"/>
      <c r="S219" s="202"/>
      <c r="T219" s="203"/>
      <c r="AT219" s="197" t="s">
        <v>163</v>
      </c>
      <c r="AU219" s="197" t="s">
        <v>94</v>
      </c>
      <c r="AV219" s="12" t="s">
        <v>94</v>
      </c>
      <c r="AW219" s="12" t="s">
        <v>49</v>
      </c>
      <c r="AX219" s="12" t="s">
        <v>26</v>
      </c>
      <c r="AY219" s="197" t="s">
        <v>150</v>
      </c>
    </row>
    <row r="220" spans="2:65" s="1" customFormat="1" ht="38.25" customHeight="1">
      <c r="B220" s="182"/>
      <c r="C220" s="183" t="s">
        <v>449</v>
      </c>
      <c r="D220" s="183" t="s">
        <v>153</v>
      </c>
      <c r="E220" s="184" t="s">
        <v>459</v>
      </c>
      <c r="F220" s="185" t="s">
        <v>460</v>
      </c>
      <c r="G220" s="186" t="s">
        <v>265</v>
      </c>
      <c r="H220" s="187">
        <v>82.8</v>
      </c>
      <c r="I220" s="188"/>
      <c r="J220" s="189">
        <f>ROUND(I220*H220,2)</f>
        <v>0</v>
      </c>
      <c r="K220" s="185" t="s">
        <v>157</v>
      </c>
      <c r="L220" s="42"/>
      <c r="M220" s="190" t="s">
        <v>5</v>
      </c>
      <c r="N220" s="191" t="s">
        <v>57</v>
      </c>
      <c r="O220" s="43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AR220" s="24" t="s">
        <v>170</v>
      </c>
      <c r="AT220" s="24" t="s">
        <v>153</v>
      </c>
      <c r="AU220" s="24" t="s">
        <v>94</v>
      </c>
      <c r="AY220" s="24" t="s">
        <v>150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24" t="s">
        <v>26</v>
      </c>
      <c r="BK220" s="194">
        <f>ROUND(I220*H220,2)</f>
        <v>0</v>
      </c>
      <c r="BL220" s="24" t="s">
        <v>170</v>
      </c>
      <c r="BM220" s="24" t="s">
        <v>867</v>
      </c>
    </row>
    <row r="221" spans="2:65" s="12" customFormat="1">
      <c r="B221" s="195"/>
      <c r="D221" s="196" t="s">
        <v>163</v>
      </c>
      <c r="E221" s="197" t="s">
        <v>5</v>
      </c>
      <c r="F221" s="198" t="s">
        <v>868</v>
      </c>
      <c r="H221" s="199">
        <v>82.8</v>
      </c>
      <c r="I221" s="200"/>
      <c r="L221" s="195"/>
      <c r="M221" s="201"/>
      <c r="N221" s="202"/>
      <c r="O221" s="202"/>
      <c r="P221" s="202"/>
      <c r="Q221" s="202"/>
      <c r="R221" s="202"/>
      <c r="S221" s="202"/>
      <c r="T221" s="203"/>
      <c r="AT221" s="197" t="s">
        <v>163</v>
      </c>
      <c r="AU221" s="197" t="s">
        <v>94</v>
      </c>
      <c r="AV221" s="12" t="s">
        <v>94</v>
      </c>
      <c r="AW221" s="12" t="s">
        <v>49</v>
      </c>
      <c r="AX221" s="12" t="s">
        <v>26</v>
      </c>
      <c r="AY221" s="197" t="s">
        <v>150</v>
      </c>
    </row>
    <row r="222" spans="2:65" s="1" customFormat="1" ht="25.5" customHeight="1">
      <c r="B222" s="182"/>
      <c r="C222" s="183" t="s">
        <v>454</v>
      </c>
      <c r="D222" s="183" t="s">
        <v>153</v>
      </c>
      <c r="E222" s="184" t="s">
        <v>464</v>
      </c>
      <c r="F222" s="185" t="s">
        <v>465</v>
      </c>
      <c r="G222" s="186" t="s">
        <v>265</v>
      </c>
      <c r="H222" s="187">
        <v>82.8</v>
      </c>
      <c r="I222" s="188"/>
      <c r="J222" s="189">
        <f>ROUND(I222*H222,2)</f>
        <v>0</v>
      </c>
      <c r="K222" s="185" t="s">
        <v>157</v>
      </c>
      <c r="L222" s="42"/>
      <c r="M222" s="190" t="s">
        <v>5</v>
      </c>
      <c r="N222" s="191" t="s">
        <v>57</v>
      </c>
      <c r="O222" s="43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AR222" s="24" t="s">
        <v>170</v>
      </c>
      <c r="AT222" s="24" t="s">
        <v>153</v>
      </c>
      <c r="AU222" s="24" t="s">
        <v>94</v>
      </c>
      <c r="AY222" s="24" t="s">
        <v>150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24" t="s">
        <v>26</v>
      </c>
      <c r="BK222" s="194">
        <f>ROUND(I222*H222,2)</f>
        <v>0</v>
      </c>
      <c r="BL222" s="24" t="s">
        <v>170</v>
      </c>
      <c r="BM222" s="24" t="s">
        <v>869</v>
      </c>
    </row>
    <row r="223" spans="2:65" s="12" customFormat="1">
      <c r="B223" s="195"/>
      <c r="D223" s="196" t="s">
        <v>163</v>
      </c>
      <c r="E223" s="197" t="s">
        <v>5</v>
      </c>
      <c r="F223" s="198" t="s">
        <v>868</v>
      </c>
      <c r="H223" s="199">
        <v>82.8</v>
      </c>
      <c r="I223" s="200"/>
      <c r="L223" s="195"/>
      <c r="M223" s="201"/>
      <c r="N223" s="202"/>
      <c r="O223" s="202"/>
      <c r="P223" s="202"/>
      <c r="Q223" s="202"/>
      <c r="R223" s="202"/>
      <c r="S223" s="202"/>
      <c r="T223" s="203"/>
      <c r="AT223" s="197" t="s">
        <v>163</v>
      </c>
      <c r="AU223" s="197" t="s">
        <v>94</v>
      </c>
      <c r="AV223" s="12" t="s">
        <v>94</v>
      </c>
      <c r="AW223" s="12" t="s">
        <v>49</v>
      </c>
      <c r="AX223" s="12" t="s">
        <v>26</v>
      </c>
      <c r="AY223" s="197" t="s">
        <v>150</v>
      </c>
    </row>
    <row r="224" spans="2:65" s="1" customFormat="1" ht="25.5" customHeight="1">
      <c r="B224" s="182"/>
      <c r="C224" s="183" t="s">
        <v>458</v>
      </c>
      <c r="D224" s="183" t="s">
        <v>153</v>
      </c>
      <c r="E224" s="184" t="s">
        <v>468</v>
      </c>
      <c r="F224" s="185" t="s">
        <v>469</v>
      </c>
      <c r="G224" s="186" t="s">
        <v>265</v>
      </c>
      <c r="H224" s="187">
        <v>103.5</v>
      </c>
      <c r="I224" s="188"/>
      <c r="J224" s="189">
        <f>ROUND(I224*H224,2)</f>
        <v>0</v>
      </c>
      <c r="K224" s="185" t="s">
        <v>157</v>
      </c>
      <c r="L224" s="42"/>
      <c r="M224" s="190" t="s">
        <v>5</v>
      </c>
      <c r="N224" s="191" t="s">
        <v>57</v>
      </c>
      <c r="O224" s="43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AR224" s="24" t="s">
        <v>170</v>
      </c>
      <c r="AT224" s="24" t="s">
        <v>153</v>
      </c>
      <c r="AU224" s="24" t="s">
        <v>94</v>
      </c>
      <c r="AY224" s="24" t="s">
        <v>150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24" t="s">
        <v>26</v>
      </c>
      <c r="BK224" s="194">
        <f>ROUND(I224*H224,2)</f>
        <v>0</v>
      </c>
      <c r="BL224" s="24" t="s">
        <v>170</v>
      </c>
      <c r="BM224" s="24" t="s">
        <v>870</v>
      </c>
    </row>
    <row r="225" spans="2:65" s="12" customFormat="1">
      <c r="B225" s="195"/>
      <c r="D225" s="196" t="s">
        <v>163</v>
      </c>
      <c r="E225" s="197" t="s">
        <v>5</v>
      </c>
      <c r="F225" s="198" t="s">
        <v>871</v>
      </c>
      <c r="H225" s="199">
        <v>103.5</v>
      </c>
      <c r="I225" s="200"/>
      <c r="L225" s="195"/>
      <c r="M225" s="201"/>
      <c r="N225" s="202"/>
      <c r="O225" s="202"/>
      <c r="P225" s="202"/>
      <c r="Q225" s="202"/>
      <c r="R225" s="202"/>
      <c r="S225" s="202"/>
      <c r="T225" s="203"/>
      <c r="AT225" s="197" t="s">
        <v>163</v>
      </c>
      <c r="AU225" s="197" t="s">
        <v>94</v>
      </c>
      <c r="AV225" s="12" t="s">
        <v>94</v>
      </c>
      <c r="AW225" s="12" t="s">
        <v>49</v>
      </c>
      <c r="AX225" s="12" t="s">
        <v>26</v>
      </c>
      <c r="AY225" s="197" t="s">
        <v>150</v>
      </c>
    </row>
    <row r="226" spans="2:65" s="1" customFormat="1" ht="38.25" customHeight="1">
      <c r="B226" s="182"/>
      <c r="C226" s="183" t="s">
        <v>463</v>
      </c>
      <c r="D226" s="183" t="s">
        <v>153</v>
      </c>
      <c r="E226" s="184" t="s">
        <v>474</v>
      </c>
      <c r="F226" s="185" t="s">
        <v>475</v>
      </c>
      <c r="G226" s="186" t="s">
        <v>265</v>
      </c>
      <c r="H226" s="187">
        <v>103.5</v>
      </c>
      <c r="I226" s="188"/>
      <c r="J226" s="189">
        <f>ROUND(I226*H226,2)</f>
        <v>0</v>
      </c>
      <c r="K226" s="185" t="s">
        <v>157</v>
      </c>
      <c r="L226" s="42"/>
      <c r="M226" s="190" t="s">
        <v>5</v>
      </c>
      <c r="N226" s="191" t="s">
        <v>57</v>
      </c>
      <c r="O226" s="43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AR226" s="24" t="s">
        <v>170</v>
      </c>
      <c r="AT226" s="24" t="s">
        <v>153</v>
      </c>
      <c r="AU226" s="24" t="s">
        <v>94</v>
      </c>
      <c r="AY226" s="24" t="s">
        <v>150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24" t="s">
        <v>26</v>
      </c>
      <c r="BK226" s="194">
        <f>ROUND(I226*H226,2)</f>
        <v>0</v>
      </c>
      <c r="BL226" s="24" t="s">
        <v>170</v>
      </c>
      <c r="BM226" s="24" t="s">
        <v>872</v>
      </c>
    </row>
    <row r="227" spans="2:65" s="12" customFormat="1">
      <c r="B227" s="195"/>
      <c r="D227" s="196" t="s">
        <v>163</v>
      </c>
      <c r="E227" s="197" t="s">
        <v>5</v>
      </c>
      <c r="F227" s="198" t="s">
        <v>871</v>
      </c>
      <c r="H227" s="199">
        <v>103.5</v>
      </c>
      <c r="I227" s="200"/>
      <c r="L227" s="195"/>
      <c r="M227" s="201"/>
      <c r="N227" s="202"/>
      <c r="O227" s="202"/>
      <c r="P227" s="202"/>
      <c r="Q227" s="202"/>
      <c r="R227" s="202"/>
      <c r="S227" s="202"/>
      <c r="T227" s="203"/>
      <c r="AT227" s="197" t="s">
        <v>163</v>
      </c>
      <c r="AU227" s="197" t="s">
        <v>94</v>
      </c>
      <c r="AV227" s="12" t="s">
        <v>94</v>
      </c>
      <c r="AW227" s="12" t="s">
        <v>49</v>
      </c>
      <c r="AX227" s="12" t="s">
        <v>26</v>
      </c>
      <c r="AY227" s="197" t="s">
        <v>150</v>
      </c>
    </row>
    <row r="228" spans="2:65" s="11" customFormat="1" ht="29.85" customHeight="1">
      <c r="B228" s="169"/>
      <c r="D228" s="170" t="s">
        <v>85</v>
      </c>
      <c r="E228" s="180" t="s">
        <v>187</v>
      </c>
      <c r="F228" s="180" t="s">
        <v>477</v>
      </c>
      <c r="I228" s="172"/>
      <c r="J228" s="181">
        <f>BK228</f>
        <v>0</v>
      </c>
      <c r="L228" s="169"/>
      <c r="M228" s="174"/>
      <c r="N228" s="175"/>
      <c r="O228" s="175"/>
      <c r="P228" s="176">
        <f>SUM(P229:P347)</f>
        <v>0</v>
      </c>
      <c r="Q228" s="175"/>
      <c r="R228" s="176">
        <f>SUM(R229:R347)</f>
        <v>8.3217783999999995</v>
      </c>
      <c r="S228" s="175"/>
      <c r="T228" s="177">
        <f>SUM(T229:T347)</f>
        <v>0.2</v>
      </c>
      <c r="AR228" s="170" t="s">
        <v>26</v>
      </c>
      <c r="AT228" s="178" t="s">
        <v>85</v>
      </c>
      <c r="AU228" s="178" t="s">
        <v>26</v>
      </c>
      <c r="AY228" s="170" t="s">
        <v>150</v>
      </c>
      <c r="BK228" s="179">
        <f>SUM(BK229:BK347)</f>
        <v>0</v>
      </c>
    </row>
    <row r="229" spans="2:65" s="1" customFormat="1" ht="25.5" customHeight="1">
      <c r="B229" s="182"/>
      <c r="C229" s="183" t="s">
        <v>467</v>
      </c>
      <c r="D229" s="183" t="s">
        <v>153</v>
      </c>
      <c r="E229" s="184" t="s">
        <v>479</v>
      </c>
      <c r="F229" s="185" t="s">
        <v>480</v>
      </c>
      <c r="G229" s="186" t="s">
        <v>289</v>
      </c>
      <c r="H229" s="187">
        <v>213</v>
      </c>
      <c r="I229" s="188"/>
      <c r="J229" s="189">
        <f>ROUND(I229*H229,2)</f>
        <v>0</v>
      </c>
      <c r="K229" s="185" t="s">
        <v>157</v>
      </c>
      <c r="L229" s="42"/>
      <c r="M229" s="190" t="s">
        <v>5</v>
      </c>
      <c r="N229" s="191" t="s">
        <v>57</v>
      </c>
      <c r="O229" s="43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AR229" s="24" t="s">
        <v>170</v>
      </c>
      <c r="AT229" s="24" t="s">
        <v>153</v>
      </c>
      <c r="AU229" s="24" t="s">
        <v>94</v>
      </c>
      <c r="AY229" s="24" t="s">
        <v>150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24" t="s">
        <v>26</v>
      </c>
      <c r="BK229" s="194">
        <f>ROUND(I229*H229,2)</f>
        <v>0</v>
      </c>
      <c r="BL229" s="24" t="s">
        <v>170</v>
      </c>
      <c r="BM229" s="24" t="s">
        <v>873</v>
      </c>
    </row>
    <row r="230" spans="2:65" s="12" customFormat="1">
      <c r="B230" s="195"/>
      <c r="D230" s="196" t="s">
        <v>163</v>
      </c>
      <c r="E230" s="197" t="s">
        <v>5</v>
      </c>
      <c r="F230" s="198" t="s">
        <v>874</v>
      </c>
      <c r="H230" s="199">
        <v>213</v>
      </c>
      <c r="I230" s="200"/>
      <c r="L230" s="195"/>
      <c r="M230" s="201"/>
      <c r="N230" s="202"/>
      <c r="O230" s="202"/>
      <c r="P230" s="202"/>
      <c r="Q230" s="202"/>
      <c r="R230" s="202"/>
      <c r="S230" s="202"/>
      <c r="T230" s="203"/>
      <c r="AT230" s="197" t="s">
        <v>163</v>
      </c>
      <c r="AU230" s="197" t="s">
        <v>94</v>
      </c>
      <c r="AV230" s="12" t="s">
        <v>94</v>
      </c>
      <c r="AW230" s="12" t="s">
        <v>49</v>
      </c>
      <c r="AX230" s="12" t="s">
        <v>26</v>
      </c>
      <c r="AY230" s="197" t="s">
        <v>150</v>
      </c>
    </row>
    <row r="231" spans="2:65" s="1" customFormat="1" ht="16.5" customHeight="1">
      <c r="B231" s="182"/>
      <c r="C231" s="225" t="s">
        <v>473</v>
      </c>
      <c r="D231" s="225" t="s">
        <v>389</v>
      </c>
      <c r="E231" s="226" t="s">
        <v>484</v>
      </c>
      <c r="F231" s="227" t="s">
        <v>485</v>
      </c>
      <c r="G231" s="228" t="s">
        <v>289</v>
      </c>
      <c r="H231" s="229">
        <v>213</v>
      </c>
      <c r="I231" s="230"/>
      <c r="J231" s="231">
        <f>ROUND(I231*H231,2)</f>
        <v>0</v>
      </c>
      <c r="K231" s="227" t="s">
        <v>157</v>
      </c>
      <c r="L231" s="232"/>
      <c r="M231" s="233" t="s">
        <v>5</v>
      </c>
      <c r="N231" s="234" t="s">
        <v>57</v>
      </c>
      <c r="O231" s="43"/>
      <c r="P231" s="192">
        <f>O231*H231</f>
        <v>0</v>
      </c>
      <c r="Q231" s="192">
        <v>1.4500000000000001E-2</v>
      </c>
      <c r="R231" s="192">
        <f>Q231*H231</f>
        <v>3.0885000000000002</v>
      </c>
      <c r="S231" s="192">
        <v>0</v>
      </c>
      <c r="T231" s="193">
        <f>S231*H231</f>
        <v>0</v>
      </c>
      <c r="AR231" s="24" t="s">
        <v>187</v>
      </c>
      <c r="AT231" s="24" t="s">
        <v>389</v>
      </c>
      <c r="AU231" s="24" t="s">
        <v>94</v>
      </c>
      <c r="AY231" s="24" t="s">
        <v>150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24" t="s">
        <v>26</v>
      </c>
      <c r="BK231" s="194">
        <f>ROUND(I231*H231,2)</f>
        <v>0</v>
      </c>
      <c r="BL231" s="24" t="s">
        <v>170</v>
      </c>
      <c r="BM231" s="24" t="s">
        <v>875</v>
      </c>
    </row>
    <row r="232" spans="2:65" s="1" customFormat="1" ht="67.5">
      <c r="B232" s="42"/>
      <c r="D232" s="196" t="s">
        <v>219</v>
      </c>
      <c r="F232" s="204" t="s">
        <v>876</v>
      </c>
      <c r="I232" s="205"/>
      <c r="L232" s="42"/>
      <c r="M232" s="206"/>
      <c r="N232" s="43"/>
      <c r="O232" s="43"/>
      <c r="P232" s="43"/>
      <c r="Q232" s="43"/>
      <c r="R232" s="43"/>
      <c r="S232" s="43"/>
      <c r="T232" s="71"/>
      <c r="AT232" s="24" t="s">
        <v>219</v>
      </c>
      <c r="AU232" s="24" t="s">
        <v>94</v>
      </c>
    </row>
    <row r="233" spans="2:65" s="12" customFormat="1">
      <c r="B233" s="195"/>
      <c r="D233" s="196" t="s">
        <v>163</v>
      </c>
      <c r="E233" s="197" t="s">
        <v>5</v>
      </c>
      <c r="F233" s="198" t="s">
        <v>877</v>
      </c>
      <c r="H233" s="199">
        <v>213</v>
      </c>
      <c r="I233" s="200"/>
      <c r="L233" s="195"/>
      <c r="M233" s="201"/>
      <c r="N233" s="202"/>
      <c r="O233" s="202"/>
      <c r="P233" s="202"/>
      <c r="Q233" s="202"/>
      <c r="R233" s="202"/>
      <c r="S233" s="202"/>
      <c r="T233" s="203"/>
      <c r="AT233" s="197" t="s">
        <v>163</v>
      </c>
      <c r="AU233" s="197" t="s">
        <v>94</v>
      </c>
      <c r="AV233" s="12" t="s">
        <v>94</v>
      </c>
      <c r="AW233" s="12" t="s">
        <v>49</v>
      </c>
      <c r="AX233" s="12" t="s">
        <v>26</v>
      </c>
      <c r="AY233" s="197" t="s">
        <v>150</v>
      </c>
    </row>
    <row r="234" spans="2:65" s="1" customFormat="1" ht="38.25" customHeight="1">
      <c r="B234" s="182"/>
      <c r="C234" s="183" t="s">
        <v>478</v>
      </c>
      <c r="D234" s="183" t="s">
        <v>153</v>
      </c>
      <c r="E234" s="184" t="s">
        <v>490</v>
      </c>
      <c r="F234" s="185" t="s">
        <v>491</v>
      </c>
      <c r="G234" s="186" t="s">
        <v>492</v>
      </c>
      <c r="H234" s="187">
        <v>21</v>
      </c>
      <c r="I234" s="188"/>
      <c r="J234" s="189">
        <f>ROUND(I234*H234,2)</f>
        <v>0</v>
      </c>
      <c r="K234" s="185" t="s">
        <v>157</v>
      </c>
      <c r="L234" s="42"/>
      <c r="M234" s="190" t="s">
        <v>5</v>
      </c>
      <c r="N234" s="191" t="s">
        <v>57</v>
      </c>
      <c r="O234" s="43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AR234" s="24" t="s">
        <v>170</v>
      </c>
      <c r="AT234" s="24" t="s">
        <v>153</v>
      </c>
      <c r="AU234" s="24" t="s">
        <v>94</v>
      </c>
      <c r="AY234" s="24" t="s">
        <v>150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24" t="s">
        <v>26</v>
      </c>
      <c r="BK234" s="194">
        <f>ROUND(I234*H234,2)</f>
        <v>0</v>
      </c>
      <c r="BL234" s="24" t="s">
        <v>170</v>
      </c>
      <c r="BM234" s="24" t="s">
        <v>878</v>
      </c>
    </row>
    <row r="235" spans="2:65" s="12" customFormat="1">
      <c r="B235" s="195"/>
      <c r="D235" s="196" t="s">
        <v>163</v>
      </c>
      <c r="E235" s="197" t="s">
        <v>5</v>
      </c>
      <c r="F235" s="198" t="s">
        <v>879</v>
      </c>
      <c r="H235" s="199">
        <v>21</v>
      </c>
      <c r="I235" s="200"/>
      <c r="L235" s="195"/>
      <c r="M235" s="201"/>
      <c r="N235" s="202"/>
      <c r="O235" s="202"/>
      <c r="P235" s="202"/>
      <c r="Q235" s="202"/>
      <c r="R235" s="202"/>
      <c r="S235" s="202"/>
      <c r="T235" s="203"/>
      <c r="AT235" s="197" t="s">
        <v>163</v>
      </c>
      <c r="AU235" s="197" t="s">
        <v>94</v>
      </c>
      <c r="AV235" s="12" t="s">
        <v>94</v>
      </c>
      <c r="AW235" s="12" t="s">
        <v>49</v>
      </c>
      <c r="AX235" s="12" t="s">
        <v>26</v>
      </c>
      <c r="AY235" s="197" t="s">
        <v>150</v>
      </c>
    </row>
    <row r="236" spans="2:65" s="1" customFormat="1" ht="16.5" customHeight="1">
      <c r="B236" s="182"/>
      <c r="C236" s="225" t="s">
        <v>483</v>
      </c>
      <c r="D236" s="225" t="s">
        <v>389</v>
      </c>
      <c r="E236" s="226" t="s">
        <v>496</v>
      </c>
      <c r="F236" s="227" t="s">
        <v>497</v>
      </c>
      <c r="G236" s="228" t="s">
        <v>492</v>
      </c>
      <c r="H236" s="229">
        <v>13</v>
      </c>
      <c r="I236" s="230"/>
      <c r="J236" s="231">
        <f>ROUND(I236*H236,2)</f>
        <v>0</v>
      </c>
      <c r="K236" s="227" t="s">
        <v>157</v>
      </c>
      <c r="L236" s="232"/>
      <c r="M236" s="233" t="s">
        <v>5</v>
      </c>
      <c r="N236" s="234" t="s">
        <v>57</v>
      </c>
      <c r="O236" s="43"/>
      <c r="P236" s="192">
        <f>O236*H236</f>
        <v>0</v>
      </c>
      <c r="Q236" s="192">
        <v>8.6999999999999994E-3</v>
      </c>
      <c r="R236" s="192">
        <f>Q236*H236</f>
        <v>0.11309999999999999</v>
      </c>
      <c r="S236" s="192">
        <v>0</v>
      </c>
      <c r="T236" s="193">
        <f>S236*H236</f>
        <v>0</v>
      </c>
      <c r="AR236" s="24" t="s">
        <v>187</v>
      </c>
      <c r="AT236" s="24" t="s">
        <v>389</v>
      </c>
      <c r="AU236" s="24" t="s">
        <v>94</v>
      </c>
      <c r="AY236" s="24" t="s">
        <v>150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24" t="s">
        <v>26</v>
      </c>
      <c r="BK236" s="194">
        <f>ROUND(I236*H236,2)</f>
        <v>0</v>
      </c>
      <c r="BL236" s="24" t="s">
        <v>170</v>
      </c>
      <c r="BM236" s="24" t="s">
        <v>880</v>
      </c>
    </row>
    <row r="237" spans="2:65" s="12" customFormat="1">
      <c r="B237" s="195"/>
      <c r="D237" s="196" t="s">
        <v>163</v>
      </c>
      <c r="E237" s="197" t="s">
        <v>5</v>
      </c>
      <c r="F237" s="198" t="s">
        <v>881</v>
      </c>
      <c r="H237" s="199">
        <v>13</v>
      </c>
      <c r="I237" s="200"/>
      <c r="L237" s="195"/>
      <c r="M237" s="201"/>
      <c r="N237" s="202"/>
      <c r="O237" s="202"/>
      <c r="P237" s="202"/>
      <c r="Q237" s="202"/>
      <c r="R237" s="202"/>
      <c r="S237" s="202"/>
      <c r="T237" s="203"/>
      <c r="AT237" s="197" t="s">
        <v>163</v>
      </c>
      <c r="AU237" s="197" t="s">
        <v>94</v>
      </c>
      <c r="AV237" s="12" t="s">
        <v>94</v>
      </c>
      <c r="AW237" s="12" t="s">
        <v>49</v>
      </c>
      <c r="AX237" s="12" t="s">
        <v>26</v>
      </c>
      <c r="AY237" s="197" t="s">
        <v>150</v>
      </c>
    </row>
    <row r="238" spans="2:65" s="1" customFormat="1" ht="16.5" customHeight="1">
      <c r="B238" s="182"/>
      <c r="C238" s="225" t="s">
        <v>489</v>
      </c>
      <c r="D238" s="225" t="s">
        <v>389</v>
      </c>
      <c r="E238" s="226" t="s">
        <v>501</v>
      </c>
      <c r="F238" s="227" t="s">
        <v>502</v>
      </c>
      <c r="G238" s="228" t="s">
        <v>492</v>
      </c>
      <c r="H238" s="229">
        <v>7</v>
      </c>
      <c r="I238" s="230"/>
      <c r="J238" s="231">
        <f>ROUND(I238*H238,2)</f>
        <v>0</v>
      </c>
      <c r="K238" s="227" t="s">
        <v>157</v>
      </c>
      <c r="L238" s="232"/>
      <c r="M238" s="233" t="s">
        <v>5</v>
      </c>
      <c r="N238" s="234" t="s">
        <v>57</v>
      </c>
      <c r="O238" s="43"/>
      <c r="P238" s="192">
        <f>O238*H238</f>
        <v>0</v>
      </c>
      <c r="Q238" s="192">
        <v>6.7999999999999996E-3</v>
      </c>
      <c r="R238" s="192">
        <f>Q238*H238</f>
        <v>4.7599999999999996E-2</v>
      </c>
      <c r="S238" s="192">
        <v>0</v>
      </c>
      <c r="T238" s="193">
        <f>S238*H238</f>
        <v>0</v>
      </c>
      <c r="AR238" s="24" t="s">
        <v>187</v>
      </c>
      <c r="AT238" s="24" t="s">
        <v>389</v>
      </c>
      <c r="AU238" s="24" t="s">
        <v>94</v>
      </c>
      <c r="AY238" s="24" t="s">
        <v>150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24" t="s">
        <v>26</v>
      </c>
      <c r="BK238" s="194">
        <f>ROUND(I238*H238,2)</f>
        <v>0</v>
      </c>
      <c r="BL238" s="24" t="s">
        <v>170</v>
      </c>
      <c r="BM238" s="24" t="s">
        <v>882</v>
      </c>
    </row>
    <row r="239" spans="2:65" s="12" customFormat="1">
      <c r="B239" s="195"/>
      <c r="D239" s="196" t="s">
        <v>163</v>
      </c>
      <c r="E239" s="197" t="s">
        <v>5</v>
      </c>
      <c r="F239" s="198" t="s">
        <v>883</v>
      </c>
      <c r="H239" s="199">
        <v>7</v>
      </c>
      <c r="I239" s="200"/>
      <c r="L239" s="195"/>
      <c r="M239" s="201"/>
      <c r="N239" s="202"/>
      <c r="O239" s="202"/>
      <c r="P239" s="202"/>
      <c r="Q239" s="202"/>
      <c r="R239" s="202"/>
      <c r="S239" s="202"/>
      <c r="T239" s="203"/>
      <c r="AT239" s="197" t="s">
        <v>163</v>
      </c>
      <c r="AU239" s="197" t="s">
        <v>94</v>
      </c>
      <c r="AV239" s="12" t="s">
        <v>94</v>
      </c>
      <c r="AW239" s="12" t="s">
        <v>49</v>
      </c>
      <c r="AX239" s="12" t="s">
        <v>26</v>
      </c>
      <c r="AY239" s="197" t="s">
        <v>150</v>
      </c>
    </row>
    <row r="240" spans="2:65" s="1" customFormat="1" ht="25.5" customHeight="1">
      <c r="B240" s="182"/>
      <c r="C240" s="225" t="s">
        <v>495</v>
      </c>
      <c r="D240" s="225" t="s">
        <v>389</v>
      </c>
      <c r="E240" s="226" t="s">
        <v>506</v>
      </c>
      <c r="F240" s="227" t="s">
        <v>507</v>
      </c>
      <c r="G240" s="228" t="s">
        <v>492</v>
      </c>
      <c r="H240" s="229">
        <v>1</v>
      </c>
      <c r="I240" s="230"/>
      <c r="J240" s="231">
        <f>ROUND(I240*H240,2)</f>
        <v>0</v>
      </c>
      <c r="K240" s="227" t="s">
        <v>157</v>
      </c>
      <c r="L240" s="232"/>
      <c r="M240" s="233" t="s">
        <v>5</v>
      </c>
      <c r="N240" s="234" t="s">
        <v>57</v>
      </c>
      <c r="O240" s="43"/>
      <c r="P240" s="192">
        <f>O240*H240</f>
        <v>0</v>
      </c>
      <c r="Q240" s="192">
        <v>6.7000000000000002E-3</v>
      </c>
      <c r="R240" s="192">
        <f>Q240*H240</f>
        <v>6.7000000000000002E-3</v>
      </c>
      <c r="S240" s="192">
        <v>0</v>
      </c>
      <c r="T240" s="193">
        <f>S240*H240</f>
        <v>0</v>
      </c>
      <c r="AR240" s="24" t="s">
        <v>187</v>
      </c>
      <c r="AT240" s="24" t="s">
        <v>389</v>
      </c>
      <c r="AU240" s="24" t="s">
        <v>94</v>
      </c>
      <c r="AY240" s="24" t="s">
        <v>150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24" t="s">
        <v>26</v>
      </c>
      <c r="BK240" s="194">
        <f>ROUND(I240*H240,2)</f>
        <v>0</v>
      </c>
      <c r="BL240" s="24" t="s">
        <v>170</v>
      </c>
      <c r="BM240" s="24" t="s">
        <v>884</v>
      </c>
    </row>
    <row r="241" spans="2:65" s="12" customFormat="1">
      <c r="B241" s="195"/>
      <c r="D241" s="196" t="s">
        <v>163</v>
      </c>
      <c r="E241" s="197" t="s">
        <v>5</v>
      </c>
      <c r="F241" s="198" t="s">
        <v>504</v>
      </c>
      <c r="H241" s="199">
        <v>1</v>
      </c>
      <c r="I241" s="200"/>
      <c r="L241" s="195"/>
      <c r="M241" s="201"/>
      <c r="N241" s="202"/>
      <c r="O241" s="202"/>
      <c r="P241" s="202"/>
      <c r="Q241" s="202"/>
      <c r="R241" s="202"/>
      <c r="S241" s="202"/>
      <c r="T241" s="203"/>
      <c r="AT241" s="197" t="s">
        <v>163</v>
      </c>
      <c r="AU241" s="197" t="s">
        <v>94</v>
      </c>
      <c r="AV241" s="12" t="s">
        <v>94</v>
      </c>
      <c r="AW241" s="12" t="s">
        <v>49</v>
      </c>
      <c r="AX241" s="12" t="s">
        <v>26</v>
      </c>
      <c r="AY241" s="197" t="s">
        <v>150</v>
      </c>
    </row>
    <row r="242" spans="2:65" s="1" customFormat="1" ht="38.25" customHeight="1">
      <c r="B242" s="182"/>
      <c r="C242" s="183" t="s">
        <v>500</v>
      </c>
      <c r="D242" s="183" t="s">
        <v>153</v>
      </c>
      <c r="E242" s="184" t="s">
        <v>515</v>
      </c>
      <c r="F242" s="185" t="s">
        <v>516</v>
      </c>
      <c r="G242" s="186" t="s">
        <v>492</v>
      </c>
      <c r="H242" s="187">
        <v>3</v>
      </c>
      <c r="I242" s="188"/>
      <c r="J242" s="189">
        <f>ROUND(I242*H242,2)</f>
        <v>0</v>
      </c>
      <c r="K242" s="185" t="s">
        <v>157</v>
      </c>
      <c r="L242" s="42"/>
      <c r="M242" s="190" t="s">
        <v>5</v>
      </c>
      <c r="N242" s="191" t="s">
        <v>57</v>
      </c>
      <c r="O242" s="43"/>
      <c r="P242" s="192">
        <f>O242*H242</f>
        <v>0</v>
      </c>
      <c r="Q242" s="192">
        <v>1.67E-3</v>
      </c>
      <c r="R242" s="192">
        <f>Q242*H242</f>
        <v>5.0100000000000006E-3</v>
      </c>
      <c r="S242" s="192">
        <v>0</v>
      </c>
      <c r="T242" s="193">
        <f>S242*H242</f>
        <v>0</v>
      </c>
      <c r="AR242" s="24" t="s">
        <v>170</v>
      </c>
      <c r="AT242" s="24" t="s">
        <v>153</v>
      </c>
      <c r="AU242" s="24" t="s">
        <v>94</v>
      </c>
      <c r="AY242" s="24" t="s">
        <v>150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24" t="s">
        <v>26</v>
      </c>
      <c r="BK242" s="194">
        <f>ROUND(I242*H242,2)</f>
        <v>0</v>
      </c>
      <c r="BL242" s="24" t="s">
        <v>170</v>
      </c>
      <c r="BM242" s="24" t="s">
        <v>885</v>
      </c>
    </row>
    <row r="243" spans="2:65" s="12" customFormat="1">
      <c r="B243" s="195"/>
      <c r="D243" s="196" t="s">
        <v>163</v>
      </c>
      <c r="E243" s="197" t="s">
        <v>5</v>
      </c>
      <c r="F243" s="198" t="s">
        <v>886</v>
      </c>
      <c r="H243" s="199">
        <v>3</v>
      </c>
      <c r="I243" s="200"/>
      <c r="L243" s="195"/>
      <c r="M243" s="201"/>
      <c r="N243" s="202"/>
      <c r="O243" s="202"/>
      <c r="P243" s="202"/>
      <c r="Q243" s="202"/>
      <c r="R243" s="202"/>
      <c r="S243" s="202"/>
      <c r="T243" s="203"/>
      <c r="AT243" s="197" t="s">
        <v>163</v>
      </c>
      <c r="AU243" s="197" t="s">
        <v>94</v>
      </c>
      <c r="AV243" s="12" t="s">
        <v>94</v>
      </c>
      <c r="AW243" s="12" t="s">
        <v>49</v>
      </c>
      <c r="AX243" s="12" t="s">
        <v>26</v>
      </c>
      <c r="AY243" s="197" t="s">
        <v>150</v>
      </c>
    </row>
    <row r="244" spans="2:65" s="1" customFormat="1" ht="16.5" customHeight="1">
      <c r="B244" s="182"/>
      <c r="C244" s="225" t="s">
        <v>505</v>
      </c>
      <c r="D244" s="225" t="s">
        <v>389</v>
      </c>
      <c r="E244" s="226" t="s">
        <v>520</v>
      </c>
      <c r="F244" s="227" t="s">
        <v>521</v>
      </c>
      <c r="G244" s="228" t="s">
        <v>492</v>
      </c>
      <c r="H244" s="229">
        <v>3</v>
      </c>
      <c r="I244" s="230"/>
      <c r="J244" s="231">
        <f>ROUND(I244*H244,2)</f>
        <v>0</v>
      </c>
      <c r="K244" s="227" t="s">
        <v>5</v>
      </c>
      <c r="L244" s="232"/>
      <c r="M244" s="233" t="s">
        <v>5</v>
      </c>
      <c r="N244" s="234" t="s">
        <v>57</v>
      </c>
      <c r="O244" s="43"/>
      <c r="P244" s="192">
        <f>O244*H244</f>
        <v>0</v>
      </c>
      <c r="Q244" s="192">
        <v>1.6299999999999999E-2</v>
      </c>
      <c r="R244" s="192">
        <f>Q244*H244</f>
        <v>4.8899999999999999E-2</v>
      </c>
      <c r="S244" s="192">
        <v>0</v>
      </c>
      <c r="T244" s="193">
        <f>S244*H244</f>
        <v>0</v>
      </c>
      <c r="AR244" s="24" t="s">
        <v>187</v>
      </c>
      <c r="AT244" s="24" t="s">
        <v>389</v>
      </c>
      <c r="AU244" s="24" t="s">
        <v>94</v>
      </c>
      <c r="AY244" s="24" t="s">
        <v>150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24" t="s">
        <v>26</v>
      </c>
      <c r="BK244" s="194">
        <f>ROUND(I244*H244,2)</f>
        <v>0</v>
      </c>
      <c r="BL244" s="24" t="s">
        <v>170</v>
      </c>
      <c r="BM244" s="24" t="s">
        <v>887</v>
      </c>
    </row>
    <row r="245" spans="2:65" s="12" customFormat="1">
      <c r="B245" s="195"/>
      <c r="D245" s="196" t="s">
        <v>163</v>
      </c>
      <c r="E245" s="197" t="s">
        <v>5</v>
      </c>
      <c r="F245" s="198" t="s">
        <v>888</v>
      </c>
      <c r="H245" s="199">
        <v>3</v>
      </c>
      <c r="I245" s="200"/>
      <c r="L245" s="195"/>
      <c r="M245" s="201"/>
      <c r="N245" s="202"/>
      <c r="O245" s="202"/>
      <c r="P245" s="202"/>
      <c r="Q245" s="202"/>
      <c r="R245" s="202"/>
      <c r="S245" s="202"/>
      <c r="T245" s="203"/>
      <c r="AT245" s="197" t="s">
        <v>163</v>
      </c>
      <c r="AU245" s="197" t="s">
        <v>94</v>
      </c>
      <c r="AV245" s="12" t="s">
        <v>94</v>
      </c>
      <c r="AW245" s="12" t="s">
        <v>49</v>
      </c>
      <c r="AX245" s="12" t="s">
        <v>26</v>
      </c>
      <c r="AY245" s="197" t="s">
        <v>150</v>
      </c>
    </row>
    <row r="246" spans="2:65" s="1" customFormat="1" ht="38.25" customHeight="1">
      <c r="B246" s="182"/>
      <c r="C246" s="183" t="s">
        <v>509</v>
      </c>
      <c r="D246" s="183" t="s">
        <v>153</v>
      </c>
      <c r="E246" s="184" t="s">
        <v>530</v>
      </c>
      <c r="F246" s="185" t="s">
        <v>531</v>
      </c>
      <c r="G246" s="186" t="s">
        <v>492</v>
      </c>
      <c r="H246" s="187">
        <v>3</v>
      </c>
      <c r="I246" s="188"/>
      <c r="J246" s="189">
        <f>ROUND(I246*H246,2)</f>
        <v>0</v>
      </c>
      <c r="K246" s="185" t="s">
        <v>157</v>
      </c>
      <c r="L246" s="42"/>
      <c r="M246" s="190" t="s">
        <v>5</v>
      </c>
      <c r="N246" s="191" t="s">
        <v>57</v>
      </c>
      <c r="O246" s="43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AR246" s="24" t="s">
        <v>170</v>
      </c>
      <c r="AT246" s="24" t="s">
        <v>153</v>
      </c>
      <c r="AU246" s="24" t="s">
        <v>94</v>
      </c>
      <c r="AY246" s="24" t="s">
        <v>150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24" t="s">
        <v>26</v>
      </c>
      <c r="BK246" s="194">
        <f>ROUND(I246*H246,2)</f>
        <v>0</v>
      </c>
      <c r="BL246" s="24" t="s">
        <v>170</v>
      </c>
      <c r="BM246" s="24" t="s">
        <v>889</v>
      </c>
    </row>
    <row r="247" spans="2:65" s="12" customFormat="1">
      <c r="B247" s="195"/>
      <c r="D247" s="196" t="s">
        <v>163</v>
      </c>
      <c r="E247" s="197" t="s">
        <v>5</v>
      </c>
      <c r="F247" s="198" t="s">
        <v>890</v>
      </c>
      <c r="H247" s="199">
        <v>3</v>
      </c>
      <c r="I247" s="200"/>
      <c r="L247" s="195"/>
      <c r="M247" s="201"/>
      <c r="N247" s="202"/>
      <c r="O247" s="202"/>
      <c r="P247" s="202"/>
      <c r="Q247" s="202"/>
      <c r="R247" s="202"/>
      <c r="S247" s="202"/>
      <c r="T247" s="203"/>
      <c r="AT247" s="197" t="s">
        <v>163</v>
      </c>
      <c r="AU247" s="197" t="s">
        <v>94</v>
      </c>
      <c r="AV247" s="12" t="s">
        <v>94</v>
      </c>
      <c r="AW247" s="12" t="s">
        <v>49</v>
      </c>
      <c r="AX247" s="12" t="s">
        <v>26</v>
      </c>
      <c r="AY247" s="197" t="s">
        <v>150</v>
      </c>
    </row>
    <row r="248" spans="2:65" s="1" customFormat="1" ht="25.5" customHeight="1">
      <c r="B248" s="182"/>
      <c r="C248" s="225" t="s">
        <v>514</v>
      </c>
      <c r="D248" s="225" t="s">
        <v>389</v>
      </c>
      <c r="E248" s="226" t="s">
        <v>534</v>
      </c>
      <c r="F248" s="227" t="s">
        <v>535</v>
      </c>
      <c r="G248" s="228" t="s">
        <v>492</v>
      </c>
      <c r="H248" s="229">
        <v>3</v>
      </c>
      <c r="I248" s="230"/>
      <c r="J248" s="231">
        <f>ROUND(I248*H248,2)</f>
        <v>0</v>
      </c>
      <c r="K248" s="227" t="s">
        <v>157</v>
      </c>
      <c r="L248" s="232"/>
      <c r="M248" s="233" t="s">
        <v>5</v>
      </c>
      <c r="N248" s="234" t="s">
        <v>57</v>
      </c>
      <c r="O248" s="43"/>
      <c r="P248" s="192">
        <f>O248*H248</f>
        <v>0</v>
      </c>
      <c r="Q248" s="192">
        <v>1.2999999999999999E-2</v>
      </c>
      <c r="R248" s="192">
        <f>Q248*H248</f>
        <v>3.9E-2</v>
      </c>
      <c r="S248" s="192">
        <v>0</v>
      </c>
      <c r="T248" s="193">
        <f>S248*H248</f>
        <v>0</v>
      </c>
      <c r="AR248" s="24" t="s">
        <v>187</v>
      </c>
      <c r="AT248" s="24" t="s">
        <v>389</v>
      </c>
      <c r="AU248" s="24" t="s">
        <v>94</v>
      </c>
      <c r="AY248" s="24" t="s">
        <v>150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24" t="s">
        <v>26</v>
      </c>
      <c r="BK248" s="194">
        <f>ROUND(I248*H248,2)</f>
        <v>0</v>
      </c>
      <c r="BL248" s="24" t="s">
        <v>170</v>
      </c>
      <c r="BM248" s="24" t="s">
        <v>891</v>
      </c>
    </row>
    <row r="249" spans="2:65" s="12" customFormat="1">
      <c r="B249" s="195"/>
      <c r="D249" s="196" t="s">
        <v>163</v>
      </c>
      <c r="E249" s="197" t="s">
        <v>5</v>
      </c>
      <c r="F249" s="198" t="s">
        <v>890</v>
      </c>
      <c r="H249" s="199">
        <v>3</v>
      </c>
      <c r="I249" s="200"/>
      <c r="L249" s="195"/>
      <c r="M249" s="201"/>
      <c r="N249" s="202"/>
      <c r="O249" s="202"/>
      <c r="P249" s="202"/>
      <c r="Q249" s="202"/>
      <c r="R249" s="202"/>
      <c r="S249" s="202"/>
      <c r="T249" s="203"/>
      <c r="AT249" s="197" t="s">
        <v>163</v>
      </c>
      <c r="AU249" s="197" t="s">
        <v>94</v>
      </c>
      <c r="AV249" s="12" t="s">
        <v>94</v>
      </c>
      <c r="AW249" s="12" t="s">
        <v>49</v>
      </c>
      <c r="AX249" s="12" t="s">
        <v>26</v>
      </c>
      <c r="AY249" s="197" t="s">
        <v>150</v>
      </c>
    </row>
    <row r="250" spans="2:65" s="1" customFormat="1" ht="38.25" customHeight="1">
      <c r="B250" s="182"/>
      <c r="C250" s="183" t="s">
        <v>519</v>
      </c>
      <c r="D250" s="183" t="s">
        <v>153</v>
      </c>
      <c r="E250" s="184" t="s">
        <v>892</v>
      </c>
      <c r="F250" s="185" t="s">
        <v>893</v>
      </c>
      <c r="G250" s="186" t="s">
        <v>492</v>
      </c>
      <c r="H250" s="187">
        <v>1</v>
      </c>
      <c r="I250" s="188"/>
      <c r="J250" s="189">
        <f>ROUND(I250*H250,2)</f>
        <v>0</v>
      </c>
      <c r="K250" s="185" t="s">
        <v>157</v>
      </c>
      <c r="L250" s="42"/>
      <c r="M250" s="190" t="s">
        <v>5</v>
      </c>
      <c r="N250" s="191" t="s">
        <v>57</v>
      </c>
      <c r="O250" s="43"/>
      <c r="P250" s="192">
        <f>O250*H250</f>
        <v>0</v>
      </c>
      <c r="Q250" s="192">
        <v>1.7099999999999999E-3</v>
      </c>
      <c r="R250" s="192">
        <f>Q250*H250</f>
        <v>1.7099999999999999E-3</v>
      </c>
      <c r="S250" s="192">
        <v>0</v>
      </c>
      <c r="T250" s="193">
        <f>S250*H250</f>
        <v>0</v>
      </c>
      <c r="AR250" s="24" t="s">
        <v>170</v>
      </c>
      <c r="AT250" s="24" t="s">
        <v>153</v>
      </c>
      <c r="AU250" s="24" t="s">
        <v>94</v>
      </c>
      <c r="AY250" s="24" t="s">
        <v>150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24" t="s">
        <v>26</v>
      </c>
      <c r="BK250" s="194">
        <f>ROUND(I250*H250,2)</f>
        <v>0</v>
      </c>
      <c r="BL250" s="24" t="s">
        <v>170</v>
      </c>
      <c r="BM250" s="24" t="s">
        <v>894</v>
      </c>
    </row>
    <row r="251" spans="2:65" s="12" customFormat="1">
      <c r="B251" s="195"/>
      <c r="D251" s="196" t="s">
        <v>163</v>
      </c>
      <c r="E251" s="197" t="s">
        <v>5</v>
      </c>
      <c r="F251" s="198" t="s">
        <v>644</v>
      </c>
      <c r="H251" s="199">
        <v>1</v>
      </c>
      <c r="I251" s="200"/>
      <c r="L251" s="195"/>
      <c r="M251" s="201"/>
      <c r="N251" s="202"/>
      <c r="O251" s="202"/>
      <c r="P251" s="202"/>
      <c r="Q251" s="202"/>
      <c r="R251" s="202"/>
      <c r="S251" s="202"/>
      <c r="T251" s="203"/>
      <c r="AT251" s="197" t="s">
        <v>163</v>
      </c>
      <c r="AU251" s="197" t="s">
        <v>94</v>
      </c>
      <c r="AV251" s="12" t="s">
        <v>94</v>
      </c>
      <c r="AW251" s="12" t="s">
        <v>49</v>
      </c>
      <c r="AX251" s="12" t="s">
        <v>26</v>
      </c>
      <c r="AY251" s="197" t="s">
        <v>150</v>
      </c>
    </row>
    <row r="252" spans="2:65" s="1" customFormat="1" ht="16.5" customHeight="1">
      <c r="B252" s="182"/>
      <c r="C252" s="225" t="s">
        <v>524</v>
      </c>
      <c r="D252" s="225" t="s">
        <v>389</v>
      </c>
      <c r="E252" s="226" t="s">
        <v>895</v>
      </c>
      <c r="F252" s="227" t="s">
        <v>896</v>
      </c>
      <c r="G252" s="228" t="s">
        <v>492</v>
      </c>
      <c r="H252" s="229">
        <v>1</v>
      </c>
      <c r="I252" s="230"/>
      <c r="J252" s="231">
        <f>ROUND(I252*H252,2)</f>
        <v>0</v>
      </c>
      <c r="K252" s="227" t="s">
        <v>5</v>
      </c>
      <c r="L252" s="232"/>
      <c r="M252" s="233" t="s">
        <v>5</v>
      </c>
      <c r="N252" s="234" t="s">
        <v>57</v>
      </c>
      <c r="O252" s="43"/>
      <c r="P252" s="192">
        <f>O252*H252</f>
        <v>0</v>
      </c>
      <c r="Q252" s="192">
        <v>1.6E-2</v>
      </c>
      <c r="R252" s="192">
        <f>Q252*H252</f>
        <v>1.6E-2</v>
      </c>
      <c r="S252" s="192">
        <v>0</v>
      </c>
      <c r="T252" s="193">
        <f>S252*H252</f>
        <v>0</v>
      </c>
      <c r="AR252" s="24" t="s">
        <v>187</v>
      </c>
      <c r="AT252" s="24" t="s">
        <v>389</v>
      </c>
      <c r="AU252" s="24" t="s">
        <v>94</v>
      </c>
      <c r="AY252" s="24" t="s">
        <v>150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24" t="s">
        <v>26</v>
      </c>
      <c r="BK252" s="194">
        <f>ROUND(I252*H252,2)</f>
        <v>0</v>
      </c>
      <c r="BL252" s="24" t="s">
        <v>170</v>
      </c>
      <c r="BM252" s="24" t="s">
        <v>897</v>
      </c>
    </row>
    <row r="253" spans="2:65" s="12" customFormat="1">
      <c r="B253" s="195"/>
      <c r="D253" s="196" t="s">
        <v>163</v>
      </c>
      <c r="E253" s="197" t="s">
        <v>5</v>
      </c>
      <c r="F253" s="198" t="s">
        <v>528</v>
      </c>
      <c r="H253" s="199">
        <v>1</v>
      </c>
      <c r="I253" s="200"/>
      <c r="L253" s="195"/>
      <c r="M253" s="201"/>
      <c r="N253" s="202"/>
      <c r="O253" s="202"/>
      <c r="P253" s="202"/>
      <c r="Q253" s="202"/>
      <c r="R253" s="202"/>
      <c r="S253" s="202"/>
      <c r="T253" s="203"/>
      <c r="AT253" s="197" t="s">
        <v>163</v>
      </c>
      <c r="AU253" s="197" t="s">
        <v>94</v>
      </c>
      <c r="AV253" s="12" t="s">
        <v>94</v>
      </c>
      <c r="AW253" s="12" t="s">
        <v>49</v>
      </c>
      <c r="AX253" s="12" t="s">
        <v>26</v>
      </c>
      <c r="AY253" s="197" t="s">
        <v>150</v>
      </c>
    </row>
    <row r="254" spans="2:65" s="1" customFormat="1" ht="38.25" customHeight="1">
      <c r="B254" s="182"/>
      <c r="C254" s="183" t="s">
        <v>529</v>
      </c>
      <c r="D254" s="183" t="s">
        <v>153</v>
      </c>
      <c r="E254" s="184" t="s">
        <v>538</v>
      </c>
      <c r="F254" s="185" t="s">
        <v>539</v>
      </c>
      <c r="G254" s="186" t="s">
        <v>492</v>
      </c>
      <c r="H254" s="187">
        <v>5</v>
      </c>
      <c r="I254" s="188"/>
      <c r="J254" s="189">
        <f>ROUND(I254*H254,2)</f>
        <v>0</v>
      </c>
      <c r="K254" s="185" t="s">
        <v>157</v>
      </c>
      <c r="L254" s="42"/>
      <c r="M254" s="190" t="s">
        <v>5</v>
      </c>
      <c r="N254" s="191" t="s">
        <v>57</v>
      </c>
      <c r="O254" s="43"/>
      <c r="P254" s="192">
        <f>O254*H254</f>
        <v>0</v>
      </c>
      <c r="Q254" s="192">
        <v>1E-4</v>
      </c>
      <c r="R254" s="192">
        <f>Q254*H254</f>
        <v>5.0000000000000001E-4</v>
      </c>
      <c r="S254" s="192">
        <v>0</v>
      </c>
      <c r="T254" s="193">
        <f>S254*H254</f>
        <v>0</v>
      </c>
      <c r="AR254" s="24" t="s">
        <v>170</v>
      </c>
      <c r="AT254" s="24" t="s">
        <v>153</v>
      </c>
      <c r="AU254" s="24" t="s">
        <v>94</v>
      </c>
      <c r="AY254" s="24" t="s">
        <v>150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24" t="s">
        <v>26</v>
      </c>
      <c r="BK254" s="194">
        <f>ROUND(I254*H254,2)</f>
        <v>0</v>
      </c>
      <c r="BL254" s="24" t="s">
        <v>170</v>
      </c>
      <c r="BM254" s="24" t="s">
        <v>898</v>
      </c>
    </row>
    <row r="255" spans="2:65" s="12" customFormat="1">
      <c r="B255" s="195"/>
      <c r="D255" s="196" t="s">
        <v>163</v>
      </c>
      <c r="E255" s="197" t="s">
        <v>5</v>
      </c>
      <c r="F255" s="198" t="s">
        <v>899</v>
      </c>
      <c r="H255" s="199">
        <v>5</v>
      </c>
      <c r="I255" s="200"/>
      <c r="L255" s="195"/>
      <c r="M255" s="201"/>
      <c r="N255" s="202"/>
      <c r="O255" s="202"/>
      <c r="P255" s="202"/>
      <c r="Q255" s="202"/>
      <c r="R255" s="202"/>
      <c r="S255" s="202"/>
      <c r="T255" s="203"/>
      <c r="AT255" s="197" t="s">
        <v>163</v>
      </c>
      <c r="AU255" s="197" t="s">
        <v>94</v>
      </c>
      <c r="AV255" s="12" t="s">
        <v>94</v>
      </c>
      <c r="AW255" s="12" t="s">
        <v>49</v>
      </c>
      <c r="AX255" s="12" t="s">
        <v>26</v>
      </c>
      <c r="AY255" s="197" t="s">
        <v>150</v>
      </c>
    </row>
    <row r="256" spans="2:65" s="1" customFormat="1" ht="25.5" customHeight="1">
      <c r="B256" s="182"/>
      <c r="C256" s="225" t="s">
        <v>533</v>
      </c>
      <c r="D256" s="225" t="s">
        <v>389</v>
      </c>
      <c r="E256" s="226" t="s">
        <v>900</v>
      </c>
      <c r="F256" s="227" t="s">
        <v>901</v>
      </c>
      <c r="G256" s="228" t="s">
        <v>492</v>
      </c>
      <c r="H256" s="229">
        <v>1</v>
      </c>
      <c r="I256" s="230"/>
      <c r="J256" s="231">
        <f>ROUND(I256*H256,2)</f>
        <v>0</v>
      </c>
      <c r="K256" s="227" t="s">
        <v>157</v>
      </c>
      <c r="L256" s="232"/>
      <c r="M256" s="233" t="s">
        <v>5</v>
      </c>
      <c r="N256" s="234" t="s">
        <v>57</v>
      </c>
      <c r="O256" s="43"/>
      <c r="P256" s="192">
        <f>O256*H256</f>
        <v>0</v>
      </c>
      <c r="Q256" s="192">
        <v>6.8999999999999999E-3</v>
      </c>
      <c r="R256" s="192">
        <f>Q256*H256</f>
        <v>6.8999999999999999E-3</v>
      </c>
      <c r="S256" s="192">
        <v>0</v>
      </c>
      <c r="T256" s="193">
        <f>S256*H256</f>
        <v>0</v>
      </c>
      <c r="AR256" s="24" t="s">
        <v>187</v>
      </c>
      <c r="AT256" s="24" t="s">
        <v>389</v>
      </c>
      <c r="AU256" s="24" t="s">
        <v>94</v>
      </c>
      <c r="AY256" s="24" t="s">
        <v>150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24" t="s">
        <v>26</v>
      </c>
      <c r="BK256" s="194">
        <f>ROUND(I256*H256,2)</f>
        <v>0</v>
      </c>
      <c r="BL256" s="24" t="s">
        <v>170</v>
      </c>
      <c r="BM256" s="24" t="s">
        <v>902</v>
      </c>
    </row>
    <row r="257" spans="2:65" s="12" customFormat="1">
      <c r="B257" s="195"/>
      <c r="D257" s="196" t="s">
        <v>163</v>
      </c>
      <c r="E257" s="197" t="s">
        <v>5</v>
      </c>
      <c r="F257" s="198" t="s">
        <v>504</v>
      </c>
      <c r="H257" s="199">
        <v>1</v>
      </c>
      <c r="I257" s="200"/>
      <c r="L257" s="195"/>
      <c r="M257" s="201"/>
      <c r="N257" s="202"/>
      <c r="O257" s="202"/>
      <c r="P257" s="202"/>
      <c r="Q257" s="202"/>
      <c r="R257" s="202"/>
      <c r="S257" s="202"/>
      <c r="T257" s="203"/>
      <c r="AT257" s="197" t="s">
        <v>163</v>
      </c>
      <c r="AU257" s="197" t="s">
        <v>94</v>
      </c>
      <c r="AV257" s="12" t="s">
        <v>94</v>
      </c>
      <c r="AW257" s="12" t="s">
        <v>49</v>
      </c>
      <c r="AX257" s="12" t="s">
        <v>26</v>
      </c>
      <c r="AY257" s="197" t="s">
        <v>150</v>
      </c>
    </row>
    <row r="258" spans="2:65" s="1" customFormat="1" ht="25.5" customHeight="1">
      <c r="B258" s="182"/>
      <c r="C258" s="225" t="s">
        <v>537</v>
      </c>
      <c r="D258" s="225" t="s">
        <v>389</v>
      </c>
      <c r="E258" s="226" t="s">
        <v>543</v>
      </c>
      <c r="F258" s="227" t="s">
        <v>544</v>
      </c>
      <c r="G258" s="228" t="s">
        <v>492</v>
      </c>
      <c r="H258" s="229">
        <v>1</v>
      </c>
      <c r="I258" s="230"/>
      <c r="J258" s="231">
        <f>ROUND(I258*H258,2)</f>
        <v>0</v>
      </c>
      <c r="K258" s="227" t="s">
        <v>157</v>
      </c>
      <c r="L258" s="232"/>
      <c r="M258" s="233" t="s">
        <v>5</v>
      </c>
      <c r="N258" s="234" t="s">
        <v>57</v>
      </c>
      <c r="O258" s="43"/>
      <c r="P258" s="192">
        <f>O258*H258</f>
        <v>0</v>
      </c>
      <c r="Q258" s="192">
        <v>7.7000000000000002E-3</v>
      </c>
      <c r="R258" s="192">
        <f>Q258*H258</f>
        <v>7.7000000000000002E-3</v>
      </c>
      <c r="S258" s="192">
        <v>0</v>
      </c>
      <c r="T258" s="193">
        <f>S258*H258</f>
        <v>0</v>
      </c>
      <c r="AR258" s="24" t="s">
        <v>187</v>
      </c>
      <c r="AT258" s="24" t="s">
        <v>389</v>
      </c>
      <c r="AU258" s="24" t="s">
        <v>94</v>
      </c>
      <c r="AY258" s="24" t="s">
        <v>150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24" t="s">
        <v>26</v>
      </c>
      <c r="BK258" s="194">
        <f>ROUND(I258*H258,2)</f>
        <v>0</v>
      </c>
      <c r="BL258" s="24" t="s">
        <v>170</v>
      </c>
      <c r="BM258" s="24" t="s">
        <v>903</v>
      </c>
    </row>
    <row r="259" spans="2:65" s="12" customFormat="1">
      <c r="B259" s="195"/>
      <c r="D259" s="196" t="s">
        <v>163</v>
      </c>
      <c r="E259" s="197" t="s">
        <v>5</v>
      </c>
      <c r="F259" s="198" t="s">
        <v>504</v>
      </c>
      <c r="H259" s="199">
        <v>1</v>
      </c>
      <c r="I259" s="200"/>
      <c r="L259" s="195"/>
      <c r="M259" s="201"/>
      <c r="N259" s="202"/>
      <c r="O259" s="202"/>
      <c r="P259" s="202"/>
      <c r="Q259" s="202"/>
      <c r="R259" s="202"/>
      <c r="S259" s="202"/>
      <c r="T259" s="203"/>
      <c r="AT259" s="197" t="s">
        <v>163</v>
      </c>
      <c r="AU259" s="197" t="s">
        <v>94</v>
      </c>
      <c r="AV259" s="12" t="s">
        <v>94</v>
      </c>
      <c r="AW259" s="12" t="s">
        <v>49</v>
      </c>
      <c r="AX259" s="12" t="s">
        <v>26</v>
      </c>
      <c r="AY259" s="197" t="s">
        <v>150</v>
      </c>
    </row>
    <row r="260" spans="2:65" s="1" customFormat="1" ht="25.5" customHeight="1">
      <c r="B260" s="182"/>
      <c r="C260" s="225" t="s">
        <v>542</v>
      </c>
      <c r="D260" s="225" t="s">
        <v>389</v>
      </c>
      <c r="E260" s="226" t="s">
        <v>547</v>
      </c>
      <c r="F260" s="227" t="s">
        <v>548</v>
      </c>
      <c r="G260" s="228" t="s">
        <v>492</v>
      </c>
      <c r="H260" s="229">
        <v>2</v>
      </c>
      <c r="I260" s="230"/>
      <c r="J260" s="231">
        <f>ROUND(I260*H260,2)</f>
        <v>0</v>
      </c>
      <c r="K260" s="227" t="s">
        <v>157</v>
      </c>
      <c r="L260" s="232"/>
      <c r="M260" s="233" t="s">
        <v>5</v>
      </c>
      <c r="N260" s="234" t="s">
        <v>57</v>
      </c>
      <c r="O260" s="43"/>
      <c r="P260" s="192">
        <f>O260*H260</f>
        <v>0</v>
      </c>
      <c r="Q260" s="192">
        <v>1.11E-2</v>
      </c>
      <c r="R260" s="192">
        <f>Q260*H260</f>
        <v>2.2200000000000001E-2</v>
      </c>
      <c r="S260" s="192">
        <v>0</v>
      </c>
      <c r="T260" s="193">
        <f>S260*H260</f>
        <v>0</v>
      </c>
      <c r="AR260" s="24" t="s">
        <v>187</v>
      </c>
      <c r="AT260" s="24" t="s">
        <v>389</v>
      </c>
      <c r="AU260" s="24" t="s">
        <v>94</v>
      </c>
      <c r="AY260" s="24" t="s">
        <v>150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24" t="s">
        <v>26</v>
      </c>
      <c r="BK260" s="194">
        <f>ROUND(I260*H260,2)</f>
        <v>0</v>
      </c>
      <c r="BL260" s="24" t="s">
        <v>170</v>
      </c>
      <c r="BM260" s="24" t="s">
        <v>904</v>
      </c>
    </row>
    <row r="261" spans="2:65" s="12" customFormat="1">
      <c r="B261" s="195"/>
      <c r="D261" s="196" t="s">
        <v>163</v>
      </c>
      <c r="E261" s="197" t="s">
        <v>5</v>
      </c>
      <c r="F261" s="198" t="s">
        <v>499</v>
      </c>
      <c r="H261" s="199">
        <v>2</v>
      </c>
      <c r="I261" s="200"/>
      <c r="L261" s="195"/>
      <c r="M261" s="201"/>
      <c r="N261" s="202"/>
      <c r="O261" s="202"/>
      <c r="P261" s="202"/>
      <c r="Q261" s="202"/>
      <c r="R261" s="202"/>
      <c r="S261" s="202"/>
      <c r="T261" s="203"/>
      <c r="AT261" s="197" t="s">
        <v>163</v>
      </c>
      <c r="AU261" s="197" t="s">
        <v>94</v>
      </c>
      <c r="AV261" s="12" t="s">
        <v>94</v>
      </c>
      <c r="AW261" s="12" t="s">
        <v>49</v>
      </c>
      <c r="AX261" s="12" t="s">
        <v>26</v>
      </c>
      <c r="AY261" s="197" t="s">
        <v>150</v>
      </c>
    </row>
    <row r="262" spans="2:65" s="1" customFormat="1" ht="16.5" customHeight="1">
      <c r="B262" s="182"/>
      <c r="C262" s="225" t="s">
        <v>546</v>
      </c>
      <c r="D262" s="225" t="s">
        <v>389</v>
      </c>
      <c r="E262" s="226" t="s">
        <v>551</v>
      </c>
      <c r="F262" s="227" t="s">
        <v>552</v>
      </c>
      <c r="G262" s="228" t="s">
        <v>492</v>
      </c>
      <c r="H262" s="229">
        <v>1</v>
      </c>
      <c r="I262" s="230"/>
      <c r="J262" s="231">
        <f>ROUND(I262*H262,2)</f>
        <v>0</v>
      </c>
      <c r="K262" s="227" t="s">
        <v>157</v>
      </c>
      <c r="L262" s="232"/>
      <c r="M262" s="233" t="s">
        <v>5</v>
      </c>
      <c r="N262" s="234" t="s">
        <v>57</v>
      </c>
      <c r="O262" s="43"/>
      <c r="P262" s="192">
        <f>O262*H262</f>
        <v>0</v>
      </c>
      <c r="Q262" s="192">
        <v>8.9999999999999993E-3</v>
      </c>
      <c r="R262" s="192">
        <f>Q262*H262</f>
        <v>8.9999999999999993E-3</v>
      </c>
      <c r="S262" s="192">
        <v>0</v>
      </c>
      <c r="T262" s="193">
        <f>S262*H262</f>
        <v>0</v>
      </c>
      <c r="AR262" s="24" t="s">
        <v>187</v>
      </c>
      <c r="AT262" s="24" t="s">
        <v>389</v>
      </c>
      <c r="AU262" s="24" t="s">
        <v>94</v>
      </c>
      <c r="AY262" s="24" t="s">
        <v>150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24" t="s">
        <v>26</v>
      </c>
      <c r="BK262" s="194">
        <f>ROUND(I262*H262,2)</f>
        <v>0</v>
      </c>
      <c r="BL262" s="24" t="s">
        <v>170</v>
      </c>
      <c r="BM262" s="24" t="s">
        <v>905</v>
      </c>
    </row>
    <row r="263" spans="2:65" s="12" customFormat="1">
      <c r="B263" s="195"/>
      <c r="D263" s="196" t="s">
        <v>163</v>
      </c>
      <c r="E263" s="197" t="s">
        <v>5</v>
      </c>
      <c r="F263" s="198" t="s">
        <v>504</v>
      </c>
      <c r="H263" s="199">
        <v>1</v>
      </c>
      <c r="I263" s="200"/>
      <c r="L263" s="195"/>
      <c r="M263" s="201"/>
      <c r="N263" s="202"/>
      <c r="O263" s="202"/>
      <c r="P263" s="202"/>
      <c r="Q263" s="202"/>
      <c r="R263" s="202"/>
      <c r="S263" s="202"/>
      <c r="T263" s="203"/>
      <c r="AT263" s="197" t="s">
        <v>163</v>
      </c>
      <c r="AU263" s="197" t="s">
        <v>94</v>
      </c>
      <c r="AV263" s="12" t="s">
        <v>94</v>
      </c>
      <c r="AW263" s="12" t="s">
        <v>49</v>
      </c>
      <c r="AX263" s="12" t="s">
        <v>26</v>
      </c>
      <c r="AY263" s="197" t="s">
        <v>150</v>
      </c>
    </row>
    <row r="264" spans="2:65" s="1" customFormat="1" ht="25.5" customHeight="1">
      <c r="B264" s="182"/>
      <c r="C264" s="183" t="s">
        <v>550</v>
      </c>
      <c r="D264" s="183" t="s">
        <v>153</v>
      </c>
      <c r="E264" s="184" t="s">
        <v>555</v>
      </c>
      <c r="F264" s="185" t="s">
        <v>556</v>
      </c>
      <c r="G264" s="186" t="s">
        <v>289</v>
      </c>
      <c r="H264" s="187">
        <v>2</v>
      </c>
      <c r="I264" s="188"/>
      <c r="J264" s="189">
        <f>ROUND(I264*H264,2)</f>
        <v>0</v>
      </c>
      <c r="K264" s="185" t="s">
        <v>157</v>
      </c>
      <c r="L264" s="42"/>
      <c r="M264" s="190" t="s">
        <v>5</v>
      </c>
      <c r="N264" s="191" t="s">
        <v>57</v>
      </c>
      <c r="O264" s="43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AR264" s="24" t="s">
        <v>170</v>
      </c>
      <c r="AT264" s="24" t="s">
        <v>153</v>
      </c>
      <c r="AU264" s="24" t="s">
        <v>94</v>
      </c>
      <c r="AY264" s="24" t="s">
        <v>150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24" t="s">
        <v>26</v>
      </c>
      <c r="BK264" s="194">
        <f>ROUND(I264*H264,2)</f>
        <v>0</v>
      </c>
      <c r="BL264" s="24" t="s">
        <v>170</v>
      </c>
      <c r="BM264" s="24" t="s">
        <v>906</v>
      </c>
    </row>
    <row r="265" spans="2:65" s="12" customFormat="1">
      <c r="B265" s="195"/>
      <c r="D265" s="196" t="s">
        <v>163</v>
      </c>
      <c r="E265" s="197" t="s">
        <v>5</v>
      </c>
      <c r="F265" s="198" t="s">
        <v>568</v>
      </c>
      <c r="H265" s="199">
        <v>2</v>
      </c>
      <c r="I265" s="200"/>
      <c r="L265" s="195"/>
      <c r="M265" s="201"/>
      <c r="N265" s="202"/>
      <c r="O265" s="202"/>
      <c r="P265" s="202"/>
      <c r="Q265" s="202"/>
      <c r="R265" s="202"/>
      <c r="S265" s="202"/>
      <c r="T265" s="203"/>
      <c r="AT265" s="197" t="s">
        <v>163</v>
      </c>
      <c r="AU265" s="197" t="s">
        <v>94</v>
      </c>
      <c r="AV265" s="12" t="s">
        <v>94</v>
      </c>
      <c r="AW265" s="12" t="s">
        <v>49</v>
      </c>
      <c r="AX265" s="12" t="s">
        <v>26</v>
      </c>
      <c r="AY265" s="197" t="s">
        <v>150</v>
      </c>
    </row>
    <row r="266" spans="2:65" s="1" customFormat="1" ht="25.5" customHeight="1">
      <c r="B266" s="182"/>
      <c r="C266" s="225" t="s">
        <v>554</v>
      </c>
      <c r="D266" s="225" t="s">
        <v>389</v>
      </c>
      <c r="E266" s="226" t="s">
        <v>560</v>
      </c>
      <c r="F266" s="227" t="s">
        <v>561</v>
      </c>
      <c r="G266" s="228" t="s">
        <v>289</v>
      </c>
      <c r="H266" s="229">
        <v>2.0299999999999998</v>
      </c>
      <c r="I266" s="230"/>
      <c r="J266" s="231">
        <f>ROUND(I266*H266,2)</f>
        <v>0</v>
      </c>
      <c r="K266" s="227" t="s">
        <v>5</v>
      </c>
      <c r="L266" s="232"/>
      <c r="M266" s="233" t="s">
        <v>5</v>
      </c>
      <c r="N266" s="234" t="s">
        <v>57</v>
      </c>
      <c r="O266" s="43"/>
      <c r="P266" s="192">
        <f>O266*H266</f>
        <v>0</v>
      </c>
      <c r="Q266" s="192">
        <v>2.7999999999999998E-4</v>
      </c>
      <c r="R266" s="192">
        <f>Q266*H266</f>
        <v>5.6839999999999994E-4</v>
      </c>
      <c r="S266" s="192">
        <v>0</v>
      </c>
      <c r="T266" s="193">
        <f>S266*H266</f>
        <v>0</v>
      </c>
      <c r="AR266" s="24" t="s">
        <v>187</v>
      </c>
      <c r="AT266" s="24" t="s">
        <v>389</v>
      </c>
      <c r="AU266" s="24" t="s">
        <v>94</v>
      </c>
      <c r="AY266" s="24" t="s">
        <v>150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24" t="s">
        <v>26</v>
      </c>
      <c r="BK266" s="194">
        <f>ROUND(I266*H266,2)</f>
        <v>0</v>
      </c>
      <c r="BL266" s="24" t="s">
        <v>170</v>
      </c>
      <c r="BM266" s="24" t="s">
        <v>907</v>
      </c>
    </row>
    <row r="267" spans="2:65" s="12" customFormat="1">
      <c r="B267" s="195"/>
      <c r="D267" s="196" t="s">
        <v>163</v>
      </c>
      <c r="E267" s="197" t="s">
        <v>5</v>
      </c>
      <c r="F267" s="198" t="s">
        <v>568</v>
      </c>
      <c r="H267" s="199">
        <v>2</v>
      </c>
      <c r="I267" s="200"/>
      <c r="L267" s="195"/>
      <c r="M267" s="201"/>
      <c r="N267" s="202"/>
      <c r="O267" s="202"/>
      <c r="P267" s="202"/>
      <c r="Q267" s="202"/>
      <c r="R267" s="202"/>
      <c r="S267" s="202"/>
      <c r="T267" s="203"/>
      <c r="AT267" s="197" t="s">
        <v>163</v>
      </c>
      <c r="AU267" s="197" t="s">
        <v>94</v>
      </c>
      <c r="AV267" s="12" t="s">
        <v>94</v>
      </c>
      <c r="AW267" s="12" t="s">
        <v>49</v>
      </c>
      <c r="AX267" s="12" t="s">
        <v>26</v>
      </c>
      <c r="AY267" s="197" t="s">
        <v>150</v>
      </c>
    </row>
    <row r="268" spans="2:65" s="12" customFormat="1">
      <c r="B268" s="195"/>
      <c r="D268" s="196" t="s">
        <v>163</v>
      </c>
      <c r="F268" s="198" t="s">
        <v>573</v>
      </c>
      <c r="H268" s="199">
        <v>2.0299999999999998</v>
      </c>
      <c r="I268" s="200"/>
      <c r="L268" s="195"/>
      <c r="M268" s="201"/>
      <c r="N268" s="202"/>
      <c r="O268" s="202"/>
      <c r="P268" s="202"/>
      <c r="Q268" s="202"/>
      <c r="R268" s="202"/>
      <c r="S268" s="202"/>
      <c r="T268" s="203"/>
      <c r="AT268" s="197" t="s">
        <v>163</v>
      </c>
      <c r="AU268" s="197" t="s">
        <v>94</v>
      </c>
      <c r="AV268" s="12" t="s">
        <v>94</v>
      </c>
      <c r="AW268" s="12" t="s">
        <v>6</v>
      </c>
      <c r="AX268" s="12" t="s">
        <v>26</v>
      </c>
      <c r="AY268" s="197" t="s">
        <v>150</v>
      </c>
    </row>
    <row r="269" spans="2:65" s="1" customFormat="1" ht="16.5" customHeight="1">
      <c r="B269" s="182"/>
      <c r="C269" s="183" t="s">
        <v>559</v>
      </c>
      <c r="D269" s="183" t="s">
        <v>153</v>
      </c>
      <c r="E269" s="184" t="s">
        <v>585</v>
      </c>
      <c r="F269" s="185" t="s">
        <v>586</v>
      </c>
      <c r="G269" s="186" t="s">
        <v>492</v>
      </c>
      <c r="H269" s="187">
        <v>2</v>
      </c>
      <c r="I269" s="188"/>
      <c r="J269" s="189">
        <f>ROUND(I269*H269,2)</f>
        <v>0</v>
      </c>
      <c r="K269" s="185" t="s">
        <v>157</v>
      </c>
      <c r="L269" s="42"/>
      <c r="M269" s="190" t="s">
        <v>5</v>
      </c>
      <c r="N269" s="191" t="s">
        <v>57</v>
      </c>
      <c r="O269" s="43"/>
      <c r="P269" s="192">
        <f>O269*H269</f>
        <v>0</v>
      </c>
      <c r="Q269" s="192">
        <v>2.0000000000000002E-5</v>
      </c>
      <c r="R269" s="192">
        <f>Q269*H269</f>
        <v>4.0000000000000003E-5</v>
      </c>
      <c r="S269" s="192">
        <v>0</v>
      </c>
      <c r="T269" s="193">
        <f>S269*H269</f>
        <v>0</v>
      </c>
      <c r="AR269" s="24" t="s">
        <v>170</v>
      </c>
      <c r="AT269" s="24" t="s">
        <v>153</v>
      </c>
      <c r="AU269" s="24" t="s">
        <v>94</v>
      </c>
      <c r="AY269" s="24" t="s">
        <v>150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24" t="s">
        <v>26</v>
      </c>
      <c r="BK269" s="194">
        <f>ROUND(I269*H269,2)</f>
        <v>0</v>
      </c>
      <c r="BL269" s="24" t="s">
        <v>170</v>
      </c>
      <c r="BM269" s="24" t="s">
        <v>908</v>
      </c>
    </row>
    <row r="270" spans="2:65" s="12" customFormat="1">
      <c r="B270" s="195"/>
      <c r="D270" s="196" t="s">
        <v>163</v>
      </c>
      <c r="E270" s="197" t="s">
        <v>5</v>
      </c>
      <c r="F270" s="198" t="s">
        <v>604</v>
      </c>
      <c r="H270" s="199">
        <v>2</v>
      </c>
      <c r="I270" s="200"/>
      <c r="L270" s="195"/>
      <c r="M270" s="201"/>
      <c r="N270" s="202"/>
      <c r="O270" s="202"/>
      <c r="P270" s="202"/>
      <c r="Q270" s="202"/>
      <c r="R270" s="202"/>
      <c r="S270" s="202"/>
      <c r="T270" s="203"/>
      <c r="AT270" s="197" t="s">
        <v>163</v>
      </c>
      <c r="AU270" s="197" t="s">
        <v>94</v>
      </c>
      <c r="AV270" s="12" t="s">
        <v>94</v>
      </c>
      <c r="AW270" s="12" t="s">
        <v>49</v>
      </c>
      <c r="AX270" s="12" t="s">
        <v>26</v>
      </c>
      <c r="AY270" s="197" t="s">
        <v>150</v>
      </c>
    </row>
    <row r="271" spans="2:65" s="1" customFormat="1" ht="16.5" customHeight="1">
      <c r="B271" s="182"/>
      <c r="C271" s="225" t="s">
        <v>564</v>
      </c>
      <c r="D271" s="225" t="s">
        <v>389</v>
      </c>
      <c r="E271" s="226" t="s">
        <v>594</v>
      </c>
      <c r="F271" s="517" t="s">
        <v>1520</v>
      </c>
      <c r="G271" s="228" t="s">
        <v>591</v>
      </c>
      <c r="H271" s="229">
        <v>2</v>
      </c>
      <c r="I271" s="230"/>
      <c r="J271" s="231">
        <f>ROUND(I271*H271,2)</f>
        <v>0</v>
      </c>
      <c r="K271" s="227" t="s">
        <v>5</v>
      </c>
      <c r="L271" s="232"/>
      <c r="M271" s="233" t="s">
        <v>5</v>
      </c>
      <c r="N271" s="234" t="s">
        <v>57</v>
      </c>
      <c r="O271" s="43"/>
      <c r="P271" s="192">
        <f>O271*H271</f>
        <v>0</v>
      </c>
      <c r="Q271" s="192">
        <v>3.2000000000000002E-3</v>
      </c>
      <c r="R271" s="192">
        <f>Q271*H271</f>
        <v>6.4000000000000003E-3</v>
      </c>
      <c r="S271" s="192">
        <v>0</v>
      </c>
      <c r="T271" s="193">
        <f>S271*H271</f>
        <v>0</v>
      </c>
      <c r="AR271" s="24" t="s">
        <v>187</v>
      </c>
      <c r="AT271" s="24" t="s">
        <v>389</v>
      </c>
      <c r="AU271" s="24" t="s">
        <v>94</v>
      </c>
      <c r="AY271" s="24" t="s">
        <v>150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24" t="s">
        <v>26</v>
      </c>
      <c r="BK271" s="194">
        <f>ROUND(I271*H271,2)</f>
        <v>0</v>
      </c>
      <c r="BL271" s="24" t="s">
        <v>170</v>
      </c>
      <c r="BM271" s="24" t="s">
        <v>909</v>
      </c>
    </row>
    <row r="272" spans="2:65" s="12" customFormat="1">
      <c r="B272" s="195"/>
      <c r="D272" s="196" t="s">
        <v>163</v>
      </c>
      <c r="E272" s="197" t="s">
        <v>5</v>
      </c>
      <c r="F272" s="198" t="s">
        <v>604</v>
      </c>
      <c r="H272" s="199">
        <v>2</v>
      </c>
      <c r="I272" s="200"/>
      <c r="L272" s="195"/>
      <c r="M272" s="201"/>
      <c r="N272" s="202"/>
      <c r="O272" s="202"/>
      <c r="P272" s="202"/>
      <c r="Q272" s="202"/>
      <c r="R272" s="202"/>
      <c r="S272" s="202"/>
      <c r="T272" s="203"/>
      <c r="AT272" s="197" t="s">
        <v>163</v>
      </c>
      <c r="AU272" s="197" t="s">
        <v>94</v>
      </c>
      <c r="AV272" s="12" t="s">
        <v>94</v>
      </c>
      <c r="AW272" s="12" t="s">
        <v>49</v>
      </c>
      <c r="AX272" s="12" t="s">
        <v>26</v>
      </c>
      <c r="AY272" s="197" t="s">
        <v>150</v>
      </c>
    </row>
    <row r="273" spans="2:65" s="1" customFormat="1" ht="16.5" customHeight="1">
      <c r="B273" s="182"/>
      <c r="C273" s="225" t="s">
        <v>569</v>
      </c>
      <c r="D273" s="225" t="s">
        <v>389</v>
      </c>
      <c r="E273" s="226" t="s">
        <v>590</v>
      </c>
      <c r="F273" s="517" t="s">
        <v>1521</v>
      </c>
      <c r="G273" s="228" t="s">
        <v>591</v>
      </c>
      <c r="H273" s="229">
        <v>2</v>
      </c>
      <c r="I273" s="230"/>
      <c r="J273" s="231">
        <f>ROUND(I273*H273,2)</f>
        <v>0</v>
      </c>
      <c r="K273" s="227" t="s">
        <v>5</v>
      </c>
      <c r="L273" s="232"/>
      <c r="M273" s="233" t="s">
        <v>5</v>
      </c>
      <c r="N273" s="234" t="s">
        <v>57</v>
      </c>
      <c r="O273" s="43"/>
      <c r="P273" s="192">
        <f>O273*H273</f>
        <v>0</v>
      </c>
      <c r="Q273" s="192">
        <v>1.2999999999999999E-3</v>
      </c>
      <c r="R273" s="192">
        <f>Q273*H273</f>
        <v>2.5999999999999999E-3</v>
      </c>
      <c r="S273" s="192">
        <v>0</v>
      </c>
      <c r="T273" s="193">
        <f>S273*H273</f>
        <v>0</v>
      </c>
      <c r="AR273" s="24" t="s">
        <v>187</v>
      </c>
      <c r="AT273" s="24" t="s">
        <v>389</v>
      </c>
      <c r="AU273" s="24" t="s">
        <v>94</v>
      </c>
      <c r="AY273" s="24" t="s">
        <v>150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24" t="s">
        <v>26</v>
      </c>
      <c r="BK273" s="194">
        <f>ROUND(I273*H273,2)</f>
        <v>0</v>
      </c>
      <c r="BL273" s="24" t="s">
        <v>170</v>
      </c>
      <c r="BM273" s="24" t="s">
        <v>910</v>
      </c>
    </row>
    <row r="274" spans="2:65" s="12" customFormat="1">
      <c r="B274" s="195"/>
      <c r="D274" s="196" t="s">
        <v>163</v>
      </c>
      <c r="E274" s="197" t="s">
        <v>5</v>
      </c>
      <c r="F274" s="198" t="s">
        <v>604</v>
      </c>
      <c r="H274" s="199">
        <v>2</v>
      </c>
      <c r="I274" s="200"/>
      <c r="L274" s="195"/>
      <c r="M274" s="201"/>
      <c r="N274" s="202"/>
      <c r="O274" s="202"/>
      <c r="P274" s="202"/>
      <c r="Q274" s="202"/>
      <c r="R274" s="202"/>
      <c r="S274" s="202"/>
      <c r="T274" s="203"/>
      <c r="AT274" s="197" t="s">
        <v>163</v>
      </c>
      <c r="AU274" s="197" t="s">
        <v>94</v>
      </c>
      <c r="AV274" s="12" t="s">
        <v>94</v>
      </c>
      <c r="AW274" s="12" t="s">
        <v>49</v>
      </c>
      <c r="AX274" s="12" t="s">
        <v>26</v>
      </c>
      <c r="AY274" s="197" t="s">
        <v>150</v>
      </c>
    </row>
    <row r="275" spans="2:65" s="1" customFormat="1" ht="27">
      <c r="B275" s="182"/>
      <c r="C275" s="225" t="s">
        <v>574</v>
      </c>
      <c r="D275" s="225" t="s">
        <v>389</v>
      </c>
      <c r="E275" s="226" t="s">
        <v>597</v>
      </c>
      <c r="F275" s="517" t="s">
        <v>1522</v>
      </c>
      <c r="G275" s="228" t="s">
        <v>591</v>
      </c>
      <c r="H275" s="229">
        <v>2</v>
      </c>
      <c r="I275" s="230"/>
      <c r="J275" s="231">
        <f>ROUND(I275*H275,2)</f>
        <v>0</v>
      </c>
      <c r="K275" s="227" t="s">
        <v>5</v>
      </c>
      <c r="L275" s="232"/>
      <c r="M275" s="233" t="s">
        <v>5</v>
      </c>
      <c r="N275" s="234" t="s">
        <v>57</v>
      </c>
      <c r="O275" s="43"/>
      <c r="P275" s="192">
        <f>O275*H275</f>
        <v>0</v>
      </c>
      <c r="Q275" s="192">
        <v>5.0000000000000001E-3</v>
      </c>
      <c r="R275" s="192">
        <f>Q275*H275</f>
        <v>0.01</v>
      </c>
      <c r="S275" s="192">
        <v>0</v>
      </c>
      <c r="T275" s="193">
        <f>S275*H275</f>
        <v>0</v>
      </c>
      <c r="AR275" s="24" t="s">
        <v>187</v>
      </c>
      <c r="AT275" s="24" t="s">
        <v>389</v>
      </c>
      <c r="AU275" s="24" t="s">
        <v>94</v>
      </c>
      <c r="AY275" s="24" t="s">
        <v>150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24" t="s">
        <v>26</v>
      </c>
      <c r="BK275" s="194">
        <f>ROUND(I275*H275,2)</f>
        <v>0</v>
      </c>
      <c r="BL275" s="24" t="s">
        <v>170</v>
      </c>
      <c r="BM275" s="24" t="s">
        <v>911</v>
      </c>
    </row>
    <row r="276" spans="2:65" s="12" customFormat="1">
      <c r="B276" s="195"/>
      <c r="D276" s="196" t="s">
        <v>163</v>
      </c>
      <c r="E276" s="197" t="s">
        <v>5</v>
      </c>
      <c r="F276" s="198" t="s">
        <v>604</v>
      </c>
      <c r="H276" s="199">
        <v>2</v>
      </c>
      <c r="I276" s="200"/>
      <c r="L276" s="195"/>
      <c r="M276" s="201"/>
      <c r="N276" s="202"/>
      <c r="O276" s="202"/>
      <c r="P276" s="202"/>
      <c r="Q276" s="202"/>
      <c r="R276" s="202"/>
      <c r="S276" s="202"/>
      <c r="T276" s="203"/>
      <c r="AT276" s="197" t="s">
        <v>163</v>
      </c>
      <c r="AU276" s="197" t="s">
        <v>94</v>
      </c>
      <c r="AV276" s="12" t="s">
        <v>94</v>
      </c>
      <c r="AW276" s="12" t="s">
        <v>49</v>
      </c>
      <c r="AX276" s="12" t="s">
        <v>26</v>
      </c>
      <c r="AY276" s="197" t="s">
        <v>150</v>
      </c>
    </row>
    <row r="277" spans="2:65" s="1" customFormat="1" ht="38.25" customHeight="1">
      <c r="B277" s="182"/>
      <c r="C277" s="183" t="s">
        <v>579</v>
      </c>
      <c r="D277" s="183" t="s">
        <v>153</v>
      </c>
      <c r="E277" s="184" t="s">
        <v>623</v>
      </c>
      <c r="F277" s="185" t="s">
        <v>624</v>
      </c>
      <c r="G277" s="186" t="s">
        <v>492</v>
      </c>
      <c r="H277" s="187">
        <v>4</v>
      </c>
      <c r="I277" s="188"/>
      <c r="J277" s="189">
        <f>ROUND(I277*H277,2)</f>
        <v>0</v>
      </c>
      <c r="K277" s="185" t="s">
        <v>157</v>
      </c>
      <c r="L277" s="42"/>
      <c r="M277" s="190" t="s">
        <v>5</v>
      </c>
      <c r="N277" s="191" t="s">
        <v>57</v>
      </c>
      <c r="O277" s="43"/>
      <c r="P277" s="192">
        <f>O277*H277</f>
        <v>0</v>
      </c>
      <c r="Q277" s="192">
        <v>8.5999999999999998E-4</v>
      </c>
      <c r="R277" s="192">
        <f>Q277*H277</f>
        <v>3.4399999999999999E-3</v>
      </c>
      <c r="S277" s="192">
        <v>0</v>
      </c>
      <c r="T277" s="193">
        <f>S277*H277</f>
        <v>0</v>
      </c>
      <c r="AR277" s="24" t="s">
        <v>170</v>
      </c>
      <c r="AT277" s="24" t="s">
        <v>153</v>
      </c>
      <c r="AU277" s="24" t="s">
        <v>94</v>
      </c>
      <c r="AY277" s="24" t="s">
        <v>150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24" t="s">
        <v>26</v>
      </c>
      <c r="BK277" s="194">
        <f>ROUND(I277*H277,2)</f>
        <v>0</v>
      </c>
      <c r="BL277" s="24" t="s">
        <v>170</v>
      </c>
      <c r="BM277" s="24" t="s">
        <v>912</v>
      </c>
    </row>
    <row r="278" spans="2:65" s="12" customFormat="1">
      <c r="B278" s="195"/>
      <c r="D278" s="196" t="s">
        <v>163</v>
      </c>
      <c r="E278" s="197" t="s">
        <v>5</v>
      </c>
      <c r="F278" s="198" t="s">
        <v>913</v>
      </c>
      <c r="H278" s="199">
        <v>4</v>
      </c>
      <c r="I278" s="200"/>
      <c r="L278" s="195"/>
      <c r="M278" s="201"/>
      <c r="N278" s="202"/>
      <c r="O278" s="202"/>
      <c r="P278" s="202"/>
      <c r="Q278" s="202"/>
      <c r="R278" s="202"/>
      <c r="S278" s="202"/>
      <c r="T278" s="203"/>
      <c r="AT278" s="197" t="s">
        <v>163</v>
      </c>
      <c r="AU278" s="197" t="s">
        <v>94</v>
      </c>
      <c r="AV278" s="12" t="s">
        <v>94</v>
      </c>
      <c r="AW278" s="12" t="s">
        <v>49</v>
      </c>
      <c r="AX278" s="12" t="s">
        <v>26</v>
      </c>
      <c r="AY278" s="197" t="s">
        <v>150</v>
      </c>
    </row>
    <row r="279" spans="2:65" s="1" customFormat="1" ht="16.5" customHeight="1">
      <c r="B279" s="182"/>
      <c r="C279" s="225" t="s">
        <v>584</v>
      </c>
      <c r="D279" s="225" t="s">
        <v>389</v>
      </c>
      <c r="E279" s="226" t="s">
        <v>627</v>
      </c>
      <c r="F279" s="517" t="s">
        <v>1527</v>
      </c>
      <c r="G279" s="228" t="s">
        <v>492</v>
      </c>
      <c r="H279" s="229">
        <v>4</v>
      </c>
      <c r="I279" s="230"/>
      <c r="J279" s="231">
        <f>ROUND(I279*H279,2)</f>
        <v>0</v>
      </c>
      <c r="K279" s="227" t="s">
        <v>5</v>
      </c>
      <c r="L279" s="232"/>
      <c r="M279" s="233" t="s">
        <v>5</v>
      </c>
      <c r="N279" s="234" t="s">
        <v>57</v>
      </c>
      <c r="O279" s="43"/>
      <c r="P279" s="192">
        <f>O279*H279</f>
        <v>0</v>
      </c>
      <c r="Q279" s="192">
        <v>1.7999999999999999E-2</v>
      </c>
      <c r="R279" s="192">
        <f>Q279*H279</f>
        <v>7.1999999999999995E-2</v>
      </c>
      <c r="S279" s="192">
        <v>0</v>
      </c>
      <c r="T279" s="193">
        <f>S279*H279</f>
        <v>0</v>
      </c>
      <c r="AR279" s="24" t="s">
        <v>187</v>
      </c>
      <c r="AT279" s="24" t="s">
        <v>389</v>
      </c>
      <c r="AU279" s="24" t="s">
        <v>94</v>
      </c>
      <c r="AY279" s="24" t="s">
        <v>150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24" t="s">
        <v>26</v>
      </c>
      <c r="BK279" s="194">
        <f>ROUND(I279*H279,2)</f>
        <v>0</v>
      </c>
      <c r="BL279" s="24" t="s">
        <v>170</v>
      </c>
      <c r="BM279" s="24" t="s">
        <v>914</v>
      </c>
    </row>
    <row r="280" spans="2:65" s="12" customFormat="1">
      <c r="B280" s="195"/>
      <c r="D280" s="196" t="s">
        <v>163</v>
      </c>
      <c r="E280" s="197" t="s">
        <v>5</v>
      </c>
      <c r="F280" s="198" t="s">
        <v>913</v>
      </c>
      <c r="H280" s="199">
        <v>4</v>
      </c>
      <c r="I280" s="200"/>
      <c r="L280" s="195"/>
      <c r="M280" s="201"/>
      <c r="N280" s="202"/>
      <c r="O280" s="202"/>
      <c r="P280" s="202"/>
      <c r="Q280" s="202"/>
      <c r="R280" s="202"/>
      <c r="S280" s="202"/>
      <c r="T280" s="203"/>
      <c r="AT280" s="197" t="s">
        <v>163</v>
      </c>
      <c r="AU280" s="197" t="s">
        <v>94</v>
      </c>
      <c r="AV280" s="12" t="s">
        <v>94</v>
      </c>
      <c r="AW280" s="12" t="s">
        <v>49</v>
      </c>
      <c r="AX280" s="12" t="s">
        <v>26</v>
      </c>
      <c r="AY280" s="197" t="s">
        <v>150</v>
      </c>
    </row>
    <row r="281" spans="2:65" s="1" customFormat="1" ht="27">
      <c r="B281" s="182"/>
      <c r="C281" s="225" t="s">
        <v>589</v>
      </c>
      <c r="D281" s="225" t="s">
        <v>389</v>
      </c>
      <c r="E281" s="226" t="s">
        <v>630</v>
      </c>
      <c r="F281" s="517" t="s">
        <v>1528</v>
      </c>
      <c r="G281" s="228" t="s">
        <v>492</v>
      </c>
      <c r="H281" s="229">
        <v>4</v>
      </c>
      <c r="I281" s="230"/>
      <c r="J281" s="231">
        <f>ROUND(I281*H281,2)</f>
        <v>0</v>
      </c>
      <c r="K281" s="227" t="s">
        <v>5</v>
      </c>
      <c r="L281" s="232"/>
      <c r="M281" s="233" t="s">
        <v>5</v>
      </c>
      <c r="N281" s="234" t="s">
        <v>57</v>
      </c>
      <c r="O281" s="43"/>
      <c r="P281" s="192">
        <f>O281*H281</f>
        <v>0</v>
      </c>
      <c r="Q281" s="192">
        <v>7.3000000000000001E-3</v>
      </c>
      <c r="R281" s="192">
        <f>Q281*H281</f>
        <v>2.92E-2</v>
      </c>
      <c r="S281" s="192">
        <v>0</v>
      </c>
      <c r="T281" s="193">
        <f>S281*H281</f>
        <v>0</v>
      </c>
      <c r="AR281" s="24" t="s">
        <v>187</v>
      </c>
      <c r="AT281" s="24" t="s">
        <v>389</v>
      </c>
      <c r="AU281" s="24" t="s">
        <v>94</v>
      </c>
      <c r="AY281" s="24" t="s">
        <v>150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24" t="s">
        <v>26</v>
      </c>
      <c r="BK281" s="194">
        <f>ROUND(I281*H281,2)</f>
        <v>0</v>
      </c>
      <c r="BL281" s="24" t="s">
        <v>170</v>
      </c>
      <c r="BM281" s="24" t="s">
        <v>915</v>
      </c>
    </row>
    <row r="282" spans="2:65" s="12" customFormat="1">
      <c r="B282" s="195"/>
      <c r="D282" s="196" t="s">
        <v>163</v>
      </c>
      <c r="E282" s="197" t="s">
        <v>5</v>
      </c>
      <c r="F282" s="198" t="s">
        <v>913</v>
      </c>
      <c r="H282" s="199">
        <v>4</v>
      </c>
      <c r="I282" s="200"/>
      <c r="L282" s="195"/>
      <c r="M282" s="201"/>
      <c r="N282" s="202"/>
      <c r="O282" s="202"/>
      <c r="P282" s="202"/>
      <c r="Q282" s="202"/>
      <c r="R282" s="202"/>
      <c r="S282" s="202"/>
      <c r="T282" s="203"/>
      <c r="AT282" s="197" t="s">
        <v>163</v>
      </c>
      <c r="AU282" s="197" t="s">
        <v>94</v>
      </c>
      <c r="AV282" s="12" t="s">
        <v>94</v>
      </c>
      <c r="AW282" s="12" t="s">
        <v>49</v>
      </c>
      <c r="AX282" s="12" t="s">
        <v>26</v>
      </c>
      <c r="AY282" s="197" t="s">
        <v>150</v>
      </c>
    </row>
    <row r="283" spans="2:65" s="1" customFormat="1" ht="38.25" customHeight="1">
      <c r="B283" s="182"/>
      <c r="C283" s="183" t="s">
        <v>593</v>
      </c>
      <c r="D283" s="183" t="s">
        <v>153</v>
      </c>
      <c r="E283" s="184" t="s">
        <v>633</v>
      </c>
      <c r="F283" s="185" t="s">
        <v>634</v>
      </c>
      <c r="G283" s="186" t="s">
        <v>492</v>
      </c>
      <c r="H283" s="187">
        <v>1</v>
      </c>
      <c r="I283" s="188"/>
      <c r="J283" s="189">
        <f>ROUND(I283*H283,2)</f>
        <v>0</v>
      </c>
      <c r="K283" s="185" t="s">
        <v>157</v>
      </c>
      <c r="L283" s="42"/>
      <c r="M283" s="190" t="s">
        <v>5</v>
      </c>
      <c r="N283" s="191" t="s">
        <v>57</v>
      </c>
      <c r="O283" s="43"/>
      <c r="P283" s="192">
        <f>O283*H283</f>
        <v>0</v>
      </c>
      <c r="Q283" s="192">
        <v>8.0000000000000004E-4</v>
      </c>
      <c r="R283" s="192">
        <f>Q283*H283</f>
        <v>8.0000000000000004E-4</v>
      </c>
      <c r="S283" s="192">
        <v>0</v>
      </c>
      <c r="T283" s="193">
        <f>S283*H283</f>
        <v>0</v>
      </c>
      <c r="AR283" s="24" t="s">
        <v>170</v>
      </c>
      <c r="AT283" s="24" t="s">
        <v>153</v>
      </c>
      <c r="AU283" s="24" t="s">
        <v>94</v>
      </c>
      <c r="AY283" s="24" t="s">
        <v>150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24" t="s">
        <v>26</v>
      </c>
      <c r="BK283" s="194">
        <f>ROUND(I283*H283,2)</f>
        <v>0</v>
      </c>
      <c r="BL283" s="24" t="s">
        <v>170</v>
      </c>
      <c r="BM283" s="24" t="s">
        <v>916</v>
      </c>
    </row>
    <row r="284" spans="2:65" s="12" customFormat="1">
      <c r="B284" s="195"/>
      <c r="D284" s="196" t="s">
        <v>163</v>
      </c>
      <c r="E284" s="197" t="s">
        <v>5</v>
      </c>
      <c r="F284" s="198" t="s">
        <v>504</v>
      </c>
      <c r="H284" s="199">
        <v>1</v>
      </c>
      <c r="I284" s="200"/>
      <c r="L284" s="195"/>
      <c r="M284" s="201"/>
      <c r="N284" s="202"/>
      <c r="O284" s="202"/>
      <c r="P284" s="202"/>
      <c r="Q284" s="202"/>
      <c r="R284" s="202"/>
      <c r="S284" s="202"/>
      <c r="T284" s="203"/>
      <c r="AT284" s="197" t="s">
        <v>163</v>
      </c>
      <c r="AU284" s="197" t="s">
        <v>94</v>
      </c>
      <c r="AV284" s="12" t="s">
        <v>94</v>
      </c>
      <c r="AW284" s="12" t="s">
        <v>49</v>
      </c>
      <c r="AX284" s="12" t="s">
        <v>26</v>
      </c>
      <c r="AY284" s="197" t="s">
        <v>150</v>
      </c>
    </row>
    <row r="285" spans="2:65" s="1" customFormat="1" ht="16.5" customHeight="1">
      <c r="B285" s="182"/>
      <c r="C285" s="225" t="s">
        <v>596</v>
      </c>
      <c r="D285" s="225" t="s">
        <v>389</v>
      </c>
      <c r="E285" s="226" t="s">
        <v>637</v>
      </c>
      <c r="F285" s="517" t="s">
        <v>1529</v>
      </c>
      <c r="G285" s="228" t="s">
        <v>638</v>
      </c>
      <c r="H285" s="229">
        <v>1</v>
      </c>
      <c r="I285" s="230"/>
      <c r="J285" s="231">
        <f>ROUND(I285*H285,2)</f>
        <v>0</v>
      </c>
      <c r="K285" s="227" t="s">
        <v>5</v>
      </c>
      <c r="L285" s="232"/>
      <c r="M285" s="233" t="s">
        <v>5</v>
      </c>
      <c r="N285" s="234" t="s">
        <v>57</v>
      </c>
      <c r="O285" s="43"/>
      <c r="P285" s="192">
        <f>O285*H285</f>
        <v>0</v>
      </c>
      <c r="Q285" s="192">
        <v>3.3000000000000002E-2</v>
      </c>
      <c r="R285" s="192">
        <f>Q285*H285</f>
        <v>3.3000000000000002E-2</v>
      </c>
      <c r="S285" s="192">
        <v>0</v>
      </c>
      <c r="T285" s="193">
        <f>S285*H285</f>
        <v>0</v>
      </c>
      <c r="AR285" s="24" t="s">
        <v>187</v>
      </c>
      <c r="AT285" s="24" t="s">
        <v>389</v>
      </c>
      <c r="AU285" s="24" t="s">
        <v>94</v>
      </c>
      <c r="AY285" s="24" t="s">
        <v>150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24" t="s">
        <v>26</v>
      </c>
      <c r="BK285" s="194">
        <f>ROUND(I285*H285,2)</f>
        <v>0</v>
      </c>
      <c r="BL285" s="24" t="s">
        <v>170</v>
      </c>
      <c r="BM285" s="24" t="s">
        <v>917</v>
      </c>
    </row>
    <row r="286" spans="2:65" s="12" customFormat="1">
      <c r="B286" s="195"/>
      <c r="D286" s="196" t="s">
        <v>163</v>
      </c>
      <c r="E286" s="197" t="s">
        <v>5</v>
      </c>
      <c r="F286" s="198" t="s">
        <v>504</v>
      </c>
      <c r="H286" s="199">
        <v>1</v>
      </c>
      <c r="I286" s="200"/>
      <c r="L286" s="195"/>
      <c r="M286" s="201"/>
      <c r="N286" s="202"/>
      <c r="O286" s="202"/>
      <c r="P286" s="202"/>
      <c r="Q286" s="202"/>
      <c r="R286" s="202"/>
      <c r="S286" s="202"/>
      <c r="T286" s="203"/>
      <c r="AT286" s="197" t="s">
        <v>163</v>
      </c>
      <c r="AU286" s="197" t="s">
        <v>94</v>
      </c>
      <c r="AV286" s="12" t="s">
        <v>94</v>
      </c>
      <c r="AW286" s="12" t="s">
        <v>49</v>
      </c>
      <c r="AX286" s="12" t="s">
        <v>26</v>
      </c>
      <c r="AY286" s="197" t="s">
        <v>150</v>
      </c>
    </row>
    <row r="287" spans="2:65" s="1" customFormat="1" ht="25.5" customHeight="1">
      <c r="B287" s="182"/>
      <c r="C287" s="183" t="s">
        <v>600</v>
      </c>
      <c r="D287" s="183" t="s">
        <v>153</v>
      </c>
      <c r="E287" s="184" t="s">
        <v>641</v>
      </c>
      <c r="F287" s="185" t="s">
        <v>642</v>
      </c>
      <c r="G287" s="186" t="s">
        <v>492</v>
      </c>
      <c r="H287" s="187">
        <v>2</v>
      </c>
      <c r="I287" s="188"/>
      <c r="J287" s="189">
        <f>ROUND(I287*H287,2)</f>
        <v>0</v>
      </c>
      <c r="K287" s="185" t="s">
        <v>157</v>
      </c>
      <c r="L287" s="42"/>
      <c r="M287" s="190" t="s">
        <v>5</v>
      </c>
      <c r="N287" s="191" t="s">
        <v>57</v>
      </c>
      <c r="O287" s="43"/>
      <c r="P287" s="192">
        <f>O287*H287</f>
        <v>0</v>
      </c>
      <c r="Q287" s="192">
        <v>3.4000000000000002E-4</v>
      </c>
      <c r="R287" s="192">
        <f>Q287*H287</f>
        <v>6.8000000000000005E-4</v>
      </c>
      <c r="S287" s="192">
        <v>0</v>
      </c>
      <c r="T287" s="193">
        <f>S287*H287</f>
        <v>0</v>
      </c>
      <c r="AR287" s="24" t="s">
        <v>170</v>
      </c>
      <c r="AT287" s="24" t="s">
        <v>153</v>
      </c>
      <c r="AU287" s="24" t="s">
        <v>94</v>
      </c>
      <c r="AY287" s="24" t="s">
        <v>150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24" t="s">
        <v>26</v>
      </c>
      <c r="BK287" s="194">
        <f>ROUND(I287*H287,2)</f>
        <v>0</v>
      </c>
      <c r="BL287" s="24" t="s">
        <v>170</v>
      </c>
      <c r="BM287" s="24" t="s">
        <v>918</v>
      </c>
    </row>
    <row r="288" spans="2:65" s="12" customFormat="1">
      <c r="B288" s="195"/>
      <c r="D288" s="196" t="s">
        <v>163</v>
      </c>
      <c r="E288" s="197" t="s">
        <v>5</v>
      </c>
      <c r="F288" s="198" t="s">
        <v>919</v>
      </c>
      <c r="H288" s="199">
        <v>2</v>
      </c>
      <c r="I288" s="200"/>
      <c r="L288" s="195"/>
      <c r="M288" s="201"/>
      <c r="N288" s="202"/>
      <c r="O288" s="202"/>
      <c r="P288" s="202"/>
      <c r="Q288" s="202"/>
      <c r="R288" s="202"/>
      <c r="S288" s="202"/>
      <c r="T288" s="203"/>
      <c r="AT288" s="197" t="s">
        <v>163</v>
      </c>
      <c r="AU288" s="197" t="s">
        <v>94</v>
      </c>
      <c r="AV288" s="12" t="s">
        <v>94</v>
      </c>
      <c r="AW288" s="12" t="s">
        <v>49</v>
      </c>
      <c r="AX288" s="12" t="s">
        <v>26</v>
      </c>
      <c r="AY288" s="197" t="s">
        <v>150</v>
      </c>
    </row>
    <row r="289" spans="2:65" s="1" customFormat="1" ht="27">
      <c r="B289" s="182"/>
      <c r="C289" s="225" t="s">
        <v>605</v>
      </c>
      <c r="D289" s="225" t="s">
        <v>389</v>
      </c>
      <c r="E289" s="226" t="s">
        <v>646</v>
      </c>
      <c r="F289" s="517" t="s">
        <v>1530</v>
      </c>
      <c r="G289" s="228" t="s">
        <v>591</v>
      </c>
      <c r="H289" s="229">
        <v>2</v>
      </c>
      <c r="I289" s="230"/>
      <c r="J289" s="231">
        <f>ROUND(I289*H289,2)</f>
        <v>0</v>
      </c>
      <c r="K289" s="227" t="s">
        <v>5</v>
      </c>
      <c r="L289" s="232"/>
      <c r="M289" s="233" t="s">
        <v>5</v>
      </c>
      <c r="N289" s="234" t="s">
        <v>57</v>
      </c>
      <c r="O289" s="43"/>
      <c r="P289" s="192">
        <f>O289*H289</f>
        <v>0</v>
      </c>
      <c r="Q289" s="192">
        <v>4.2999999999999997E-2</v>
      </c>
      <c r="R289" s="192">
        <f>Q289*H289</f>
        <v>8.5999999999999993E-2</v>
      </c>
      <c r="S289" s="192">
        <v>0</v>
      </c>
      <c r="T289" s="193">
        <f>S289*H289</f>
        <v>0</v>
      </c>
      <c r="AR289" s="24" t="s">
        <v>187</v>
      </c>
      <c r="AT289" s="24" t="s">
        <v>389</v>
      </c>
      <c r="AU289" s="24" t="s">
        <v>94</v>
      </c>
      <c r="AY289" s="24" t="s">
        <v>150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24" t="s">
        <v>26</v>
      </c>
      <c r="BK289" s="194">
        <f>ROUND(I289*H289,2)</f>
        <v>0</v>
      </c>
      <c r="BL289" s="24" t="s">
        <v>170</v>
      </c>
      <c r="BM289" s="24" t="s">
        <v>920</v>
      </c>
    </row>
    <row r="290" spans="2:65" s="12" customFormat="1">
      <c r="B290" s="195"/>
      <c r="D290" s="196" t="s">
        <v>163</v>
      </c>
      <c r="E290" s="197" t="s">
        <v>5</v>
      </c>
      <c r="F290" s="198" t="s">
        <v>919</v>
      </c>
      <c r="H290" s="199">
        <v>2</v>
      </c>
      <c r="I290" s="200"/>
      <c r="L290" s="195"/>
      <c r="M290" s="201"/>
      <c r="N290" s="202"/>
      <c r="O290" s="202"/>
      <c r="P290" s="202"/>
      <c r="Q290" s="202"/>
      <c r="R290" s="202"/>
      <c r="S290" s="202"/>
      <c r="T290" s="203"/>
      <c r="AT290" s="197" t="s">
        <v>163</v>
      </c>
      <c r="AU290" s="197" t="s">
        <v>94</v>
      </c>
      <c r="AV290" s="12" t="s">
        <v>94</v>
      </c>
      <c r="AW290" s="12" t="s">
        <v>49</v>
      </c>
      <c r="AX290" s="12" t="s">
        <v>26</v>
      </c>
      <c r="AY290" s="197" t="s">
        <v>150</v>
      </c>
    </row>
    <row r="291" spans="2:65" s="1" customFormat="1" ht="25.5" customHeight="1">
      <c r="B291" s="182"/>
      <c r="C291" s="183" t="s">
        <v>608</v>
      </c>
      <c r="D291" s="183" t="s">
        <v>153</v>
      </c>
      <c r="E291" s="184" t="s">
        <v>649</v>
      </c>
      <c r="F291" s="185" t="s">
        <v>650</v>
      </c>
      <c r="G291" s="186" t="s">
        <v>492</v>
      </c>
      <c r="H291" s="187">
        <v>2</v>
      </c>
      <c r="I291" s="188"/>
      <c r="J291" s="189">
        <f>ROUND(I291*H291,2)</f>
        <v>0</v>
      </c>
      <c r="K291" s="185" t="s">
        <v>157</v>
      </c>
      <c r="L291" s="42"/>
      <c r="M291" s="190" t="s">
        <v>5</v>
      </c>
      <c r="N291" s="191" t="s">
        <v>57</v>
      </c>
      <c r="O291" s="43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AR291" s="24" t="s">
        <v>170</v>
      </c>
      <c r="AT291" s="24" t="s">
        <v>153</v>
      </c>
      <c r="AU291" s="24" t="s">
        <v>94</v>
      </c>
      <c r="AY291" s="24" t="s">
        <v>150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24" t="s">
        <v>26</v>
      </c>
      <c r="BK291" s="194">
        <f>ROUND(I291*H291,2)</f>
        <v>0</v>
      </c>
      <c r="BL291" s="24" t="s">
        <v>170</v>
      </c>
      <c r="BM291" s="24" t="s">
        <v>921</v>
      </c>
    </row>
    <row r="292" spans="2:65" s="12" customFormat="1">
      <c r="B292" s="195"/>
      <c r="D292" s="196" t="s">
        <v>163</v>
      </c>
      <c r="E292" s="197" t="s">
        <v>5</v>
      </c>
      <c r="F292" s="198" t="s">
        <v>919</v>
      </c>
      <c r="H292" s="199">
        <v>2</v>
      </c>
      <c r="I292" s="200"/>
      <c r="L292" s="195"/>
      <c r="M292" s="201"/>
      <c r="N292" s="202"/>
      <c r="O292" s="202"/>
      <c r="P292" s="202"/>
      <c r="Q292" s="202"/>
      <c r="R292" s="202"/>
      <c r="S292" s="202"/>
      <c r="T292" s="203"/>
      <c r="AT292" s="197" t="s">
        <v>163</v>
      </c>
      <c r="AU292" s="197" t="s">
        <v>94</v>
      </c>
      <c r="AV292" s="12" t="s">
        <v>94</v>
      </c>
      <c r="AW292" s="12" t="s">
        <v>49</v>
      </c>
      <c r="AX292" s="12" t="s">
        <v>26</v>
      </c>
      <c r="AY292" s="197" t="s">
        <v>150</v>
      </c>
    </row>
    <row r="293" spans="2:65" s="1" customFormat="1" ht="27">
      <c r="B293" s="182"/>
      <c r="C293" s="225" t="s">
        <v>611</v>
      </c>
      <c r="D293" s="225" t="s">
        <v>389</v>
      </c>
      <c r="E293" s="226" t="s">
        <v>654</v>
      </c>
      <c r="F293" s="517" t="s">
        <v>1531</v>
      </c>
      <c r="G293" s="228" t="s">
        <v>591</v>
      </c>
      <c r="H293" s="229">
        <v>2</v>
      </c>
      <c r="I293" s="230"/>
      <c r="J293" s="231">
        <f>ROUND(I293*H293,2)</f>
        <v>0</v>
      </c>
      <c r="K293" s="227" t="s">
        <v>5</v>
      </c>
      <c r="L293" s="232"/>
      <c r="M293" s="233" t="s">
        <v>5</v>
      </c>
      <c r="N293" s="234" t="s">
        <v>57</v>
      </c>
      <c r="O293" s="43"/>
      <c r="P293" s="192">
        <f>O293*H293</f>
        <v>0</v>
      </c>
      <c r="Q293" s="192">
        <v>1.9E-3</v>
      </c>
      <c r="R293" s="192">
        <f>Q293*H293</f>
        <v>3.8E-3</v>
      </c>
      <c r="S293" s="192">
        <v>0</v>
      </c>
      <c r="T293" s="193">
        <f>S293*H293</f>
        <v>0</v>
      </c>
      <c r="AR293" s="24" t="s">
        <v>187</v>
      </c>
      <c r="AT293" s="24" t="s">
        <v>389</v>
      </c>
      <c r="AU293" s="24" t="s">
        <v>94</v>
      </c>
      <c r="AY293" s="24" t="s">
        <v>150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24" t="s">
        <v>26</v>
      </c>
      <c r="BK293" s="194">
        <f>ROUND(I293*H293,2)</f>
        <v>0</v>
      </c>
      <c r="BL293" s="24" t="s">
        <v>170</v>
      </c>
      <c r="BM293" s="24" t="s">
        <v>922</v>
      </c>
    </row>
    <row r="294" spans="2:65" s="1" customFormat="1" ht="27">
      <c r="B294" s="42"/>
      <c r="D294" s="196" t="s">
        <v>219</v>
      </c>
      <c r="F294" s="204" t="s">
        <v>656</v>
      </c>
      <c r="I294" s="205"/>
      <c r="L294" s="42"/>
      <c r="M294" s="206"/>
      <c r="N294" s="43"/>
      <c r="O294" s="43"/>
      <c r="P294" s="43"/>
      <c r="Q294" s="43"/>
      <c r="R294" s="43"/>
      <c r="S294" s="43"/>
      <c r="T294" s="71"/>
      <c r="AT294" s="24" t="s">
        <v>219</v>
      </c>
      <c r="AU294" s="24" t="s">
        <v>94</v>
      </c>
    </row>
    <row r="295" spans="2:65" s="12" customFormat="1">
      <c r="B295" s="195"/>
      <c r="D295" s="196" t="s">
        <v>163</v>
      </c>
      <c r="E295" s="197" t="s">
        <v>5</v>
      </c>
      <c r="F295" s="198" t="s">
        <v>919</v>
      </c>
      <c r="H295" s="199">
        <v>2</v>
      </c>
      <c r="I295" s="200"/>
      <c r="L295" s="195"/>
      <c r="M295" s="201"/>
      <c r="N295" s="202"/>
      <c r="O295" s="202"/>
      <c r="P295" s="202"/>
      <c r="Q295" s="202"/>
      <c r="R295" s="202"/>
      <c r="S295" s="202"/>
      <c r="T295" s="203"/>
      <c r="AT295" s="197" t="s">
        <v>163</v>
      </c>
      <c r="AU295" s="197" t="s">
        <v>94</v>
      </c>
      <c r="AV295" s="12" t="s">
        <v>94</v>
      </c>
      <c r="AW295" s="12" t="s">
        <v>49</v>
      </c>
      <c r="AX295" s="12" t="s">
        <v>26</v>
      </c>
      <c r="AY295" s="197" t="s">
        <v>150</v>
      </c>
    </row>
    <row r="296" spans="2:65" s="1" customFormat="1" ht="16.5" customHeight="1">
      <c r="B296" s="182"/>
      <c r="C296" s="183" t="s">
        <v>616</v>
      </c>
      <c r="D296" s="183" t="s">
        <v>153</v>
      </c>
      <c r="E296" s="184" t="s">
        <v>658</v>
      </c>
      <c r="F296" s="185" t="s">
        <v>659</v>
      </c>
      <c r="G296" s="186" t="s">
        <v>289</v>
      </c>
      <c r="H296" s="187">
        <v>213</v>
      </c>
      <c r="I296" s="188"/>
      <c r="J296" s="189">
        <f>ROUND(I296*H296,2)</f>
        <v>0</v>
      </c>
      <c r="K296" s="185" t="s">
        <v>157</v>
      </c>
      <c r="L296" s="42"/>
      <c r="M296" s="190" t="s">
        <v>5</v>
      </c>
      <c r="N296" s="191" t="s">
        <v>57</v>
      </c>
      <c r="O296" s="43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AR296" s="24" t="s">
        <v>170</v>
      </c>
      <c r="AT296" s="24" t="s">
        <v>153</v>
      </c>
      <c r="AU296" s="24" t="s">
        <v>94</v>
      </c>
      <c r="AY296" s="24" t="s">
        <v>150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24" t="s">
        <v>26</v>
      </c>
      <c r="BK296" s="194">
        <f>ROUND(I296*H296,2)</f>
        <v>0</v>
      </c>
      <c r="BL296" s="24" t="s">
        <v>170</v>
      </c>
      <c r="BM296" s="24" t="s">
        <v>923</v>
      </c>
    </row>
    <row r="297" spans="2:65" s="12" customFormat="1">
      <c r="B297" s="195"/>
      <c r="D297" s="196" t="s">
        <v>163</v>
      </c>
      <c r="E297" s="197" t="s">
        <v>5</v>
      </c>
      <c r="F297" s="198" t="s">
        <v>877</v>
      </c>
      <c r="H297" s="199">
        <v>213</v>
      </c>
      <c r="I297" s="200"/>
      <c r="L297" s="195"/>
      <c r="M297" s="201"/>
      <c r="N297" s="202"/>
      <c r="O297" s="202"/>
      <c r="P297" s="202"/>
      <c r="Q297" s="202"/>
      <c r="R297" s="202"/>
      <c r="S297" s="202"/>
      <c r="T297" s="203"/>
      <c r="AT297" s="197" t="s">
        <v>163</v>
      </c>
      <c r="AU297" s="197" t="s">
        <v>94</v>
      </c>
      <c r="AV297" s="12" t="s">
        <v>94</v>
      </c>
      <c r="AW297" s="12" t="s">
        <v>49</v>
      </c>
      <c r="AX297" s="12" t="s">
        <v>26</v>
      </c>
      <c r="AY297" s="197" t="s">
        <v>150</v>
      </c>
    </row>
    <row r="298" spans="2:65" s="1" customFormat="1" ht="16.5" customHeight="1">
      <c r="B298" s="182"/>
      <c r="C298" s="183" t="s">
        <v>619</v>
      </c>
      <c r="D298" s="183" t="s">
        <v>153</v>
      </c>
      <c r="E298" s="184" t="s">
        <v>666</v>
      </c>
      <c r="F298" s="185" t="s">
        <v>667</v>
      </c>
      <c r="G298" s="186" t="s">
        <v>289</v>
      </c>
      <c r="H298" s="187">
        <v>213</v>
      </c>
      <c r="I298" s="188"/>
      <c r="J298" s="189">
        <f>ROUND(I298*H298,2)</f>
        <v>0</v>
      </c>
      <c r="K298" s="185" t="s">
        <v>5</v>
      </c>
      <c r="L298" s="42"/>
      <c r="M298" s="190" t="s">
        <v>5</v>
      </c>
      <c r="N298" s="191" t="s">
        <v>57</v>
      </c>
      <c r="O298" s="43"/>
      <c r="P298" s="192">
        <f>O298*H298</f>
        <v>0</v>
      </c>
      <c r="Q298" s="192">
        <v>0</v>
      </c>
      <c r="R298" s="192">
        <f>Q298*H298</f>
        <v>0</v>
      </c>
      <c r="S298" s="192">
        <v>0</v>
      </c>
      <c r="T298" s="193">
        <f>S298*H298</f>
        <v>0</v>
      </c>
      <c r="AR298" s="24" t="s">
        <v>170</v>
      </c>
      <c r="AT298" s="24" t="s">
        <v>153</v>
      </c>
      <c r="AU298" s="24" t="s">
        <v>94</v>
      </c>
      <c r="AY298" s="24" t="s">
        <v>150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24" t="s">
        <v>26</v>
      </c>
      <c r="BK298" s="194">
        <f>ROUND(I298*H298,2)</f>
        <v>0</v>
      </c>
      <c r="BL298" s="24" t="s">
        <v>170</v>
      </c>
      <c r="BM298" s="24" t="s">
        <v>924</v>
      </c>
    </row>
    <row r="299" spans="2:65" s="12" customFormat="1">
      <c r="B299" s="195"/>
      <c r="D299" s="196" t="s">
        <v>163</v>
      </c>
      <c r="E299" s="197" t="s">
        <v>5</v>
      </c>
      <c r="F299" s="198" t="s">
        <v>877</v>
      </c>
      <c r="H299" s="199">
        <v>213</v>
      </c>
      <c r="I299" s="200"/>
      <c r="L299" s="195"/>
      <c r="M299" s="201"/>
      <c r="N299" s="202"/>
      <c r="O299" s="202"/>
      <c r="P299" s="202"/>
      <c r="Q299" s="202"/>
      <c r="R299" s="202"/>
      <c r="S299" s="202"/>
      <c r="T299" s="203"/>
      <c r="AT299" s="197" t="s">
        <v>163</v>
      </c>
      <c r="AU299" s="197" t="s">
        <v>94</v>
      </c>
      <c r="AV299" s="12" t="s">
        <v>94</v>
      </c>
      <c r="AW299" s="12" t="s">
        <v>49</v>
      </c>
      <c r="AX299" s="12" t="s">
        <v>26</v>
      </c>
      <c r="AY299" s="197" t="s">
        <v>150</v>
      </c>
    </row>
    <row r="300" spans="2:65" s="1" customFormat="1" ht="16.5" customHeight="1">
      <c r="B300" s="182"/>
      <c r="C300" s="183" t="s">
        <v>622</v>
      </c>
      <c r="D300" s="183" t="s">
        <v>153</v>
      </c>
      <c r="E300" s="184" t="s">
        <v>662</v>
      </c>
      <c r="F300" s="185" t="s">
        <v>663</v>
      </c>
      <c r="G300" s="186" t="s">
        <v>289</v>
      </c>
      <c r="H300" s="187">
        <v>213</v>
      </c>
      <c r="I300" s="188"/>
      <c r="J300" s="189">
        <f>ROUND(I300*H300,2)</f>
        <v>0</v>
      </c>
      <c r="K300" s="185" t="s">
        <v>157</v>
      </c>
      <c r="L300" s="42"/>
      <c r="M300" s="190" t="s">
        <v>5</v>
      </c>
      <c r="N300" s="191" t="s">
        <v>57</v>
      </c>
      <c r="O300" s="43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AR300" s="24" t="s">
        <v>170</v>
      </c>
      <c r="AT300" s="24" t="s">
        <v>153</v>
      </c>
      <c r="AU300" s="24" t="s">
        <v>94</v>
      </c>
      <c r="AY300" s="24" t="s">
        <v>150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24" t="s">
        <v>26</v>
      </c>
      <c r="BK300" s="194">
        <f>ROUND(I300*H300,2)</f>
        <v>0</v>
      </c>
      <c r="BL300" s="24" t="s">
        <v>170</v>
      </c>
      <c r="BM300" s="24" t="s">
        <v>925</v>
      </c>
    </row>
    <row r="301" spans="2:65" s="12" customFormat="1">
      <c r="B301" s="195"/>
      <c r="D301" s="196" t="s">
        <v>163</v>
      </c>
      <c r="E301" s="197" t="s">
        <v>5</v>
      </c>
      <c r="F301" s="198" t="s">
        <v>877</v>
      </c>
      <c r="H301" s="199">
        <v>213</v>
      </c>
      <c r="I301" s="200"/>
      <c r="L301" s="195"/>
      <c r="M301" s="201"/>
      <c r="N301" s="202"/>
      <c r="O301" s="202"/>
      <c r="P301" s="202"/>
      <c r="Q301" s="202"/>
      <c r="R301" s="202"/>
      <c r="S301" s="202"/>
      <c r="T301" s="203"/>
      <c r="AT301" s="197" t="s">
        <v>163</v>
      </c>
      <c r="AU301" s="197" t="s">
        <v>94</v>
      </c>
      <c r="AV301" s="12" t="s">
        <v>94</v>
      </c>
      <c r="AW301" s="12" t="s">
        <v>49</v>
      </c>
      <c r="AX301" s="12" t="s">
        <v>26</v>
      </c>
      <c r="AY301" s="197" t="s">
        <v>150</v>
      </c>
    </row>
    <row r="302" spans="2:65" s="1" customFormat="1" ht="25.5" customHeight="1">
      <c r="B302" s="182"/>
      <c r="C302" s="183" t="s">
        <v>626</v>
      </c>
      <c r="D302" s="183" t="s">
        <v>153</v>
      </c>
      <c r="E302" s="184" t="s">
        <v>670</v>
      </c>
      <c r="F302" s="185" t="s">
        <v>671</v>
      </c>
      <c r="G302" s="186" t="s">
        <v>492</v>
      </c>
      <c r="H302" s="187">
        <v>4</v>
      </c>
      <c r="I302" s="188"/>
      <c r="J302" s="189">
        <f>ROUND(I302*H302,2)</f>
        <v>0</v>
      </c>
      <c r="K302" s="185" t="s">
        <v>157</v>
      </c>
      <c r="L302" s="42"/>
      <c r="M302" s="190" t="s">
        <v>5</v>
      </c>
      <c r="N302" s="191" t="s">
        <v>57</v>
      </c>
      <c r="O302" s="43"/>
      <c r="P302" s="192">
        <f>O302*H302</f>
        <v>0</v>
      </c>
      <c r="Q302" s="192">
        <v>0.46009</v>
      </c>
      <c r="R302" s="192">
        <f>Q302*H302</f>
        <v>1.84036</v>
      </c>
      <c r="S302" s="192">
        <v>0</v>
      </c>
      <c r="T302" s="193">
        <f>S302*H302</f>
        <v>0</v>
      </c>
      <c r="AR302" s="24" t="s">
        <v>170</v>
      </c>
      <c r="AT302" s="24" t="s">
        <v>153</v>
      </c>
      <c r="AU302" s="24" t="s">
        <v>94</v>
      </c>
      <c r="AY302" s="24" t="s">
        <v>150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24" t="s">
        <v>26</v>
      </c>
      <c r="BK302" s="194">
        <f>ROUND(I302*H302,2)</f>
        <v>0</v>
      </c>
      <c r="BL302" s="24" t="s">
        <v>170</v>
      </c>
      <c r="BM302" s="24" t="s">
        <v>926</v>
      </c>
    </row>
    <row r="303" spans="2:65" s="12" customFormat="1">
      <c r="B303" s="195"/>
      <c r="D303" s="196" t="s">
        <v>163</v>
      </c>
      <c r="E303" s="197" t="s">
        <v>5</v>
      </c>
      <c r="F303" s="198" t="s">
        <v>673</v>
      </c>
      <c r="H303" s="199">
        <v>4</v>
      </c>
      <c r="I303" s="200"/>
      <c r="L303" s="195"/>
      <c r="M303" s="201"/>
      <c r="N303" s="202"/>
      <c r="O303" s="202"/>
      <c r="P303" s="202"/>
      <c r="Q303" s="202"/>
      <c r="R303" s="202"/>
      <c r="S303" s="202"/>
      <c r="T303" s="203"/>
      <c r="AT303" s="197" t="s">
        <v>163</v>
      </c>
      <c r="AU303" s="197" t="s">
        <v>94</v>
      </c>
      <c r="AV303" s="12" t="s">
        <v>94</v>
      </c>
      <c r="AW303" s="12" t="s">
        <v>49</v>
      </c>
      <c r="AX303" s="12" t="s">
        <v>26</v>
      </c>
      <c r="AY303" s="197" t="s">
        <v>150</v>
      </c>
    </row>
    <row r="304" spans="2:65" s="1" customFormat="1" ht="16.5" customHeight="1">
      <c r="B304" s="182"/>
      <c r="C304" s="183" t="s">
        <v>629</v>
      </c>
      <c r="D304" s="183" t="s">
        <v>153</v>
      </c>
      <c r="E304" s="184" t="s">
        <v>675</v>
      </c>
      <c r="F304" s="185" t="s">
        <v>676</v>
      </c>
      <c r="G304" s="186" t="s">
        <v>492</v>
      </c>
      <c r="H304" s="187">
        <v>2</v>
      </c>
      <c r="I304" s="188"/>
      <c r="J304" s="189">
        <f>ROUND(I304*H304,2)</f>
        <v>0</v>
      </c>
      <c r="K304" s="185" t="s">
        <v>157</v>
      </c>
      <c r="L304" s="42"/>
      <c r="M304" s="190" t="s">
        <v>5</v>
      </c>
      <c r="N304" s="191" t="s">
        <v>57</v>
      </c>
      <c r="O304" s="43"/>
      <c r="P304" s="192">
        <f>O304*H304</f>
        <v>0</v>
      </c>
      <c r="Q304" s="192">
        <v>6.3829999999999998E-2</v>
      </c>
      <c r="R304" s="192">
        <f>Q304*H304</f>
        <v>0.12766</v>
      </c>
      <c r="S304" s="192">
        <v>0</v>
      </c>
      <c r="T304" s="193">
        <f>S304*H304</f>
        <v>0</v>
      </c>
      <c r="AR304" s="24" t="s">
        <v>170</v>
      </c>
      <c r="AT304" s="24" t="s">
        <v>153</v>
      </c>
      <c r="AU304" s="24" t="s">
        <v>94</v>
      </c>
      <c r="AY304" s="24" t="s">
        <v>150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24" t="s">
        <v>26</v>
      </c>
      <c r="BK304" s="194">
        <f>ROUND(I304*H304,2)</f>
        <v>0</v>
      </c>
      <c r="BL304" s="24" t="s">
        <v>170</v>
      </c>
      <c r="BM304" s="24" t="s">
        <v>927</v>
      </c>
    </row>
    <row r="305" spans="2:65" s="12" customFormat="1">
      <c r="B305" s="195"/>
      <c r="D305" s="196" t="s">
        <v>163</v>
      </c>
      <c r="E305" s="197" t="s">
        <v>5</v>
      </c>
      <c r="F305" s="198" t="s">
        <v>919</v>
      </c>
      <c r="H305" s="199">
        <v>2</v>
      </c>
      <c r="I305" s="200"/>
      <c r="L305" s="195"/>
      <c r="M305" s="201"/>
      <c r="N305" s="202"/>
      <c r="O305" s="202"/>
      <c r="P305" s="202"/>
      <c r="Q305" s="202"/>
      <c r="R305" s="202"/>
      <c r="S305" s="202"/>
      <c r="T305" s="203"/>
      <c r="AT305" s="197" t="s">
        <v>163</v>
      </c>
      <c r="AU305" s="197" t="s">
        <v>94</v>
      </c>
      <c r="AV305" s="12" t="s">
        <v>94</v>
      </c>
      <c r="AW305" s="12" t="s">
        <v>49</v>
      </c>
      <c r="AX305" s="12" t="s">
        <v>26</v>
      </c>
      <c r="AY305" s="197" t="s">
        <v>150</v>
      </c>
    </row>
    <row r="306" spans="2:65" s="1" customFormat="1" ht="16.5" customHeight="1">
      <c r="B306" s="182"/>
      <c r="C306" s="225" t="s">
        <v>632</v>
      </c>
      <c r="D306" s="225" t="s">
        <v>389</v>
      </c>
      <c r="E306" s="226" t="s">
        <v>679</v>
      </c>
      <c r="F306" s="517" t="s">
        <v>1532</v>
      </c>
      <c r="G306" s="228" t="s">
        <v>591</v>
      </c>
      <c r="H306" s="229">
        <v>6</v>
      </c>
      <c r="I306" s="230"/>
      <c r="J306" s="231">
        <f>ROUND(I306*H306,2)</f>
        <v>0</v>
      </c>
      <c r="K306" s="227" t="s">
        <v>5</v>
      </c>
      <c r="L306" s="232"/>
      <c r="M306" s="233" t="s">
        <v>5</v>
      </c>
      <c r="N306" s="234" t="s">
        <v>57</v>
      </c>
      <c r="O306" s="43"/>
      <c r="P306" s="192">
        <f>O306*H306</f>
        <v>0</v>
      </c>
      <c r="Q306" s="192">
        <v>4.8999999999999998E-3</v>
      </c>
      <c r="R306" s="192">
        <f>Q306*H306</f>
        <v>2.9399999999999999E-2</v>
      </c>
      <c r="S306" s="192">
        <v>0</v>
      </c>
      <c r="T306" s="193">
        <f>S306*H306</f>
        <v>0</v>
      </c>
      <c r="AR306" s="24" t="s">
        <v>187</v>
      </c>
      <c r="AT306" s="24" t="s">
        <v>389</v>
      </c>
      <c r="AU306" s="24" t="s">
        <v>94</v>
      </c>
      <c r="AY306" s="24" t="s">
        <v>150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24" t="s">
        <v>26</v>
      </c>
      <c r="BK306" s="194">
        <f>ROUND(I306*H306,2)</f>
        <v>0</v>
      </c>
      <c r="BL306" s="24" t="s">
        <v>170</v>
      </c>
      <c r="BM306" s="24" t="s">
        <v>928</v>
      </c>
    </row>
    <row r="307" spans="2:65" s="12" customFormat="1">
      <c r="B307" s="195"/>
      <c r="D307" s="196" t="s">
        <v>163</v>
      </c>
      <c r="E307" s="197" t="s">
        <v>5</v>
      </c>
      <c r="F307" s="198" t="s">
        <v>929</v>
      </c>
      <c r="H307" s="199">
        <v>6</v>
      </c>
      <c r="I307" s="200"/>
      <c r="L307" s="195"/>
      <c r="M307" s="201"/>
      <c r="N307" s="202"/>
      <c r="O307" s="202"/>
      <c r="P307" s="202"/>
      <c r="Q307" s="202"/>
      <c r="R307" s="202"/>
      <c r="S307" s="202"/>
      <c r="T307" s="203"/>
      <c r="AT307" s="197" t="s">
        <v>163</v>
      </c>
      <c r="AU307" s="197" t="s">
        <v>94</v>
      </c>
      <c r="AV307" s="12" t="s">
        <v>94</v>
      </c>
      <c r="AW307" s="12" t="s">
        <v>49</v>
      </c>
      <c r="AX307" s="12" t="s">
        <v>26</v>
      </c>
      <c r="AY307" s="197" t="s">
        <v>150</v>
      </c>
    </row>
    <row r="308" spans="2:65" s="1" customFormat="1" ht="16.5" customHeight="1">
      <c r="B308" s="182"/>
      <c r="C308" s="183" t="s">
        <v>636</v>
      </c>
      <c r="D308" s="183" t="s">
        <v>153</v>
      </c>
      <c r="E308" s="184" t="s">
        <v>683</v>
      </c>
      <c r="F308" s="185" t="s">
        <v>684</v>
      </c>
      <c r="G308" s="186" t="s">
        <v>492</v>
      </c>
      <c r="H308" s="187">
        <v>4</v>
      </c>
      <c r="I308" s="188"/>
      <c r="J308" s="189">
        <f>ROUND(I308*H308,2)</f>
        <v>0</v>
      </c>
      <c r="K308" s="185" t="s">
        <v>157</v>
      </c>
      <c r="L308" s="42"/>
      <c r="M308" s="190" t="s">
        <v>5</v>
      </c>
      <c r="N308" s="191" t="s">
        <v>57</v>
      </c>
      <c r="O308" s="43"/>
      <c r="P308" s="192">
        <f>O308*H308</f>
        <v>0</v>
      </c>
      <c r="Q308" s="192">
        <v>0.12303</v>
      </c>
      <c r="R308" s="192">
        <f>Q308*H308</f>
        <v>0.49212</v>
      </c>
      <c r="S308" s="192">
        <v>0</v>
      </c>
      <c r="T308" s="193">
        <f>S308*H308</f>
        <v>0</v>
      </c>
      <c r="AR308" s="24" t="s">
        <v>170</v>
      </c>
      <c r="AT308" s="24" t="s">
        <v>153</v>
      </c>
      <c r="AU308" s="24" t="s">
        <v>94</v>
      </c>
      <c r="AY308" s="24" t="s">
        <v>150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24" t="s">
        <v>26</v>
      </c>
      <c r="BK308" s="194">
        <f>ROUND(I308*H308,2)</f>
        <v>0</v>
      </c>
      <c r="BL308" s="24" t="s">
        <v>170</v>
      </c>
      <c r="BM308" s="24" t="s">
        <v>930</v>
      </c>
    </row>
    <row r="309" spans="2:65" s="12" customFormat="1">
      <c r="B309" s="195"/>
      <c r="D309" s="196" t="s">
        <v>163</v>
      </c>
      <c r="E309" s="197" t="s">
        <v>5</v>
      </c>
      <c r="F309" s="198" t="s">
        <v>913</v>
      </c>
      <c r="H309" s="199">
        <v>4</v>
      </c>
      <c r="I309" s="200"/>
      <c r="L309" s="195"/>
      <c r="M309" s="201"/>
      <c r="N309" s="202"/>
      <c r="O309" s="202"/>
      <c r="P309" s="202"/>
      <c r="Q309" s="202"/>
      <c r="R309" s="202"/>
      <c r="S309" s="202"/>
      <c r="T309" s="203"/>
      <c r="AT309" s="197" t="s">
        <v>163</v>
      </c>
      <c r="AU309" s="197" t="s">
        <v>94</v>
      </c>
      <c r="AV309" s="12" t="s">
        <v>94</v>
      </c>
      <c r="AW309" s="12" t="s">
        <v>49</v>
      </c>
      <c r="AX309" s="12" t="s">
        <v>26</v>
      </c>
      <c r="AY309" s="197" t="s">
        <v>150</v>
      </c>
    </row>
    <row r="310" spans="2:65" s="1" customFormat="1" ht="16.5" customHeight="1">
      <c r="B310" s="182"/>
      <c r="C310" s="183" t="s">
        <v>640</v>
      </c>
      <c r="D310" s="183" t="s">
        <v>153</v>
      </c>
      <c r="E310" s="184" t="s">
        <v>687</v>
      </c>
      <c r="F310" s="185" t="s">
        <v>688</v>
      </c>
      <c r="G310" s="186" t="s">
        <v>492</v>
      </c>
      <c r="H310" s="187">
        <v>3</v>
      </c>
      <c r="I310" s="188"/>
      <c r="J310" s="189">
        <f>ROUND(I310*H310,2)</f>
        <v>0</v>
      </c>
      <c r="K310" s="185" t="s">
        <v>157</v>
      </c>
      <c r="L310" s="42"/>
      <c r="M310" s="190" t="s">
        <v>5</v>
      </c>
      <c r="N310" s="191" t="s">
        <v>57</v>
      </c>
      <c r="O310" s="43"/>
      <c r="P310" s="192">
        <f>O310*H310</f>
        <v>0</v>
      </c>
      <c r="Q310" s="192">
        <v>0.32906000000000002</v>
      </c>
      <c r="R310" s="192">
        <f>Q310*H310</f>
        <v>0.98718000000000006</v>
      </c>
      <c r="S310" s="192">
        <v>0</v>
      </c>
      <c r="T310" s="193">
        <f>S310*H310</f>
        <v>0</v>
      </c>
      <c r="AR310" s="24" t="s">
        <v>170</v>
      </c>
      <c r="AT310" s="24" t="s">
        <v>153</v>
      </c>
      <c r="AU310" s="24" t="s">
        <v>94</v>
      </c>
      <c r="AY310" s="24" t="s">
        <v>150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24" t="s">
        <v>26</v>
      </c>
      <c r="BK310" s="194">
        <f>ROUND(I310*H310,2)</f>
        <v>0</v>
      </c>
      <c r="BL310" s="24" t="s">
        <v>170</v>
      </c>
      <c r="BM310" s="24" t="s">
        <v>931</v>
      </c>
    </row>
    <row r="311" spans="2:65" s="12" customFormat="1">
      <c r="B311" s="195"/>
      <c r="D311" s="196" t="s">
        <v>163</v>
      </c>
      <c r="E311" s="197" t="s">
        <v>5</v>
      </c>
      <c r="F311" s="198" t="s">
        <v>932</v>
      </c>
      <c r="H311" s="199">
        <v>3</v>
      </c>
      <c r="I311" s="200"/>
      <c r="L311" s="195"/>
      <c r="M311" s="201"/>
      <c r="N311" s="202"/>
      <c r="O311" s="202"/>
      <c r="P311" s="202"/>
      <c r="Q311" s="202"/>
      <c r="R311" s="202"/>
      <c r="S311" s="202"/>
      <c r="T311" s="203"/>
      <c r="AT311" s="197" t="s">
        <v>163</v>
      </c>
      <c r="AU311" s="197" t="s">
        <v>94</v>
      </c>
      <c r="AV311" s="12" t="s">
        <v>94</v>
      </c>
      <c r="AW311" s="12" t="s">
        <v>49</v>
      </c>
      <c r="AX311" s="12" t="s">
        <v>26</v>
      </c>
      <c r="AY311" s="197" t="s">
        <v>150</v>
      </c>
    </row>
    <row r="312" spans="2:65" s="1" customFormat="1" ht="16.5" customHeight="1">
      <c r="B312" s="182"/>
      <c r="C312" s="225" t="s">
        <v>645</v>
      </c>
      <c r="D312" s="225" t="s">
        <v>389</v>
      </c>
      <c r="E312" s="226" t="s">
        <v>692</v>
      </c>
      <c r="F312" s="517" t="s">
        <v>1533</v>
      </c>
      <c r="G312" s="228" t="s">
        <v>492</v>
      </c>
      <c r="H312" s="229">
        <v>2</v>
      </c>
      <c r="I312" s="230"/>
      <c r="J312" s="231">
        <f>ROUND(I312*H312,2)</f>
        <v>0</v>
      </c>
      <c r="K312" s="227" t="s">
        <v>5</v>
      </c>
      <c r="L312" s="232"/>
      <c r="M312" s="233" t="s">
        <v>5</v>
      </c>
      <c r="N312" s="234" t="s">
        <v>57</v>
      </c>
      <c r="O312" s="43"/>
      <c r="P312" s="192">
        <f>O312*H312</f>
        <v>0</v>
      </c>
      <c r="Q312" s="192">
        <v>3.2199999999999999E-2</v>
      </c>
      <c r="R312" s="192">
        <f>Q312*H312</f>
        <v>6.4399999999999999E-2</v>
      </c>
      <c r="S312" s="192">
        <v>0</v>
      </c>
      <c r="T312" s="193">
        <f>S312*H312</f>
        <v>0</v>
      </c>
      <c r="AR312" s="24" t="s">
        <v>187</v>
      </c>
      <c r="AT312" s="24" t="s">
        <v>389</v>
      </c>
      <c r="AU312" s="24" t="s">
        <v>94</v>
      </c>
      <c r="AY312" s="24" t="s">
        <v>150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24" t="s">
        <v>26</v>
      </c>
      <c r="BK312" s="194">
        <f>ROUND(I312*H312,2)</f>
        <v>0</v>
      </c>
      <c r="BL312" s="24" t="s">
        <v>170</v>
      </c>
      <c r="BM312" s="24" t="s">
        <v>933</v>
      </c>
    </row>
    <row r="313" spans="2:65" s="12" customFormat="1">
      <c r="B313" s="195"/>
      <c r="D313" s="196" t="s">
        <v>163</v>
      </c>
      <c r="E313" s="197" t="s">
        <v>5</v>
      </c>
      <c r="F313" s="198" t="s">
        <v>523</v>
      </c>
      <c r="H313" s="199">
        <v>2</v>
      </c>
      <c r="I313" s="200"/>
      <c r="L313" s="195"/>
      <c r="M313" s="201"/>
      <c r="N313" s="202"/>
      <c r="O313" s="202"/>
      <c r="P313" s="202"/>
      <c r="Q313" s="202"/>
      <c r="R313" s="202"/>
      <c r="S313" s="202"/>
      <c r="T313" s="203"/>
      <c r="AT313" s="197" t="s">
        <v>163</v>
      </c>
      <c r="AU313" s="197" t="s">
        <v>94</v>
      </c>
      <c r="AV313" s="12" t="s">
        <v>94</v>
      </c>
      <c r="AW313" s="12" t="s">
        <v>49</v>
      </c>
      <c r="AX313" s="12" t="s">
        <v>26</v>
      </c>
      <c r="AY313" s="197" t="s">
        <v>150</v>
      </c>
    </row>
    <row r="314" spans="2:65" s="1" customFormat="1" ht="27">
      <c r="B314" s="182"/>
      <c r="C314" s="225" t="s">
        <v>648</v>
      </c>
      <c r="D314" s="225" t="s">
        <v>389</v>
      </c>
      <c r="E314" s="226" t="s">
        <v>695</v>
      </c>
      <c r="F314" s="517" t="s">
        <v>1534</v>
      </c>
      <c r="G314" s="228" t="s">
        <v>638</v>
      </c>
      <c r="H314" s="229">
        <v>1</v>
      </c>
      <c r="I314" s="230"/>
      <c r="J314" s="231">
        <f>ROUND(I314*H314,2)</f>
        <v>0</v>
      </c>
      <c r="K314" s="227" t="s">
        <v>5</v>
      </c>
      <c r="L314" s="232"/>
      <c r="M314" s="233" t="s">
        <v>5</v>
      </c>
      <c r="N314" s="234" t="s">
        <v>57</v>
      </c>
      <c r="O314" s="43"/>
      <c r="P314" s="192">
        <f>O314*H314</f>
        <v>0</v>
      </c>
      <c r="Q314" s="192">
        <v>4.1500000000000002E-2</v>
      </c>
      <c r="R314" s="192">
        <f>Q314*H314</f>
        <v>4.1500000000000002E-2</v>
      </c>
      <c r="S314" s="192">
        <v>0</v>
      </c>
      <c r="T314" s="193">
        <f>S314*H314</f>
        <v>0</v>
      </c>
      <c r="AR314" s="24" t="s">
        <v>187</v>
      </c>
      <c r="AT314" s="24" t="s">
        <v>389</v>
      </c>
      <c r="AU314" s="24" t="s">
        <v>94</v>
      </c>
      <c r="AY314" s="24" t="s">
        <v>150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24" t="s">
        <v>26</v>
      </c>
      <c r="BK314" s="194">
        <f>ROUND(I314*H314,2)</f>
        <v>0</v>
      </c>
      <c r="BL314" s="24" t="s">
        <v>170</v>
      </c>
      <c r="BM314" s="24" t="s">
        <v>934</v>
      </c>
    </row>
    <row r="315" spans="2:65" s="12" customFormat="1">
      <c r="B315" s="195"/>
      <c r="D315" s="196" t="s">
        <v>163</v>
      </c>
      <c r="E315" s="197" t="s">
        <v>5</v>
      </c>
      <c r="F315" s="198" t="s">
        <v>644</v>
      </c>
      <c r="H315" s="199">
        <v>1</v>
      </c>
      <c r="I315" s="200"/>
      <c r="L315" s="195"/>
      <c r="M315" s="201"/>
      <c r="N315" s="202"/>
      <c r="O315" s="202"/>
      <c r="P315" s="202"/>
      <c r="Q315" s="202"/>
      <c r="R315" s="202"/>
      <c r="S315" s="202"/>
      <c r="T315" s="203"/>
      <c r="AT315" s="197" t="s">
        <v>163</v>
      </c>
      <c r="AU315" s="197" t="s">
        <v>94</v>
      </c>
      <c r="AV315" s="12" t="s">
        <v>94</v>
      </c>
      <c r="AW315" s="12" t="s">
        <v>49</v>
      </c>
      <c r="AX315" s="12" t="s">
        <v>26</v>
      </c>
      <c r="AY315" s="197" t="s">
        <v>150</v>
      </c>
    </row>
    <row r="316" spans="2:65" s="1" customFormat="1" ht="16.5" customHeight="1">
      <c r="B316" s="182"/>
      <c r="C316" s="225" t="s">
        <v>653</v>
      </c>
      <c r="D316" s="225" t="s">
        <v>389</v>
      </c>
      <c r="E316" s="226" t="s">
        <v>698</v>
      </c>
      <c r="F316" s="517" t="s">
        <v>1535</v>
      </c>
      <c r="G316" s="228" t="s">
        <v>638</v>
      </c>
      <c r="H316" s="229">
        <v>1</v>
      </c>
      <c r="I316" s="230"/>
      <c r="J316" s="231">
        <f>ROUND(I316*H316,2)</f>
        <v>0</v>
      </c>
      <c r="K316" s="227" t="s">
        <v>5</v>
      </c>
      <c r="L316" s="232"/>
      <c r="M316" s="233" t="s">
        <v>5</v>
      </c>
      <c r="N316" s="234" t="s">
        <v>57</v>
      </c>
      <c r="O316" s="43"/>
      <c r="P316" s="192">
        <f>O316*H316</f>
        <v>0</v>
      </c>
      <c r="Q316" s="192">
        <v>0.02</v>
      </c>
      <c r="R316" s="192">
        <f>Q316*H316</f>
        <v>0.02</v>
      </c>
      <c r="S316" s="192">
        <v>0</v>
      </c>
      <c r="T316" s="193">
        <f>S316*H316</f>
        <v>0</v>
      </c>
      <c r="AR316" s="24" t="s">
        <v>187</v>
      </c>
      <c r="AT316" s="24" t="s">
        <v>389</v>
      </c>
      <c r="AU316" s="24" t="s">
        <v>94</v>
      </c>
      <c r="AY316" s="24" t="s">
        <v>150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24" t="s">
        <v>26</v>
      </c>
      <c r="BK316" s="194">
        <f>ROUND(I316*H316,2)</f>
        <v>0</v>
      </c>
      <c r="BL316" s="24" t="s">
        <v>170</v>
      </c>
      <c r="BM316" s="24" t="s">
        <v>935</v>
      </c>
    </row>
    <row r="317" spans="2:65" s="12" customFormat="1">
      <c r="B317" s="195"/>
      <c r="D317" s="196" t="s">
        <v>163</v>
      </c>
      <c r="E317" s="197" t="s">
        <v>5</v>
      </c>
      <c r="F317" s="198" t="s">
        <v>644</v>
      </c>
      <c r="H317" s="199">
        <v>1</v>
      </c>
      <c r="I317" s="200"/>
      <c r="L317" s="195"/>
      <c r="M317" s="201"/>
      <c r="N317" s="202"/>
      <c r="O317" s="202"/>
      <c r="P317" s="202"/>
      <c r="Q317" s="202"/>
      <c r="R317" s="202"/>
      <c r="S317" s="202"/>
      <c r="T317" s="203"/>
      <c r="AT317" s="197" t="s">
        <v>163</v>
      </c>
      <c r="AU317" s="197" t="s">
        <v>94</v>
      </c>
      <c r="AV317" s="12" t="s">
        <v>94</v>
      </c>
      <c r="AW317" s="12" t="s">
        <v>49</v>
      </c>
      <c r="AX317" s="12" t="s">
        <v>26</v>
      </c>
      <c r="AY317" s="197" t="s">
        <v>150</v>
      </c>
    </row>
    <row r="318" spans="2:65" s="1" customFormat="1" ht="16.5" customHeight="1">
      <c r="B318" s="182"/>
      <c r="C318" s="225" t="s">
        <v>657</v>
      </c>
      <c r="D318" s="225" t="s">
        <v>389</v>
      </c>
      <c r="E318" s="226" t="s">
        <v>701</v>
      </c>
      <c r="F318" s="227" t="s">
        <v>702</v>
      </c>
      <c r="G318" s="228" t="s">
        <v>492</v>
      </c>
      <c r="H318" s="229">
        <v>3</v>
      </c>
      <c r="I318" s="230"/>
      <c r="J318" s="231">
        <f>ROUND(I318*H318,2)</f>
        <v>0</v>
      </c>
      <c r="K318" s="227" t="s">
        <v>5</v>
      </c>
      <c r="L318" s="232"/>
      <c r="M318" s="233" t="s">
        <v>5</v>
      </c>
      <c r="N318" s="234" t="s">
        <v>57</v>
      </c>
      <c r="O318" s="43"/>
      <c r="P318" s="192">
        <f>O318*H318</f>
        <v>0</v>
      </c>
      <c r="Q318" s="192">
        <v>1E-3</v>
      </c>
      <c r="R318" s="192">
        <f>Q318*H318</f>
        <v>3.0000000000000001E-3</v>
      </c>
      <c r="S318" s="192">
        <v>0</v>
      </c>
      <c r="T318" s="193">
        <f>S318*H318</f>
        <v>0</v>
      </c>
      <c r="AR318" s="24" t="s">
        <v>187</v>
      </c>
      <c r="AT318" s="24" t="s">
        <v>389</v>
      </c>
      <c r="AU318" s="24" t="s">
        <v>94</v>
      </c>
      <c r="AY318" s="24" t="s">
        <v>150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24" t="s">
        <v>26</v>
      </c>
      <c r="BK318" s="194">
        <f>ROUND(I318*H318,2)</f>
        <v>0</v>
      </c>
      <c r="BL318" s="24" t="s">
        <v>170</v>
      </c>
      <c r="BM318" s="24" t="s">
        <v>936</v>
      </c>
    </row>
    <row r="319" spans="2:65" s="12" customFormat="1">
      <c r="B319" s="195"/>
      <c r="D319" s="196" t="s">
        <v>163</v>
      </c>
      <c r="E319" s="197" t="s">
        <v>5</v>
      </c>
      <c r="F319" s="198" t="s">
        <v>932</v>
      </c>
      <c r="H319" s="199">
        <v>3</v>
      </c>
      <c r="I319" s="200"/>
      <c r="L319" s="195"/>
      <c r="M319" s="201"/>
      <c r="N319" s="202"/>
      <c r="O319" s="202"/>
      <c r="P319" s="202"/>
      <c r="Q319" s="202"/>
      <c r="R319" s="202"/>
      <c r="S319" s="202"/>
      <c r="T319" s="203"/>
      <c r="AT319" s="197" t="s">
        <v>163</v>
      </c>
      <c r="AU319" s="197" t="s">
        <v>94</v>
      </c>
      <c r="AV319" s="12" t="s">
        <v>94</v>
      </c>
      <c r="AW319" s="12" t="s">
        <v>49</v>
      </c>
      <c r="AX319" s="12" t="s">
        <v>26</v>
      </c>
      <c r="AY319" s="197" t="s">
        <v>150</v>
      </c>
    </row>
    <row r="320" spans="2:65" s="1" customFormat="1" ht="16.5" customHeight="1">
      <c r="B320" s="182"/>
      <c r="C320" s="183" t="s">
        <v>661</v>
      </c>
      <c r="D320" s="183" t="s">
        <v>153</v>
      </c>
      <c r="E320" s="184" t="s">
        <v>705</v>
      </c>
      <c r="F320" s="185" t="s">
        <v>706</v>
      </c>
      <c r="G320" s="186" t="s">
        <v>492</v>
      </c>
      <c r="H320" s="187">
        <v>2</v>
      </c>
      <c r="I320" s="188"/>
      <c r="J320" s="189">
        <f>ROUND(I320*H320,2)</f>
        <v>0</v>
      </c>
      <c r="K320" s="185" t="s">
        <v>157</v>
      </c>
      <c r="L320" s="42"/>
      <c r="M320" s="190" t="s">
        <v>5</v>
      </c>
      <c r="N320" s="191" t="s">
        <v>57</v>
      </c>
      <c r="O320" s="43"/>
      <c r="P320" s="192">
        <f>O320*H320</f>
        <v>0</v>
      </c>
      <c r="Q320" s="192">
        <v>3.1E-4</v>
      </c>
      <c r="R320" s="192">
        <f>Q320*H320</f>
        <v>6.2E-4</v>
      </c>
      <c r="S320" s="192">
        <v>0</v>
      </c>
      <c r="T320" s="193">
        <f>S320*H320</f>
        <v>0</v>
      </c>
      <c r="AR320" s="24" t="s">
        <v>170</v>
      </c>
      <c r="AT320" s="24" t="s">
        <v>153</v>
      </c>
      <c r="AU320" s="24" t="s">
        <v>94</v>
      </c>
      <c r="AY320" s="24" t="s">
        <v>150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24" t="s">
        <v>26</v>
      </c>
      <c r="BK320" s="194">
        <f>ROUND(I320*H320,2)</f>
        <v>0</v>
      </c>
      <c r="BL320" s="24" t="s">
        <v>170</v>
      </c>
      <c r="BM320" s="24" t="s">
        <v>937</v>
      </c>
    </row>
    <row r="321" spans="2:65" s="12" customFormat="1">
      <c r="B321" s="195"/>
      <c r="D321" s="196" t="s">
        <v>163</v>
      </c>
      <c r="E321" s="197" t="s">
        <v>5</v>
      </c>
      <c r="F321" s="198" t="s">
        <v>938</v>
      </c>
      <c r="H321" s="199">
        <v>2</v>
      </c>
      <c r="I321" s="200"/>
      <c r="L321" s="195"/>
      <c r="M321" s="201"/>
      <c r="N321" s="202"/>
      <c r="O321" s="202"/>
      <c r="P321" s="202"/>
      <c r="Q321" s="202"/>
      <c r="R321" s="202"/>
      <c r="S321" s="202"/>
      <c r="T321" s="203"/>
      <c r="AT321" s="197" t="s">
        <v>163</v>
      </c>
      <c r="AU321" s="197" t="s">
        <v>94</v>
      </c>
      <c r="AV321" s="12" t="s">
        <v>94</v>
      </c>
      <c r="AW321" s="12" t="s">
        <v>49</v>
      </c>
      <c r="AX321" s="12" t="s">
        <v>26</v>
      </c>
      <c r="AY321" s="197" t="s">
        <v>150</v>
      </c>
    </row>
    <row r="322" spans="2:65" s="1" customFormat="1" ht="25.5" customHeight="1">
      <c r="B322" s="182"/>
      <c r="C322" s="183" t="s">
        <v>665</v>
      </c>
      <c r="D322" s="183" t="s">
        <v>153</v>
      </c>
      <c r="E322" s="184" t="s">
        <v>710</v>
      </c>
      <c r="F322" s="185" t="s">
        <v>711</v>
      </c>
      <c r="G322" s="186" t="s">
        <v>492</v>
      </c>
      <c r="H322" s="187">
        <v>7</v>
      </c>
      <c r="I322" s="188"/>
      <c r="J322" s="189">
        <f>ROUND(I322*H322,2)</f>
        <v>0</v>
      </c>
      <c r="K322" s="185" t="s">
        <v>157</v>
      </c>
      <c r="L322" s="42"/>
      <c r="M322" s="190" t="s">
        <v>5</v>
      </c>
      <c r="N322" s="191" t="s">
        <v>57</v>
      </c>
      <c r="O322" s="43"/>
      <c r="P322" s="192">
        <f>O322*H322</f>
        <v>0</v>
      </c>
      <c r="Q322" s="192">
        <v>1.6000000000000001E-4</v>
      </c>
      <c r="R322" s="192">
        <f>Q322*H322</f>
        <v>1.1200000000000001E-3</v>
      </c>
      <c r="S322" s="192">
        <v>0</v>
      </c>
      <c r="T322" s="193">
        <f>S322*H322</f>
        <v>0</v>
      </c>
      <c r="AR322" s="24" t="s">
        <v>170</v>
      </c>
      <c r="AT322" s="24" t="s">
        <v>153</v>
      </c>
      <c r="AU322" s="24" t="s">
        <v>94</v>
      </c>
      <c r="AY322" s="24" t="s">
        <v>150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24" t="s">
        <v>26</v>
      </c>
      <c r="BK322" s="194">
        <f>ROUND(I322*H322,2)</f>
        <v>0</v>
      </c>
      <c r="BL322" s="24" t="s">
        <v>170</v>
      </c>
      <c r="BM322" s="24" t="s">
        <v>939</v>
      </c>
    </row>
    <row r="323" spans="2:65" s="12" customFormat="1">
      <c r="B323" s="195"/>
      <c r="D323" s="196" t="s">
        <v>163</v>
      </c>
      <c r="E323" s="197" t="s">
        <v>5</v>
      </c>
      <c r="F323" s="198" t="s">
        <v>940</v>
      </c>
      <c r="H323" s="199">
        <v>4</v>
      </c>
      <c r="I323" s="200"/>
      <c r="L323" s="195"/>
      <c r="M323" s="201"/>
      <c r="N323" s="202"/>
      <c r="O323" s="202"/>
      <c r="P323" s="202"/>
      <c r="Q323" s="202"/>
      <c r="R323" s="202"/>
      <c r="S323" s="202"/>
      <c r="T323" s="203"/>
      <c r="AT323" s="197" t="s">
        <v>163</v>
      </c>
      <c r="AU323" s="197" t="s">
        <v>94</v>
      </c>
      <c r="AV323" s="12" t="s">
        <v>94</v>
      </c>
      <c r="AW323" s="12" t="s">
        <v>49</v>
      </c>
      <c r="AX323" s="12" t="s">
        <v>86</v>
      </c>
      <c r="AY323" s="197" t="s">
        <v>150</v>
      </c>
    </row>
    <row r="324" spans="2:65" s="12" customFormat="1">
      <c r="B324" s="195"/>
      <c r="D324" s="196" t="s">
        <v>163</v>
      </c>
      <c r="E324" s="197" t="s">
        <v>5</v>
      </c>
      <c r="F324" s="198" t="s">
        <v>941</v>
      </c>
      <c r="H324" s="199">
        <v>3</v>
      </c>
      <c r="I324" s="200"/>
      <c r="L324" s="195"/>
      <c r="M324" s="201"/>
      <c r="N324" s="202"/>
      <c r="O324" s="202"/>
      <c r="P324" s="202"/>
      <c r="Q324" s="202"/>
      <c r="R324" s="202"/>
      <c r="S324" s="202"/>
      <c r="T324" s="203"/>
      <c r="AT324" s="197" t="s">
        <v>163</v>
      </c>
      <c r="AU324" s="197" t="s">
        <v>94</v>
      </c>
      <c r="AV324" s="12" t="s">
        <v>94</v>
      </c>
      <c r="AW324" s="12" t="s">
        <v>49</v>
      </c>
      <c r="AX324" s="12" t="s">
        <v>86</v>
      </c>
      <c r="AY324" s="197" t="s">
        <v>150</v>
      </c>
    </row>
    <row r="325" spans="2:65" s="13" customFormat="1">
      <c r="B325" s="210"/>
      <c r="D325" s="196" t="s">
        <v>163</v>
      </c>
      <c r="E325" s="211" t="s">
        <v>5</v>
      </c>
      <c r="F325" s="212" t="s">
        <v>269</v>
      </c>
      <c r="H325" s="213">
        <v>7</v>
      </c>
      <c r="I325" s="214"/>
      <c r="L325" s="210"/>
      <c r="M325" s="215"/>
      <c r="N325" s="216"/>
      <c r="O325" s="216"/>
      <c r="P325" s="216"/>
      <c r="Q325" s="216"/>
      <c r="R325" s="216"/>
      <c r="S325" s="216"/>
      <c r="T325" s="217"/>
      <c r="AT325" s="211" t="s">
        <v>163</v>
      </c>
      <c r="AU325" s="211" t="s">
        <v>94</v>
      </c>
      <c r="AV325" s="13" t="s">
        <v>170</v>
      </c>
      <c r="AW325" s="13" t="s">
        <v>49</v>
      </c>
      <c r="AX325" s="13" t="s">
        <v>26</v>
      </c>
      <c r="AY325" s="211" t="s">
        <v>150</v>
      </c>
    </row>
    <row r="326" spans="2:65" s="1" customFormat="1" ht="25.5" customHeight="1">
      <c r="B326" s="182"/>
      <c r="C326" s="225" t="s">
        <v>669</v>
      </c>
      <c r="D326" s="225" t="s">
        <v>389</v>
      </c>
      <c r="E326" s="226" t="s">
        <v>716</v>
      </c>
      <c r="F326" s="227" t="s">
        <v>717</v>
      </c>
      <c r="G326" s="228" t="s">
        <v>492</v>
      </c>
      <c r="H326" s="229">
        <v>7</v>
      </c>
      <c r="I326" s="230"/>
      <c r="J326" s="231">
        <f>ROUND(I326*H326,2)</f>
        <v>0</v>
      </c>
      <c r="K326" s="227" t="s">
        <v>5</v>
      </c>
      <c r="L326" s="232"/>
      <c r="M326" s="233" t="s">
        <v>5</v>
      </c>
      <c r="N326" s="234" t="s">
        <v>57</v>
      </c>
      <c r="O326" s="43"/>
      <c r="P326" s="192">
        <f>O326*H326</f>
        <v>0</v>
      </c>
      <c r="Q326" s="192">
        <v>3.0799999999999998E-3</v>
      </c>
      <c r="R326" s="192">
        <f>Q326*H326</f>
        <v>2.1559999999999999E-2</v>
      </c>
      <c r="S326" s="192">
        <v>0</v>
      </c>
      <c r="T326" s="193">
        <f>S326*H326</f>
        <v>0</v>
      </c>
      <c r="AR326" s="24" t="s">
        <v>187</v>
      </c>
      <c r="AT326" s="24" t="s">
        <v>389</v>
      </c>
      <c r="AU326" s="24" t="s">
        <v>94</v>
      </c>
      <c r="AY326" s="24" t="s">
        <v>150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24" t="s">
        <v>26</v>
      </c>
      <c r="BK326" s="194">
        <f>ROUND(I326*H326,2)</f>
        <v>0</v>
      </c>
      <c r="BL326" s="24" t="s">
        <v>170</v>
      </c>
      <c r="BM326" s="24" t="s">
        <v>942</v>
      </c>
    </row>
    <row r="327" spans="2:65" s="14" customFormat="1">
      <c r="B327" s="218"/>
      <c r="D327" s="196" t="s">
        <v>163</v>
      </c>
      <c r="E327" s="219" t="s">
        <v>5</v>
      </c>
      <c r="F327" s="220" t="s">
        <v>719</v>
      </c>
      <c r="H327" s="219" t="s">
        <v>5</v>
      </c>
      <c r="I327" s="221"/>
      <c r="L327" s="218"/>
      <c r="M327" s="222"/>
      <c r="N327" s="223"/>
      <c r="O327" s="223"/>
      <c r="P327" s="223"/>
      <c r="Q327" s="223"/>
      <c r="R327" s="223"/>
      <c r="S327" s="223"/>
      <c r="T327" s="224"/>
      <c r="AT327" s="219" t="s">
        <v>163</v>
      </c>
      <c r="AU327" s="219" t="s">
        <v>94</v>
      </c>
      <c r="AV327" s="14" t="s">
        <v>26</v>
      </c>
      <c r="AW327" s="14" t="s">
        <v>49</v>
      </c>
      <c r="AX327" s="14" t="s">
        <v>86</v>
      </c>
      <c r="AY327" s="219" t="s">
        <v>150</v>
      </c>
    </row>
    <row r="328" spans="2:65" s="12" customFormat="1">
      <c r="B328" s="195"/>
      <c r="D328" s="196" t="s">
        <v>163</v>
      </c>
      <c r="E328" s="197" t="s">
        <v>5</v>
      </c>
      <c r="F328" s="198" t="s">
        <v>940</v>
      </c>
      <c r="H328" s="199">
        <v>4</v>
      </c>
      <c r="I328" s="200"/>
      <c r="L328" s="195"/>
      <c r="M328" s="201"/>
      <c r="N328" s="202"/>
      <c r="O328" s="202"/>
      <c r="P328" s="202"/>
      <c r="Q328" s="202"/>
      <c r="R328" s="202"/>
      <c r="S328" s="202"/>
      <c r="T328" s="203"/>
      <c r="AT328" s="197" t="s">
        <v>163</v>
      </c>
      <c r="AU328" s="197" t="s">
        <v>94</v>
      </c>
      <c r="AV328" s="12" t="s">
        <v>94</v>
      </c>
      <c r="AW328" s="12" t="s">
        <v>49</v>
      </c>
      <c r="AX328" s="12" t="s">
        <v>86</v>
      </c>
      <c r="AY328" s="197" t="s">
        <v>150</v>
      </c>
    </row>
    <row r="329" spans="2:65" s="12" customFormat="1">
      <c r="B329" s="195"/>
      <c r="D329" s="196" t="s">
        <v>163</v>
      </c>
      <c r="E329" s="197" t="s">
        <v>5</v>
      </c>
      <c r="F329" s="198" t="s">
        <v>941</v>
      </c>
      <c r="H329" s="199">
        <v>3</v>
      </c>
      <c r="I329" s="200"/>
      <c r="L329" s="195"/>
      <c r="M329" s="201"/>
      <c r="N329" s="202"/>
      <c r="O329" s="202"/>
      <c r="P329" s="202"/>
      <c r="Q329" s="202"/>
      <c r="R329" s="202"/>
      <c r="S329" s="202"/>
      <c r="T329" s="203"/>
      <c r="AT329" s="197" t="s">
        <v>163</v>
      </c>
      <c r="AU329" s="197" t="s">
        <v>94</v>
      </c>
      <c r="AV329" s="12" t="s">
        <v>94</v>
      </c>
      <c r="AW329" s="12" t="s">
        <v>49</v>
      </c>
      <c r="AX329" s="12" t="s">
        <v>86</v>
      </c>
      <c r="AY329" s="197" t="s">
        <v>150</v>
      </c>
    </row>
    <row r="330" spans="2:65" s="13" customFormat="1">
      <c r="B330" s="210"/>
      <c r="D330" s="196" t="s">
        <v>163</v>
      </c>
      <c r="E330" s="211" t="s">
        <v>5</v>
      </c>
      <c r="F330" s="212" t="s">
        <v>269</v>
      </c>
      <c r="H330" s="213">
        <v>7</v>
      </c>
      <c r="I330" s="214"/>
      <c r="L330" s="210"/>
      <c r="M330" s="215"/>
      <c r="N330" s="216"/>
      <c r="O330" s="216"/>
      <c r="P330" s="216"/>
      <c r="Q330" s="216"/>
      <c r="R330" s="216"/>
      <c r="S330" s="216"/>
      <c r="T330" s="217"/>
      <c r="AT330" s="211" t="s">
        <v>163</v>
      </c>
      <c r="AU330" s="211" t="s">
        <v>94</v>
      </c>
      <c r="AV330" s="13" t="s">
        <v>170</v>
      </c>
      <c r="AW330" s="13" t="s">
        <v>49</v>
      </c>
      <c r="AX330" s="13" t="s">
        <v>26</v>
      </c>
      <c r="AY330" s="211" t="s">
        <v>150</v>
      </c>
    </row>
    <row r="331" spans="2:65" s="1" customFormat="1" ht="16.5" customHeight="1">
      <c r="B331" s="182"/>
      <c r="C331" s="183" t="s">
        <v>674</v>
      </c>
      <c r="D331" s="183" t="s">
        <v>153</v>
      </c>
      <c r="E331" s="184" t="s">
        <v>720</v>
      </c>
      <c r="F331" s="185" t="s">
        <v>721</v>
      </c>
      <c r="G331" s="186" t="s">
        <v>289</v>
      </c>
      <c r="H331" s="187">
        <v>213</v>
      </c>
      <c r="I331" s="188"/>
      <c r="J331" s="189">
        <f>ROUND(I331*H331,2)</f>
        <v>0</v>
      </c>
      <c r="K331" s="185" t="s">
        <v>157</v>
      </c>
      <c r="L331" s="42"/>
      <c r="M331" s="190" t="s">
        <v>5</v>
      </c>
      <c r="N331" s="191" t="s">
        <v>57</v>
      </c>
      <c r="O331" s="43"/>
      <c r="P331" s="192">
        <f>O331*H331</f>
        <v>0</v>
      </c>
      <c r="Q331" s="192">
        <v>6.9999999999999994E-5</v>
      </c>
      <c r="R331" s="192">
        <f>Q331*H331</f>
        <v>1.4909999999999998E-2</v>
      </c>
      <c r="S331" s="192">
        <v>0</v>
      </c>
      <c r="T331" s="193">
        <f>S331*H331</f>
        <v>0</v>
      </c>
      <c r="AR331" s="24" t="s">
        <v>170</v>
      </c>
      <c r="AT331" s="24" t="s">
        <v>153</v>
      </c>
      <c r="AU331" s="24" t="s">
        <v>94</v>
      </c>
      <c r="AY331" s="24" t="s">
        <v>150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24" t="s">
        <v>26</v>
      </c>
      <c r="BK331" s="194">
        <f>ROUND(I331*H331,2)</f>
        <v>0</v>
      </c>
      <c r="BL331" s="24" t="s">
        <v>170</v>
      </c>
      <c r="BM331" s="24" t="s">
        <v>943</v>
      </c>
    </row>
    <row r="332" spans="2:65" s="12" customFormat="1">
      <c r="B332" s="195"/>
      <c r="D332" s="196" t="s">
        <v>163</v>
      </c>
      <c r="E332" s="197" t="s">
        <v>5</v>
      </c>
      <c r="F332" s="198" t="s">
        <v>944</v>
      </c>
      <c r="H332" s="199">
        <v>213</v>
      </c>
      <c r="I332" s="200"/>
      <c r="L332" s="195"/>
      <c r="M332" s="201"/>
      <c r="N332" s="202"/>
      <c r="O332" s="202"/>
      <c r="P332" s="202"/>
      <c r="Q332" s="202"/>
      <c r="R332" s="202"/>
      <c r="S332" s="202"/>
      <c r="T332" s="203"/>
      <c r="AT332" s="197" t="s">
        <v>163</v>
      </c>
      <c r="AU332" s="197" t="s">
        <v>94</v>
      </c>
      <c r="AV332" s="12" t="s">
        <v>94</v>
      </c>
      <c r="AW332" s="12" t="s">
        <v>49</v>
      </c>
      <c r="AX332" s="12" t="s">
        <v>26</v>
      </c>
      <c r="AY332" s="197" t="s">
        <v>150</v>
      </c>
    </row>
    <row r="333" spans="2:65" s="1" customFormat="1" ht="25.5" customHeight="1">
      <c r="B333" s="182"/>
      <c r="C333" s="183" t="s">
        <v>678</v>
      </c>
      <c r="D333" s="183" t="s">
        <v>153</v>
      </c>
      <c r="E333" s="184" t="s">
        <v>945</v>
      </c>
      <c r="F333" s="185" t="s">
        <v>946</v>
      </c>
      <c r="G333" s="186" t="s">
        <v>492</v>
      </c>
      <c r="H333" s="187">
        <v>20</v>
      </c>
      <c r="I333" s="188"/>
      <c r="J333" s="189">
        <f>ROUND(I333*H333,2)</f>
        <v>0</v>
      </c>
      <c r="K333" s="185" t="s">
        <v>157</v>
      </c>
      <c r="L333" s="42"/>
      <c r="M333" s="190" t="s">
        <v>5</v>
      </c>
      <c r="N333" s="191" t="s">
        <v>57</v>
      </c>
      <c r="O333" s="43"/>
      <c r="P333" s="192">
        <f>O333*H333</f>
        <v>0</v>
      </c>
      <c r="Q333" s="192">
        <v>1.7000000000000001E-4</v>
      </c>
      <c r="R333" s="192">
        <f>Q333*H333</f>
        <v>3.4000000000000002E-3</v>
      </c>
      <c r="S333" s="192">
        <v>0</v>
      </c>
      <c r="T333" s="193">
        <f>S333*H333</f>
        <v>0</v>
      </c>
      <c r="AR333" s="24" t="s">
        <v>170</v>
      </c>
      <c r="AT333" s="24" t="s">
        <v>153</v>
      </c>
      <c r="AU333" s="24" t="s">
        <v>94</v>
      </c>
      <c r="AY333" s="24" t="s">
        <v>150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24" t="s">
        <v>26</v>
      </c>
      <c r="BK333" s="194">
        <f>ROUND(I333*H333,2)</f>
        <v>0</v>
      </c>
      <c r="BL333" s="24" t="s">
        <v>170</v>
      </c>
      <c r="BM333" s="24" t="s">
        <v>947</v>
      </c>
    </row>
    <row r="334" spans="2:65" s="12" customFormat="1">
      <c r="B334" s="195"/>
      <c r="D334" s="196" t="s">
        <v>163</v>
      </c>
      <c r="E334" s="197" t="s">
        <v>5</v>
      </c>
      <c r="F334" s="198" t="s">
        <v>948</v>
      </c>
      <c r="H334" s="199">
        <v>20</v>
      </c>
      <c r="I334" s="200"/>
      <c r="L334" s="195"/>
      <c r="M334" s="201"/>
      <c r="N334" s="202"/>
      <c r="O334" s="202"/>
      <c r="P334" s="202"/>
      <c r="Q334" s="202"/>
      <c r="R334" s="202"/>
      <c r="S334" s="202"/>
      <c r="T334" s="203"/>
      <c r="AT334" s="197" t="s">
        <v>163</v>
      </c>
      <c r="AU334" s="197" t="s">
        <v>94</v>
      </c>
      <c r="AV334" s="12" t="s">
        <v>94</v>
      </c>
      <c r="AW334" s="12" t="s">
        <v>49</v>
      </c>
      <c r="AX334" s="12" t="s">
        <v>26</v>
      </c>
      <c r="AY334" s="197" t="s">
        <v>150</v>
      </c>
    </row>
    <row r="335" spans="2:65" s="1" customFormat="1" ht="25.5" customHeight="1">
      <c r="B335" s="182"/>
      <c r="C335" s="183" t="s">
        <v>682</v>
      </c>
      <c r="D335" s="183" t="s">
        <v>153</v>
      </c>
      <c r="E335" s="184" t="s">
        <v>949</v>
      </c>
      <c r="F335" s="185" t="s">
        <v>950</v>
      </c>
      <c r="G335" s="186" t="s">
        <v>492</v>
      </c>
      <c r="H335" s="187">
        <v>4</v>
      </c>
      <c r="I335" s="188"/>
      <c r="J335" s="189">
        <f>ROUND(I335*H335,2)</f>
        <v>0</v>
      </c>
      <c r="K335" s="185" t="s">
        <v>157</v>
      </c>
      <c r="L335" s="42"/>
      <c r="M335" s="190" t="s">
        <v>5</v>
      </c>
      <c r="N335" s="191" t="s">
        <v>57</v>
      </c>
      <c r="O335" s="43"/>
      <c r="P335" s="192">
        <f>O335*H335</f>
        <v>0</v>
      </c>
      <c r="Q335" s="192">
        <v>6.6E-4</v>
      </c>
      <c r="R335" s="192">
        <f>Q335*H335</f>
        <v>2.64E-3</v>
      </c>
      <c r="S335" s="192">
        <v>0</v>
      </c>
      <c r="T335" s="193">
        <f>S335*H335</f>
        <v>0</v>
      </c>
      <c r="AR335" s="24" t="s">
        <v>170</v>
      </c>
      <c r="AT335" s="24" t="s">
        <v>153</v>
      </c>
      <c r="AU335" s="24" t="s">
        <v>94</v>
      </c>
      <c r="AY335" s="24" t="s">
        <v>150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24" t="s">
        <v>26</v>
      </c>
      <c r="BK335" s="194">
        <f>ROUND(I335*H335,2)</f>
        <v>0</v>
      </c>
      <c r="BL335" s="24" t="s">
        <v>170</v>
      </c>
      <c r="BM335" s="24" t="s">
        <v>951</v>
      </c>
    </row>
    <row r="336" spans="2:65" s="12" customFormat="1">
      <c r="B336" s="195"/>
      <c r="D336" s="196" t="s">
        <v>163</v>
      </c>
      <c r="E336" s="197" t="s">
        <v>5</v>
      </c>
      <c r="F336" s="198" t="s">
        <v>952</v>
      </c>
      <c r="H336" s="199">
        <v>4</v>
      </c>
      <c r="I336" s="200"/>
      <c r="L336" s="195"/>
      <c r="M336" s="201"/>
      <c r="N336" s="202"/>
      <c r="O336" s="202"/>
      <c r="P336" s="202"/>
      <c r="Q336" s="202"/>
      <c r="R336" s="202"/>
      <c r="S336" s="202"/>
      <c r="T336" s="203"/>
      <c r="AT336" s="197" t="s">
        <v>163</v>
      </c>
      <c r="AU336" s="197" t="s">
        <v>94</v>
      </c>
      <c r="AV336" s="12" t="s">
        <v>94</v>
      </c>
      <c r="AW336" s="12" t="s">
        <v>49</v>
      </c>
      <c r="AX336" s="12" t="s">
        <v>26</v>
      </c>
      <c r="AY336" s="197" t="s">
        <v>150</v>
      </c>
    </row>
    <row r="337" spans="2:65" s="1" customFormat="1" ht="25.5" customHeight="1">
      <c r="B337" s="182"/>
      <c r="C337" s="183" t="s">
        <v>686</v>
      </c>
      <c r="D337" s="183" t="s">
        <v>153</v>
      </c>
      <c r="E337" s="184" t="s">
        <v>953</v>
      </c>
      <c r="F337" s="185" t="s">
        <v>954</v>
      </c>
      <c r="G337" s="186" t="s">
        <v>289</v>
      </c>
      <c r="H337" s="187">
        <v>30</v>
      </c>
      <c r="I337" s="188"/>
      <c r="J337" s="189">
        <f>ROUND(I337*H337,2)</f>
        <v>0</v>
      </c>
      <c r="K337" s="185" t="s">
        <v>157</v>
      </c>
      <c r="L337" s="42"/>
      <c r="M337" s="190" t="s">
        <v>5</v>
      </c>
      <c r="N337" s="191" t="s">
        <v>57</v>
      </c>
      <c r="O337" s="43"/>
      <c r="P337" s="192">
        <f>O337*H337</f>
        <v>0</v>
      </c>
      <c r="Q337" s="192">
        <v>5.1999999999999995E-4</v>
      </c>
      <c r="R337" s="192">
        <f>Q337*H337</f>
        <v>1.5599999999999999E-2</v>
      </c>
      <c r="S337" s="192">
        <v>0</v>
      </c>
      <c r="T337" s="193">
        <f>S337*H337</f>
        <v>0</v>
      </c>
      <c r="AR337" s="24" t="s">
        <v>170</v>
      </c>
      <c r="AT337" s="24" t="s">
        <v>153</v>
      </c>
      <c r="AU337" s="24" t="s">
        <v>94</v>
      </c>
      <c r="AY337" s="24" t="s">
        <v>150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24" t="s">
        <v>26</v>
      </c>
      <c r="BK337" s="194">
        <f>ROUND(I337*H337,2)</f>
        <v>0</v>
      </c>
      <c r="BL337" s="24" t="s">
        <v>170</v>
      </c>
      <c r="BM337" s="24" t="s">
        <v>955</v>
      </c>
    </row>
    <row r="338" spans="2:65" s="12" customFormat="1">
      <c r="B338" s="195"/>
      <c r="D338" s="196" t="s">
        <v>163</v>
      </c>
      <c r="E338" s="197" t="s">
        <v>5</v>
      </c>
      <c r="F338" s="198" t="s">
        <v>956</v>
      </c>
      <c r="H338" s="199">
        <v>30</v>
      </c>
      <c r="I338" s="200"/>
      <c r="L338" s="195"/>
      <c r="M338" s="201"/>
      <c r="N338" s="202"/>
      <c r="O338" s="202"/>
      <c r="P338" s="202"/>
      <c r="Q338" s="202"/>
      <c r="R338" s="202"/>
      <c r="S338" s="202"/>
      <c r="T338" s="203"/>
      <c r="AT338" s="197" t="s">
        <v>163</v>
      </c>
      <c r="AU338" s="197" t="s">
        <v>94</v>
      </c>
      <c r="AV338" s="12" t="s">
        <v>94</v>
      </c>
      <c r="AW338" s="12" t="s">
        <v>49</v>
      </c>
      <c r="AX338" s="12" t="s">
        <v>26</v>
      </c>
      <c r="AY338" s="197" t="s">
        <v>150</v>
      </c>
    </row>
    <row r="339" spans="2:65" s="1" customFormat="1" ht="16.5" customHeight="1">
      <c r="B339" s="182"/>
      <c r="C339" s="225" t="s">
        <v>691</v>
      </c>
      <c r="D339" s="225" t="s">
        <v>389</v>
      </c>
      <c r="E339" s="226" t="s">
        <v>957</v>
      </c>
      <c r="F339" s="227" t="s">
        <v>958</v>
      </c>
      <c r="G339" s="228" t="s">
        <v>289</v>
      </c>
      <c r="H339" s="229">
        <v>30</v>
      </c>
      <c r="I339" s="230"/>
      <c r="J339" s="231">
        <f>ROUND(I339*H339,2)</f>
        <v>0</v>
      </c>
      <c r="K339" s="227" t="s">
        <v>157</v>
      </c>
      <c r="L339" s="232"/>
      <c r="M339" s="233" t="s">
        <v>5</v>
      </c>
      <c r="N339" s="234" t="s">
        <v>57</v>
      </c>
      <c r="O339" s="43"/>
      <c r="P339" s="192">
        <f>O339*H339</f>
        <v>0</v>
      </c>
      <c r="Q339" s="192">
        <v>3.3050000000000003E-2</v>
      </c>
      <c r="R339" s="192">
        <f>Q339*H339</f>
        <v>0.99150000000000005</v>
      </c>
      <c r="S339" s="192">
        <v>0</v>
      </c>
      <c r="T339" s="193">
        <f>S339*H339</f>
        <v>0</v>
      </c>
      <c r="AR339" s="24" t="s">
        <v>187</v>
      </c>
      <c r="AT339" s="24" t="s">
        <v>389</v>
      </c>
      <c r="AU339" s="24" t="s">
        <v>94</v>
      </c>
      <c r="AY339" s="24" t="s">
        <v>150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24" t="s">
        <v>26</v>
      </c>
      <c r="BK339" s="194">
        <f>ROUND(I339*H339,2)</f>
        <v>0</v>
      </c>
      <c r="BL339" s="24" t="s">
        <v>170</v>
      </c>
      <c r="BM339" s="24" t="s">
        <v>959</v>
      </c>
    </row>
    <row r="340" spans="2:65" s="12" customFormat="1">
      <c r="B340" s="195"/>
      <c r="D340" s="196" t="s">
        <v>163</v>
      </c>
      <c r="E340" s="197" t="s">
        <v>5</v>
      </c>
      <c r="F340" s="198" t="s">
        <v>956</v>
      </c>
      <c r="H340" s="199">
        <v>30</v>
      </c>
      <c r="I340" s="200"/>
      <c r="L340" s="195"/>
      <c r="M340" s="201"/>
      <c r="N340" s="202"/>
      <c r="O340" s="202"/>
      <c r="P340" s="202"/>
      <c r="Q340" s="202"/>
      <c r="R340" s="202"/>
      <c r="S340" s="202"/>
      <c r="T340" s="203"/>
      <c r="AT340" s="197" t="s">
        <v>163</v>
      </c>
      <c r="AU340" s="197" t="s">
        <v>94</v>
      </c>
      <c r="AV340" s="12" t="s">
        <v>94</v>
      </c>
      <c r="AW340" s="12" t="s">
        <v>49</v>
      </c>
      <c r="AX340" s="12" t="s">
        <v>26</v>
      </c>
      <c r="AY340" s="197" t="s">
        <v>150</v>
      </c>
    </row>
    <row r="341" spans="2:65" s="1" customFormat="1" ht="25.5" customHeight="1">
      <c r="B341" s="182"/>
      <c r="C341" s="183" t="s">
        <v>694</v>
      </c>
      <c r="D341" s="183" t="s">
        <v>153</v>
      </c>
      <c r="E341" s="184" t="s">
        <v>725</v>
      </c>
      <c r="F341" s="185" t="s">
        <v>726</v>
      </c>
      <c r="G341" s="186" t="s">
        <v>492</v>
      </c>
      <c r="H341" s="187">
        <v>2</v>
      </c>
      <c r="I341" s="188"/>
      <c r="J341" s="189">
        <f>ROUND(I341*H341,2)</f>
        <v>0</v>
      </c>
      <c r="K341" s="185" t="s">
        <v>5</v>
      </c>
      <c r="L341" s="42"/>
      <c r="M341" s="190" t="s">
        <v>5</v>
      </c>
      <c r="N341" s="191" t="s">
        <v>57</v>
      </c>
      <c r="O341" s="43"/>
      <c r="P341" s="192">
        <f>O341*H341</f>
        <v>0</v>
      </c>
      <c r="Q341" s="192">
        <v>1.6299999999999999E-3</v>
      </c>
      <c r="R341" s="192">
        <f>Q341*H341</f>
        <v>3.2599999999999999E-3</v>
      </c>
      <c r="S341" s="192">
        <v>0</v>
      </c>
      <c r="T341" s="193">
        <f>S341*H341</f>
        <v>0</v>
      </c>
      <c r="AR341" s="24" t="s">
        <v>170</v>
      </c>
      <c r="AT341" s="24" t="s">
        <v>153</v>
      </c>
      <c r="AU341" s="24" t="s">
        <v>94</v>
      </c>
      <c r="AY341" s="24" t="s">
        <v>150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24" t="s">
        <v>26</v>
      </c>
      <c r="BK341" s="194">
        <f>ROUND(I341*H341,2)</f>
        <v>0</v>
      </c>
      <c r="BL341" s="24" t="s">
        <v>170</v>
      </c>
      <c r="BM341" s="24" t="s">
        <v>960</v>
      </c>
    </row>
    <row r="342" spans="2:65" s="12" customFormat="1">
      <c r="B342" s="195"/>
      <c r="D342" s="196" t="s">
        <v>163</v>
      </c>
      <c r="E342" s="197" t="s">
        <v>5</v>
      </c>
      <c r="F342" s="198" t="s">
        <v>961</v>
      </c>
      <c r="H342" s="199">
        <v>2</v>
      </c>
      <c r="I342" s="200"/>
      <c r="L342" s="195"/>
      <c r="M342" s="201"/>
      <c r="N342" s="202"/>
      <c r="O342" s="202"/>
      <c r="P342" s="202"/>
      <c r="Q342" s="202"/>
      <c r="R342" s="202"/>
      <c r="S342" s="202"/>
      <c r="T342" s="203"/>
      <c r="AT342" s="197" t="s">
        <v>163</v>
      </c>
      <c r="AU342" s="197" t="s">
        <v>94</v>
      </c>
      <c r="AV342" s="12" t="s">
        <v>94</v>
      </c>
      <c r="AW342" s="12" t="s">
        <v>49</v>
      </c>
      <c r="AX342" s="12" t="s">
        <v>26</v>
      </c>
      <c r="AY342" s="197" t="s">
        <v>150</v>
      </c>
    </row>
    <row r="343" spans="2:65" s="1" customFormat="1" ht="16.5" customHeight="1">
      <c r="B343" s="182"/>
      <c r="C343" s="225" t="s">
        <v>697</v>
      </c>
      <c r="D343" s="225" t="s">
        <v>389</v>
      </c>
      <c r="E343" s="226" t="s">
        <v>730</v>
      </c>
      <c r="F343" s="227" t="s">
        <v>731</v>
      </c>
      <c r="G343" s="228" t="s">
        <v>492</v>
      </c>
      <c r="H343" s="229">
        <v>2</v>
      </c>
      <c r="I343" s="230"/>
      <c r="J343" s="231">
        <f>ROUND(I343*H343,2)</f>
        <v>0</v>
      </c>
      <c r="K343" s="227" t="s">
        <v>157</v>
      </c>
      <c r="L343" s="232"/>
      <c r="M343" s="233" t="s">
        <v>5</v>
      </c>
      <c r="N343" s="234" t="s">
        <v>57</v>
      </c>
      <c r="O343" s="43"/>
      <c r="P343" s="192">
        <f>O343*H343</f>
        <v>0</v>
      </c>
      <c r="Q343" s="192">
        <v>1E-4</v>
      </c>
      <c r="R343" s="192">
        <f>Q343*H343</f>
        <v>2.0000000000000001E-4</v>
      </c>
      <c r="S343" s="192">
        <v>0</v>
      </c>
      <c r="T343" s="193">
        <f>S343*H343</f>
        <v>0</v>
      </c>
      <c r="AR343" s="24" t="s">
        <v>187</v>
      </c>
      <c r="AT343" s="24" t="s">
        <v>389</v>
      </c>
      <c r="AU343" s="24" t="s">
        <v>94</v>
      </c>
      <c r="AY343" s="24" t="s">
        <v>150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24" t="s">
        <v>26</v>
      </c>
      <c r="BK343" s="194">
        <f>ROUND(I343*H343,2)</f>
        <v>0</v>
      </c>
      <c r="BL343" s="24" t="s">
        <v>170</v>
      </c>
      <c r="BM343" s="24" t="s">
        <v>962</v>
      </c>
    </row>
    <row r="344" spans="2:65" s="12" customFormat="1">
      <c r="B344" s="195"/>
      <c r="D344" s="196" t="s">
        <v>163</v>
      </c>
      <c r="E344" s="197" t="s">
        <v>5</v>
      </c>
      <c r="F344" s="198" t="s">
        <v>738</v>
      </c>
      <c r="H344" s="199">
        <v>2</v>
      </c>
      <c r="I344" s="200"/>
      <c r="L344" s="195"/>
      <c r="M344" s="201"/>
      <c r="N344" s="202"/>
      <c r="O344" s="202"/>
      <c r="P344" s="202"/>
      <c r="Q344" s="202"/>
      <c r="R344" s="202"/>
      <c r="S344" s="202"/>
      <c r="T344" s="203"/>
      <c r="AT344" s="197" t="s">
        <v>163</v>
      </c>
      <c r="AU344" s="197" t="s">
        <v>94</v>
      </c>
      <c r="AV344" s="12" t="s">
        <v>94</v>
      </c>
      <c r="AW344" s="12" t="s">
        <v>49</v>
      </c>
      <c r="AX344" s="12" t="s">
        <v>26</v>
      </c>
      <c r="AY344" s="197" t="s">
        <v>150</v>
      </c>
    </row>
    <row r="345" spans="2:65" s="1" customFormat="1" ht="16.5" customHeight="1">
      <c r="B345" s="182"/>
      <c r="C345" s="183" t="s">
        <v>700</v>
      </c>
      <c r="D345" s="183" t="s">
        <v>153</v>
      </c>
      <c r="E345" s="184" t="s">
        <v>750</v>
      </c>
      <c r="F345" s="185" t="s">
        <v>751</v>
      </c>
      <c r="G345" s="186" t="s">
        <v>156</v>
      </c>
      <c r="H345" s="187">
        <v>1</v>
      </c>
      <c r="I345" s="188"/>
      <c r="J345" s="189">
        <f>ROUND(I345*H345,2)</f>
        <v>0</v>
      </c>
      <c r="K345" s="185" t="s">
        <v>5</v>
      </c>
      <c r="L345" s="42"/>
      <c r="M345" s="190" t="s">
        <v>5</v>
      </c>
      <c r="N345" s="191" t="s">
        <v>57</v>
      </c>
      <c r="O345" s="43"/>
      <c r="P345" s="192">
        <f>O345*H345</f>
        <v>0</v>
      </c>
      <c r="Q345" s="192">
        <v>0</v>
      </c>
      <c r="R345" s="192">
        <f>Q345*H345</f>
        <v>0</v>
      </c>
      <c r="S345" s="192">
        <v>0.2</v>
      </c>
      <c r="T345" s="193">
        <f>S345*H345</f>
        <v>0.2</v>
      </c>
      <c r="AR345" s="24" t="s">
        <v>170</v>
      </c>
      <c r="AT345" s="24" t="s">
        <v>153</v>
      </c>
      <c r="AU345" s="24" t="s">
        <v>94</v>
      </c>
      <c r="AY345" s="24" t="s">
        <v>150</v>
      </c>
      <c r="BE345" s="194">
        <f>IF(N345="základní",J345,0)</f>
        <v>0</v>
      </c>
      <c r="BF345" s="194">
        <f>IF(N345="snížená",J345,0)</f>
        <v>0</v>
      </c>
      <c r="BG345" s="194">
        <f>IF(N345="zákl. přenesená",J345,0)</f>
        <v>0</v>
      </c>
      <c r="BH345" s="194">
        <f>IF(N345="sníž. přenesená",J345,0)</f>
        <v>0</v>
      </c>
      <c r="BI345" s="194">
        <f>IF(N345="nulová",J345,0)</f>
        <v>0</v>
      </c>
      <c r="BJ345" s="24" t="s">
        <v>26</v>
      </c>
      <c r="BK345" s="194">
        <f>ROUND(I345*H345,2)</f>
        <v>0</v>
      </c>
      <c r="BL345" s="24" t="s">
        <v>170</v>
      </c>
      <c r="BM345" s="24" t="s">
        <v>963</v>
      </c>
    </row>
    <row r="346" spans="2:65" s="1" customFormat="1" ht="67.5">
      <c r="B346" s="42"/>
      <c r="D346" s="196" t="s">
        <v>219</v>
      </c>
      <c r="F346" s="204" t="s">
        <v>753</v>
      </c>
      <c r="I346" s="205"/>
      <c r="L346" s="42"/>
      <c r="M346" s="206"/>
      <c r="N346" s="43"/>
      <c r="O346" s="43"/>
      <c r="P346" s="43"/>
      <c r="Q346" s="43"/>
      <c r="R346" s="43"/>
      <c r="S346" s="43"/>
      <c r="T346" s="71"/>
      <c r="AT346" s="24" t="s">
        <v>219</v>
      </c>
      <c r="AU346" s="24" t="s">
        <v>94</v>
      </c>
    </row>
    <row r="347" spans="2:65" s="12" customFormat="1">
      <c r="B347" s="195"/>
      <c r="D347" s="196" t="s">
        <v>163</v>
      </c>
      <c r="E347" s="197" t="s">
        <v>5</v>
      </c>
      <c r="F347" s="198" t="s">
        <v>26</v>
      </c>
      <c r="H347" s="199">
        <v>1</v>
      </c>
      <c r="I347" s="200"/>
      <c r="L347" s="195"/>
      <c r="M347" s="201"/>
      <c r="N347" s="202"/>
      <c r="O347" s="202"/>
      <c r="P347" s="202"/>
      <c r="Q347" s="202"/>
      <c r="R347" s="202"/>
      <c r="S347" s="202"/>
      <c r="T347" s="203"/>
      <c r="AT347" s="197" t="s">
        <v>163</v>
      </c>
      <c r="AU347" s="197" t="s">
        <v>94</v>
      </c>
      <c r="AV347" s="12" t="s">
        <v>94</v>
      </c>
      <c r="AW347" s="12" t="s">
        <v>49</v>
      </c>
      <c r="AX347" s="12" t="s">
        <v>26</v>
      </c>
      <c r="AY347" s="197" t="s">
        <v>150</v>
      </c>
    </row>
    <row r="348" spans="2:65" s="11" customFormat="1" ht="29.85" customHeight="1">
      <c r="B348" s="169"/>
      <c r="D348" s="170" t="s">
        <v>85</v>
      </c>
      <c r="E348" s="180" t="s">
        <v>191</v>
      </c>
      <c r="F348" s="180" t="s">
        <v>754</v>
      </c>
      <c r="I348" s="172"/>
      <c r="J348" s="181">
        <f>BK348</f>
        <v>0</v>
      </c>
      <c r="L348" s="169"/>
      <c r="M348" s="174"/>
      <c r="N348" s="175"/>
      <c r="O348" s="175"/>
      <c r="P348" s="176">
        <f>SUM(P349:P354)</f>
        <v>0</v>
      </c>
      <c r="Q348" s="175"/>
      <c r="R348" s="176">
        <f>SUM(R349:R354)</f>
        <v>8.4179999999999991E-2</v>
      </c>
      <c r="S348" s="175"/>
      <c r="T348" s="177">
        <f>SUM(T349:T354)</f>
        <v>0</v>
      </c>
      <c r="AR348" s="170" t="s">
        <v>26</v>
      </c>
      <c r="AT348" s="178" t="s">
        <v>85</v>
      </c>
      <c r="AU348" s="178" t="s">
        <v>26</v>
      </c>
      <c r="AY348" s="170" t="s">
        <v>150</v>
      </c>
      <c r="BK348" s="179">
        <f>SUM(BK349:BK354)</f>
        <v>0</v>
      </c>
    </row>
    <row r="349" spans="2:65" s="1" customFormat="1" ht="25.5" customHeight="1">
      <c r="B349" s="182"/>
      <c r="C349" s="183" t="s">
        <v>704</v>
      </c>
      <c r="D349" s="183" t="s">
        <v>153</v>
      </c>
      <c r="E349" s="184" t="s">
        <v>756</v>
      </c>
      <c r="F349" s="185" t="s">
        <v>757</v>
      </c>
      <c r="G349" s="186" t="s">
        <v>289</v>
      </c>
      <c r="H349" s="187">
        <v>138</v>
      </c>
      <c r="I349" s="188"/>
      <c r="J349" s="189">
        <f>ROUND(I349*H349,2)</f>
        <v>0</v>
      </c>
      <c r="K349" s="185" t="s">
        <v>157</v>
      </c>
      <c r="L349" s="42"/>
      <c r="M349" s="190" t="s">
        <v>5</v>
      </c>
      <c r="N349" s="191" t="s">
        <v>57</v>
      </c>
      <c r="O349" s="43"/>
      <c r="P349" s="192">
        <f>O349*H349</f>
        <v>0</v>
      </c>
      <c r="Q349" s="192">
        <v>0</v>
      </c>
      <c r="R349" s="192">
        <f>Q349*H349</f>
        <v>0</v>
      </c>
      <c r="S349" s="192">
        <v>0</v>
      </c>
      <c r="T349" s="193">
        <f>S349*H349</f>
        <v>0</v>
      </c>
      <c r="AR349" s="24" t="s">
        <v>170</v>
      </c>
      <c r="AT349" s="24" t="s">
        <v>153</v>
      </c>
      <c r="AU349" s="24" t="s">
        <v>94</v>
      </c>
      <c r="AY349" s="24" t="s">
        <v>150</v>
      </c>
      <c r="BE349" s="194">
        <f>IF(N349="základní",J349,0)</f>
        <v>0</v>
      </c>
      <c r="BF349" s="194">
        <f>IF(N349="snížená",J349,0)</f>
        <v>0</v>
      </c>
      <c r="BG349" s="194">
        <f>IF(N349="zákl. přenesená",J349,0)</f>
        <v>0</v>
      </c>
      <c r="BH349" s="194">
        <f>IF(N349="sníž. přenesená",J349,0)</f>
        <v>0</v>
      </c>
      <c r="BI349" s="194">
        <f>IF(N349="nulová",J349,0)</f>
        <v>0</v>
      </c>
      <c r="BJ349" s="24" t="s">
        <v>26</v>
      </c>
      <c r="BK349" s="194">
        <f>ROUND(I349*H349,2)</f>
        <v>0</v>
      </c>
      <c r="BL349" s="24" t="s">
        <v>170</v>
      </c>
      <c r="BM349" s="24" t="s">
        <v>964</v>
      </c>
    </row>
    <row r="350" spans="2:65" s="12" customFormat="1">
      <c r="B350" s="195"/>
      <c r="D350" s="196" t="s">
        <v>163</v>
      </c>
      <c r="E350" s="197" t="s">
        <v>5</v>
      </c>
      <c r="F350" s="198" t="s">
        <v>965</v>
      </c>
      <c r="H350" s="199">
        <v>138</v>
      </c>
      <c r="I350" s="200"/>
      <c r="L350" s="195"/>
      <c r="M350" s="201"/>
      <c r="N350" s="202"/>
      <c r="O350" s="202"/>
      <c r="P350" s="202"/>
      <c r="Q350" s="202"/>
      <c r="R350" s="202"/>
      <c r="S350" s="202"/>
      <c r="T350" s="203"/>
      <c r="AT350" s="197" t="s">
        <v>163</v>
      </c>
      <c r="AU350" s="197" t="s">
        <v>94</v>
      </c>
      <c r="AV350" s="12" t="s">
        <v>94</v>
      </c>
      <c r="AW350" s="12" t="s">
        <v>49</v>
      </c>
      <c r="AX350" s="12" t="s">
        <v>26</v>
      </c>
      <c r="AY350" s="197" t="s">
        <v>150</v>
      </c>
    </row>
    <row r="351" spans="2:65" s="1" customFormat="1" ht="38.25" customHeight="1">
      <c r="B351" s="182"/>
      <c r="C351" s="183" t="s">
        <v>709</v>
      </c>
      <c r="D351" s="183" t="s">
        <v>153</v>
      </c>
      <c r="E351" s="184" t="s">
        <v>761</v>
      </c>
      <c r="F351" s="185" t="s">
        <v>762</v>
      </c>
      <c r="G351" s="186" t="s">
        <v>289</v>
      </c>
      <c r="H351" s="187">
        <v>138</v>
      </c>
      <c r="I351" s="188"/>
      <c r="J351" s="189">
        <f>ROUND(I351*H351,2)</f>
        <v>0</v>
      </c>
      <c r="K351" s="185" t="s">
        <v>157</v>
      </c>
      <c r="L351" s="42"/>
      <c r="M351" s="190" t="s">
        <v>5</v>
      </c>
      <c r="N351" s="191" t="s">
        <v>57</v>
      </c>
      <c r="O351" s="43"/>
      <c r="P351" s="192">
        <f>O351*H351</f>
        <v>0</v>
      </c>
      <c r="Q351" s="192">
        <v>6.0999999999999997E-4</v>
      </c>
      <c r="R351" s="192">
        <f>Q351*H351</f>
        <v>8.4179999999999991E-2</v>
      </c>
      <c r="S351" s="192">
        <v>0</v>
      </c>
      <c r="T351" s="193">
        <f>S351*H351</f>
        <v>0</v>
      </c>
      <c r="AR351" s="24" t="s">
        <v>170</v>
      </c>
      <c r="AT351" s="24" t="s">
        <v>153</v>
      </c>
      <c r="AU351" s="24" t="s">
        <v>94</v>
      </c>
      <c r="AY351" s="24" t="s">
        <v>150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24" t="s">
        <v>26</v>
      </c>
      <c r="BK351" s="194">
        <f>ROUND(I351*H351,2)</f>
        <v>0</v>
      </c>
      <c r="BL351" s="24" t="s">
        <v>170</v>
      </c>
      <c r="BM351" s="24" t="s">
        <v>966</v>
      </c>
    </row>
    <row r="352" spans="2:65" s="12" customFormat="1">
      <c r="B352" s="195"/>
      <c r="D352" s="196" t="s">
        <v>163</v>
      </c>
      <c r="E352" s="197" t="s">
        <v>5</v>
      </c>
      <c r="F352" s="198" t="s">
        <v>965</v>
      </c>
      <c r="H352" s="199">
        <v>138</v>
      </c>
      <c r="I352" s="200"/>
      <c r="L352" s="195"/>
      <c r="M352" s="201"/>
      <c r="N352" s="202"/>
      <c r="O352" s="202"/>
      <c r="P352" s="202"/>
      <c r="Q352" s="202"/>
      <c r="R352" s="202"/>
      <c r="S352" s="202"/>
      <c r="T352" s="203"/>
      <c r="AT352" s="197" t="s">
        <v>163</v>
      </c>
      <c r="AU352" s="197" t="s">
        <v>94</v>
      </c>
      <c r="AV352" s="12" t="s">
        <v>94</v>
      </c>
      <c r="AW352" s="12" t="s">
        <v>49</v>
      </c>
      <c r="AX352" s="12" t="s">
        <v>26</v>
      </c>
      <c r="AY352" s="197" t="s">
        <v>150</v>
      </c>
    </row>
    <row r="353" spans="2:65" s="1" customFormat="1" ht="25.5" customHeight="1">
      <c r="B353" s="182"/>
      <c r="C353" s="183" t="s">
        <v>715</v>
      </c>
      <c r="D353" s="183" t="s">
        <v>153</v>
      </c>
      <c r="E353" s="184" t="s">
        <v>765</v>
      </c>
      <c r="F353" s="185" t="s">
        <v>766</v>
      </c>
      <c r="G353" s="186" t="s">
        <v>289</v>
      </c>
      <c r="H353" s="187">
        <v>138</v>
      </c>
      <c r="I353" s="188"/>
      <c r="J353" s="189">
        <f>ROUND(I353*H353,2)</f>
        <v>0</v>
      </c>
      <c r="K353" s="185" t="s">
        <v>157</v>
      </c>
      <c r="L353" s="42"/>
      <c r="M353" s="190" t="s">
        <v>5</v>
      </c>
      <c r="N353" s="191" t="s">
        <v>57</v>
      </c>
      <c r="O353" s="43"/>
      <c r="P353" s="192">
        <f>O353*H353</f>
        <v>0</v>
      </c>
      <c r="Q353" s="192">
        <v>0</v>
      </c>
      <c r="R353" s="192">
        <f>Q353*H353</f>
        <v>0</v>
      </c>
      <c r="S353" s="192">
        <v>0</v>
      </c>
      <c r="T353" s="193">
        <f>S353*H353</f>
        <v>0</v>
      </c>
      <c r="AR353" s="24" t="s">
        <v>170</v>
      </c>
      <c r="AT353" s="24" t="s">
        <v>153</v>
      </c>
      <c r="AU353" s="24" t="s">
        <v>94</v>
      </c>
      <c r="AY353" s="24" t="s">
        <v>150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24" t="s">
        <v>26</v>
      </c>
      <c r="BK353" s="194">
        <f>ROUND(I353*H353,2)</f>
        <v>0</v>
      </c>
      <c r="BL353" s="24" t="s">
        <v>170</v>
      </c>
      <c r="BM353" s="24" t="s">
        <v>967</v>
      </c>
    </row>
    <row r="354" spans="2:65" s="12" customFormat="1">
      <c r="B354" s="195"/>
      <c r="D354" s="196" t="s">
        <v>163</v>
      </c>
      <c r="E354" s="197" t="s">
        <v>5</v>
      </c>
      <c r="F354" s="198" t="s">
        <v>965</v>
      </c>
      <c r="H354" s="199">
        <v>138</v>
      </c>
      <c r="I354" s="200"/>
      <c r="L354" s="195"/>
      <c r="M354" s="201"/>
      <c r="N354" s="202"/>
      <c r="O354" s="202"/>
      <c r="P354" s="202"/>
      <c r="Q354" s="202"/>
      <c r="R354" s="202"/>
      <c r="S354" s="202"/>
      <c r="T354" s="203"/>
      <c r="AT354" s="197" t="s">
        <v>163</v>
      </c>
      <c r="AU354" s="197" t="s">
        <v>94</v>
      </c>
      <c r="AV354" s="12" t="s">
        <v>94</v>
      </c>
      <c r="AW354" s="12" t="s">
        <v>49</v>
      </c>
      <c r="AX354" s="12" t="s">
        <v>26</v>
      </c>
      <c r="AY354" s="197" t="s">
        <v>150</v>
      </c>
    </row>
    <row r="355" spans="2:65" s="11" customFormat="1" ht="29.85" customHeight="1">
      <c r="B355" s="169"/>
      <c r="D355" s="170" t="s">
        <v>85</v>
      </c>
      <c r="E355" s="180" t="s">
        <v>768</v>
      </c>
      <c r="F355" s="180" t="s">
        <v>769</v>
      </c>
      <c r="I355" s="172"/>
      <c r="J355" s="181">
        <f>BK355</f>
        <v>0</v>
      </c>
      <c r="L355" s="169"/>
      <c r="M355" s="174"/>
      <c r="N355" s="175"/>
      <c r="O355" s="175"/>
      <c r="P355" s="176">
        <f>SUM(P356:P363)</f>
        <v>0</v>
      </c>
      <c r="Q355" s="175"/>
      <c r="R355" s="176">
        <f>SUM(R356:R363)</f>
        <v>0</v>
      </c>
      <c r="S355" s="175"/>
      <c r="T355" s="177">
        <f>SUM(T356:T363)</f>
        <v>0</v>
      </c>
      <c r="AR355" s="170" t="s">
        <v>26</v>
      </c>
      <c r="AT355" s="178" t="s">
        <v>85</v>
      </c>
      <c r="AU355" s="178" t="s">
        <v>26</v>
      </c>
      <c r="AY355" s="170" t="s">
        <v>150</v>
      </c>
      <c r="BK355" s="179">
        <f>SUM(BK356:BK363)</f>
        <v>0</v>
      </c>
    </row>
    <row r="356" spans="2:65" s="1" customFormat="1" ht="25.5" customHeight="1">
      <c r="B356" s="182"/>
      <c r="C356" s="183" t="s">
        <v>36</v>
      </c>
      <c r="D356" s="183" t="s">
        <v>153</v>
      </c>
      <c r="E356" s="184" t="s">
        <v>771</v>
      </c>
      <c r="F356" s="185" t="s">
        <v>772</v>
      </c>
      <c r="G356" s="186" t="s">
        <v>378</v>
      </c>
      <c r="H356" s="187">
        <v>39.433</v>
      </c>
      <c r="I356" s="188"/>
      <c r="J356" s="189">
        <f>ROUND(I356*H356,2)</f>
        <v>0</v>
      </c>
      <c r="K356" s="185" t="s">
        <v>157</v>
      </c>
      <c r="L356" s="42"/>
      <c r="M356" s="190" t="s">
        <v>5</v>
      </c>
      <c r="N356" s="191" t="s">
        <v>57</v>
      </c>
      <c r="O356" s="43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AR356" s="24" t="s">
        <v>170</v>
      </c>
      <c r="AT356" s="24" t="s">
        <v>153</v>
      </c>
      <c r="AU356" s="24" t="s">
        <v>94</v>
      </c>
      <c r="AY356" s="24" t="s">
        <v>150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24" t="s">
        <v>26</v>
      </c>
      <c r="BK356" s="194">
        <f>ROUND(I356*H356,2)</f>
        <v>0</v>
      </c>
      <c r="BL356" s="24" t="s">
        <v>170</v>
      </c>
      <c r="BM356" s="24" t="s">
        <v>968</v>
      </c>
    </row>
    <row r="357" spans="2:65" s="1" customFormat="1" ht="25.5" customHeight="1">
      <c r="B357" s="182"/>
      <c r="C357" s="183" t="s">
        <v>724</v>
      </c>
      <c r="D357" s="183" t="s">
        <v>153</v>
      </c>
      <c r="E357" s="184" t="s">
        <v>775</v>
      </c>
      <c r="F357" s="185" t="s">
        <v>776</v>
      </c>
      <c r="G357" s="186" t="s">
        <v>378</v>
      </c>
      <c r="H357" s="187">
        <v>394.33</v>
      </c>
      <c r="I357" s="188"/>
      <c r="J357" s="189">
        <f>ROUND(I357*H357,2)</f>
        <v>0</v>
      </c>
      <c r="K357" s="185" t="s">
        <v>157</v>
      </c>
      <c r="L357" s="42"/>
      <c r="M357" s="190" t="s">
        <v>5</v>
      </c>
      <c r="N357" s="191" t="s">
        <v>57</v>
      </c>
      <c r="O357" s="43"/>
      <c r="P357" s="192">
        <f>O357*H357</f>
        <v>0</v>
      </c>
      <c r="Q357" s="192">
        <v>0</v>
      </c>
      <c r="R357" s="192">
        <f>Q357*H357</f>
        <v>0</v>
      </c>
      <c r="S357" s="192">
        <v>0</v>
      </c>
      <c r="T357" s="193">
        <f>S357*H357</f>
        <v>0</v>
      </c>
      <c r="AR357" s="24" t="s">
        <v>170</v>
      </c>
      <c r="AT357" s="24" t="s">
        <v>153</v>
      </c>
      <c r="AU357" s="24" t="s">
        <v>94</v>
      </c>
      <c r="AY357" s="24" t="s">
        <v>150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24" t="s">
        <v>26</v>
      </c>
      <c r="BK357" s="194">
        <f>ROUND(I357*H357,2)</f>
        <v>0</v>
      </c>
      <c r="BL357" s="24" t="s">
        <v>170</v>
      </c>
      <c r="BM357" s="24" t="s">
        <v>969</v>
      </c>
    </row>
    <row r="358" spans="2:65" s="12" customFormat="1">
      <c r="B358" s="195"/>
      <c r="D358" s="196" t="s">
        <v>163</v>
      </c>
      <c r="F358" s="198" t="s">
        <v>970</v>
      </c>
      <c r="H358" s="199">
        <v>394.33</v>
      </c>
      <c r="I358" s="200"/>
      <c r="L358" s="195"/>
      <c r="M358" s="201"/>
      <c r="N358" s="202"/>
      <c r="O358" s="202"/>
      <c r="P358" s="202"/>
      <c r="Q358" s="202"/>
      <c r="R358" s="202"/>
      <c r="S358" s="202"/>
      <c r="T358" s="203"/>
      <c r="AT358" s="197" t="s">
        <v>163</v>
      </c>
      <c r="AU358" s="197" t="s">
        <v>94</v>
      </c>
      <c r="AV358" s="12" t="s">
        <v>94</v>
      </c>
      <c r="AW358" s="12" t="s">
        <v>6</v>
      </c>
      <c r="AX358" s="12" t="s">
        <v>26</v>
      </c>
      <c r="AY358" s="197" t="s">
        <v>150</v>
      </c>
    </row>
    <row r="359" spans="2:65" s="1" customFormat="1" ht="16.5" customHeight="1">
      <c r="B359" s="182"/>
      <c r="C359" s="183" t="s">
        <v>729</v>
      </c>
      <c r="D359" s="183" t="s">
        <v>153</v>
      </c>
      <c r="E359" s="184" t="s">
        <v>780</v>
      </c>
      <c r="F359" s="185" t="s">
        <v>781</v>
      </c>
      <c r="G359" s="186" t="s">
        <v>378</v>
      </c>
      <c r="H359" s="187">
        <v>39.433</v>
      </c>
      <c r="I359" s="188"/>
      <c r="J359" s="189">
        <f>ROUND(I359*H359,2)</f>
        <v>0</v>
      </c>
      <c r="K359" s="185" t="s">
        <v>157</v>
      </c>
      <c r="L359" s="42"/>
      <c r="M359" s="190" t="s">
        <v>5</v>
      </c>
      <c r="N359" s="191" t="s">
        <v>57</v>
      </c>
      <c r="O359" s="43"/>
      <c r="P359" s="192">
        <f>O359*H359</f>
        <v>0</v>
      </c>
      <c r="Q359" s="192">
        <v>0</v>
      </c>
      <c r="R359" s="192">
        <f>Q359*H359</f>
        <v>0</v>
      </c>
      <c r="S359" s="192">
        <v>0</v>
      </c>
      <c r="T359" s="193">
        <f>S359*H359</f>
        <v>0</v>
      </c>
      <c r="AR359" s="24" t="s">
        <v>170</v>
      </c>
      <c r="AT359" s="24" t="s">
        <v>153</v>
      </c>
      <c r="AU359" s="24" t="s">
        <v>94</v>
      </c>
      <c r="AY359" s="24" t="s">
        <v>150</v>
      </c>
      <c r="BE359" s="194">
        <f>IF(N359="základní",J359,0)</f>
        <v>0</v>
      </c>
      <c r="BF359" s="194">
        <f>IF(N359="snížená",J359,0)</f>
        <v>0</v>
      </c>
      <c r="BG359" s="194">
        <f>IF(N359="zákl. přenesená",J359,0)</f>
        <v>0</v>
      </c>
      <c r="BH359" s="194">
        <f>IF(N359="sníž. přenesená",J359,0)</f>
        <v>0</v>
      </c>
      <c r="BI359" s="194">
        <f>IF(N359="nulová",J359,0)</f>
        <v>0</v>
      </c>
      <c r="BJ359" s="24" t="s">
        <v>26</v>
      </c>
      <c r="BK359" s="194">
        <f>ROUND(I359*H359,2)</f>
        <v>0</v>
      </c>
      <c r="BL359" s="24" t="s">
        <v>170</v>
      </c>
      <c r="BM359" s="24" t="s">
        <v>971</v>
      </c>
    </row>
    <row r="360" spans="2:65" s="1" customFormat="1" ht="25.5" customHeight="1">
      <c r="B360" s="182"/>
      <c r="C360" s="183" t="s">
        <v>734</v>
      </c>
      <c r="D360" s="183" t="s">
        <v>153</v>
      </c>
      <c r="E360" s="184" t="s">
        <v>784</v>
      </c>
      <c r="F360" s="185" t="s">
        <v>785</v>
      </c>
      <c r="G360" s="186" t="s">
        <v>378</v>
      </c>
      <c r="H360" s="187">
        <v>17.981000000000002</v>
      </c>
      <c r="I360" s="188"/>
      <c r="J360" s="189">
        <f>ROUND(I360*H360,2)</f>
        <v>0</v>
      </c>
      <c r="K360" s="185" t="s">
        <v>157</v>
      </c>
      <c r="L360" s="42"/>
      <c r="M360" s="190" t="s">
        <v>5</v>
      </c>
      <c r="N360" s="191" t="s">
        <v>57</v>
      </c>
      <c r="O360" s="43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AR360" s="24" t="s">
        <v>170</v>
      </c>
      <c r="AT360" s="24" t="s">
        <v>153</v>
      </c>
      <c r="AU360" s="24" t="s">
        <v>94</v>
      </c>
      <c r="AY360" s="24" t="s">
        <v>150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24" t="s">
        <v>26</v>
      </c>
      <c r="BK360" s="194">
        <f>ROUND(I360*H360,2)</f>
        <v>0</v>
      </c>
      <c r="BL360" s="24" t="s">
        <v>170</v>
      </c>
      <c r="BM360" s="24" t="s">
        <v>972</v>
      </c>
    </row>
    <row r="361" spans="2:65" s="12" customFormat="1">
      <c r="B361" s="195"/>
      <c r="D361" s="196" t="s">
        <v>163</v>
      </c>
      <c r="E361" s="197" t="s">
        <v>5</v>
      </c>
      <c r="F361" s="198" t="s">
        <v>973</v>
      </c>
      <c r="H361" s="199">
        <v>17.981000000000002</v>
      </c>
      <c r="I361" s="200"/>
      <c r="L361" s="195"/>
      <c r="M361" s="201"/>
      <c r="N361" s="202"/>
      <c r="O361" s="202"/>
      <c r="P361" s="202"/>
      <c r="Q361" s="202"/>
      <c r="R361" s="202"/>
      <c r="S361" s="202"/>
      <c r="T361" s="203"/>
      <c r="AT361" s="197" t="s">
        <v>163</v>
      </c>
      <c r="AU361" s="197" t="s">
        <v>94</v>
      </c>
      <c r="AV361" s="12" t="s">
        <v>94</v>
      </c>
      <c r="AW361" s="12" t="s">
        <v>49</v>
      </c>
      <c r="AX361" s="12" t="s">
        <v>26</v>
      </c>
      <c r="AY361" s="197" t="s">
        <v>150</v>
      </c>
    </row>
    <row r="362" spans="2:65" s="1" customFormat="1" ht="25.5" customHeight="1">
      <c r="B362" s="182"/>
      <c r="C362" s="183" t="s">
        <v>739</v>
      </c>
      <c r="D362" s="183" t="s">
        <v>153</v>
      </c>
      <c r="E362" s="184" t="s">
        <v>789</v>
      </c>
      <c r="F362" s="185" t="s">
        <v>377</v>
      </c>
      <c r="G362" s="186" t="s">
        <v>378</v>
      </c>
      <c r="H362" s="187">
        <v>21.251999999999999</v>
      </c>
      <c r="I362" s="188"/>
      <c r="J362" s="189">
        <f>ROUND(I362*H362,2)</f>
        <v>0</v>
      </c>
      <c r="K362" s="185" t="s">
        <v>157</v>
      </c>
      <c r="L362" s="42"/>
      <c r="M362" s="190" t="s">
        <v>5</v>
      </c>
      <c r="N362" s="191" t="s">
        <v>57</v>
      </c>
      <c r="O362" s="43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AR362" s="24" t="s">
        <v>170</v>
      </c>
      <c r="AT362" s="24" t="s">
        <v>153</v>
      </c>
      <c r="AU362" s="24" t="s">
        <v>94</v>
      </c>
      <c r="AY362" s="24" t="s">
        <v>150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24" t="s">
        <v>26</v>
      </c>
      <c r="BK362" s="194">
        <f>ROUND(I362*H362,2)</f>
        <v>0</v>
      </c>
      <c r="BL362" s="24" t="s">
        <v>170</v>
      </c>
      <c r="BM362" s="24" t="s">
        <v>974</v>
      </c>
    </row>
    <row r="363" spans="2:65" s="12" customFormat="1">
      <c r="B363" s="195"/>
      <c r="D363" s="196" t="s">
        <v>163</v>
      </c>
      <c r="E363" s="197" t="s">
        <v>5</v>
      </c>
      <c r="F363" s="198" t="s">
        <v>975</v>
      </c>
      <c r="H363" s="199">
        <v>21.251999999999999</v>
      </c>
      <c r="I363" s="200"/>
      <c r="L363" s="195"/>
      <c r="M363" s="201"/>
      <c r="N363" s="202"/>
      <c r="O363" s="202"/>
      <c r="P363" s="202"/>
      <c r="Q363" s="202"/>
      <c r="R363" s="202"/>
      <c r="S363" s="202"/>
      <c r="T363" s="203"/>
      <c r="AT363" s="197" t="s">
        <v>163</v>
      </c>
      <c r="AU363" s="197" t="s">
        <v>94</v>
      </c>
      <c r="AV363" s="12" t="s">
        <v>94</v>
      </c>
      <c r="AW363" s="12" t="s">
        <v>49</v>
      </c>
      <c r="AX363" s="12" t="s">
        <v>26</v>
      </c>
      <c r="AY363" s="197" t="s">
        <v>150</v>
      </c>
    </row>
    <row r="364" spans="2:65" s="11" customFormat="1" ht="29.85" customHeight="1">
      <c r="B364" s="169"/>
      <c r="D364" s="170" t="s">
        <v>85</v>
      </c>
      <c r="E364" s="180" t="s">
        <v>792</v>
      </c>
      <c r="F364" s="180" t="s">
        <v>793</v>
      </c>
      <c r="I364" s="172"/>
      <c r="J364" s="181">
        <f>BK364</f>
        <v>0</v>
      </c>
      <c r="L364" s="169"/>
      <c r="M364" s="174"/>
      <c r="N364" s="175"/>
      <c r="O364" s="175"/>
      <c r="P364" s="176">
        <f>P365</f>
        <v>0</v>
      </c>
      <c r="Q364" s="175"/>
      <c r="R364" s="176">
        <f>R365</f>
        <v>0</v>
      </c>
      <c r="S364" s="175"/>
      <c r="T364" s="177">
        <f>T365</f>
        <v>0</v>
      </c>
      <c r="AR364" s="170" t="s">
        <v>26</v>
      </c>
      <c r="AT364" s="178" t="s">
        <v>85</v>
      </c>
      <c r="AU364" s="178" t="s">
        <v>26</v>
      </c>
      <c r="AY364" s="170" t="s">
        <v>150</v>
      </c>
      <c r="BK364" s="179">
        <f>BK365</f>
        <v>0</v>
      </c>
    </row>
    <row r="365" spans="2:65" s="1" customFormat="1" ht="25.5" customHeight="1">
      <c r="B365" s="182"/>
      <c r="C365" s="183" t="s">
        <v>744</v>
      </c>
      <c r="D365" s="183" t="s">
        <v>153</v>
      </c>
      <c r="E365" s="184" t="s">
        <v>795</v>
      </c>
      <c r="F365" s="185" t="s">
        <v>796</v>
      </c>
      <c r="G365" s="186" t="s">
        <v>378</v>
      </c>
      <c r="H365" s="187">
        <v>26.11</v>
      </c>
      <c r="I365" s="188"/>
      <c r="J365" s="189">
        <f>ROUND(I365*H365,2)</f>
        <v>0</v>
      </c>
      <c r="K365" s="185" t="s">
        <v>157</v>
      </c>
      <c r="L365" s="42"/>
      <c r="M365" s="190" t="s">
        <v>5</v>
      </c>
      <c r="N365" s="235" t="s">
        <v>57</v>
      </c>
      <c r="O365" s="236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AR365" s="24" t="s">
        <v>170</v>
      </c>
      <c r="AT365" s="24" t="s">
        <v>153</v>
      </c>
      <c r="AU365" s="24" t="s">
        <v>94</v>
      </c>
      <c r="AY365" s="24" t="s">
        <v>150</v>
      </c>
      <c r="BE365" s="194">
        <f>IF(N365="základní",J365,0)</f>
        <v>0</v>
      </c>
      <c r="BF365" s="194">
        <f>IF(N365="snížená",J365,0)</f>
        <v>0</v>
      </c>
      <c r="BG365" s="194">
        <f>IF(N365="zákl. přenesená",J365,0)</f>
        <v>0</v>
      </c>
      <c r="BH365" s="194">
        <f>IF(N365="sníž. přenesená",J365,0)</f>
        <v>0</v>
      </c>
      <c r="BI365" s="194">
        <f>IF(N365="nulová",J365,0)</f>
        <v>0</v>
      </c>
      <c r="BJ365" s="24" t="s">
        <v>26</v>
      </c>
      <c r="BK365" s="194">
        <f>ROUND(I365*H365,2)</f>
        <v>0</v>
      </c>
      <c r="BL365" s="24" t="s">
        <v>170</v>
      </c>
      <c r="BM365" s="24" t="s">
        <v>976</v>
      </c>
    </row>
    <row r="366" spans="2:65" s="1" customFormat="1" ht="6.95" customHeight="1">
      <c r="B366" s="57"/>
      <c r="C366" s="58"/>
      <c r="D366" s="58"/>
      <c r="E366" s="58"/>
      <c r="F366" s="58"/>
      <c r="G366" s="58"/>
      <c r="H366" s="58"/>
      <c r="I366" s="136"/>
      <c r="J366" s="58"/>
      <c r="K366" s="58"/>
      <c r="L366" s="42"/>
    </row>
  </sheetData>
  <autoFilter ref="C90:K365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66"/>
  <sheetViews>
    <sheetView showGridLines="0" tabSelected="1" workbookViewId="0">
      <pane ySplit="1" topLeftCell="A307" activePane="bottomLeft" state="frozen"/>
      <selection pane="bottomLeft" activeCell="F332" sqref="F3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8"/>
      <c r="C1" s="108"/>
      <c r="D1" s="109" t="s">
        <v>1</v>
      </c>
      <c r="E1" s="108"/>
      <c r="F1" s="110" t="s">
        <v>110</v>
      </c>
      <c r="G1" s="491" t="s">
        <v>111</v>
      </c>
      <c r="H1" s="491"/>
      <c r="I1" s="111"/>
      <c r="J1" s="110" t="s">
        <v>112</v>
      </c>
      <c r="K1" s="109" t="s">
        <v>113</v>
      </c>
      <c r="L1" s="110" t="s">
        <v>114</v>
      </c>
      <c r="M1" s="110"/>
      <c r="N1" s="110"/>
      <c r="O1" s="110"/>
      <c r="P1" s="110"/>
      <c r="Q1" s="110"/>
      <c r="R1" s="110"/>
      <c r="S1" s="110"/>
      <c r="T1" s="11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86" t="s">
        <v>8</v>
      </c>
      <c r="M2" s="487"/>
      <c r="N2" s="487"/>
      <c r="O2" s="487"/>
      <c r="P2" s="487"/>
      <c r="Q2" s="487"/>
      <c r="R2" s="487"/>
      <c r="S2" s="487"/>
      <c r="T2" s="487"/>
      <c r="U2" s="487"/>
      <c r="V2" s="487"/>
      <c r="AT2" s="24" t="s">
        <v>109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94</v>
      </c>
    </row>
    <row r="4" spans="1:70" ht="36.950000000000003" customHeight="1">
      <c r="B4" s="28"/>
      <c r="C4" s="29"/>
      <c r="D4" s="30" t="s">
        <v>115</v>
      </c>
      <c r="E4" s="29"/>
      <c r="F4" s="29"/>
      <c r="G4" s="29"/>
      <c r="H4" s="29"/>
      <c r="I4" s="113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3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3"/>
      <c r="J6" s="29"/>
      <c r="K6" s="31"/>
    </row>
    <row r="7" spans="1:70" ht="16.5" customHeight="1">
      <c r="B7" s="28"/>
      <c r="C7" s="29"/>
      <c r="D7" s="29"/>
      <c r="E7" s="492" t="str">
        <f>'Rekapitulace stavby'!K6</f>
        <v>BOROVICE - OBNOVA VODOVODU</v>
      </c>
      <c r="F7" s="498"/>
      <c r="G7" s="498"/>
      <c r="H7" s="498"/>
      <c r="I7" s="113"/>
      <c r="J7" s="29"/>
      <c r="K7" s="31"/>
    </row>
    <row r="8" spans="1:70" ht="15">
      <c r="B8" s="28"/>
      <c r="C8" s="29"/>
      <c r="D8" s="37" t="s">
        <v>116</v>
      </c>
      <c r="E8" s="29"/>
      <c r="F8" s="29"/>
      <c r="G8" s="29"/>
      <c r="H8" s="29"/>
      <c r="I8" s="113"/>
      <c r="J8" s="29"/>
      <c r="K8" s="31"/>
    </row>
    <row r="9" spans="1:70" s="1" customFormat="1" ht="16.5" customHeight="1">
      <c r="B9" s="42"/>
      <c r="C9" s="43"/>
      <c r="D9" s="43"/>
      <c r="E9" s="492" t="s">
        <v>977</v>
      </c>
      <c r="F9" s="493"/>
      <c r="G9" s="493"/>
      <c r="H9" s="493"/>
      <c r="I9" s="114"/>
      <c r="J9" s="43"/>
      <c r="K9" s="46"/>
    </row>
    <row r="10" spans="1:70" s="1" customFormat="1" ht="15">
      <c r="B10" s="42"/>
      <c r="C10" s="43"/>
      <c r="D10" s="37" t="s">
        <v>118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494" t="s">
        <v>978</v>
      </c>
      <c r="F11" s="493"/>
      <c r="G11" s="493"/>
      <c r="H11" s="493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7" t="s">
        <v>22</v>
      </c>
      <c r="E13" s="43"/>
      <c r="F13" s="35" t="s">
        <v>23</v>
      </c>
      <c r="G13" s="43"/>
      <c r="H13" s="43"/>
      <c r="I13" s="115" t="s">
        <v>24</v>
      </c>
      <c r="J13" s="35" t="s">
        <v>250</v>
      </c>
      <c r="K13" s="46"/>
    </row>
    <row r="14" spans="1:70" s="1" customFormat="1" ht="14.45" customHeight="1">
      <c r="B14" s="42"/>
      <c r="C14" s="43"/>
      <c r="D14" s="37" t="s">
        <v>27</v>
      </c>
      <c r="E14" s="43"/>
      <c r="F14" s="35" t="s">
        <v>28</v>
      </c>
      <c r="G14" s="43"/>
      <c r="H14" s="43"/>
      <c r="I14" s="115" t="s">
        <v>29</v>
      </c>
      <c r="J14" s="116" t="str">
        <f>'Rekapitulace stavby'!AN8</f>
        <v>26. 7. 2018</v>
      </c>
      <c r="K14" s="46"/>
    </row>
    <row r="15" spans="1:70" s="1" customFormat="1" ht="21.75" customHeight="1">
      <c r="B15" s="42"/>
      <c r="C15" s="43"/>
      <c r="D15" s="34" t="s">
        <v>32</v>
      </c>
      <c r="E15" s="43"/>
      <c r="F15" s="39" t="s">
        <v>120</v>
      </c>
      <c r="G15" s="43"/>
      <c r="H15" s="43"/>
      <c r="I15" s="117" t="s">
        <v>34</v>
      </c>
      <c r="J15" s="39" t="s">
        <v>121</v>
      </c>
      <c r="K15" s="46"/>
    </row>
    <row r="16" spans="1:70" s="1" customFormat="1" ht="14.45" customHeight="1">
      <c r="B16" s="42"/>
      <c r="C16" s="43"/>
      <c r="D16" s="37" t="s">
        <v>37</v>
      </c>
      <c r="E16" s="43"/>
      <c r="F16" s="43"/>
      <c r="G16" s="43"/>
      <c r="H16" s="43"/>
      <c r="I16" s="115" t="s">
        <v>38</v>
      </c>
      <c r="J16" s="35" t="s">
        <v>39</v>
      </c>
      <c r="K16" s="46"/>
    </row>
    <row r="17" spans="2:11" s="1" customFormat="1" ht="18" customHeight="1">
      <c r="B17" s="42"/>
      <c r="C17" s="43"/>
      <c r="D17" s="43"/>
      <c r="E17" s="35" t="s">
        <v>1305</v>
      </c>
      <c r="F17" s="43"/>
      <c r="G17" s="43"/>
      <c r="H17" s="43"/>
      <c r="I17" s="115" t="s">
        <v>41</v>
      </c>
      <c r="J17" s="35" t="s">
        <v>42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7" t="s">
        <v>43</v>
      </c>
      <c r="E19" s="43"/>
      <c r="F19" s="43"/>
      <c r="G19" s="43"/>
      <c r="H19" s="43"/>
      <c r="I19" s="115" t="s">
        <v>38</v>
      </c>
      <c r="J19" s="35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5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41</v>
      </c>
      <c r="J20" s="35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7" t="s">
        <v>45</v>
      </c>
      <c r="E22" s="43"/>
      <c r="F22" s="43"/>
      <c r="G22" s="43"/>
      <c r="H22" s="43"/>
      <c r="I22" s="115" t="s">
        <v>38</v>
      </c>
      <c r="J22" s="35" t="s">
        <v>46</v>
      </c>
      <c r="K22" s="46"/>
    </row>
    <row r="23" spans="2:11" s="1" customFormat="1" ht="18" customHeight="1">
      <c r="B23" s="42"/>
      <c r="C23" s="43"/>
      <c r="D23" s="43"/>
      <c r="E23" s="35" t="s">
        <v>47</v>
      </c>
      <c r="F23" s="43"/>
      <c r="G23" s="43"/>
      <c r="H23" s="43"/>
      <c r="I23" s="115" t="s">
        <v>41</v>
      </c>
      <c r="J23" s="35" t="s">
        <v>48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7" t="s">
        <v>50</v>
      </c>
      <c r="E25" s="43"/>
      <c r="F25" s="43"/>
      <c r="G25" s="43"/>
      <c r="H25" s="43"/>
      <c r="I25" s="114"/>
      <c r="J25" s="43"/>
      <c r="K25" s="46"/>
    </row>
    <row r="26" spans="2:11" s="7" customFormat="1" ht="228" customHeight="1">
      <c r="B26" s="118"/>
      <c r="C26" s="119"/>
      <c r="D26" s="119"/>
      <c r="E26" s="459" t="s">
        <v>122</v>
      </c>
      <c r="F26" s="459"/>
      <c r="G26" s="459"/>
      <c r="H26" s="459"/>
      <c r="I26" s="120"/>
      <c r="J26" s="119"/>
      <c r="K26" s="121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2"/>
      <c r="J28" s="69"/>
      <c r="K28" s="123"/>
    </row>
    <row r="29" spans="2:11" s="1" customFormat="1" ht="25.35" customHeight="1">
      <c r="B29" s="42"/>
      <c r="C29" s="43"/>
      <c r="D29" s="124" t="s">
        <v>52</v>
      </c>
      <c r="E29" s="43"/>
      <c r="F29" s="43"/>
      <c r="G29" s="43"/>
      <c r="H29" s="43"/>
      <c r="I29" s="114"/>
      <c r="J29" s="125">
        <f>ROUND(J91,2)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2"/>
      <c r="J30" s="69"/>
      <c r="K30" s="123"/>
    </row>
    <row r="31" spans="2:11" s="1" customFormat="1" ht="14.45" customHeight="1">
      <c r="B31" s="42"/>
      <c r="C31" s="43"/>
      <c r="D31" s="43"/>
      <c r="E31" s="43"/>
      <c r="F31" s="47" t="s">
        <v>54</v>
      </c>
      <c r="G31" s="43"/>
      <c r="H31" s="43"/>
      <c r="I31" s="126" t="s">
        <v>53</v>
      </c>
      <c r="J31" s="47" t="s">
        <v>55</v>
      </c>
      <c r="K31" s="46"/>
    </row>
    <row r="32" spans="2:11" s="1" customFormat="1" ht="14.45" customHeight="1">
      <c r="B32" s="42"/>
      <c r="C32" s="43"/>
      <c r="D32" s="50" t="s">
        <v>56</v>
      </c>
      <c r="E32" s="50" t="s">
        <v>57</v>
      </c>
      <c r="F32" s="127">
        <f>ROUND(SUM(BE91:BE365), 2)</f>
        <v>0</v>
      </c>
      <c r="G32" s="43"/>
      <c r="H32" s="43"/>
      <c r="I32" s="128">
        <v>0.21</v>
      </c>
      <c r="J32" s="127">
        <f>ROUND(ROUND((SUM(BE91:BE365)),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58</v>
      </c>
      <c r="F33" s="127">
        <f>ROUND(SUM(BF91:BF365), 2)</f>
        <v>0</v>
      </c>
      <c r="G33" s="43"/>
      <c r="H33" s="43"/>
      <c r="I33" s="128">
        <v>0.15</v>
      </c>
      <c r="J33" s="127">
        <f>ROUND(ROUND((SUM(BF91:BF365)),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59</v>
      </c>
      <c r="F34" s="127">
        <f>ROUND(SUM(BG91:BG365), 2)</f>
        <v>0</v>
      </c>
      <c r="G34" s="43"/>
      <c r="H34" s="43"/>
      <c r="I34" s="128">
        <v>0.21</v>
      </c>
      <c r="J34" s="127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60</v>
      </c>
      <c r="F35" s="127">
        <f>ROUND(SUM(BH91:BH365), 2)</f>
        <v>0</v>
      </c>
      <c r="G35" s="43"/>
      <c r="H35" s="43"/>
      <c r="I35" s="128">
        <v>0.15</v>
      </c>
      <c r="J35" s="127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61</v>
      </c>
      <c r="F36" s="127">
        <f>ROUND(SUM(BI91:BI365), 2)</f>
        <v>0</v>
      </c>
      <c r="G36" s="43"/>
      <c r="H36" s="43"/>
      <c r="I36" s="128">
        <v>0</v>
      </c>
      <c r="J36" s="127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9"/>
      <c r="D38" s="130" t="s">
        <v>62</v>
      </c>
      <c r="E38" s="72"/>
      <c r="F38" s="72"/>
      <c r="G38" s="131" t="s">
        <v>63</v>
      </c>
      <c r="H38" s="132" t="s">
        <v>64</v>
      </c>
      <c r="I38" s="133"/>
      <c r="J38" s="134">
        <f>SUM(J29:J36)</f>
        <v>0</v>
      </c>
      <c r="K38" s="135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6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7"/>
      <c r="J43" s="61"/>
      <c r="K43" s="138"/>
    </row>
    <row r="44" spans="2:11" s="1" customFormat="1" ht="36.950000000000003" customHeight="1">
      <c r="B44" s="42"/>
      <c r="C44" s="30" t="s">
        <v>123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7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492" t="str">
        <f>E7</f>
        <v>BOROVICE - OBNOVA VODOVODU</v>
      </c>
      <c r="F47" s="498"/>
      <c r="G47" s="498"/>
      <c r="H47" s="498"/>
      <c r="I47" s="114"/>
      <c r="J47" s="43"/>
      <c r="K47" s="46"/>
    </row>
    <row r="48" spans="2:11" ht="15">
      <c r="B48" s="28"/>
      <c r="C48" s="37" t="s">
        <v>116</v>
      </c>
      <c r="D48" s="29"/>
      <c r="E48" s="29"/>
      <c r="F48" s="29"/>
      <c r="G48" s="29"/>
      <c r="H48" s="29"/>
      <c r="I48" s="113"/>
      <c r="J48" s="29"/>
      <c r="K48" s="31"/>
    </row>
    <row r="49" spans="2:47" s="1" customFormat="1" ht="16.5" customHeight="1">
      <c r="B49" s="42"/>
      <c r="C49" s="43"/>
      <c r="D49" s="43"/>
      <c r="E49" s="492" t="s">
        <v>977</v>
      </c>
      <c r="F49" s="493"/>
      <c r="G49" s="493"/>
      <c r="H49" s="493"/>
      <c r="I49" s="114"/>
      <c r="J49" s="43"/>
      <c r="K49" s="46"/>
    </row>
    <row r="50" spans="2:47" s="1" customFormat="1" ht="14.45" customHeight="1">
      <c r="B50" s="42"/>
      <c r="C50" s="37" t="s">
        <v>118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494" t="str">
        <f>E11</f>
        <v>SO3 - SO 3 - Rozšíření vodovodu</v>
      </c>
      <c r="F51" s="493"/>
      <c r="G51" s="493"/>
      <c r="H51" s="493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7" t="s">
        <v>27</v>
      </c>
      <c r="D53" s="43"/>
      <c r="E53" s="43"/>
      <c r="F53" s="35" t="str">
        <f>F14</f>
        <v>Mukařov u Mnichova Hradiště</v>
      </c>
      <c r="G53" s="43"/>
      <c r="H53" s="43"/>
      <c r="I53" s="115" t="s">
        <v>29</v>
      </c>
      <c r="J53" s="116" t="str">
        <f>IF(J14="","",J14)</f>
        <v>26. 7. 2018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7" t="s">
        <v>37</v>
      </c>
      <c r="D55" s="43"/>
      <c r="E55" s="43"/>
      <c r="F55" s="35" t="str">
        <f>E17</f>
        <v>Obec Mukařov</v>
      </c>
      <c r="G55" s="43"/>
      <c r="H55" s="43"/>
      <c r="I55" s="115" t="s">
        <v>45</v>
      </c>
      <c r="J55" s="459" t="str">
        <f>E23</f>
        <v>Recprojekt, s.r.o.</v>
      </c>
      <c r="K55" s="46"/>
    </row>
    <row r="56" spans="2:47" s="1" customFormat="1" ht="14.45" customHeight="1">
      <c r="B56" s="42"/>
      <c r="C56" s="37" t="s">
        <v>43</v>
      </c>
      <c r="D56" s="43"/>
      <c r="E56" s="43"/>
      <c r="F56" s="35" t="str">
        <f>IF(E20="","",E20)</f>
        <v/>
      </c>
      <c r="G56" s="43"/>
      <c r="H56" s="43"/>
      <c r="I56" s="114"/>
      <c r="J56" s="49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9" t="s">
        <v>124</v>
      </c>
      <c r="D58" s="129"/>
      <c r="E58" s="129"/>
      <c r="F58" s="129"/>
      <c r="G58" s="129"/>
      <c r="H58" s="129"/>
      <c r="I58" s="140"/>
      <c r="J58" s="141" t="s">
        <v>125</v>
      </c>
      <c r="K58" s="142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3" t="s">
        <v>126</v>
      </c>
      <c r="D60" s="43"/>
      <c r="E60" s="43"/>
      <c r="F60" s="43"/>
      <c r="G60" s="43"/>
      <c r="H60" s="43"/>
      <c r="I60" s="114"/>
      <c r="J60" s="125">
        <f>J91</f>
        <v>0</v>
      </c>
      <c r="K60" s="46"/>
      <c r="AU60" s="24" t="s">
        <v>127</v>
      </c>
    </row>
    <row r="61" spans="2:47" s="8" customFormat="1" ht="24.95" customHeight="1">
      <c r="B61" s="144"/>
      <c r="C61" s="145"/>
      <c r="D61" s="146" t="s">
        <v>251</v>
      </c>
      <c r="E61" s="147"/>
      <c r="F61" s="147"/>
      <c r="G61" s="147"/>
      <c r="H61" s="147"/>
      <c r="I61" s="148"/>
      <c r="J61" s="149">
        <f>J92</f>
        <v>0</v>
      </c>
      <c r="K61" s="150"/>
    </row>
    <row r="62" spans="2:47" s="9" customFormat="1" ht="19.899999999999999" customHeight="1">
      <c r="B62" s="151"/>
      <c r="C62" s="152"/>
      <c r="D62" s="153" t="s">
        <v>252</v>
      </c>
      <c r="E62" s="154"/>
      <c r="F62" s="154"/>
      <c r="G62" s="154"/>
      <c r="H62" s="154"/>
      <c r="I62" s="155"/>
      <c r="J62" s="156">
        <f>J93</f>
        <v>0</v>
      </c>
      <c r="K62" s="157"/>
    </row>
    <row r="63" spans="2:47" s="9" customFormat="1" ht="19.899999999999999" customHeight="1">
      <c r="B63" s="151"/>
      <c r="C63" s="152"/>
      <c r="D63" s="153" t="s">
        <v>253</v>
      </c>
      <c r="E63" s="154"/>
      <c r="F63" s="154"/>
      <c r="G63" s="154"/>
      <c r="H63" s="154"/>
      <c r="I63" s="155"/>
      <c r="J63" s="156">
        <f>J222</f>
        <v>0</v>
      </c>
      <c r="K63" s="157"/>
    </row>
    <row r="64" spans="2:47" s="9" customFormat="1" ht="19.899999999999999" customHeight="1">
      <c r="B64" s="151"/>
      <c r="C64" s="152"/>
      <c r="D64" s="153" t="s">
        <v>254</v>
      </c>
      <c r="E64" s="154"/>
      <c r="F64" s="154"/>
      <c r="G64" s="154"/>
      <c r="H64" s="154"/>
      <c r="I64" s="155"/>
      <c r="J64" s="156">
        <f>J225</f>
        <v>0</v>
      </c>
      <c r="K64" s="157"/>
    </row>
    <row r="65" spans="2:12" s="9" customFormat="1" ht="19.899999999999999" customHeight="1">
      <c r="B65" s="151"/>
      <c r="C65" s="152"/>
      <c r="D65" s="153" t="s">
        <v>255</v>
      </c>
      <c r="E65" s="154"/>
      <c r="F65" s="154"/>
      <c r="G65" s="154"/>
      <c r="H65" s="154"/>
      <c r="I65" s="155"/>
      <c r="J65" s="156">
        <f>J230</f>
        <v>0</v>
      </c>
      <c r="K65" s="157"/>
    </row>
    <row r="66" spans="2:12" s="9" customFormat="1" ht="19.899999999999999" customHeight="1">
      <c r="B66" s="151"/>
      <c r="C66" s="152"/>
      <c r="D66" s="153" t="s">
        <v>256</v>
      </c>
      <c r="E66" s="154"/>
      <c r="F66" s="154"/>
      <c r="G66" s="154"/>
      <c r="H66" s="154"/>
      <c r="I66" s="155"/>
      <c r="J66" s="156">
        <f>J243</f>
        <v>0</v>
      </c>
      <c r="K66" s="157"/>
    </row>
    <row r="67" spans="2:12" s="9" customFormat="1" ht="19.899999999999999" customHeight="1">
      <c r="B67" s="151"/>
      <c r="C67" s="152"/>
      <c r="D67" s="153" t="s">
        <v>257</v>
      </c>
      <c r="E67" s="154"/>
      <c r="F67" s="154"/>
      <c r="G67" s="154"/>
      <c r="H67" s="154"/>
      <c r="I67" s="155"/>
      <c r="J67" s="156">
        <f>J348</f>
        <v>0</v>
      </c>
      <c r="K67" s="157"/>
    </row>
    <row r="68" spans="2:12" s="9" customFormat="1" ht="19.899999999999999" customHeight="1">
      <c r="B68" s="151"/>
      <c r="C68" s="152"/>
      <c r="D68" s="153" t="s">
        <v>258</v>
      </c>
      <c r="E68" s="154"/>
      <c r="F68" s="154"/>
      <c r="G68" s="154"/>
      <c r="H68" s="154"/>
      <c r="I68" s="155"/>
      <c r="J68" s="156">
        <f>J355</f>
        <v>0</v>
      </c>
      <c r="K68" s="157"/>
    </row>
    <row r="69" spans="2:12" s="9" customFormat="1" ht="19.899999999999999" customHeight="1">
      <c r="B69" s="151"/>
      <c r="C69" s="152"/>
      <c r="D69" s="153" t="s">
        <v>259</v>
      </c>
      <c r="E69" s="154"/>
      <c r="F69" s="154"/>
      <c r="G69" s="154"/>
      <c r="H69" s="154"/>
      <c r="I69" s="155"/>
      <c r="J69" s="156">
        <f>J364</f>
        <v>0</v>
      </c>
      <c r="K69" s="157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14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6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37"/>
      <c r="J75" s="61"/>
      <c r="K75" s="61"/>
      <c r="L75" s="42"/>
    </row>
    <row r="76" spans="2:12" s="1" customFormat="1" ht="36.950000000000003" customHeight="1">
      <c r="B76" s="42"/>
      <c r="C76" s="62" t="s">
        <v>133</v>
      </c>
      <c r="L76" s="42"/>
    </row>
    <row r="77" spans="2:12" s="1" customFormat="1" ht="6.95" customHeight="1">
      <c r="B77" s="42"/>
      <c r="L77" s="42"/>
    </row>
    <row r="78" spans="2:12" s="1" customFormat="1" ht="14.45" customHeight="1">
      <c r="B78" s="42"/>
      <c r="C78" s="64" t="s">
        <v>19</v>
      </c>
      <c r="L78" s="42"/>
    </row>
    <row r="79" spans="2:12" s="1" customFormat="1" ht="16.5" customHeight="1">
      <c r="B79" s="42"/>
      <c r="E79" s="496" t="str">
        <f>E7</f>
        <v>BOROVICE - OBNOVA VODOVODU</v>
      </c>
      <c r="F79" s="497"/>
      <c r="G79" s="497"/>
      <c r="H79" s="497"/>
      <c r="L79" s="42"/>
    </row>
    <row r="80" spans="2:12" ht="15">
      <c r="B80" s="28"/>
      <c r="C80" s="64" t="s">
        <v>116</v>
      </c>
      <c r="L80" s="28"/>
    </row>
    <row r="81" spans="2:65" s="1" customFormat="1" ht="16.5" customHeight="1">
      <c r="B81" s="42"/>
      <c r="E81" s="496" t="s">
        <v>977</v>
      </c>
      <c r="F81" s="490"/>
      <c r="G81" s="490"/>
      <c r="H81" s="490"/>
      <c r="L81" s="42"/>
    </row>
    <row r="82" spans="2:65" s="1" customFormat="1" ht="14.45" customHeight="1">
      <c r="B82" s="42"/>
      <c r="C82" s="64" t="s">
        <v>118</v>
      </c>
      <c r="L82" s="42"/>
    </row>
    <row r="83" spans="2:65" s="1" customFormat="1" ht="17.25" customHeight="1">
      <c r="B83" s="42"/>
      <c r="E83" s="470" t="str">
        <f>E11</f>
        <v>SO3 - SO 3 - Rozšíření vodovodu</v>
      </c>
      <c r="F83" s="490"/>
      <c r="G83" s="490"/>
      <c r="H83" s="490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27</v>
      </c>
      <c r="F85" s="158" t="str">
        <f>F14</f>
        <v>Mukařov u Mnichova Hradiště</v>
      </c>
      <c r="I85" s="159" t="s">
        <v>29</v>
      </c>
      <c r="J85" s="68" t="str">
        <f>IF(J14="","",J14)</f>
        <v>26. 7. 2018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37</v>
      </c>
      <c r="F87" s="158" t="str">
        <f>E17</f>
        <v>Obec Mukařov</v>
      </c>
      <c r="I87" s="159" t="s">
        <v>45</v>
      </c>
      <c r="J87" s="158" t="str">
        <f>E23</f>
        <v>Recprojekt, s.r.o.</v>
      </c>
      <c r="L87" s="42"/>
    </row>
    <row r="88" spans="2:65" s="1" customFormat="1" ht="14.45" customHeight="1">
      <c r="B88" s="42"/>
      <c r="C88" s="64" t="s">
        <v>43</v>
      </c>
      <c r="F88" s="158" t="str">
        <f>IF(E20="","",E20)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60"/>
      <c r="C90" s="161" t="s">
        <v>134</v>
      </c>
      <c r="D90" s="162" t="s">
        <v>71</v>
      </c>
      <c r="E90" s="162" t="s">
        <v>67</v>
      </c>
      <c r="F90" s="162" t="s">
        <v>135</v>
      </c>
      <c r="G90" s="162" t="s">
        <v>136</v>
      </c>
      <c r="H90" s="162" t="s">
        <v>137</v>
      </c>
      <c r="I90" s="163" t="s">
        <v>138</v>
      </c>
      <c r="J90" s="162" t="s">
        <v>125</v>
      </c>
      <c r="K90" s="164" t="s">
        <v>139</v>
      </c>
      <c r="L90" s="160"/>
      <c r="M90" s="74" t="s">
        <v>140</v>
      </c>
      <c r="N90" s="75" t="s">
        <v>56</v>
      </c>
      <c r="O90" s="75" t="s">
        <v>141</v>
      </c>
      <c r="P90" s="75" t="s">
        <v>142</v>
      </c>
      <c r="Q90" s="75" t="s">
        <v>143</v>
      </c>
      <c r="R90" s="75" t="s">
        <v>144</v>
      </c>
      <c r="S90" s="75" t="s">
        <v>145</v>
      </c>
      <c r="T90" s="76" t="s">
        <v>146</v>
      </c>
    </row>
    <row r="91" spans="2:65" s="1" customFormat="1" ht="29.25" customHeight="1">
      <c r="B91" s="42"/>
      <c r="C91" s="78" t="s">
        <v>126</v>
      </c>
      <c r="J91" s="165">
        <f>BK91</f>
        <v>0</v>
      </c>
      <c r="L91" s="42"/>
      <c r="M91" s="77"/>
      <c r="N91" s="69"/>
      <c r="O91" s="69"/>
      <c r="P91" s="166">
        <f>P92</f>
        <v>0</v>
      </c>
      <c r="Q91" s="69"/>
      <c r="R91" s="166">
        <f>R92</f>
        <v>33.185388799999998</v>
      </c>
      <c r="S91" s="69"/>
      <c r="T91" s="167">
        <f>T92</f>
        <v>137.60120000000001</v>
      </c>
      <c r="AT91" s="24" t="s">
        <v>85</v>
      </c>
      <c r="AU91" s="24" t="s">
        <v>127</v>
      </c>
      <c r="BK91" s="168">
        <f>BK92</f>
        <v>0</v>
      </c>
    </row>
    <row r="92" spans="2:65" s="11" customFormat="1" ht="37.35" customHeight="1">
      <c r="B92" s="169"/>
      <c r="D92" s="170" t="s">
        <v>85</v>
      </c>
      <c r="E92" s="171" t="s">
        <v>260</v>
      </c>
      <c r="F92" s="171" t="s">
        <v>261</v>
      </c>
      <c r="I92" s="172"/>
      <c r="J92" s="173">
        <f>BK92</f>
        <v>0</v>
      </c>
      <c r="L92" s="169"/>
      <c r="M92" s="174"/>
      <c r="N92" s="175"/>
      <c r="O92" s="175"/>
      <c r="P92" s="176">
        <f>P93+P222+P225+P230+P243+P348+P355+P364</f>
        <v>0</v>
      </c>
      <c r="Q92" s="175"/>
      <c r="R92" s="176">
        <f>R93+R222+R225+R230+R243+R348+R355+R364</f>
        <v>33.185388799999998</v>
      </c>
      <c r="S92" s="175"/>
      <c r="T92" s="177">
        <f>T93+T222+T225+T230+T243+T348+T355+T364</f>
        <v>137.60120000000001</v>
      </c>
      <c r="AR92" s="170" t="s">
        <v>26</v>
      </c>
      <c r="AT92" s="178" t="s">
        <v>85</v>
      </c>
      <c r="AU92" s="178" t="s">
        <v>86</v>
      </c>
      <c r="AY92" s="170" t="s">
        <v>150</v>
      </c>
      <c r="BK92" s="179">
        <f>BK93+BK222+BK225+BK230+BK243+BK348+BK355+BK364</f>
        <v>0</v>
      </c>
    </row>
    <row r="93" spans="2:65" s="11" customFormat="1" ht="19.899999999999999" customHeight="1">
      <c r="B93" s="169"/>
      <c r="D93" s="170" t="s">
        <v>85</v>
      </c>
      <c r="E93" s="180" t="s">
        <v>26</v>
      </c>
      <c r="F93" s="180" t="s">
        <v>262</v>
      </c>
      <c r="I93" s="172"/>
      <c r="J93" s="181">
        <f>BK93</f>
        <v>0</v>
      </c>
      <c r="L93" s="169"/>
      <c r="M93" s="174"/>
      <c r="N93" s="175"/>
      <c r="O93" s="175"/>
      <c r="P93" s="176">
        <f>SUM(P94:P221)</f>
        <v>0</v>
      </c>
      <c r="Q93" s="175"/>
      <c r="R93" s="176">
        <f>SUM(R94:R221)</f>
        <v>0.96758900000000003</v>
      </c>
      <c r="S93" s="175"/>
      <c r="T93" s="177">
        <f>SUM(T94:T221)</f>
        <v>137.60120000000001</v>
      </c>
      <c r="AR93" s="170" t="s">
        <v>26</v>
      </c>
      <c r="AT93" s="178" t="s">
        <v>85</v>
      </c>
      <c r="AU93" s="178" t="s">
        <v>26</v>
      </c>
      <c r="AY93" s="170" t="s">
        <v>150</v>
      </c>
      <c r="BK93" s="179">
        <f>SUM(BK94:BK221)</f>
        <v>0</v>
      </c>
    </row>
    <row r="94" spans="2:65" s="1" customFormat="1" ht="51" customHeight="1">
      <c r="B94" s="182"/>
      <c r="C94" s="183" t="s">
        <v>26</v>
      </c>
      <c r="D94" s="183" t="s">
        <v>153</v>
      </c>
      <c r="E94" s="184" t="s">
        <v>263</v>
      </c>
      <c r="F94" s="185" t="s">
        <v>264</v>
      </c>
      <c r="G94" s="186" t="s">
        <v>265</v>
      </c>
      <c r="H94" s="187">
        <v>169.4</v>
      </c>
      <c r="I94" s="188"/>
      <c r="J94" s="189">
        <f>ROUND(I94*H94,2)</f>
        <v>0</v>
      </c>
      <c r="K94" s="185" t="s">
        <v>157</v>
      </c>
      <c r="L94" s="42"/>
      <c r="M94" s="190" t="s">
        <v>5</v>
      </c>
      <c r="N94" s="191" t="s">
        <v>57</v>
      </c>
      <c r="O94" s="43"/>
      <c r="P94" s="192">
        <f>O94*H94</f>
        <v>0</v>
      </c>
      <c r="Q94" s="192">
        <v>0</v>
      </c>
      <c r="R94" s="192">
        <f>Q94*H94</f>
        <v>0</v>
      </c>
      <c r="S94" s="192">
        <v>0.44</v>
      </c>
      <c r="T94" s="193">
        <f>S94*H94</f>
        <v>74.536000000000001</v>
      </c>
      <c r="AR94" s="24" t="s">
        <v>170</v>
      </c>
      <c r="AT94" s="24" t="s">
        <v>153</v>
      </c>
      <c r="AU94" s="24" t="s">
        <v>94</v>
      </c>
      <c r="AY94" s="24" t="s">
        <v>150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4" t="s">
        <v>26</v>
      </c>
      <c r="BK94" s="194">
        <f>ROUND(I94*H94,2)</f>
        <v>0</v>
      </c>
      <c r="BL94" s="24" t="s">
        <v>170</v>
      </c>
      <c r="BM94" s="24" t="s">
        <v>979</v>
      </c>
    </row>
    <row r="95" spans="2:65" s="12" customFormat="1">
      <c r="B95" s="195"/>
      <c r="D95" s="196" t="s">
        <v>163</v>
      </c>
      <c r="E95" s="197" t="s">
        <v>5</v>
      </c>
      <c r="F95" s="198" t="s">
        <v>980</v>
      </c>
      <c r="H95" s="199">
        <v>169.4</v>
      </c>
      <c r="I95" s="200"/>
      <c r="L95" s="195"/>
      <c r="M95" s="201"/>
      <c r="N95" s="202"/>
      <c r="O95" s="202"/>
      <c r="P95" s="202"/>
      <c r="Q95" s="202"/>
      <c r="R95" s="202"/>
      <c r="S95" s="202"/>
      <c r="T95" s="203"/>
      <c r="AT95" s="197" t="s">
        <v>163</v>
      </c>
      <c r="AU95" s="197" t="s">
        <v>94</v>
      </c>
      <c r="AV95" s="12" t="s">
        <v>94</v>
      </c>
      <c r="AW95" s="12" t="s">
        <v>49</v>
      </c>
      <c r="AX95" s="12" t="s">
        <v>26</v>
      </c>
      <c r="AY95" s="197" t="s">
        <v>150</v>
      </c>
    </row>
    <row r="96" spans="2:65" s="1" customFormat="1" ht="38.25" customHeight="1">
      <c r="B96" s="182"/>
      <c r="C96" s="183" t="s">
        <v>94</v>
      </c>
      <c r="D96" s="183" t="s">
        <v>153</v>
      </c>
      <c r="E96" s="184" t="s">
        <v>270</v>
      </c>
      <c r="F96" s="185" t="s">
        <v>271</v>
      </c>
      <c r="G96" s="186" t="s">
        <v>265</v>
      </c>
      <c r="H96" s="187">
        <v>169.4</v>
      </c>
      <c r="I96" s="188"/>
      <c r="J96" s="189">
        <f>ROUND(I96*H96,2)</f>
        <v>0</v>
      </c>
      <c r="K96" s="185" t="s">
        <v>157</v>
      </c>
      <c r="L96" s="42"/>
      <c r="M96" s="190" t="s">
        <v>5</v>
      </c>
      <c r="N96" s="191" t="s">
        <v>57</v>
      </c>
      <c r="O96" s="43"/>
      <c r="P96" s="192">
        <f>O96*H96</f>
        <v>0</v>
      </c>
      <c r="Q96" s="192">
        <v>0</v>
      </c>
      <c r="R96" s="192">
        <f>Q96*H96</f>
        <v>0</v>
      </c>
      <c r="S96" s="192">
        <v>9.8000000000000004E-2</v>
      </c>
      <c r="T96" s="193">
        <f>S96*H96</f>
        <v>16.601200000000002</v>
      </c>
      <c r="AR96" s="24" t="s">
        <v>170</v>
      </c>
      <c r="AT96" s="24" t="s">
        <v>153</v>
      </c>
      <c r="AU96" s="24" t="s">
        <v>94</v>
      </c>
      <c r="AY96" s="24" t="s">
        <v>150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24" t="s">
        <v>26</v>
      </c>
      <c r="BK96" s="194">
        <f>ROUND(I96*H96,2)</f>
        <v>0</v>
      </c>
      <c r="BL96" s="24" t="s">
        <v>170</v>
      </c>
      <c r="BM96" s="24" t="s">
        <v>981</v>
      </c>
    </row>
    <row r="97" spans="2:65" s="12" customFormat="1">
      <c r="B97" s="195"/>
      <c r="D97" s="196" t="s">
        <v>163</v>
      </c>
      <c r="E97" s="197" t="s">
        <v>5</v>
      </c>
      <c r="F97" s="198" t="s">
        <v>980</v>
      </c>
      <c r="H97" s="199">
        <v>169.4</v>
      </c>
      <c r="I97" s="200"/>
      <c r="L97" s="195"/>
      <c r="M97" s="201"/>
      <c r="N97" s="202"/>
      <c r="O97" s="202"/>
      <c r="P97" s="202"/>
      <c r="Q97" s="202"/>
      <c r="R97" s="202"/>
      <c r="S97" s="202"/>
      <c r="T97" s="203"/>
      <c r="AT97" s="197" t="s">
        <v>163</v>
      </c>
      <c r="AU97" s="197" t="s">
        <v>94</v>
      </c>
      <c r="AV97" s="12" t="s">
        <v>94</v>
      </c>
      <c r="AW97" s="12" t="s">
        <v>49</v>
      </c>
      <c r="AX97" s="12" t="s">
        <v>26</v>
      </c>
      <c r="AY97" s="197" t="s">
        <v>150</v>
      </c>
    </row>
    <row r="98" spans="2:65" s="1" customFormat="1" ht="38.25" customHeight="1">
      <c r="B98" s="182"/>
      <c r="C98" s="183" t="s">
        <v>165</v>
      </c>
      <c r="D98" s="183" t="s">
        <v>153</v>
      </c>
      <c r="E98" s="184" t="s">
        <v>273</v>
      </c>
      <c r="F98" s="185" t="s">
        <v>274</v>
      </c>
      <c r="G98" s="186" t="s">
        <v>265</v>
      </c>
      <c r="H98" s="187">
        <v>363</v>
      </c>
      <c r="I98" s="188"/>
      <c r="J98" s="189">
        <f>ROUND(I98*H98,2)</f>
        <v>0</v>
      </c>
      <c r="K98" s="185" t="s">
        <v>157</v>
      </c>
      <c r="L98" s="42"/>
      <c r="M98" s="190" t="s">
        <v>5</v>
      </c>
      <c r="N98" s="191" t="s">
        <v>57</v>
      </c>
      <c r="O98" s="43"/>
      <c r="P98" s="192">
        <f>O98*H98</f>
        <v>0</v>
      </c>
      <c r="Q98" s="192">
        <v>9.0000000000000006E-5</v>
      </c>
      <c r="R98" s="192">
        <f>Q98*H98</f>
        <v>3.2670000000000005E-2</v>
      </c>
      <c r="S98" s="192">
        <v>0.128</v>
      </c>
      <c r="T98" s="193">
        <f>S98*H98</f>
        <v>46.463999999999999</v>
      </c>
      <c r="AR98" s="24" t="s">
        <v>170</v>
      </c>
      <c r="AT98" s="24" t="s">
        <v>153</v>
      </c>
      <c r="AU98" s="24" t="s">
        <v>94</v>
      </c>
      <c r="AY98" s="24" t="s">
        <v>150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4" t="s">
        <v>26</v>
      </c>
      <c r="BK98" s="194">
        <f>ROUND(I98*H98,2)</f>
        <v>0</v>
      </c>
      <c r="BL98" s="24" t="s">
        <v>170</v>
      </c>
      <c r="BM98" s="24" t="s">
        <v>982</v>
      </c>
    </row>
    <row r="99" spans="2:65" s="12" customFormat="1" ht="27">
      <c r="B99" s="195"/>
      <c r="D99" s="196" t="s">
        <v>163</v>
      </c>
      <c r="E99" s="197" t="s">
        <v>5</v>
      </c>
      <c r="F99" s="198" t="s">
        <v>983</v>
      </c>
      <c r="H99" s="199">
        <v>363</v>
      </c>
      <c r="I99" s="200"/>
      <c r="L99" s="195"/>
      <c r="M99" s="201"/>
      <c r="N99" s="202"/>
      <c r="O99" s="202"/>
      <c r="P99" s="202"/>
      <c r="Q99" s="202"/>
      <c r="R99" s="202"/>
      <c r="S99" s="202"/>
      <c r="T99" s="203"/>
      <c r="AT99" s="197" t="s">
        <v>163</v>
      </c>
      <c r="AU99" s="197" t="s">
        <v>94</v>
      </c>
      <c r="AV99" s="12" t="s">
        <v>94</v>
      </c>
      <c r="AW99" s="12" t="s">
        <v>49</v>
      </c>
      <c r="AX99" s="12" t="s">
        <v>26</v>
      </c>
      <c r="AY99" s="197" t="s">
        <v>150</v>
      </c>
    </row>
    <row r="100" spans="2:65" s="1" customFormat="1" ht="25.5" customHeight="1">
      <c r="B100" s="182"/>
      <c r="C100" s="183" t="s">
        <v>170</v>
      </c>
      <c r="D100" s="183" t="s">
        <v>153</v>
      </c>
      <c r="E100" s="184" t="s">
        <v>277</v>
      </c>
      <c r="F100" s="185" t="s">
        <v>278</v>
      </c>
      <c r="G100" s="186" t="s">
        <v>279</v>
      </c>
      <c r="H100" s="187">
        <v>58.4</v>
      </c>
      <c r="I100" s="188"/>
      <c r="J100" s="189">
        <f>ROUND(I100*H100,2)</f>
        <v>0</v>
      </c>
      <c r="K100" s="185" t="s">
        <v>157</v>
      </c>
      <c r="L100" s="42"/>
      <c r="M100" s="190" t="s">
        <v>5</v>
      </c>
      <c r="N100" s="191" t="s">
        <v>57</v>
      </c>
      <c r="O100" s="43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24" t="s">
        <v>170</v>
      </c>
      <c r="AT100" s="24" t="s">
        <v>153</v>
      </c>
      <c r="AU100" s="24" t="s">
        <v>94</v>
      </c>
      <c r="AY100" s="24" t="s">
        <v>150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4" t="s">
        <v>26</v>
      </c>
      <c r="BK100" s="194">
        <f>ROUND(I100*H100,2)</f>
        <v>0</v>
      </c>
      <c r="BL100" s="24" t="s">
        <v>170</v>
      </c>
      <c r="BM100" s="24" t="s">
        <v>984</v>
      </c>
    </row>
    <row r="101" spans="2:65" s="12" customFormat="1">
      <c r="B101" s="195"/>
      <c r="D101" s="196" t="s">
        <v>163</v>
      </c>
      <c r="E101" s="197" t="s">
        <v>5</v>
      </c>
      <c r="F101" s="198" t="s">
        <v>985</v>
      </c>
      <c r="H101" s="199">
        <v>58.4</v>
      </c>
      <c r="I101" s="200"/>
      <c r="L101" s="195"/>
      <c r="M101" s="201"/>
      <c r="N101" s="202"/>
      <c r="O101" s="202"/>
      <c r="P101" s="202"/>
      <c r="Q101" s="202"/>
      <c r="R101" s="202"/>
      <c r="S101" s="202"/>
      <c r="T101" s="203"/>
      <c r="AT101" s="197" t="s">
        <v>163</v>
      </c>
      <c r="AU101" s="197" t="s">
        <v>94</v>
      </c>
      <c r="AV101" s="12" t="s">
        <v>94</v>
      </c>
      <c r="AW101" s="12" t="s">
        <v>49</v>
      </c>
      <c r="AX101" s="12" t="s">
        <v>26</v>
      </c>
      <c r="AY101" s="197" t="s">
        <v>150</v>
      </c>
    </row>
    <row r="102" spans="2:65" s="1" customFormat="1" ht="25.5" customHeight="1">
      <c r="B102" s="182"/>
      <c r="C102" s="183" t="s">
        <v>149</v>
      </c>
      <c r="D102" s="183" t="s">
        <v>153</v>
      </c>
      <c r="E102" s="184" t="s">
        <v>282</v>
      </c>
      <c r="F102" s="185" t="s">
        <v>283</v>
      </c>
      <c r="G102" s="186" t="s">
        <v>284</v>
      </c>
      <c r="H102" s="187">
        <v>19.466999999999999</v>
      </c>
      <c r="I102" s="188"/>
      <c r="J102" s="189">
        <f>ROUND(I102*H102,2)</f>
        <v>0</v>
      </c>
      <c r="K102" s="185" t="s">
        <v>157</v>
      </c>
      <c r="L102" s="42"/>
      <c r="M102" s="190" t="s">
        <v>5</v>
      </c>
      <c r="N102" s="191" t="s">
        <v>57</v>
      </c>
      <c r="O102" s="43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AR102" s="24" t="s">
        <v>170</v>
      </c>
      <c r="AT102" s="24" t="s">
        <v>153</v>
      </c>
      <c r="AU102" s="24" t="s">
        <v>94</v>
      </c>
      <c r="AY102" s="24" t="s">
        <v>150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4" t="s">
        <v>26</v>
      </c>
      <c r="BK102" s="194">
        <f>ROUND(I102*H102,2)</f>
        <v>0</v>
      </c>
      <c r="BL102" s="24" t="s">
        <v>170</v>
      </c>
      <c r="BM102" s="24" t="s">
        <v>986</v>
      </c>
    </row>
    <row r="103" spans="2:65" s="12" customFormat="1">
      <c r="B103" s="195"/>
      <c r="D103" s="196" t="s">
        <v>163</v>
      </c>
      <c r="E103" s="197" t="s">
        <v>5</v>
      </c>
      <c r="F103" s="198" t="s">
        <v>987</v>
      </c>
      <c r="H103" s="199">
        <v>19.466999999999999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197" t="s">
        <v>163</v>
      </c>
      <c r="AU103" s="197" t="s">
        <v>94</v>
      </c>
      <c r="AV103" s="12" t="s">
        <v>94</v>
      </c>
      <c r="AW103" s="12" t="s">
        <v>49</v>
      </c>
      <c r="AX103" s="12" t="s">
        <v>26</v>
      </c>
      <c r="AY103" s="197" t="s">
        <v>150</v>
      </c>
    </row>
    <row r="104" spans="2:65" s="1" customFormat="1" ht="63.75" customHeight="1">
      <c r="B104" s="182"/>
      <c r="C104" s="183" t="s">
        <v>179</v>
      </c>
      <c r="D104" s="183" t="s">
        <v>153</v>
      </c>
      <c r="E104" s="184" t="s">
        <v>287</v>
      </c>
      <c r="F104" s="185" t="s">
        <v>288</v>
      </c>
      <c r="G104" s="186" t="s">
        <v>289</v>
      </c>
      <c r="H104" s="187">
        <v>3</v>
      </c>
      <c r="I104" s="188"/>
      <c r="J104" s="189">
        <f>ROUND(I104*H104,2)</f>
        <v>0</v>
      </c>
      <c r="K104" s="185" t="s">
        <v>157</v>
      </c>
      <c r="L104" s="42"/>
      <c r="M104" s="190" t="s">
        <v>5</v>
      </c>
      <c r="N104" s="191" t="s">
        <v>57</v>
      </c>
      <c r="O104" s="43"/>
      <c r="P104" s="192">
        <f>O104*H104</f>
        <v>0</v>
      </c>
      <c r="Q104" s="192">
        <v>3.6900000000000002E-2</v>
      </c>
      <c r="R104" s="192">
        <f>Q104*H104</f>
        <v>0.11070000000000001</v>
      </c>
      <c r="S104" s="192">
        <v>0</v>
      </c>
      <c r="T104" s="193">
        <f>S104*H104</f>
        <v>0</v>
      </c>
      <c r="AR104" s="24" t="s">
        <v>170</v>
      </c>
      <c r="AT104" s="24" t="s">
        <v>153</v>
      </c>
      <c r="AU104" s="24" t="s">
        <v>94</v>
      </c>
      <c r="AY104" s="24" t="s">
        <v>150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4" t="s">
        <v>26</v>
      </c>
      <c r="BK104" s="194">
        <f>ROUND(I104*H104,2)</f>
        <v>0</v>
      </c>
      <c r="BL104" s="24" t="s">
        <v>170</v>
      </c>
      <c r="BM104" s="24" t="s">
        <v>988</v>
      </c>
    </row>
    <row r="105" spans="2:65" s="12" customFormat="1">
      <c r="B105" s="195"/>
      <c r="D105" s="196" t="s">
        <v>163</v>
      </c>
      <c r="E105" s="197" t="s">
        <v>5</v>
      </c>
      <c r="F105" s="198" t="s">
        <v>291</v>
      </c>
      <c r="H105" s="199">
        <v>3</v>
      </c>
      <c r="I105" s="200"/>
      <c r="L105" s="195"/>
      <c r="M105" s="201"/>
      <c r="N105" s="202"/>
      <c r="O105" s="202"/>
      <c r="P105" s="202"/>
      <c r="Q105" s="202"/>
      <c r="R105" s="202"/>
      <c r="S105" s="202"/>
      <c r="T105" s="203"/>
      <c r="AT105" s="197" t="s">
        <v>163</v>
      </c>
      <c r="AU105" s="197" t="s">
        <v>94</v>
      </c>
      <c r="AV105" s="12" t="s">
        <v>94</v>
      </c>
      <c r="AW105" s="12" t="s">
        <v>49</v>
      </c>
      <c r="AX105" s="12" t="s">
        <v>26</v>
      </c>
      <c r="AY105" s="197" t="s">
        <v>150</v>
      </c>
    </row>
    <row r="106" spans="2:65" s="1" customFormat="1" ht="25.5" customHeight="1">
      <c r="B106" s="182"/>
      <c r="C106" s="183" t="s">
        <v>183</v>
      </c>
      <c r="D106" s="183" t="s">
        <v>153</v>
      </c>
      <c r="E106" s="184" t="s">
        <v>292</v>
      </c>
      <c r="F106" s="185" t="s">
        <v>293</v>
      </c>
      <c r="G106" s="186" t="s">
        <v>265</v>
      </c>
      <c r="H106" s="187">
        <v>60</v>
      </c>
      <c r="I106" s="188"/>
      <c r="J106" s="189">
        <f>ROUND(I106*H106,2)</f>
        <v>0</v>
      </c>
      <c r="K106" s="185" t="s">
        <v>157</v>
      </c>
      <c r="L106" s="42"/>
      <c r="M106" s="190" t="s">
        <v>5</v>
      </c>
      <c r="N106" s="191" t="s">
        <v>57</v>
      </c>
      <c r="O106" s="43"/>
      <c r="P106" s="192">
        <f>O106*H106</f>
        <v>0</v>
      </c>
      <c r="Q106" s="192">
        <v>6.4000000000000005E-4</v>
      </c>
      <c r="R106" s="192">
        <f>Q106*H106</f>
        <v>3.8400000000000004E-2</v>
      </c>
      <c r="S106" s="192">
        <v>0</v>
      </c>
      <c r="T106" s="193">
        <f>S106*H106</f>
        <v>0</v>
      </c>
      <c r="AR106" s="24" t="s">
        <v>170</v>
      </c>
      <c r="AT106" s="24" t="s">
        <v>153</v>
      </c>
      <c r="AU106" s="24" t="s">
        <v>94</v>
      </c>
      <c r="AY106" s="24" t="s">
        <v>150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4" t="s">
        <v>26</v>
      </c>
      <c r="BK106" s="194">
        <f>ROUND(I106*H106,2)</f>
        <v>0</v>
      </c>
      <c r="BL106" s="24" t="s">
        <v>170</v>
      </c>
      <c r="BM106" s="24" t="s">
        <v>989</v>
      </c>
    </row>
    <row r="107" spans="2:65" s="12" customFormat="1">
      <c r="B107" s="195"/>
      <c r="D107" s="196" t="s">
        <v>163</v>
      </c>
      <c r="E107" s="197" t="s">
        <v>5</v>
      </c>
      <c r="F107" s="198" t="s">
        <v>810</v>
      </c>
      <c r="H107" s="199">
        <v>60</v>
      </c>
      <c r="I107" s="200"/>
      <c r="L107" s="195"/>
      <c r="M107" s="201"/>
      <c r="N107" s="202"/>
      <c r="O107" s="202"/>
      <c r="P107" s="202"/>
      <c r="Q107" s="202"/>
      <c r="R107" s="202"/>
      <c r="S107" s="202"/>
      <c r="T107" s="203"/>
      <c r="AT107" s="197" t="s">
        <v>163</v>
      </c>
      <c r="AU107" s="197" t="s">
        <v>94</v>
      </c>
      <c r="AV107" s="12" t="s">
        <v>94</v>
      </c>
      <c r="AW107" s="12" t="s">
        <v>49</v>
      </c>
      <c r="AX107" s="12" t="s">
        <v>26</v>
      </c>
      <c r="AY107" s="197" t="s">
        <v>150</v>
      </c>
    </row>
    <row r="108" spans="2:65" s="1" customFormat="1" ht="25.5" customHeight="1">
      <c r="B108" s="182"/>
      <c r="C108" s="183" t="s">
        <v>187</v>
      </c>
      <c r="D108" s="183" t="s">
        <v>153</v>
      </c>
      <c r="E108" s="184" t="s">
        <v>296</v>
      </c>
      <c r="F108" s="185" t="s">
        <v>297</v>
      </c>
      <c r="G108" s="186" t="s">
        <v>265</v>
      </c>
      <c r="H108" s="187">
        <v>60</v>
      </c>
      <c r="I108" s="188"/>
      <c r="J108" s="189">
        <f>ROUND(I108*H108,2)</f>
        <v>0</v>
      </c>
      <c r="K108" s="185" t="s">
        <v>157</v>
      </c>
      <c r="L108" s="42"/>
      <c r="M108" s="190" t="s">
        <v>5</v>
      </c>
      <c r="N108" s="191" t="s">
        <v>57</v>
      </c>
      <c r="O108" s="43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AR108" s="24" t="s">
        <v>170</v>
      </c>
      <c r="AT108" s="24" t="s">
        <v>153</v>
      </c>
      <c r="AU108" s="24" t="s">
        <v>94</v>
      </c>
      <c r="AY108" s="24" t="s">
        <v>150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4" t="s">
        <v>26</v>
      </c>
      <c r="BK108" s="194">
        <f>ROUND(I108*H108,2)</f>
        <v>0</v>
      </c>
      <c r="BL108" s="24" t="s">
        <v>170</v>
      </c>
      <c r="BM108" s="24" t="s">
        <v>990</v>
      </c>
    </row>
    <row r="109" spans="2:65" s="12" customFormat="1">
      <c r="B109" s="195"/>
      <c r="D109" s="196" t="s">
        <v>163</v>
      </c>
      <c r="E109" s="197" t="s">
        <v>5</v>
      </c>
      <c r="F109" s="198" t="s">
        <v>810</v>
      </c>
      <c r="H109" s="199">
        <v>60</v>
      </c>
      <c r="I109" s="200"/>
      <c r="L109" s="195"/>
      <c r="M109" s="201"/>
      <c r="N109" s="202"/>
      <c r="O109" s="202"/>
      <c r="P109" s="202"/>
      <c r="Q109" s="202"/>
      <c r="R109" s="202"/>
      <c r="S109" s="202"/>
      <c r="T109" s="203"/>
      <c r="AT109" s="197" t="s">
        <v>163</v>
      </c>
      <c r="AU109" s="197" t="s">
        <v>94</v>
      </c>
      <c r="AV109" s="12" t="s">
        <v>94</v>
      </c>
      <c r="AW109" s="12" t="s">
        <v>49</v>
      </c>
      <c r="AX109" s="12" t="s">
        <v>26</v>
      </c>
      <c r="AY109" s="197" t="s">
        <v>150</v>
      </c>
    </row>
    <row r="110" spans="2:65" s="1" customFormat="1" ht="38.25" customHeight="1">
      <c r="B110" s="182"/>
      <c r="C110" s="183" t="s">
        <v>191</v>
      </c>
      <c r="D110" s="183" t="s">
        <v>153</v>
      </c>
      <c r="E110" s="184" t="s">
        <v>299</v>
      </c>
      <c r="F110" s="185" t="s">
        <v>300</v>
      </c>
      <c r="G110" s="186" t="s">
        <v>301</v>
      </c>
      <c r="H110" s="187">
        <v>9.2249999999999996</v>
      </c>
      <c r="I110" s="188"/>
      <c r="J110" s="189">
        <f>ROUND(I110*H110,2)</f>
        <v>0</v>
      </c>
      <c r="K110" s="185" t="s">
        <v>157</v>
      </c>
      <c r="L110" s="42"/>
      <c r="M110" s="190" t="s">
        <v>5</v>
      </c>
      <c r="N110" s="191" t="s">
        <v>57</v>
      </c>
      <c r="O110" s="43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AR110" s="24" t="s">
        <v>170</v>
      </c>
      <c r="AT110" s="24" t="s">
        <v>153</v>
      </c>
      <c r="AU110" s="24" t="s">
        <v>94</v>
      </c>
      <c r="AY110" s="24" t="s">
        <v>150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4" t="s">
        <v>26</v>
      </c>
      <c r="BK110" s="194">
        <f>ROUND(I110*H110,2)</f>
        <v>0</v>
      </c>
      <c r="BL110" s="24" t="s">
        <v>170</v>
      </c>
      <c r="BM110" s="24" t="s">
        <v>991</v>
      </c>
    </row>
    <row r="111" spans="2:65" s="12" customFormat="1">
      <c r="B111" s="195"/>
      <c r="D111" s="196" t="s">
        <v>163</v>
      </c>
      <c r="E111" s="197" t="s">
        <v>5</v>
      </c>
      <c r="F111" s="198" t="s">
        <v>992</v>
      </c>
      <c r="H111" s="199">
        <v>9.2249999999999996</v>
      </c>
      <c r="I111" s="200"/>
      <c r="L111" s="195"/>
      <c r="M111" s="201"/>
      <c r="N111" s="202"/>
      <c r="O111" s="202"/>
      <c r="P111" s="202"/>
      <c r="Q111" s="202"/>
      <c r="R111" s="202"/>
      <c r="S111" s="202"/>
      <c r="T111" s="203"/>
      <c r="AT111" s="197" t="s">
        <v>163</v>
      </c>
      <c r="AU111" s="197" t="s">
        <v>94</v>
      </c>
      <c r="AV111" s="12" t="s">
        <v>94</v>
      </c>
      <c r="AW111" s="12" t="s">
        <v>49</v>
      </c>
      <c r="AX111" s="12" t="s">
        <v>26</v>
      </c>
      <c r="AY111" s="197" t="s">
        <v>150</v>
      </c>
    </row>
    <row r="112" spans="2:65" s="1" customFormat="1" ht="25.5" customHeight="1">
      <c r="B112" s="182"/>
      <c r="C112" s="183" t="s">
        <v>31</v>
      </c>
      <c r="D112" s="183" t="s">
        <v>153</v>
      </c>
      <c r="E112" s="184" t="s">
        <v>304</v>
      </c>
      <c r="F112" s="185" t="s">
        <v>305</v>
      </c>
      <c r="G112" s="186" t="s">
        <v>301</v>
      </c>
      <c r="H112" s="187">
        <v>3.15</v>
      </c>
      <c r="I112" s="188"/>
      <c r="J112" s="189">
        <f>ROUND(I112*H112,2)</f>
        <v>0</v>
      </c>
      <c r="K112" s="185" t="s">
        <v>157</v>
      </c>
      <c r="L112" s="42"/>
      <c r="M112" s="190" t="s">
        <v>5</v>
      </c>
      <c r="N112" s="191" t="s">
        <v>57</v>
      </c>
      <c r="O112" s="43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24" t="s">
        <v>170</v>
      </c>
      <c r="AT112" s="24" t="s">
        <v>153</v>
      </c>
      <c r="AU112" s="24" t="s">
        <v>94</v>
      </c>
      <c r="AY112" s="24" t="s">
        <v>150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4" t="s">
        <v>26</v>
      </c>
      <c r="BK112" s="194">
        <f>ROUND(I112*H112,2)</f>
        <v>0</v>
      </c>
      <c r="BL112" s="24" t="s">
        <v>170</v>
      </c>
      <c r="BM112" s="24" t="s">
        <v>993</v>
      </c>
    </row>
    <row r="113" spans="2:65" s="12" customFormat="1">
      <c r="B113" s="195"/>
      <c r="D113" s="196" t="s">
        <v>163</v>
      </c>
      <c r="E113" s="197" t="s">
        <v>5</v>
      </c>
      <c r="F113" s="198" t="s">
        <v>307</v>
      </c>
      <c r="H113" s="199">
        <v>3.15</v>
      </c>
      <c r="I113" s="200"/>
      <c r="L113" s="195"/>
      <c r="M113" s="201"/>
      <c r="N113" s="202"/>
      <c r="O113" s="202"/>
      <c r="P113" s="202"/>
      <c r="Q113" s="202"/>
      <c r="R113" s="202"/>
      <c r="S113" s="202"/>
      <c r="T113" s="203"/>
      <c r="AT113" s="197" t="s">
        <v>163</v>
      </c>
      <c r="AU113" s="197" t="s">
        <v>94</v>
      </c>
      <c r="AV113" s="12" t="s">
        <v>94</v>
      </c>
      <c r="AW113" s="12" t="s">
        <v>49</v>
      </c>
      <c r="AX113" s="12" t="s">
        <v>26</v>
      </c>
      <c r="AY113" s="197" t="s">
        <v>150</v>
      </c>
    </row>
    <row r="114" spans="2:65" s="1" customFormat="1" ht="38.25" customHeight="1">
      <c r="B114" s="182"/>
      <c r="C114" s="183" t="s">
        <v>198</v>
      </c>
      <c r="D114" s="183" t="s">
        <v>153</v>
      </c>
      <c r="E114" s="184" t="s">
        <v>308</v>
      </c>
      <c r="F114" s="185" t="s">
        <v>309</v>
      </c>
      <c r="G114" s="186" t="s">
        <v>301</v>
      </c>
      <c r="H114" s="187">
        <v>50.994999999999997</v>
      </c>
      <c r="I114" s="188"/>
      <c r="J114" s="189">
        <f>ROUND(I114*H114,2)</f>
        <v>0</v>
      </c>
      <c r="K114" s="185" t="s">
        <v>157</v>
      </c>
      <c r="L114" s="42"/>
      <c r="M114" s="190" t="s">
        <v>5</v>
      </c>
      <c r="N114" s="191" t="s">
        <v>57</v>
      </c>
      <c r="O114" s="43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4" t="s">
        <v>170</v>
      </c>
      <c r="AT114" s="24" t="s">
        <v>153</v>
      </c>
      <c r="AU114" s="24" t="s">
        <v>94</v>
      </c>
      <c r="AY114" s="24" t="s">
        <v>150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4" t="s">
        <v>26</v>
      </c>
      <c r="BK114" s="194">
        <f>ROUND(I114*H114,2)</f>
        <v>0</v>
      </c>
      <c r="BL114" s="24" t="s">
        <v>170</v>
      </c>
      <c r="BM114" s="24" t="s">
        <v>994</v>
      </c>
    </row>
    <row r="115" spans="2:65" s="12" customFormat="1">
      <c r="B115" s="195"/>
      <c r="D115" s="196" t="s">
        <v>163</v>
      </c>
      <c r="E115" s="197" t="s">
        <v>5</v>
      </c>
      <c r="F115" s="198" t="s">
        <v>995</v>
      </c>
      <c r="H115" s="199">
        <v>40.655999999999999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197" t="s">
        <v>163</v>
      </c>
      <c r="AU115" s="197" t="s">
        <v>94</v>
      </c>
      <c r="AV115" s="12" t="s">
        <v>94</v>
      </c>
      <c r="AW115" s="12" t="s">
        <v>49</v>
      </c>
      <c r="AX115" s="12" t="s">
        <v>86</v>
      </c>
      <c r="AY115" s="197" t="s">
        <v>150</v>
      </c>
    </row>
    <row r="116" spans="2:65" s="12" customFormat="1">
      <c r="B116" s="195"/>
      <c r="D116" s="196" t="s">
        <v>163</v>
      </c>
      <c r="E116" s="197" t="s">
        <v>5</v>
      </c>
      <c r="F116" s="198" t="s">
        <v>996</v>
      </c>
      <c r="H116" s="199">
        <v>2.016</v>
      </c>
      <c r="I116" s="200"/>
      <c r="L116" s="195"/>
      <c r="M116" s="201"/>
      <c r="N116" s="202"/>
      <c r="O116" s="202"/>
      <c r="P116" s="202"/>
      <c r="Q116" s="202"/>
      <c r="R116" s="202"/>
      <c r="S116" s="202"/>
      <c r="T116" s="203"/>
      <c r="AT116" s="197" t="s">
        <v>163</v>
      </c>
      <c r="AU116" s="197" t="s">
        <v>94</v>
      </c>
      <c r="AV116" s="12" t="s">
        <v>94</v>
      </c>
      <c r="AW116" s="12" t="s">
        <v>49</v>
      </c>
      <c r="AX116" s="12" t="s">
        <v>86</v>
      </c>
      <c r="AY116" s="197" t="s">
        <v>150</v>
      </c>
    </row>
    <row r="117" spans="2:65" s="12" customFormat="1">
      <c r="B117" s="195"/>
      <c r="D117" s="196" t="s">
        <v>163</v>
      </c>
      <c r="E117" s="197" t="s">
        <v>5</v>
      </c>
      <c r="F117" s="198" t="s">
        <v>997</v>
      </c>
      <c r="H117" s="199">
        <v>8.3230000000000004</v>
      </c>
      <c r="I117" s="200"/>
      <c r="L117" s="195"/>
      <c r="M117" s="201"/>
      <c r="N117" s="202"/>
      <c r="O117" s="202"/>
      <c r="P117" s="202"/>
      <c r="Q117" s="202"/>
      <c r="R117" s="202"/>
      <c r="S117" s="202"/>
      <c r="T117" s="203"/>
      <c r="AT117" s="197" t="s">
        <v>163</v>
      </c>
      <c r="AU117" s="197" t="s">
        <v>94</v>
      </c>
      <c r="AV117" s="12" t="s">
        <v>94</v>
      </c>
      <c r="AW117" s="12" t="s">
        <v>49</v>
      </c>
      <c r="AX117" s="12" t="s">
        <v>86</v>
      </c>
      <c r="AY117" s="197" t="s">
        <v>150</v>
      </c>
    </row>
    <row r="118" spans="2:65" s="13" customFormat="1">
      <c r="B118" s="210"/>
      <c r="D118" s="196" t="s">
        <v>163</v>
      </c>
      <c r="E118" s="211" t="s">
        <v>5</v>
      </c>
      <c r="F118" s="212" t="s">
        <v>269</v>
      </c>
      <c r="H118" s="213">
        <v>50.994999999999997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163</v>
      </c>
      <c r="AU118" s="211" t="s">
        <v>94</v>
      </c>
      <c r="AV118" s="13" t="s">
        <v>170</v>
      </c>
      <c r="AW118" s="13" t="s">
        <v>6</v>
      </c>
      <c r="AX118" s="13" t="s">
        <v>26</v>
      </c>
      <c r="AY118" s="211" t="s">
        <v>150</v>
      </c>
    </row>
    <row r="119" spans="2:65" s="1" customFormat="1" ht="25.5" customHeight="1">
      <c r="B119" s="182"/>
      <c r="C119" s="183" t="s">
        <v>202</v>
      </c>
      <c r="D119" s="183" t="s">
        <v>153</v>
      </c>
      <c r="E119" s="184" t="s">
        <v>314</v>
      </c>
      <c r="F119" s="185" t="s">
        <v>315</v>
      </c>
      <c r="G119" s="186" t="s">
        <v>301</v>
      </c>
      <c r="H119" s="187">
        <v>50.994999999999997</v>
      </c>
      <c r="I119" s="188"/>
      <c r="J119" s="189">
        <f>ROUND(I119*H119,2)</f>
        <v>0</v>
      </c>
      <c r="K119" s="185" t="s">
        <v>157</v>
      </c>
      <c r="L119" s="42"/>
      <c r="M119" s="190" t="s">
        <v>5</v>
      </c>
      <c r="N119" s="191" t="s">
        <v>57</v>
      </c>
      <c r="O119" s="43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AR119" s="24" t="s">
        <v>170</v>
      </c>
      <c r="AT119" s="24" t="s">
        <v>153</v>
      </c>
      <c r="AU119" s="24" t="s">
        <v>94</v>
      </c>
      <c r="AY119" s="24" t="s">
        <v>150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4" t="s">
        <v>26</v>
      </c>
      <c r="BK119" s="194">
        <f>ROUND(I119*H119,2)</f>
        <v>0</v>
      </c>
      <c r="BL119" s="24" t="s">
        <v>170</v>
      </c>
      <c r="BM119" s="24" t="s">
        <v>998</v>
      </c>
    </row>
    <row r="120" spans="2:65" s="12" customFormat="1">
      <c r="B120" s="195"/>
      <c r="D120" s="196" t="s">
        <v>163</v>
      </c>
      <c r="E120" s="197" t="s">
        <v>5</v>
      </c>
      <c r="F120" s="198" t="s">
        <v>995</v>
      </c>
      <c r="H120" s="199">
        <v>40.655999999999999</v>
      </c>
      <c r="I120" s="200"/>
      <c r="L120" s="195"/>
      <c r="M120" s="201"/>
      <c r="N120" s="202"/>
      <c r="O120" s="202"/>
      <c r="P120" s="202"/>
      <c r="Q120" s="202"/>
      <c r="R120" s="202"/>
      <c r="S120" s="202"/>
      <c r="T120" s="203"/>
      <c r="AT120" s="197" t="s">
        <v>163</v>
      </c>
      <c r="AU120" s="197" t="s">
        <v>94</v>
      </c>
      <c r="AV120" s="12" t="s">
        <v>94</v>
      </c>
      <c r="AW120" s="12" t="s">
        <v>49</v>
      </c>
      <c r="AX120" s="12" t="s">
        <v>86</v>
      </c>
      <c r="AY120" s="197" t="s">
        <v>150</v>
      </c>
    </row>
    <row r="121" spans="2:65" s="12" customFormat="1">
      <c r="B121" s="195"/>
      <c r="D121" s="196" t="s">
        <v>163</v>
      </c>
      <c r="E121" s="197" t="s">
        <v>5</v>
      </c>
      <c r="F121" s="198" t="s">
        <v>996</v>
      </c>
      <c r="H121" s="199">
        <v>2.016</v>
      </c>
      <c r="I121" s="200"/>
      <c r="L121" s="195"/>
      <c r="M121" s="201"/>
      <c r="N121" s="202"/>
      <c r="O121" s="202"/>
      <c r="P121" s="202"/>
      <c r="Q121" s="202"/>
      <c r="R121" s="202"/>
      <c r="S121" s="202"/>
      <c r="T121" s="203"/>
      <c r="AT121" s="197" t="s">
        <v>163</v>
      </c>
      <c r="AU121" s="197" t="s">
        <v>94</v>
      </c>
      <c r="AV121" s="12" t="s">
        <v>94</v>
      </c>
      <c r="AW121" s="12" t="s">
        <v>49</v>
      </c>
      <c r="AX121" s="12" t="s">
        <v>86</v>
      </c>
      <c r="AY121" s="197" t="s">
        <v>150</v>
      </c>
    </row>
    <row r="122" spans="2:65" s="12" customFormat="1">
      <c r="B122" s="195"/>
      <c r="D122" s="196" t="s">
        <v>163</v>
      </c>
      <c r="E122" s="197" t="s">
        <v>5</v>
      </c>
      <c r="F122" s="198" t="s">
        <v>997</v>
      </c>
      <c r="H122" s="199">
        <v>8.3230000000000004</v>
      </c>
      <c r="I122" s="200"/>
      <c r="L122" s="195"/>
      <c r="M122" s="201"/>
      <c r="N122" s="202"/>
      <c r="O122" s="202"/>
      <c r="P122" s="202"/>
      <c r="Q122" s="202"/>
      <c r="R122" s="202"/>
      <c r="S122" s="202"/>
      <c r="T122" s="203"/>
      <c r="AT122" s="197" t="s">
        <v>163</v>
      </c>
      <c r="AU122" s="197" t="s">
        <v>94</v>
      </c>
      <c r="AV122" s="12" t="s">
        <v>94</v>
      </c>
      <c r="AW122" s="12" t="s">
        <v>49</v>
      </c>
      <c r="AX122" s="12" t="s">
        <v>86</v>
      </c>
      <c r="AY122" s="197" t="s">
        <v>150</v>
      </c>
    </row>
    <row r="123" spans="2:65" s="13" customFormat="1">
      <c r="B123" s="210"/>
      <c r="D123" s="196" t="s">
        <v>163</v>
      </c>
      <c r="E123" s="211" t="s">
        <v>5</v>
      </c>
      <c r="F123" s="212" t="s">
        <v>269</v>
      </c>
      <c r="H123" s="213">
        <v>50.994999999999997</v>
      </c>
      <c r="I123" s="214"/>
      <c r="L123" s="210"/>
      <c r="M123" s="215"/>
      <c r="N123" s="216"/>
      <c r="O123" s="216"/>
      <c r="P123" s="216"/>
      <c r="Q123" s="216"/>
      <c r="R123" s="216"/>
      <c r="S123" s="216"/>
      <c r="T123" s="217"/>
      <c r="AT123" s="211" t="s">
        <v>163</v>
      </c>
      <c r="AU123" s="211" t="s">
        <v>94</v>
      </c>
      <c r="AV123" s="13" t="s">
        <v>170</v>
      </c>
      <c r="AW123" s="13" t="s">
        <v>6</v>
      </c>
      <c r="AX123" s="13" t="s">
        <v>26</v>
      </c>
      <c r="AY123" s="211" t="s">
        <v>150</v>
      </c>
    </row>
    <row r="124" spans="2:65" s="1" customFormat="1" ht="38.25" customHeight="1">
      <c r="B124" s="182"/>
      <c r="C124" s="183" t="s">
        <v>206</v>
      </c>
      <c r="D124" s="183" t="s">
        <v>153</v>
      </c>
      <c r="E124" s="184" t="s">
        <v>317</v>
      </c>
      <c r="F124" s="185" t="s">
        <v>318</v>
      </c>
      <c r="G124" s="186" t="s">
        <v>301</v>
      </c>
      <c r="H124" s="187">
        <v>50.994999999999997</v>
      </c>
      <c r="I124" s="188"/>
      <c r="J124" s="189">
        <f>ROUND(I124*H124,2)</f>
        <v>0</v>
      </c>
      <c r="K124" s="185" t="s">
        <v>157</v>
      </c>
      <c r="L124" s="42"/>
      <c r="M124" s="190" t="s">
        <v>5</v>
      </c>
      <c r="N124" s="191" t="s">
        <v>57</v>
      </c>
      <c r="O124" s="43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AR124" s="24" t="s">
        <v>170</v>
      </c>
      <c r="AT124" s="24" t="s">
        <v>153</v>
      </c>
      <c r="AU124" s="24" t="s">
        <v>94</v>
      </c>
      <c r="AY124" s="24" t="s">
        <v>150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4" t="s">
        <v>26</v>
      </c>
      <c r="BK124" s="194">
        <f>ROUND(I124*H124,2)</f>
        <v>0</v>
      </c>
      <c r="BL124" s="24" t="s">
        <v>170</v>
      </c>
      <c r="BM124" s="24" t="s">
        <v>999</v>
      </c>
    </row>
    <row r="125" spans="2:65" s="12" customFormat="1">
      <c r="B125" s="195"/>
      <c r="D125" s="196" t="s">
        <v>163</v>
      </c>
      <c r="E125" s="197" t="s">
        <v>5</v>
      </c>
      <c r="F125" s="198" t="s">
        <v>995</v>
      </c>
      <c r="H125" s="199">
        <v>40.655999999999999</v>
      </c>
      <c r="I125" s="200"/>
      <c r="L125" s="195"/>
      <c r="M125" s="201"/>
      <c r="N125" s="202"/>
      <c r="O125" s="202"/>
      <c r="P125" s="202"/>
      <c r="Q125" s="202"/>
      <c r="R125" s="202"/>
      <c r="S125" s="202"/>
      <c r="T125" s="203"/>
      <c r="AT125" s="197" t="s">
        <v>163</v>
      </c>
      <c r="AU125" s="197" t="s">
        <v>94</v>
      </c>
      <c r="AV125" s="12" t="s">
        <v>94</v>
      </c>
      <c r="AW125" s="12" t="s">
        <v>49</v>
      </c>
      <c r="AX125" s="12" t="s">
        <v>86</v>
      </c>
      <c r="AY125" s="197" t="s">
        <v>150</v>
      </c>
    </row>
    <row r="126" spans="2:65" s="12" customFormat="1">
      <c r="B126" s="195"/>
      <c r="D126" s="196" t="s">
        <v>163</v>
      </c>
      <c r="E126" s="197" t="s">
        <v>5</v>
      </c>
      <c r="F126" s="198" t="s">
        <v>996</v>
      </c>
      <c r="H126" s="199">
        <v>2.016</v>
      </c>
      <c r="I126" s="200"/>
      <c r="L126" s="195"/>
      <c r="M126" s="201"/>
      <c r="N126" s="202"/>
      <c r="O126" s="202"/>
      <c r="P126" s="202"/>
      <c r="Q126" s="202"/>
      <c r="R126" s="202"/>
      <c r="S126" s="202"/>
      <c r="T126" s="203"/>
      <c r="AT126" s="197" t="s">
        <v>163</v>
      </c>
      <c r="AU126" s="197" t="s">
        <v>94</v>
      </c>
      <c r="AV126" s="12" t="s">
        <v>94</v>
      </c>
      <c r="AW126" s="12" t="s">
        <v>49</v>
      </c>
      <c r="AX126" s="12" t="s">
        <v>86</v>
      </c>
      <c r="AY126" s="197" t="s">
        <v>150</v>
      </c>
    </row>
    <row r="127" spans="2:65" s="12" customFormat="1">
      <c r="B127" s="195"/>
      <c r="D127" s="196" t="s">
        <v>163</v>
      </c>
      <c r="E127" s="197" t="s">
        <v>5</v>
      </c>
      <c r="F127" s="198" t="s">
        <v>997</v>
      </c>
      <c r="H127" s="199">
        <v>8.3230000000000004</v>
      </c>
      <c r="I127" s="200"/>
      <c r="L127" s="195"/>
      <c r="M127" s="201"/>
      <c r="N127" s="202"/>
      <c r="O127" s="202"/>
      <c r="P127" s="202"/>
      <c r="Q127" s="202"/>
      <c r="R127" s="202"/>
      <c r="S127" s="202"/>
      <c r="T127" s="203"/>
      <c r="AT127" s="197" t="s">
        <v>163</v>
      </c>
      <c r="AU127" s="197" t="s">
        <v>94</v>
      </c>
      <c r="AV127" s="12" t="s">
        <v>94</v>
      </c>
      <c r="AW127" s="12" t="s">
        <v>49</v>
      </c>
      <c r="AX127" s="12" t="s">
        <v>86</v>
      </c>
      <c r="AY127" s="197" t="s">
        <v>150</v>
      </c>
    </row>
    <row r="128" spans="2:65" s="13" customFormat="1">
      <c r="B128" s="210"/>
      <c r="D128" s="196" t="s">
        <v>163</v>
      </c>
      <c r="E128" s="211" t="s">
        <v>5</v>
      </c>
      <c r="F128" s="212" t="s">
        <v>269</v>
      </c>
      <c r="H128" s="213">
        <v>50.994999999999997</v>
      </c>
      <c r="I128" s="214"/>
      <c r="L128" s="210"/>
      <c r="M128" s="215"/>
      <c r="N128" s="216"/>
      <c r="O128" s="216"/>
      <c r="P128" s="216"/>
      <c r="Q128" s="216"/>
      <c r="R128" s="216"/>
      <c r="S128" s="216"/>
      <c r="T128" s="217"/>
      <c r="AT128" s="211" t="s">
        <v>163</v>
      </c>
      <c r="AU128" s="211" t="s">
        <v>94</v>
      </c>
      <c r="AV128" s="13" t="s">
        <v>170</v>
      </c>
      <c r="AW128" s="13" t="s">
        <v>6</v>
      </c>
      <c r="AX128" s="13" t="s">
        <v>26</v>
      </c>
      <c r="AY128" s="211" t="s">
        <v>150</v>
      </c>
    </row>
    <row r="129" spans="2:65" s="1" customFormat="1" ht="38.25" customHeight="1">
      <c r="B129" s="182"/>
      <c r="C129" s="183" t="s">
        <v>210</v>
      </c>
      <c r="D129" s="183" t="s">
        <v>153</v>
      </c>
      <c r="E129" s="184" t="s">
        <v>320</v>
      </c>
      <c r="F129" s="185" t="s">
        <v>321</v>
      </c>
      <c r="G129" s="186" t="s">
        <v>301</v>
      </c>
      <c r="H129" s="187">
        <v>152.98500000000001</v>
      </c>
      <c r="I129" s="188"/>
      <c r="J129" s="189">
        <f>ROUND(I129*H129,2)</f>
        <v>0</v>
      </c>
      <c r="K129" s="185" t="s">
        <v>157</v>
      </c>
      <c r="L129" s="42"/>
      <c r="M129" s="190" t="s">
        <v>5</v>
      </c>
      <c r="N129" s="191" t="s">
        <v>57</v>
      </c>
      <c r="O129" s="43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24" t="s">
        <v>170</v>
      </c>
      <c r="AT129" s="24" t="s">
        <v>153</v>
      </c>
      <c r="AU129" s="24" t="s">
        <v>94</v>
      </c>
      <c r="AY129" s="24" t="s">
        <v>150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4" t="s">
        <v>26</v>
      </c>
      <c r="BK129" s="194">
        <f>ROUND(I129*H129,2)</f>
        <v>0</v>
      </c>
      <c r="BL129" s="24" t="s">
        <v>170</v>
      </c>
      <c r="BM129" s="24" t="s">
        <v>1000</v>
      </c>
    </row>
    <row r="130" spans="2:65" s="12" customFormat="1">
      <c r="B130" s="195"/>
      <c r="D130" s="196" t="s">
        <v>163</v>
      </c>
      <c r="E130" s="197" t="s">
        <v>5</v>
      </c>
      <c r="F130" s="198" t="s">
        <v>1001</v>
      </c>
      <c r="H130" s="199">
        <v>121.968</v>
      </c>
      <c r="I130" s="200"/>
      <c r="L130" s="195"/>
      <c r="M130" s="201"/>
      <c r="N130" s="202"/>
      <c r="O130" s="202"/>
      <c r="P130" s="202"/>
      <c r="Q130" s="202"/>
      <c r="R130" s="202"/>
      <c r="S130" s="202"/>
      <c r="T130" s="203"/>
      <c r="AT130" s="197" t="s">
        <v>163</v>
      </c>
      <c r="AU130" s="197" t="s">
        <v>94</v>
      </c>
      <c r="AV130" s="12" t="s">
        <v>94</v>
      </c>
      <c r="AW130" s="12" t="s">
        <v>49</v>
      </c>
      <c r="AX130" s="12" t="s">
        <v>86</v>
      </c>
      <c r="AY130" s="197" t="s">
        <v>150</v>
      </c>
    </row>
    <row r="131" spans="2:65" s="12" customFormat="1">
      <c r="B131" s="195"/>
      <c r="D131" s="196" t="s">
        <v>163</v>
      </c>
      <c r="E131" s="197" t="s">
        <v>5</v>
      </c>
      <c r="F131" s="198" t="s">
        <v>1002</v>
      </c>
      <c r="H131" s="199">
        <v>6.048</v>
      </c>
      <c r="I131" s="200"/>
      <c r="L131" s="195"/>
      <c r="M131" s="201"/>
      <c r="N131" s="202"/>
      <c r="O131" s="202"/>
      <c r="P131" s="202"/>
      <c r="Q131" s="202"/>
      <c r="R131" s="202"/>
      <c r="S131" s="202"/>
      <c r="T131" s="203"/>
      <c r="AT131" s="197" t="s">
        <v>163</v>
      </c>
      <c r="AU131" s="197" t="s">
        <v>94</v>
      </c>
      <c r="AV131" s="12" t="s">
        <v>94</v>
      </c>
      <c r="AW131" s="12" t="s">
        <v>49</v>
      </c>
      <c r="AX131" s="12" t="s">
        <v>86</v>
      </c>
      <c r="AY131" s="197" t="s">
        <v>150</v>
      </c>
    </row>
    <row r="132" spans="2:65" s="12" customFormat="1">
      <c r="B132" s="195"/>
      <c r="D132" s="196" t="s">
        <v>163</v>
      </c>
      <c r="E132" s="197" t="s">
        <v>5</v>
      </c>
      <c r="F132" s="198" t="s">
        <v>1003</v>
      </c>
      <c r="H132" s="199">
        <v>24.969000000000001</v>
      </c>
      <c r="I132" s="200"/>
      <c r="L132" s="195"/>
      <c r="M132" s="201"/>
      <c r="N132" s="202"/>
      <c r="O132" s="202"/>
      <c r="P132" s="202"/>
      <c r="Q132" s="202"/>
      <c r="R132" s="202"/>
      <c r="S132" s="202"/>
      <c r="T132" s="203"/>
      <c r="AT132" s="197" t="s">
        <v>163</v>
      </c>
      <c r="AU132" s="197" t="s">
        <v>94</v>
      </c>
      <c r="AV132" s="12" t="s">
        <v>94</v>
      </c>
      <c r="AW132" s="12" t="s">
        <v>49</v>
      </c>
      <c r="AX132" s="12" t="s">
        <v>86</v>
      </c>
      <c r="AY132" s="197" t="s">
        <v>150</v>
      </c>
    </row>
    <row r="133" spans="2:65" s="13" customFormat="1">
      <c r="B133" s="210"/>
      <c r="D133" s="196" t="s">
        <v>163</v>
      </c>
      <c r="E133" s="211" t="s">
        <v>5</v>
      </c>
      <c r="F133" s="212" t="s">
        <v>269</v>
      </c>
      <c r="H133" s="213">
        <v>152.98500000000001</v>
      </c>
      <c r="I133" s="214"/>
      <c r="L133" s="210"/>
      <c r="M133" s="215"/>
      <c r="N133" s="216"/>
      <c r="O133" s="216"/>
      <c r="P133" s="216"/>
      <c r="Q133" s="216"/>
      <c r="R133" s="216"/>
      <c r="S133" s="216"/>
      <c r="T133" s="217"/>
      <c r="AT133" s="211" t="s">
        <v>163</v>
      </c>
      <c r="AU133" s="211" t="s">
        <v>94</v>
      </c>
      <c r="AV133" s="13" t="s">
        <v>170</v>
      </c>
      <c r="AW133" s="13" t="s">
        <v>6</v>
      </c>
      <c r="AX133" s="13" t="s">
        <v>26</v>
      </c>
      <c r="AY133" s="211" t="s">
        <v>150</v>
      </c>
    </row>
    <row r="134" spans="2:65" s="1" customFormat="1" ht="38.25" customHeight="1">
      <c r="B134" s="182"/>
      <c r="C134" s="183" t="s">
        <v>11</v>
      </c>
      <c r="D134" s="183" t="s">
        <v>153</v>
      </c>
      <c r="E134" s="184" t="s">
        <v>326</v>
      </c>
      <c r="F134" s="185" t="s">
        <v>327</v>
      </c>
      <c r="G134" s="186" t="s">
        <v>301</v>
      </c>
      <c r="H134" s="187">
        <v>152.98500000000001</v>
      </c>
      <c r="I134" s="188"/>
      <c r="J134" s="189">
        <f>ROUND(I134*H134,2)</f>
        <v>0</v>
      </c>
      <c r="K134" s="185" t="s">
        <v>157</v>
      </c>
      <c r="L134" s="42"/>
      <c r="M134" s="190" t="s">
        <v>5</v>
      </c>
      <c r="N134" s="191" t="s">
        <v>57</v>
      </c>
      <c r="O134" s="43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AR134" s="24" t="s">
        <v>170</v>
      </c>
      <c r="AT134" s="24" t="s">
        <v>153</v>
      </c>
      <c r="AU134" s="24" t="s">
        <v>94</v>
      </c>
      <c r="AY134" s="24" t="s">
        <v>150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4" t="s">
        <v>26</v>
      </c>
      <c r="BK134" s="194">
        <f>ROUND(I134*H134,2)</f>
        <v>0</v>
      </c>
      <c r="BL134" s="24" t="s">
        <v>170</v>
      </c>
      <c r="BM134" s="24" t="s">
        <v>1004</v>
      </c>
    </row>
    <row r="135" spans="2:65" s="12" customFormat="1">
      <c r="B135" s="195"/>
      <c r="D135" s="196" t="s">
        <v>163</v>
      </c>
      <c r="E135" s="197" t="s">
        <v>5</v>
      </c>
      <c r="F135" s="198" t="s">
        <v>1001</v>
      </c>
      <c r="H135" s="199">
        <v>121.968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7" t="s">
        <v>163</v>
      </c>
      <c r="AU135" s="197" t="s">
        <v>94</v>
      </c>
      <c r="AV135" s="12" t="s">
        <v>94</v>
      </c>
      <c r="AW135" s="12" t="s">
        <v>49</v>
      </c>
      <c r="AX135" s="12" t="s">
        <v>86</v>
      </c>
      <c r="AY135" s="197" t="s">
        <v>150</v>
      </c>
    </row>
    <row r="136" spans="2:65" s="12" customFormat="1">
      <c r="B136" s="195"/>
      <c r="D136" s="196" t="s">
        <v>163</v>
      </c>
      <c r="E136" s="197" t="s">
        <v>5</v>
      </c>
      <c r="F136" s="198" t="s">
        <v>1002</v>
      </c>
      <c r="H136" s="199">
        <v>6.048</v>
      </c>
      <c r="I136" s="200"/>
      <c r="L136" s="195"/>
      <c r="M136" s="201"/>
      <c r="N136" s="202"/>
      <c r="O136" s="202"/>
      <c r="P136" s="202"/>
      <c r="Q136" s="202"/>
      <c r="R136" s="202"/>
      <c r="S136" s="202"/>
      <c r="T136" s="203"/>
      <c r="AT136" s="197" t="s">
        <v>163</v>
      </c>
      <c r="AU136" s="197" t="s">
        <v>94</v>
      </c>
      <c r="AV136" s="12" t="s">
        <v>94</v>
      </c>
      <c r="AW136" s="12" t="s">
        <v>49</v>
      </c>
      <c r="AX136" s="12" t="s">
        <v>86</v>
      </c>
      <c r="AY136" s="197" t="s">
        <v>150</v>
      </c>
    </row>
    <row r="137" spans="2:65" s="12" customFormat="1">
      <c r="B137" s="195"/>
      <c r="D137" s="196" t="s">
        <v>163</v>
      </c>
      <c r="E137" s="197" t="s">
        <v>5</v>
      </c>
      <c r="F137" s="198" t="s">
        <v>1003</v>
      </c>
      <c r="H137" s="199">
        <v>24.969000000000001</v>
      </c>
      <c r="I137" s="200"/>
      <c r="L137" s="195"/>
      <c r="M137" s="201"/>
      <c r="N137" s="202"/>
      <c r="O137" s="202"/>
      <c r="P137" s="202"/>
      <c r="Q137" s="202"/>
      <c r="R137" s="202"/>
      <c r="S137" s="202"/>
      <c r="T137" s="203"/>
      <c r="AT137" s="197" t="s">
        <v>163</v>
      </c>
      <c r="AU137" s="197" t="s">
        <v>94</v>
      </c>
      <c r="AV137" s="12" t="s">
        <v>94</v>
      </c>
      <c r="AW137" s="12" t="s">
        <v>49</v>
      </c>
      <c r="AX137" s="12" t="s">
        <v>86</v>
      </c>
      <c r="AY137" s="197" t="s">
        <v>150</v>
      </c>
    </row>
    <row r="138" spans="2:65" s="13" customFormat="1">
      <c r="B138" s="210"/>
      <c r="D138" s="196" t="s">
        <v>163</v>
      </c>
      <c r="E138" s="211" t="s">
        <v>5</v>
      </c>
      <c r="F138" s="212" t="s">
        <v>269</v>
      </c>
      <c r="H138" s="213">
        <v>152.98500000000001</v>
      </c>
      <c r="I138" s="214"/>
      <c r="L138" s="210"/>
      <c r="M138" s="215"/>
      <c r="N138" s="216"/>
      <c r="O138" s="216"/>
      <c r="P138" s="216"/>
      <c r="Q138" s="216"/>
      <c r="R138" s="216"/>
      <c r="S138" s="216"/>
      <c r="T138" s="217"/>
      <c r="AT138" s="211" t="s">
        <v>163</v>
      </c>
      <c r="AU138" s="211" t="s">
        <v>94</v>
      </c>
      <c r="AV138" s="13" t="s">
        <v>170</v>
      </c>
      <c r="AW138" s="13" t="s">
        <v>6</v>
      </c>
      <c r="AX138" s="13" t="s">
        <v>26</v>
      </c>
      <c r="AY138" s="211" t="s">
        <v>150</v>
      </c>
    </row>
    <row r="139" spans="2:65" s="1" customFormat="1" ht="25.5" customHeight="1">
      <c r="B139" s="182"/>
      <c r="C139" s="183" t="s">
        <v>224</v>
      </c>
      <c r="D139" s="183" t="s">
        <v>153</v>
      </c>
      <c r="E139" s="184" t="s">
        <v>329</v>
      </c>
      <c r="F139" s="185" t="s">
        <v>330</v>
      </c>
      <c r="G139" s="186" t="s">
        <v>265</v>
      </c>
      <c r="H139" s="187">
        <v>934.4</v>
      </c>
      <c r="I139" s="188"/>
      <c r="J139" s="189">
        <f>ROUND(I139*H139,2)</f>
        <v>0</v>
      </c>
      <c r="K139" s="185" t="s">
        <v>157</v>
      </c>
      <c r="L139" s="42"/>
      <c r="M139" s="190" t="s">
        <v>5</v>
      </c>
      <c r="N139" s="191" t="s">
        <v>57</v>
      </c>
      <c r="O139" s="43"/>
      <c r="P139" s="192">
        <f>O139*H139</f>
        <v>0</v>
      </c>
      <c r="Q139" s="192">
        <v>8.4000000000000003E-4</v>
      </c>
      <c r="R139" s="192">
        <f>Q139*H139</f>
        <v>0.78489600000000004</v>
      </c>
      <c r="S139" s="192">
        <v>0</v>
      </c>
      <c r="T139" s="193">
        <f>S139*H139</f>
        <v>0</v>
      </c>
      <c r="AR139" s="24" t="s">
        <v>170</v>
      </c>
      <c r="AT139" s="24" t="s">
        <v>153</v>
      </c>
      <c r="AU139" s="24" t="s">
        <v>94</v>
      </c>
      <c r="AY139" s="24" t="s">
        <v>150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4" t="s">
        <v>26</v>
      </c>
      <c r="BK139" s="194">
        <f>ROUND(I139*H139,2)</f>
        <v>0</v>
      </c>
      <c r="BL139" s="24" t="s">
        <v>170</v>
      </c>
      <c r="BM139" s="24" t="s">
        <v>1005</v>
      </c>
    </row>
    <row r="140" spans="2:65" s="12" customFormat="1">
      <c r="B140" s="195"/>
      <c r="D140" s="196" t="s">
        <v>163</v>
      </c>
      <c r="E140" s="197" t="s">
        <v>5</v>
      </c>
      <c r="F140" s="198" t="s">
        <v>1006</v>
      </c>
      <c r="H140" s="199">
        <v>934.4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7" t="s">
        <v>163</v>
      </c>
      <c r="AU140" s="197" t="s">
        <v>94</v>
      </c>
      <c r="AV140" s="12" t="s">
        <v>94</v>
      </c>
      <c r="AW140" s="12" t="s">
        <v>49</v>
      </c>
      <c r="AX140" s="12" t="s">
        <v>26</v>
      </c>
      <c r="AY140" s="197" t="s">
        <v>150</v>
      </c>
    </row>
    <row r="141" spans="2:65" s="1" customFormat="1" ht="25.5" customHeight="1">
      <c r="B141" s="182"/>
      <c r="C141" s="183" t="s">
        <v>229</v>
      </c>
      <c r="D141" s="183" t="s">
        <v>153</v>
      </c>
      <c r="E141" s="184" t="s">
        <v>333</v>
      </c>
      <c r="F141" s="185" t="s">
        <v>334</v>
      </c>
      <c r="G141" s="186" t="s">
        <v>265</v>
      </c>
      <c r="H141" s="187">
        <v>934.4</v>
      </c>
      <c r="I141" s="188"/>
      <c r="J141" s="189">
        <f>ROUND(I141*H141,2)</f>
        <v>0</v>
      </c>
      <c r="K141" s="185" t="s">
        <v>157</v>
      </c>
      <c r="L141" s="42"/>
      <c r="M141" s="190" t="s">
        <v>5</v>
      </c>
      <c r="N141" s="191" t="s">
        <v>57</v>
      </c>
      <c r="O141" s="43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24" t="s">
        <v>170</v>
      </c>
      <c r="AT141" s="24" t="s">
        <v>153</v>
      </c>
      <c r="AU141" s="24" t="s">
        <v>94</v>
      </c>
      <c r="AY141" s="24" t="s">
        <v>150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4" t="s">
        <v>26</v>
      </c>
      <c r="BK141" s="194">
        <f>ROUND(I141*H141,2)</f>
        <v>0</v>
      </c>
      <c r="BL141" s="24" t="s">
        <v>170</v>
      </c>
      <c r="BM141" s="24" t="s">
        <v>1007</v>
      </c>
    </row>
    <row r="142" spans="2:65" s="12" customFormat="1">
      <c r="B142" s="195"/>
      <c r="D142" s="196" t="s">
        <v>163</v>
      </c>
      <c r="E142" s="197" t="s">
        <v>5</v>
      </c>
      <c r="F142" s="198" t="s">
        <v>1006</v>
      </c>
      <c r="H142" s="199">
        <v>934.4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197" t="s">
        <v>163</v>
      </c>
      <c r="AU142" s="197" t="s">
        <v>94</v>
      </c>
      <c r="AV142" s="12" t="s">
        <v>94</v>
      </c>
      <c r="AW142" s="12" t="s">
        <v>49</v>
      </c>
      <c r="AX142" s="12" t="s">
        <v>26</v>
      </c>
      <c r="AY142" s="197" t="s">
        <v>150</v>
      </c>
    </row>
    <row r="143" spans="2:65" s="1" customFormat="1" ht="38.25" customHeight="1">
      <c r="B143" s="182"/>
      <c r="C143" s="183" t="s">
        <v>234</v>
      </c>
      <c r="D143" s="183" t="s">
        <v>153</v>
      </c>
      <c r="E143" s="184" t="s">
        <v>336</v>
      </c>
      <c r="F143" s="185" t="s">
        <v>337</v>
      </c>
      <c r="G143" s="186" t="s">
        <v>301</v>
      </c>
      <c r="H143" s="187">
        <v>254.97499999999999</v>
      </c>
      <c r="I143" s="188"/>
      <c r="J143" s="189">
        <f>ROUND(I143*H143,2)</f>
        <v>0</v>
      </c>
      <c r="K143" s="185" t="s">
        <v>157</v>
      </c>
      <c r="L143" s="42"/>
      <c r="M143" s="190" t="s">
        <v>5</v>
      </c>
      <c r="N143" s="191" t="s">
        <v>57</v>
      </c>
      <c r="O143" s="43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AR143" s="24" t="s">
        <v>170</v>
      </c>
      <c r="AT143" s="24" t="s">
        <v>153</v>
      </c>
      <c r="AU143" s="24" t="s">
        <v>94</v>
      </c>
      <c r="AY143" s="24" t="s">
        <v>150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4" t="s">
        <v>26</v>
      </c>
      <c r="BK143" s="194">
        <f>ROUND(I143*H143,2)</f>
        <v>0</v>
      </c>
      <c r="BL143" s="24" t="s">
        <v>170</v>
      </c>
      <c r="BM143" s="24" t="s">
        <v>1008</v>
      </c>
    </row>
    <row r="144" spans="2:65" s="12" customFormat="1">
      <c r="B144" s="195"/>
      <c r="D144" s="196" t="s">
        <v>163</v>
      </c>
      <c r="E144" s="197" t="s">
        <v>5</v>
      </c>
      <c r="F144" s="198" t="s">
        <v>1009</v>
      </c>
      <c r="H144" s="199">
        <v>203.28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7" t="s">
        <v>163</v>
      </c>
      <c r="AU144" s="197" t="s">
        <v>94</v>
      </c>
      <c r="AV144" s="12" t="s">
        <v>94</v>
      </c>
      <c r="AW144" s="12" t="s">
        <v>49</v>
      </c>
      <c r="AX144" s="12" t="s">
        <v>86</v>
      </c>
      <c r="AY144" s="197" t="s">
        <v>150</v>
      </c>
    </row>
    <row r="145" spans="2:65" s="12" customFormat="1">
      <c r="B145" s="195"/>
      <c r="D145" s="196" t="s">
        <v>163</v>
      </c>
      <c r="E145" s="197" t="s">
        <v>5</v>
      </c>
      <c r="F145" s="198" t="s">
        <v>1010</v>
      </c>
      <c r="H145" s="199">
        <v>10.08</v>
      </c>
      <c r="I145" s="200"/>
      <c r="L145" s="195"/>
      <c r="M145" s="201"/>
      <c r="N145" s="202"/>
      <c r="O145" s="202"/>
      <c r="P145" s="202"/>
      <c r="Q145" s="202"/>
      <c r="R145" s="202"/>
      <c r="S145" s="202"/>
      <c r="T145" s="203"/>
      <c r="AT145" s="197" t="s">
        <v>163</v>
      </c>
      <c r="AU145" s="197" t="s">
        <v>94</v>
      </c>
      <c r="AV145" s="12" t="s">
        <v>94</v>
      </c>
      <c r="AW145" s="12" t="s">
        <v>49</v>
      </c>
      <c r="AX145" s="12" t="s">
        <v>86</v>
      </c>
      <c r="AY145" s="197" t="s">
        <v>150</v>
      </c>
    </row>
    <row r="146" spans="2:65" s="12" customFormat="1">
      <c r="B146" s="195"/>
      <c r="D146" s="196" t="s">
        <v>163</v>
      </c>
      <c r="E146" s="197" t="s">
        <v>5</v>
      </c>
      <c r="F146" s="198" t="s">
        <v>1011</v>
      </c>
      <c r="H146" s="199">
        <v>41.615000000000002</v>
      </c>
      <c r="I146" s="200"/>
      <c r="L146" s="195"/>
      <c r="M146" s="201"/>
      <c r="N146" s="202"/>
      <c r="O146" s="202"/>
      <c r="P146" s="202"/>
      <c r="Q146" s="202"/>
      <c r="R146" s="202"/>
      <c r="S146" s="202"/>
      <c r="T146" s="203"/>
      <c r="AT146" s="197" t="s">
        <v>163</v>
      </c>
      <c r="AU146" s="197" t="s">
        <v>94</v>
      </c>
      <c r="AV146" s="12" t="s">
        <v>94</v>
      </c>
      <c r="AW146" s="12" t="s">
        <v>49</v>
      </c>
      <c r="AX146" s="12" t="s">
        <v>86</v>
      </c>
      <c r="AY146" s="197" t="s">
        <v>150</v>
      </c>
    </row>
    <row r="147" spans="2:65" s="13" customFormat="1">
      <c r="B147" s="210"/>
      <c r="D147" s="196" t="s">
        <v>163</v>
      </c>
      <c r="E147" s="211" t="s">
        <v>5</v>
      </c>
      <c r="F147" s="212" t="s">
        <v>269</v>
      </c>
      <c r="H147" s="213">
        <v>254.97499999999999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163</v>
      </c>
      <c r="AU147" s="211" t="s">
        <v>94</v>
      </c>
      <c r="AV147" s="13" t="s">
        <v>170</v>
      </c>
      <c r="AW147" s="13" t="s">
        <v>6</v>
      </c>
      <c r="AX147" s="13" t="s">
        <v>26</v>
      </c>
      <c r="AY147" s="211" t="s">
        <v>150</v>
      </c>
    </row>
    <row r="148" spans="2:65" s="1" customFormat="1" ht="38.25" customHeight="1">
      <c r="B148" s="182"/>
      <c r="C148" s="183" t="s">
        <v>239</v>
      </c>
      <c r="D148" s="183" t="s">
        <v>153</v>
      </c>
      <c r="E148" s="184" t="s">
        <v>342</v>
      </c>
      <c r="F148" s="185" t="s">
        <v>343</v>
      </c>
      <c r="G148" s="186" t="s">
        <v>301</v>
      </c>
      <c r="H148" s="187">
        <v>75.39</v>
      </c>
      <c r="I148" s="188"/>
      <c r="J148" s="189">
        <f>ROUND(I148*H148,2)</f>
        <v>0</v>
      </c>
      <c r="K148" s="185" t="s">
        <v>157</v>
      </c>
      <c r="L148" s="42"/>
      <c r="M148" s="190" t="s">
        <v>5</v>
      </c>
      <c r="N148" s="191" t="s">
        <v>57</v>
      </c>
      <c r="O148" s="43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24" t="s">
        <v>170</v>
      </c>
      <c r="AT148" s="24" t="s">
        <v>153</v>
      </c>
      <c r="AU148" s="24" t="s">
        <v>94</v>
      </c>
      <c r="AY148" s="24" t="s">
        <v>150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4" t="s">
        <v>26</v>
      </c>
      <c r="BK148" s="194">
        <f>ROUND(I148*H148,2)</f>
        <v>0</v>
      </c>
      <c r="BL148" s="24" t="s">
        <v>170</v>
      </c>
      <c r="BM148" s="24" t="s">
        <v>1012</v>
      </c>
    </row>
    <row r="149" spans="2:65" s="14" customFormat="1">
      <c r="B149" s="218"/>
      <c r="D149" s="196" t="s">
        <v>163</v>
      </c>
      <c r="E149" s="219" t="s">
        <v>5</v>
      </c>
      <c r="F149" s="220" t="s">
        <v>345</v>
      </c>
      <c r="H149" s="219" t="s">
        <v>5</v>
      </c>
      <c r="I149" s="221"/>
      <c r="L149" s="218"/>
      <c r="M149" s="222"/>
      <c r="N149" s="223"/>
      <c r="O149" s="223"/>
      <c r="P149" s="223"/>
      <c r="Q149" s="223"/>
      <c r="R149" s="223"/>
      <c r="S149" s="223"/>
      <c r="T149" s="224"/>
      <c r="AT149" s="219" t="s">
        <v>163</v>
      </c>
      <c r="AU149" s="219" t="s">
        <v>94</v>
      </c>
      <c r="AV149" s="14" t="s">
        <v>26</v>
      </c>
      <c r="AW149" s="14" t="s">
        <v>49</v>
      </c>
      <c r="AX149" s="14" t="s">
        <v>86</v>
      </c>
      <c r="AY149" s="219" t="s">
        <v>150</v>
      </c>
    </row>
    <row r="150" spans="2:65" s="12" customFormat="1">
      <c r="B150" s="195"/>
      <c r="D150" s="196" t="s">
        <v>163</v>
      </c>
      <c r="E150" s="197" t="s">
        <v>5</v>
      </c>
      <c r="F150" s="198" t="s">
        <v>1013</v>
      </c>
      <c r="H150" s="199">
        <v>30.135000000000002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7" t="s">
        <v>163</v>
      </c>
      <c r="AU150" s="197" t="s">
        <v>94</v>
      </c>
      <c r="AV150" s="12" t="s">
        <v>94</v>
      </c>
      <c r="AW150" s="12" t="s">
        <v>49</v>
      </c>
      <c r="AX150" s="12" t="s">
        <v>86</v>
      </c>
      <c r="AY150" s="197" t="s">
        <v>150</v>
      </c>
    </row>
    <row r="151" spans="2:65" s="12" customFormat="1">
      <c r="B151" s="195"/>
      <c r="D151" s="196" t="s">
        <v>163</v>
      </c>
      <c r="E151" s="197" t="s">
        <v>5</v>
      </c>
      <c r="F151" s="198" t="s">
        <v>1014</v>
      </c>
      <c r="H151" s="199">
        <v>7.56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7" t="s">
        <v>163</v>
      </c>
      <c r="AU151" s="197" t="s">
        <v>94</v>
      </c>
      <c r="AV151" s="12" t="s">
        <v>94</v>
      </c>
      <c r="AW151" s="12" t="s">
        <v>49</v>
      </c>
      <c r="AX151" s="12" t="s">
        <v>86</v>
      </c>
      <c r="AY151" s="197" t="s">
        <v>150</v>
      </c>
    </row>
    <row r="152" spans="2:65" s="14" customFormat="1">
      <c r="B152" s="218"/>
      <c r="D152" s="196" t="s">
        <v>163</v>
      </c>
      <c r="E152" s="219" t="s">
        <v>5</v>
      </c>
      <c r="F152" s="220" t="s">
        <v>347</v>
      </c>
      <c r="H152" s="219" t="s">
        <v>5</v>
      </c>
      <c r="I152" s="221"/>
      <c r="L152" s="218"/>
      <c r="M152" s="222"/>
      <c r="N152" s="223"/>
      <c r="O152" s="223"/>
      <c r="P152" s="223"/>
      <c r="Q152" s="223"/>
      <c r="R152" s="223"/>
      <c r="S152" s="223"/>
      <c r="T152" s="224"/>
      <c r="AT152" s="219" t="s">
        <v>163</v>
      </c>
      <c r="AU152" s="219" t="s">
        <v>94</v>
      </c>
      <c r="AV152" s="14" t="s">
        <v>26</v>
      </c>
      <c r="AW152" s="14" t="s">
        <v>49</v>
      </c>
      <c r="AX152" s="14" t="s">
        <v>86</v>
      </c>
      <c r="AY152" s="219" t="s">
        <v>150</v>
      </c>
    </row>
    <row r="153" spans="2:65" s="12" customFormat="1">
      <c r="B153" s="195"/>
      <c r="D153" s="196" t="s">
        <v>163</v>
      </c>
      <c r="E153" s="197" t="s">
        <v>5</v>
      </c>
      <c r="F153" s="198" t="s">
        <v>1013</v>
      </c>
      <c r="H153" s="199">
        <v>30.135000000000002</v>
      </c>
      <c r="I153" s="200"/>
      <c r="L153" s="195"/>
      <c r="M153" s="201"/>
      <c r="N153" s="202"/>
      <c r="O153" s="202"/>
      <c r="P153" s="202"/>
      <c r="Q153" s="202"/>
      <c r="R153" s="202"/>
      <c r="S153" s="202"/>
      <c r="T153" s="203"/>
      <c r="AT153" s="197" t="s">
        <v>163</v>
      </c>
      <c r="AU153" s="197" t="s">
        <v>94</v>
      </c>
      <c r="AV153" s="12" t="s">
        <v>94</v>
      </c>
      <c r="AW153" s="12" t="s">
        <v>49</v>
      </c>
      <c r="AX153" s="12" t="s">
        <v>86</v>
      </c>
      <c r="AY153" s="197" t="s">
        <v>150</v>
      </c>
    </row>
    <row r="154" spans="2:65" s="12" customFormat="1">
      <c r="B154" s="195"/>
      <c r="D154" s="196" t="s">
        <v>163</v>
      </c>
      <c r="E154" s="197" t="s">
        <v>5</v>
      </c>
      <c r="F154" s="198" t="s">
        <v>1014</v>
      </c>
      <c r="H154" s="199">
        <v>7.56</v>
      </c>
      <c r="I154" s="200"/>
      <c r="L154" s="195"/>
      <c r="M154" s="201"/>
      <c r="N154" s="202"/>
      <c r="O154" s="202"/>
      <c r="P154" s="202"/>
      <c r="Q154" s="202"/>
      <c r="R154" s="202"/>
      <c r="S154" s="202"/>
      <c r="T154" s="203"/>
      <c r="AT154" s="197" t="s">
        <v>163</v>
      </c>
      <c r="AU154" s="197" t="s">
        <v>94</v>
      </c>
      <c r="AV154" s="12" t="s">
        <v>94</v>
      </c>
      <c r="AW154" s="12" t="s">
        <v>49</v>
      </c>
      <c r="AX154" s="12" t="s">
        <v>86</v>
      </c>
      <c r="AY154" s="197" t="s">
        <v>150</v>
      </c>
    </row>
    <row r="155" spans="2:65" s="13" customFormat="1">
      <c r="B155" s="210"/>
      <c r="D155" s="196" t="s">
        <v>163</v>
      </c>
      <c r="E155" s="211" t="s">
        <v>5</v>
      </c>
      <c r="F155" s="212" t="s">
        <v>269</v>
      </c>
      <c r="H155" s="213">
        <v>75.39</v>
      </c>
      <c r="I155" s="214"/>
      <c r="L155" s="210"/>
      <c r="M155" s="215"/>
      <c r="N155" s="216"/>
      <c r="O155" s="216"/>
      <c r="P155" s="216"/>
      <c r="Q155" s="216"/>
      <c r="R155" s="216"/>
      <c r="S155" s="216"/>
      <c r="T155" s="217"/>
      <c r="AT155" s="211" t="s">
        <v>163</v>
      </c>
      <c r="AU155" s="211" t="s">
        <v>94</v>
      </c>
      <c r="AV155" s="13" t="s">
        <v>170</v>
      </c>
      <c r="AW155" s="13" t="s">
        <v>49</v>
      </c>
      <c r="AX155" s="13" t="s">
        <v>26</v>
      </c>
      <c r="AY155" s="211" t="s">
        <v>150</v>
      </c>
    </row>
    <row r="156" spans="2:65" s="1" customFormat="1" ht="38.25" customHeight="1">
      <c r="B156" s="182"/>
      <c r="C156" s="183" t="s">
        <v>244</v>
      </c>
      <c r="D156" s="183" t="s">
        <v>153</v>
      </c>
      <c r="E156" s="184" t="s">
        <v>348</v>
      </c>
      <c r="F156" s="185" t="s">
        <v>349</v>
      </c>
      <c r="G156" s="186" t="s">
        <v>301</v>
      </c>
      <c r="H156" s="187">
        <v>217.28</v>
      </c>
      <c r="I156" s="188"/>
      <c r="J156" s="189">
        <f>ROUND(I156*H156,2)</f>
        <v>0</v>
      </c>
      <c r="K156" s="185" t="s">
        <v>157</v>
      </c>
      <c r="L156" s="42"/>
      <c r="M156" s="190" t="s">
        <v>5</v>
      </c>
      <c r="N156" s="191" t="s">
        <v>57</v>
      </c>
      <c r="O156" s="43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24" t="s">
        <v>170</v>
      </c>
      <c r="AT156" s="24" t="s">
        <v>153</v>
      </c>
      <c r="AU156" s="24" t="s">
        <v>94</v>
      </c>
      <c r="AY156" s="24" t="s">
        <v>150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4" t="s">
        <v>26</v>
      </c>
      <c r="BK156" s="194">
        <f>ROUND(I156*H156,2)</f>
        <v>0</v>
      </c>
      <c r="BL156" s="24" t="s">
        <v>170</v>
      </c>
      <c r="BM156" s="24" t="s">
        <v>1015</v>
      </c>
    </row>
    <row r="157" spans="2:65" s="14" customFormat="1">
      <c r="B157" s="218"/>
      <c r="D157" s="196" t="s">
        <v>163</v>
      </c>
      <c r="E157" s="219" t="s">
        <v>5</v>
      </c>
      <c r="F157" s="220" t="s">
        <v>351</v>
      </c>
      <c r="H157" s="219" t="s">
        <v>5</v>
      </c>
      <c r="I157" s="221"/>
      <c r="L157" s="218"/>
      <c r="M157" s="222"/>
      <c r="N157" s="223"/>
      <c r="O157" s="223"/>
      <c r="P157" s="223"/>
      <c r="Q157" s="223"/>
      <c r="R157" s="223"/>
      <c r="S157" s="223"/>
      <c r="T157" s="224"/>
      <c r="AT157" s="219" t="s">
        <v>163</v>
      </c>
      <c r="AU157" s="219" t="s">
        <v>94</v>
      </c>
      <c r="AV157" s="14" t="s">
        <v>26</v>
      </c>
      <c r="AW157" s="14" t="s">
        <v>49</v>
      </c>
      <c r="AX157" s="14" t="s">
        <v>86</v>
      </c>
      <c r="AY157" s="219" t="s">
        <v>150</v>
      </c>
    </row>
    <row r="158" spans="2:65" s="12" customFormat="1">
      <c r="B158" s="195"/>
      <c r="D158" s="196" t="s">
        <v>163</v>
      </c>
      <c r="E158" s="197" t="s">
        <v>5</v>
      </c>
      <c r="F158" s="198" t="s">
        <v>833</v>
      </c>
      <c r="H158" s="199">
        <v>203.28</v>
      </c>
      <c r="I158" s="200"/>
      <c r="L158" s="195"/>
      <c r="M158" s="201"/>
      <c r="N158" s="202"/>
      <c r="O158" s="202"/>
      <c r="P158" s="202"/>
      <c r="Q158" s="202"/>
      <c r="R158" s="202"/>
      <c r="S158" s="202"/>
      <c r="T158" s="203"/>
      <c r="AT158" s="197" t="s">
        <v>163</v>
      </c>
      <c r="AU158" s="197" t="s">
        <v>94</v>
      </c>
      <c r="AV158" s="12" t="s">
        <v>94</v>
      </c>
      <c r="AW158" s="12" t="s">
        <v>49</v>
      </c>
      <c r="AX158" s="12" t="s">
        <v>86</v>
      </c>
      <c r="AY158" s="197" t="s">
        <v>150</v>
      </c>
    </row>
    <row r="159" spans="2:65" s="12" customFormat="1">
      <c r="B159" s="195"/>
      <c r="D159" s="196" t="s">
        <v>163</v>
      </c>
      <c r="E159" s="197" t="s">
        <v>5</v>
      </c>
      <c r="F159" s="198" t="s">
        <v>834</v>
      </c>
      <c r="H159" s="199">
        <v>11.48</v>
      </c>
      <c r="I159" s="200"/>
      <c r="L159" s="195"/>
      <c r="M159" s="201"/>
      <c r="N159" s="202"/>
      <c r="O159" s="202"/>
      <c r="P159" s="202"/>
      <c r="Q159" s="202"/>
      <c r="R159" s="202"/>
      <c r="S159" s="202"/>
      <c r="T159" s="203"/>
      <c r="AT159" s="197" t="s">
        <v>163</v>
      </c>
      <c r="AU159" s="197" t="s">
        <v>94</v>
      </c>
      <c r="AV159" s="12" t="s">
        <v>94</v>
      </c>
      <c r="AW159" s="12" t="s">
        <v>49</v>
      </c>
      <c r="AX159" s="12" t="s">
        <v>86</v>
      </c>
      <c r="AY159" s="197" t="s">
        <v>150</v>
      </c>
    </row>
    <row r="160" spans="2:65" s="12" customFormat="1">
      <c r="B160" s="195"/>
      <c r="D160" s="196" t="s">
        <v>163</v>
      </c>
      <c r="E160" s="197" t="s">
        <v>5</v>
      </c>
      <c r="F160" s="198" t="s">
        <v>835</v>
      </c>
      <c r="H160" s="199">
        <v>2.52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7" t="s">
        <v>163</v>
      </c>
      <c r="AU160" s="197" t="s">
        <v>94</v>
      </c>
      <c r="AV160" s="12" t="s">
        <v>94</v>
      </c>
      <c r="AW160" s="12" t="s">
        <v>49</v>
      </c>
      <c r="AX160" s="12" t="s">
        <v>86</v>
      </c>
      <c r="AY160" s="197" t="s">
        <v>150</v>
      </c>
    </row>
    <row r="161" spans="2:65" s="13" customFormat="1">
      <c r="B161" s="210"/>
      <c r="D161" s="196" t="s">
        <v>163</v>
      </c>
      <c r="E161" s="211" t="s">
        <v>5</v>
      </c>
      <c r="F161" s="212" t="s">
        <v>269</v>
      </c>
      <c r="H161" s="213">
        <v>217.28</v>
      </c>
      <c r="I161" s="214"/>
      <c r="L161" s="210"/>
      <c r="M161" s="215"/>
      <c r="N161" s="216"/>
      <c r="O161" s="216"/>
      <c r="P161" s="216"/>
      <c r="Q161" s="216"/>
      <c r="R161" s="216"/>
      <c r="S161" s="216"/>
      <c r="T161" s="217"/>
      <c r="AT161" s="211" t="s">
        <v>163</v>
      </c>
      <c r="AU161" s="211" t="s">
        <v>94</v>
      </c>
      <c r="AV161" s="13" t="s">
        <v>170</v>
      </c>
      <c r="AW161" s="13" t="s">
        <v>49</v>
      </c>
      <c r="AX161" s="13" t="s">
        <v>26</v>
      </c>
      <c r="AY161" s="211" t="s">
        <v>150</v>
      </c>
    </row>
    <row r="162" spans="2:65" s="1" customFormat="1" ht="51" customHeight="1">
      <c r="B162" s="182"/>
      <c r="C162" s="183" t="s">
        <v>10</v>
      </c>
      <c r="D162" s="183" t="s">
        <v>153</v>
      </c>
      <c r="E162" s="184" t="s">
        <v>355</v>
      </c>
      <c r="F162" s="185" t="s">
        <v>356</v>
      </c>
      <c r="G162" s="186" t="s">
        <v>301</v>
      </c>
      <c r="H162" s="187">
        <v>2172.8000000000002</v>
      </c>
      <c r="I162" s="188"/>
      <c r="J162" s="189">
        <f>ROUND(I162*H162,2)</f>
        <v>0</v>
      </c>
      <c r="K162" s="185" t="s">
        <v>157</v>
      </c>
      <c r="L162" s="42"/>
      <c r="M162" s="190" t="s">
        <v>5</v>
      </c>
      <c r="N162" s="191" t="s">
        <v>57</v>
      </c>
      <c r="O162" s="43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24" t="s">
        <v>170</v>
      </c>
      <c r="AT162" s="24" t="s">
        <v>153</v>
      </c>
      <c r="AU162" s="24" t="s">
        <v>94</v>
      </c>
      <c r="AY162" s="24" t="s">
        <v>150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4" t="s">
        <v>26</v>
      </c>
      <c r="BK162" s="194">
        <f>ROUND(I162*H162,2)</f>
        <v>0</v>
      </c>
      <c r="BL162" s="24" t="s">
        <v>170</v>
      </c>
      <c r="BM162" s="24" t="s">
        <v>1016</v>
      </c>
    </row>
    <row r="163" spans="2:65" s="14" customFormat="1">
      <c r="B163" s="218"/>
      <c r="D163" s="196" t="s">
        <v>163</v>
      </c>
      <c r="E163" s="219" t="s">
        <v>5</v>
      </c>
      <c r="F163" s="220" t="s">
        <v>351</v>
      </c>
      <c r="H163" s="219" t="s">
        <v>5</v>
      </c>
      <c r="I163" s="221"/>
      <c r="L163" s="218"/>
      <c r="M163" s="222"/>
      <c r="N163" s="223"/>
      <c r="O163" s="223"/>
      <c r="P163" s="223"/>
      <c r="Q163" s="223"/>
      <c r="R163" s="223"/>
      <c r="S163" s="223"/>
      <c r="T163" s="224"/>
      <c r="AT163" s="219" t="s">
        <v>163</v>
      </c>
      <c r="AU163" s="219" t="s">
        <v>94</v>
      </c>
      <c r="AV163" s="14" t="s">
        <v>26</v>
      </c>
      <c r="AW163" s="14" t="s">
        <v>49</v>
      </c>
      <c r="AX163" s="14" t="s">
        <v>86</v>
      </c>
      <c r="AY163" s="219" t="s">
        <v>150</v>
      </c>
    </row>
    <row r="164" spans="2:65" s="12" customFormat="1">
      <c r="B164" s="195"/>
      <c r="D164" s="196" t="s">
        <v>163</v>
      </c>
      <c r="E164" s="197" t="s">
        <v>5</v>
      </c>
      <c r="F164" s="198" t="s">
        <v>833</v>
      </c>
      <c r="H164" s="199">
        <v>203.28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7" t="s">
        <v>163</v>
      </c>
      <c r="AU164" s="197" t="s">
        <v>94</v>
      </c>
      <c r="AV164" s="12" t="s">
        <v>94</v>
      </c>
      <c r="AW164" s="12" t="s">
        <v>49</v>
      </c>
      <c r="AX164" s="12" t="s">
        <v>86</v>
      </c>
      <c r="AY164" s="197" t="s">
        <v>150</v>
      </c>
    </row>
    <row r="165" spans="2:65" s="12" customFormat="1">
      <c r="B165" s="195"/>
      <c r="D165" s="196" t="s">
        <v>163</v>
      </c>
      <c r="E165" s="197" t="s">
        <v>5</v>
      </c>
      <c r="F165" s="198" t="s">
        <v>834</v>
      </c>
      <c r="H165" s="199">
        <v>11.48</v>
      </c>
      <c r="I165" s="200"/>
      <c r="L165" s="195"/>
      <c r="M165" s="201"/>
      <c r="N165" s="202"/>
      <c r="O165" s="202"/>
      <c r="P165" s="202"/>
      <c r="Q165" s="202"/>
      <c r="R165" s="202"/>
      <c r="S165" s="202"/>
      <c r="T165" s="203"/>
      <c r="AT165" s="197" t="s">
        <v>163</v>
      </c>
      <c r="AU165" s="197" t="s">
        <v>94</v>
      </c>
      <c r="AV165" s="12" t="s">
        <v>94</v>
      </c>
      <c r="AW165" s="12" t="s">
        <v>49</v>
      </c>
      <c r="AX165" s="12" t="s">
        <v>86</v>
      </c>
      <c r="AY165" s="197" t="s">
        <v>150</v>
      </c>
    </row>
    <row r="166" spans="2:65" s="12" customFormat="1">
      <c r="B166" s="195"/>
      <c r="D166" s="196" t="s">
        <v>163</v>
      </c>
      <c r="E166" s="197" t="s">
        <v>5</v>
      </c>
      <c r="F166" s="198" t="s">
        <v>835</v>
      </c>
      <c r="H166" s="199">
        <v>2.52</v>
      </c>
      <c r="I166" s="200"/>
      <c r="L166" s="195"/>
      <c r="M166" s="201"/>
      <c r="N166" s="202"/>
      <c r="O166" s="202"/>
      <c r="P166" s="202"/>
      <c r="Q166" s="202"/>
      <c r="R166" s="202"/>
      <c r="S166" s="202"/>
      <c r="T166" s="203"/>
      <c r="AT166" s="197" t="s">
        <v>163</v>
      </c>
      <c r="AU166" s="197" t="s">
        <v>94</v>
      </c>
      <c r="AV166" s="12" t="s">
        <v>94</v>
      </c>
      <c r="AW166" s="12" t="s">
        <v>49</v>
      </c>
      <c r="AX166" s="12" t="s">
        <v>86</v>
      </c>
      <c r="AY166" s="197" t="s">
        <v>150</v>
      </c>
    </row>
    <row r="167" spans="2:65" s="13" customFormat="1">
      <c r="B167" s="210"/>
      <c r="D167" s="196" t="s">
        <v>163</v>
      </c>
      <c r="E167" s="211" t="s">
        <v>5</v>
      </c>
      <c r="F167" s="212" t="s">
        <v>269</v>
      </c>
      <c r="H167" s="213">
        <v>217.28</v>
      </c>
      <c r="I167" s="214"/>
      <c r="L167" s="210"/>
      <c r="M167" s="215"/>
      <c r="N167" s="216"/>
      <c r="O167" s="216"/>
      <c r="P167" s="216"/>
      <c r="Q167" s="216"/>
      <c r="R167" s="216"/>
      <c r="S167" s="216"/>
      <c r="T167" s="217"/>
      <c r="AT167" s="211" t="s">
        <v>163</v>
      </c>
      <c r="AU167" s="211" t="s">
        <v>94</v>
      </c>
      <c r="AV167" s="13" t="s">
        <v>170</v>
      </c>
      <c r="AW167" s="13" t="s">
        <v>49</v>
      </c>
      <c r="AX167" s="13" t="s">
        <v>26</v>
      </c>
      <c r="AY167" s="211" t="s">
        <v>150</v>
      </c>
    </row>
    <row r="168" spans="2:65" s="12" customFormat="1">
      <c r="B168" s="195"/>
      <c r="D168" s="196" t="s">
        <v>163</v>
      </c>
      <c r="F168" s="198" t="s">
        <v>837</v>
      </c>
      <c r="H168" s="199">
        <v>2172.8000000000002</v>
      </c>
      <c r="I168" s="200"/>
      <c r="L168" s="195"/>
      <c r="M168" s="201"/>
      <c r="N168" s="202"/>
      <c r="O168" s="202"/>
      <c r="P168" s="202"/>
      <c r="Q168" s="202"/>
      <c r="R168" s="202"/>
      <c r="S168" s="202"/>
      <c r="T168" s="203"/>
      <c r="AT168" s="197" t="s">
        <v>163</v>
      </c>
      <c r="AU168" s="197" t="s">
        <v>94</v>
      </c>
      <c r="AV168" s="12" t="s">
        <v>94</v>
      </c>
      <c r="AW168" s="12" t="s">
        <v>6</v>
      </c>
      <c r="AX168" s="12" t="s">
        <v>26</v>
      </c>
      <c r="AY168" s="197" t="s">
        <v>150</v>
      </c>
    </row>
    <row r="169" spans="2:65" s="1" customFormat="1" ht="25.5" customHeight="1">
      <c r="B169" s="182"/>
      <c r="C169" s="183" t="s">
        <v>359</v>
      </c>
      <c r="D169" s="183" t="s">
        <v>153</v>
      </c>
      <c r="E169" s="184" t="s">
        <v>360</v>
      </c>
      <c r="F169" s="185" t="s">
        <v>361</v>
      </c>
      <c r="G169" s="186" t="s">
        <v>301</v>
      </c>
      <c r="H169" s="187">
        <v>37.695</v>
      </c>
      <c r="I169" s="188"/>
      <c r="J169" s="189">
        <f>ROUND(I169*H169,2)</f>
        <v>0</v>
      </c>
      <c r="K169" s="185" t="s">
        <v>157</v>
      </c>
      <c r="L169" s="42"/>
      <c r="M169" s="190" t="s">
        <v>5</v>
      </c>
      <c r="N169" s="191" t="s">
        <v>57</v>
      </c>
      <c r="O169" s="43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AR169" s="24" t="s">
        <v>170</v>
      </c>
      <c r="AT169" s="24" t="s">
        <v>153</v>
      </c>
      <c r="AU169" s="24" t="s">
        <v>94</v>
      </c>
      <c r="AY169" s="24" t="s">
        <v>150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4" t="s">
        <v>26</v>
      </c>
      <c r="BK169" s="194">
        <f>ROUND(I169*H169,2)</f>
        <v>0</v>
      </c>
      <c r="BL169" s="24" t="s">
        <v>170</v>
      </c>
      <c r="BM169" s="24" t="s">
        <v>1017</v>
      </c>
    </row>
    <row r="170" spans="2:65" s="14" customFormat="1">
      <c r="B170" s="218"/>
      <c r="D170" s="196" t="s">
        <v>163</v>
      </c>
      <c r="E170" s="219" t="s">
        <v>5</v>
      </c>
      <c r="F170" s="220" t="s">
        <v>363</v>
      </c>
      <c r="H170" s="219" t="s">
        <v>5</v>
      </c>
      <c r="I170" s="221"/>
      <c r="L170" s="218"/>
      <c r="M170" s="222"/>
      <c r="N170" s="223"/>
      <c r="O170" s="223"/>
      <c r="P170" s="223"/>
      <c r="Q170" s="223"/>
      <c r="R170" s="223"/>
      <c r="S170" s="223"/>
      <c r="T170" s="224"/>
      <c r="AT170" s="219" t="s">
        <v>163</v>
      </c>
      <c r="AU170" s="219" t="s">
        <v>94</v>
      </c>
      <c r="AV170" s="14" t="s">
        <v>26</v>
      </c>
      <c r="AW170" s="14" t="s">
        <v>49</v>
      </c>
      <c r="AX170" s="14" t="s">
        <v>86</v>
      </c>
      <c r="AY170" s="219" t="s">
        <v>150</v>
      </c>
    </row>
    <row r="171" spans="2:65" s="12" customFormat="1">
      <c r="B171" s="195"/>
      <c r="D171" s="196" t="s">
        <v>163</v>
      </c>
      <c r="E171" s="197" t="s">
        <v>5</v>
      </c>
      <c r="F171" s="198" t="s">
        <v>1018</v>
      </c>
      <c r="H171" s="199">
        <v>30.135000000000002</v>
      </c>
      <c r="I171" s="200"/>
      <c r="L171" s="195"/>
      <c r="M171" s="201"/>
      <c r="N171" s="202"/>
      <c r="O171" s="202"/>
      <c r="P171" s="202"/>
      <c r="Q171" s="202"/>
      <c r="R171" s="202"/>
      <c r="S171" s="202"/>
      <c r="T171" s="203"/>
      <c r="AT171" s="197" t="s">
        <v>163</v>
      </c>
      <c r="AU171" s="197" t="s">
        <v>94</v>
      </c>
      <c r="AV171" s="12" t="s">
        <v>94</v>
      </c>
      <c r="AW171" s="12" t="s">
        <v>49</v>
      </c>
      <c r="AX171" s="12" t="s">
        <v>86</v>
      </c>
      <c r="AY171" s="197" t="s">
        <v>150</v>
      </c>
    </row>
    <row r="172" spans="2:65" s="12" customFormat="1">
      <c r="B172" s="195"/>
      <c r="D172" s="196" t="s">
        <v>163</v>
      </c>
      <c r="E172" s="197" t="s">
        <v>5</v>
      </c>
      <c r="F172" s="198" t="s">
        <v>1014</v>
      </c>
      <c r="H172" s="199">
        <v>7.56</v>
      </c>
      <c r="I172" s="200"/>
      <c r="L172" s="195"/>
      <c r="M172" s="201"/>
      <c r="N172" s="202"/>
      <c r="O172" s="202"/>
      <c r="P172" s="202"/>
      <c r="Q172" s="202"/>
      <c r="R172" s="202"/>
      <c r="S172" s="202"/>
      <c r="T172" s="203"/>
      <c r="AT172" s="197" t="s">
        <v>163</v>
      </c>
      <c r="AU172" s="197" t="s">
        <v>94</v>
      </c>
      <c r="AV172" s="12" t="s">
        <v>94</v>
      </c>
      <c r="AW172" s="12" t="s">
        <v>49</v>
      </c>
      <c r="AX172" s="12" t="s">
        <v>86</v>
      </c>
      <c r="AY172" s="197" t="s">
        <v>150</v>
      </c>
    </row>
    <row r="173" spans="2:65" s="13" customFormat="1">
      <c r="B173" s="210"/>
      <c r="D173" s="196" t="s">
        <v>163</v>
      </c>
      <c r="E173" s="211" t="s">
        <v>5</v>
      </c>
      <c r="F173" s="212" t="s">
        <v>269</v>
      </c>
      <c r="H173" s="213">
        <v>37.695</v>
      </c>
      <c r="I173" s="214"/>
      <c r="L173" s="210"/>
      <c r="M173" s="215"/>
      <c r="N173" s="216"/>
      <c r="O173" s="216"/>
      <c r="P173" s="216"/>
      <c r="Q173" s="216"/>
      <c r="R173" s="216"/>
      <c r="S173" s="216"/>
      <c r="T173" s="217"/>
      <c r="AT173" s="211" t="s">
        <v>163</v>
      </c>
      <c r="AU173" s="211" t="s">
        <v>94</v>
      </c>
      <c r="AV173" s="13" t="s">
        <v>170</v>
      </c>
      <c r="AW173" s="13" t="s">
        <v>49</v>
      </c>
      <c r="AX173" s="13" t="s">
        <v>26</v>
      </c>
      <c r="AY173" s="211" t="s">
        <v>150</v>
      </c>
    </row>
    <row r="174" spans="2:65" s="1" customFormat="1" ht="25.5" customHeight="1">
      <c r="B174" s="182"/>
      <c r="C174" s="183" t="s">
        <v>365</v>
      </c>
      <c r="D174" s="183" t="s">
        <v>153</v>
      </c>
      <c r="E174" s="184" t="s">
        <v>366</v>
      </c>
      <c r="F174" s="185" t="s">
        <v>367</v>
      </c>
      <c r="G174" s="186" t="s">
        <v>301</v>
      </c>
      <c r="H174" s="187">
        <v>37.695</v>
      </c>
      <c r="I174" s="188"/>
      <c r="J174" s="189">
        <f>ROUND(I174*H174,2)</f>
        <v>0</v>
      </c>
      <c r="K174" s="185" t="s">
        <v>157</v>
      </c>
      <c r="L174" s="42"/>
      <c r="M174" s="190" t="s">
        <v>5</v>
      </c>
      <c r="N174" s="191" t="s">
        <v>57</v>
      </c>
      <c r="O174" s="43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AR174" s="24" t="s">
        <v>170</v>
      </c>
      <c r="AT174" s="24" t="s">
        <v>153</v>
      </c>
      <c r="AU174" s="24" t="s">
        <v>94</v>
      </c>
      <c r="AY174" s="24" t="s">
        <v>150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24" t="s">
        <v>26</v>
      </c>
      <c r="BK174" s="194">
        <f>ROUND(I174*H174,2)</f>
        <v>0</v>
      </c>
      <c r="BL174" s="24" t="s">
        <v>170</v>
      </c>
      <c r="BM174" s="24" t="s">
        <v>1019</v>
      </c>
    </row>
    <row r="175" spans="2:65" s="14" customFormat="1">
      <c r="B175" s="218"/>
      <c r="D175" s="196" t="s">
        <v>163</v>
      </c>
      <c r="E175" s="219" t="s">
        <v>5</v>
      </c>
      <c r="F175" s="220" t="s">
        <v>369</v>
      </c>
      <c r="H175" s="219" t="s">
        <v>5</v>
      </c>
      <c r="I175" s="221"/>
      <c r="L175" s="218"/>
      <c r="M175" s="222"/>
      <c r="N175" s="223"/>
      <c r="O175" s="223"/>
      <c r="P175" s="223"/>
      <c r="Q175" s="223"/>
      <c r="R175" s="223"/>
      <c r="S175" s="223"/>
      <c r="T175" s="224"/>
      <c r="AT175" s="219" t="s">
        <v>163</v>
      </c>
      <c r="AU175" s="219" t="s">
        <v>94</v>
      </c>
      <c r="AV175" s="14" t="s">
        <v>26</v>
      </c>
      <c r="AW175" s="14" t="s">
        <v>49</v>
      </c>
      <c r="AX175" s="14" t="s">
        <v>86</v>
      </c>
      <c r="AY175" s="219" t="s">
        <v>150</v>
      </c>
    </row>
    <row r="176" spans="2:65" s="12" customFormat="1">
      <c r="B176" s="195"/>
      <c r="D176" s="196" t="s">
        <v>163</v>
      </c>
      <c r="E176" s="197" t="s">
        <v>5</v>
      </c>
      <c r="F176" s="198" t="s">
        <v>1018</v>
      </c>
      <c r="H176" s="199">
        <v>30.135000000000002</v>
      </c>
      <c r="I176" s="200"/>
      <c r="L176" s="195"/>
      <c r="M176" s="201"/>
      <c r="N176" s="202"/>
      <c r="O176" s="202"/>
      <c r="P176" s="202"/>
      <c r="Q176" s="202"/>
      <c r="R176" s="202"/>
      <c r="S176" s="202"/>
      <c r="T176" s="203"/>
      <c r="AT176" s="197" t="s">
        <v>163</v>
      </c>
      <c r="AU176" s="197" t="s">
        <v>94</v>
      </c>
      <c r="AV176" s="12" t="s">
        <v>94</v>
      </c>
      <c r="AW176" s="12" t="s">
        <v>49</v>
      </c>
      <c r="AX176" s="12" t="s">
        <v>86</v>
      </c>
      <c r="AY176" s="197" t="s">
        <v>150</v>
      </c>
    </row>
    <row r="177" spans="2:65" s="12" customFormat="1">
      <c r="B177" s="195"/>
      <c r="D177" s="196" t="s">
        <v>163</v>
      </c>
      <c r="E177" s="197" t="s">
        <v>5</v>
      </c>
      <c r="F177" s="198" t="s">
        <v>1014</v>
      </c>
      <c r="H177" s="199">
        <v>7.56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7" t="s">
        <v>163</v>
      </c>
      <c r="AU177" s="197" t="s">
        <v>94</v>
      </c>
      <c r="AV177" s="12" t="s">
        <v>94</v>
      </c>
      <c r="AW177" s="12" t="s">
        <v>49</v>
      </c>
      <c r="AX177" s="12" t="s">
        <v>86</v>
      </c>
      <c r="AY177" s="197" t="s">
        <v>150</v>
      </c>
    </row>
    <row r="178" spans="2:65" s="13" customFormat="1">
      <c r="B178" s="210"/>
      <c r="D178" s="196" t="s">
        <v>163</v>
      </c>
      <c r="E178" s="211" t="s">
        <v>5</v>
      </c>
      <c r="F178" s="212" t="s">
        <v>269</v>
      </c>
      <c r="H178" s="213">
        <v>37.695</v>
      </c>
      <c r="I178" s="214"/>
      <c r="L178" s="210"/>
      <c r="M178" s="215"/>
      <c r="N178" s="216"/>
      <c r="O178" s="216"/>
      <c r="P178" s="216"/>
      <c r="Q178" s="216"/>
      <c r="R178" s="216"/>
      <c r="S178" s="216"/>
      <c r="T178" s="217"/>
      <c r="AT178" s="211" t="s">
        <v>163</v>
      </c>
      <c r="AU178" s="211" t="s">
        <v>94</v>
      </c>
      <c r="AV178" s="13" t="s">
        <v>170</v>
      </c>
      <c r="AW178" s="13" t="s">
        <v>49</v>
      </c>
      <c r="AX178" s="13" t="s">
        <v>26</v>
      </c>
      <c r="AY178" s="211" t="s">
        <v>150</v>
      </c>
    </row>
    <row r="179" spans="2:65" s="1" customFormat="1" ht="16.5" customHeight="1">
      <c r="B179" s="182"/>
      <c r="C179" s="183" t="s">
        <v>370</v>
      </c>
      <c r="D179" s="183" t="s">
        <v>153</v>
      </c>
      <c r="E179" s="184" t="s">
        <v>371</v>
      </c>
      <c r="F179" s="185" t="s">
        <v>372</v>
      </c>
      <c r="G179" s="186" t="s">
        <v>301</v>
      </c>
      <c r="H179" s="187">
        <v>217.28</v>
      </c>
      <c r="I179" s="188"/>
      <c r="J179" s="189">
        <f>ROUND(I179*H179,2)</f>
        <v>0</v>
      </c>
      <c r="K179" s="185" t="s">
        <v>157</v>
      </c>
      <c r="L179" s="42"/>
      <c r="M179" s="190" t="s">
        <v>5</v>
      </c>
      <c r="N179" s="191" t="s">
        <v>57</v>
      </c>
      <c r="O179" s="43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24" t="s">
        <v>170</v>
      </c>
      <c r="AT179" s="24" t="s">
        <v>153</v>
      </c>
      <c r="AU179" s="24" t="s">
        <v>94</v>
      </c>
      <c r="AY179" s="24" t="s">
        <v>150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24" t="s">
        <v>26</v>
      </c>
      <c r="BK179" s="194">
        <f>ROUND(I179*H179,2)</f>
        <v>0</v>
      </c>
      <c r="BL179" s="24" t="s">
        <v>170</v>
      </c>
      <c r="BM179" s="24" t="s">
        <v>1020</v>
      </c>
    </row>
    <row r="180" spans="2:65" s="14" customFormat="1">
      <c r="B180" s="218"/>
      <c r="D180" s="196" t="s">
        <v>163</v>
      </c>
      <c r="E180" s="219" t="s">
        <v>5</v>
      </c>
      <c r="F180" s="220" t="s">
        <v>374</v>
      </c>
      <c r="H180" s="219" t="s">
        <v>5</v>
      </c>
      <c r="I180" s="221"/>
      <c r="L180" s="218"/>
      <c r="M180" s="222"/>
      <c r="N180" s="223"/>
      <c r="O180" s="223"/>
      <c r="P180" s="223"/>
      <c r="Q180" s="223"/>
      <c r="R180" s="223"/>
      <c r="S180" s="223"/>
      <c r="T180" s="224"/>
      <c r="AT180" s="219" t="s">
        <v>163</v>
      </c>
      <c r="AU180" s="219" t="s">
        <v>94</v>
      </c>
      <c r="AV180" s="14" t="s">
        <v>26</v>
      </c>
      <c r="AW180" s="14" t="s">
        <v>49</v>
      </c>
      <c r="AX180" s="14" t="s">
        <v>86</v>
      </c>
      <c r="AY180" s="219" t="s">
        <v>150</v>
      </c>
    </row>
    <row r="181" spans="2:65" s="12" customFormat="1">
      <c r="B181" s="195"/>
      <c r="D181" s="196" t="s">
        <v>163</v>
      </c>
      <c r="E181" s="197" t="s">
        <v>5</v>
      </c>
      <c r="F181" s="198" t="s">
        <v>833</v>
      </c>
      <c r="H181" s="199">
        <v>203.28</v>
      </c>
      <c r="I181" s="200"/>
      <c r="L181" s="195"/>
      <c r="M181" s="201"/>
      <c r="N181" s="202"/>
      <c r="O181" s="202"/>
      <c r="P181" s="202"/>
      <c r="Q181" s="202"/>
      <c r="R181" s="202"/>
      <c r="S181" s="202"/>
      <c r="T181" s="203"/>
      <c r="AT181" s="197" t="s">
        <v>163</v>
      </c>
      <c r="AU181" s="197" t="s">
        <v>94</v>
      </c>
      <c r="AV181" s="12" t="s">
        <v>94</v>
      </c>
      <c r="AW181" s="12" t="s">
        <v>49</v>
      </c>
      <c r="AX181" s="12" t="s">
        <v>86</v>
      </c>
      <c r="AY181" s="197" t="s">
        <v>150</v>
      </c>
    </row>
    <row r="182" spans="2:65" s="12" customFormat="1">
      <c r="B182" s="195"/>
      <c r="D182" s="196" t="s">
        <v>163</v>
      </c>
      <c r="E182" s="197" t="s">
        <v>5</v>
      </c>
      <c r="F182" s="198" t="s">
        <v>834</v>
      </c>
      <c r="H182" s="199">
        <v>11.48</v>
      </c>
      <c r="I182" s="200"/>
      <c r="L182" s="195"/>
      <c r="M182" s="201"/>
      <c r="N182" s="202"/>
      <c r="O182" s="202"/>
      <c r="P182" s="202"/>
      <c r="Q182" s="202"/>
      <c r="R182" s="202"/>
      <c r="S182" s="202"/>
      <c r="T182" s="203"/>
      <c r="AT182" s="197" t="s">
        <v>163</v>
      </c>
      <c r="AU182" s="197" t="s">
        <v>94</v>
      </c>
      <c r="AV182" s="12" t="s">
        <v>94</v>
      </c>
      <c r="AW182" s="12" t="s">
        <v>49</v>
      </c>
      <c r="AX182" s="12" t="s">
        <v>86</v>
      </c>
      <c r="AY182" s="197" t="s">
        <v>150</v>
      </c>
    </row>
    <row r="183" spans="2:65" s="12" customFormat="1">
      <c r="B183" s="195"/>
      <c r="D183" s="196" t="s">
        <v>163</v>
      </c>
      <c r="E183" s="197" t="s">
        <v>5</v>
      </c>
      <c r="F183" s="198" t="s">
        <v>835</v>
      </c>
      <c r="H183" s="199">
        <v>2.52</v>
      </c>
      <c r="I183" s="200"/>
      <c r="L183" s="195"/>
      <c r="M183" s="201"/>
      <c r="N183" s="202"/>
      <c r="O183" s="202"/>
      <c r="P183" s="202"/>
      <c r="Q183" s="202"/>
      <c r="R183" s="202"/>
      <c r="S183" s="202"/>
      <c r="T183" s="203"/>
      <c r="AT183" s="197" t="s">
        <v>163</v>
      </c>
      <c r="AU183" s="197" t="s">
        <v>94</v>
      </c>
      <c r="AV183" s="12" t="s">
        <v>94</v>
      </c>
      <c r="AW183" s="12" t="s">
        <v>49</v>
      </c>
      <c r="AX183" s="12" t="s">
        <v>86</v>
      </c>
      <c r="AY183" s="197" t="s">
        <v>150</v>
      </c>
    </row>
    <row r="184" spans="2:65" s="13" customFormat="1">
      <c r="B184" s="210"/>
      <c r="D184" s="196" t="s">
        <v>163</v>
      </c>
      <c r="E184" s="211" t="s">
        <v>5</v>
      </c>
      <c r="F184" s="212" t="s">
        <v>269</v>
      </c>
      <c r="H184" s="213">
        <v>217.28</v>
      </c>
      <c r="I184" s="214"/>
      <c r="L184" s="210"/>
      <c r="M184" s="215"/>
      <c r="N184" s="216"/>
      <c r="O184" s="216"/>
      <c r="P184" s="216"/>
      <c r="Q184" s="216"/>
      <c r="R184" s="216"/>
      <c r="S184" s="216"/>
      <c r="T184" s="217"/>
      <c r="AT184" s="211" t="s">
        <v>163</v>
      </c>
      <c r="AU184" s="211" t="s">
        <v>94</v>
      </c>
      <c r="AV184" s="13" t="s">
        <v>170</v>
      </c>
      <c r="AW184" s="13" t="s">
        <v>49</v>
      </c>
      <c r="AX184" s="13" t="s">
        <v>26</v>
      </c>
      <c r="AY184" s="211" t="s">
        <v>150</v>
      </c>
    </row>
    <row r="185" spans="2:65" s="1" customFormat="1" ht="25.5" customHeight="1">
      <c r="B185" s="182"/>
      <c r="C185" s="183" t="s">
        <v>375</v>
      </c>
      <c r="D185" s="183" t="s">
        <v>153</v>
      </c>
      <c r="E185" s="184" t="s">
        <v>376</v>
      </c>
      <c r="F185" s="185" t="s">
        <v>377</v>
      </c>
      <c r="G185" s="186" t="s">
        <v>378</v>
      </c>
      <c r="H185" s="187">
        <v>369.37599999999998</v>
      </c>
      <c r="I185" s="188"/>
      <c r="J185" s="189">
        <f>ROUND(I185*H185,2)</f>
        <v>0</v>
      </c>
      <c r="K185" s="185" t="s">
        <v>157</v>
      </c>
      <c r="L185" s="42"/>
      <c r="M185" s="190" t="s">
        <v>5</v>
      </c>
      <c r="N185" s="191" t="s">
        <v>57</v>
      </c>
      <c r="O185" s="43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AR185" s="24" t="s">
        <v>170</v>
      </c>
      <c r="AT185" s="24" t="s">
        <v>153</v>
      </c>
      <c r="AU185" s="24" t="s">
        <v>94</v>
      </c>
      <c r="AY185" s="24" t="s">
        <v>150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24" t="s">
        <v>26</v>
      </c>
      <c r="BK185" s="194">
        <f>ROUND(I185*H185,2)</f>
        <v>0</v>
      </c>
      <c r="BL185" s="24" t="s">
        <v>170</v>
      </c>
      <c r="BM185" s="24" t="s">
        <v>1021</v>
      </c>
    </row>
    <row r="186" spans="2:65" s="14" customFormat="1">
      <c r="B186" s="218"/>
      <c r="D186" s="196" t="s">
        <v>163</v>
      </c>
      <c r="E186" s="219" t="s">
        <v>5</v>
      </c>
      <c r="F186" s="220" t="s">
        <v>374</v>
      </c>
      <c r="H186" s="219" t="s">
        <v>5</v>
      </c>
      <c r="I186" s="221"/>
      <c r="L186" s="218"/>
      <c r="M186" s="222"/>
      <c r="N186" s="223"/>
      <c r="O186" s="223"/>
      <c r="P186" s="223"/>
      <c r="Q186" s="223"/>
      <c r="R186" s="223"/>
      <c r="S186" s="223"/>
      <c r="T186" s="224"/>
      <c r="AT186" s="219" t="s">
        <v>163</v>
      </c>
      <c r="AU186" s="219" t="s">
        <v>94</v>
      </c>
      <c r="AV186" s="14" t="s">
        <v>26</v>
      </c>
      <c r="AW186" s="14" t="s">
        <v>49</v>
      </c>
      <c r="AX186" s="14" t="s">
        <v>86</v>
      </c>
      <c r="AY186" s="219" t="s">
        <v>150</v>
      </c>
    </row>
    <row r="187" spans="2:65" s="12" customFormat="1">
      <c r="B187" s="195"/>
      <c r="D187" s="196" t="s">
        <v>163</v>
      </c>
      <c r="E187" s="197" t="s">
        <v>5</v>
      </c>
      <c r="F187" s="198" t="s">
        <v>833</v>
      </c>
      <c r="H187" s="199">
        <v>203.28</v>
      </c>
      <c r="I187" s="200"/>
      <c r="L187" s="195"/>
      <c r="M187" s="201"/>
      <c r="N187" s="202"/>
      <c r="O187" s="202"/>
      <c r="P187" s="202"/>
      <c r="Q187" s="202"/>
      <c r="R187" s="202"/>
      <c r="S187" s="202"/>
      <c r="T187" s="203"/>
      <c r="AT187" s="197" t="s">
        <v>163</v>
      </c>
      <c r="AU187" s="197" t="s">
        <v>94</v>
      </c>
      <c r="AV187" s="12" t="s">
        <v>94</v>
      </c>
      <c r="AW187" s="12" t="s">
        <v>49</v>
      </c>
      <c r="AX187" s="12" t="s">
        <v>86</v>
      </c>
      <c r="AY187" s="197" t="s">
        <v>150</v>
      </c>
    </row>
    <row r="188" spans="2:65" s="12" customFormat="1">
      <c r="B188" s="195"/>
      <c r="D188" s="196" t="s">
        <v>163</v>
      </c>
      <c r="E188" s="197" t="s">
        <v>5</v>
      </c>
      <c r="F188" s="198" t="s">
        <v>1022</v>
      </c>
      <c r="H188" s="199">
        <v>11.48</v>
      </c>
      <c r="I188" s="200"/>
      <c r="L188" s="195"/>
      <c r="M188" s="201"/>
      <c r="N188" s="202"/>
      <c r="O188" s="202"/>
      <c r="P188" s="202"/>
      <c r="Q188" s="202"/>
      <c r="R188" s="202"/>
      <c r="S188" s="202"/>
      <c r="T188" s="203"/>
      <c r="AT188" s="197" t="s">
        <v>163</v>
      </c>
      <c r="AU188" s="197" t="s">
        <v>94</v>
      </c>
      <c r="AV188" s="12" t="s">
        <v>94</v>
      </c>
      <c r="AW188" s="12" t="s">
        <v>49</v>
      </c>
      <c r="AX188" s="12" t="s">
        <v>86</v>
      </c>
      <c r="AY188" s="197" t="s">
        <v>150</v>
      </c>
    </row>
    <row r="189" spans="2:65" s="12" customFormat="1">
      <c r="B189" s="195"/>
      <c r="D189" s="196" t="s">
        <v>163</v>
      </c>
      <c r="E189" s="197" t="s">
        <v>5</v>
      </c>
      <c r="F189" s="198" t="s">
        <v>1023</v>
      </c>
      <c r="H189" s="199">
        <v>2.52</v>
      </c>
      <c r="I189" s="200"/>
      <c r="L189" s="195"/>
      <c r="M189" s="201"/>
      <c r="N189" s="202"/>
      <c r="O189" s="202"/>
      <c r="P189" s="202"/>
      <c r="Q189" s="202"/>
      <c r="R189" s="202"/>
      <c r="S189" s="202"/>
      <c r="T189" s="203"/>
      <c r="AT189" s="197" t="s">
        <v>163</v>
      </c>
      <c r="AU189" s="197" t="s">
        <v>94</v>
      </c>
      <c r="AV189" s="12" t="s">
        <v>94</v>
      </c>
      <c r="AW189" s="12" t="s">
        <v>49</v>
      </c>
      <c r="AX189" s="12" t="s">
        <v>86</v>
      </c>
      <c r="AY189" s="197" t="s">
        <v>150</v>
      </c>
    </row>
    <row r="190" spans="2:65" s="13" customFormat="1">
      <c r="B190" s="210"/>
      <c r="D190" s="196" t="s">
        <v>163</v>
      </c>
      <c r="E190" s="211" t="s">
        <v>5</v>
      </c>
      <c r="F190" s="212" t="s">
        <v>269</v>
      </c>
      <c r="H190" s="213">
        <v>217.28</v>
      </c>
      <c r="I190" s="214"/>
      <c r="L190" s="210"/>
      <c r="M190" s="215"/>
      <c r="N190" s="216"/>
      <c r="O190" s="216"/>
      <c r="P190" s="216"/>
      <c r="Q190" s="216"/>
      <c r="R190" s="216"/>
      <c r="S190" s="216"/>
      <c r="T190" s="217"/>
      <c r="AT190" s="211" t="s">
        <v>163</v>
      </c>
      <c r="AU190" s="211" t="s">
        <v>94</v>
      </c>
      <c r="AV190" s="13" t="s">
        <v>170</v>
      </c>
      <c r="AW190" s="13" t="s">
        <v>49</v>
      </c>
      <c r="AX190" s="13" t="s">
        <v>26</v>
      </c>
      <c r="AY190" s="211" t="s">
        <v>150</v>
      </c>
    </row>
    <row r="191" spans="2:65" s="12" customFormat="1">
      <c r="B191" s="195"/>
      <c r="D191" s="196" t="s">
        <v>163</v>
      </c>
      <c r="F191" s="198" t="s">
        <v>1024</v>
      </c>
      <c r="H191" s="199">
        <v>369.37599999999998</v>
      </c>
      <c r="I191" s="200"/>
      <c r="L191" s="195"/>
      <c r="M191" s="201"/>
      <c r="N191" s="202"/>
      <c r="O191" s="202"/>
      <c r="P191" s="202"/>
      <c r="Q191" s="202"/>
      <c r="R191" s="202"/>
      <c r="S191" s="202"/>
      <c r="T191" s="203"/>
      <c r="AT191" s="197" t="s">
        <v>163</v>
      </c>
      <c r="AU191" s="197" t="s">
        <v>94</v>
      </c>
      <c r="AV191" s="12" t="s">
        <v>94</v>
      </c>
      <c r="AW191" s="12" t="s">
        <v>6</v>
      </c>
      <c r="AX191" s="12" t="s">
        <v>26</v>
      </c>
      <c r="AY191" s="197" t="s">
        <v>150</v>
      </c>
    </row>
    <row r="192" spans="2:65" s="1" customFormat="1" ht="25.5" customHeight="1">
      <c r="B192" s="182"/>
      <c r="C192" s="183" t="s">
        <v>381</v>
      </c>
      <c r="D192" s="183" t="s">
        <v>153</v>
      </c>
      <c r="E192" s="184" t="s">
        <v>382</v>
      </c>
      <c r="F192" s="185" t="s">
        <v>383</v>
      </c>
      <c r="G192" s="186" t="s">
        <v>301</v>
      </c>
      <c r="H192" s="187">
        <v>173.215</v>
      </c>
      <c r="I192" s="188"/>
      <c r="J192" s="189">
        <f>ROUND(I192*H192,2)</f>
        <v>0</v>
      </c>
      <c r="K192" s="185" t="s">
        <v>157</v>
      </c>
      <c r="L192" s="42"/>
      <c r="M192" s="190" t="s">
        <v>5</v>
      </c>
      <c r="N192" s="191" t="s">
        <v>57</v>
      </c>
      <c r="O192" s="43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AR192" s="24" t="s">
        <v>170</v>
      </c>
      <c r="AT192" s="24" t="s">
        <v>153</v>
      </c>
      <c r="AU192" s="24" t="s">
        <v>94</v>
      </c>
      <c r="AY192" s="24" t="s">
        <v>150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4" t="s">
        <v>26</v>
      </c>
      <c r="BK192" s="194">
        <f>ROUND(I192*H192,2)</f>
        <v>0</v>
      </c>
      <c r="BL192" s="24" t="s">
        <v>170</v>
      </c>
      <c r="BM192" s="24" t="s">
        <v>1025</v>
      </c>
    </row>
    <row r="193" spans="2:65" s="14" customFormat="1">
      <c r="B193" s="218"/>
      <c r="D193" s="196" t="s">
        <v>163</v>
      </c>
      <c r="E193" s="219" t="s">
        <v>5</v>
      </c>
      <c r="F193" s="220" t="s">
        <v>385</v>
      </c>
      <c r="H193" s="219" t="s">
        <v>5</v>
      </c>
      <c r="I193" s="221"/>
      <c r="L193" s="218"/>
      <c r="M193" s="222"/>
      <c r="N193" s="223"/>
      <c r="O193" s="223"/>
      <c r="P193" s="223"/>
      <c r="Q193" s="223"/>
      <c r="R193" s="223"/>
      <c r="S193" s="223"/>
      <c r="T193" s="224"/>
      <c r="AT193" s="219" t="s">
        <v>163</v>
      </c>
      <c r="AU193" s="219" t="s">
        <v>94</v>
      </c>
      <c r="AV193" s="14" t="s">
        <v>26</v>
      </c>
      <c r="AW193" s="14" t="s">
        <v>49</v>
      </c>
      <c r="AX193" s="14" t="s">
        <v>86</v>
      </c>
      <c r="AY193" s="219" t="s">
        <v>150</v>
      </c>
    </row>
    <row r="194" spans="2:65" s="12" customFormat="1">
      <c r="B194" s="195"/>
      <c r="D194" s="196" t="s">
        <v>163</v>
      </c>
      <c r="E194" s="197" t="s">
        <v>5</v>
      </c>
      <c r="F194" s="198" t="s">
        <v>1026</v>
      </c>
      <c r="H194" s="199">
        <v>135.52000000000001</v>
      </c>
      <c r="I194" s="200"/>
      <c r="L194" s="195"/>
      <c r="M194" s="201"/>
      <c r="N194" s="202"/>
      <c r="O194" s="202"/>
      <c r="P194" s="202"/>
      <c r="Q194" s="202"/>
      <c r="R194" s="202"/>
      <c r="S194" s="202"/>
      <c r="T194" s="203"/>
      <c r="AT194" s="197" t="s">
        <v>163</v>
      </c>
      <c r="AU194" s="197" t="s">
        <v>94</v>
      </c>
      <c r="AV194" s="12" t="s">
        <v>94</v>
      </c>
      <c r="AW194" s="12" t="s">
        <v>49</v>
      </c>
      <c r="AX194" s="12" t="s">
        <v>86</v>
      </c>
      <c r="AY194" s="197" t="s">
        <v>150</v>
      </c>
    </row>
    <row r="195" spans="2:65" s="12" customFormat="1">
      <c r="B195" s="195"/>
      <c r="D195" s="196" t="s">
        <v>163</v>
      </c>
      <c r="E195" s="197" t="s">
        <v>5</v>
      </c>
      <c r="F195" s="198" t="s">
        <v>1014</v>
      </c>
      <c r="H195" s="199">
        <v>7.56</v>
      </c>
      <c r="I195" s="200"/>
      <c r="L195" s="195"/>
      <c r="M195" s="201"/>
      <c r="N195" s="202"/>
      <c r="O195" s="202"/>
      <c r="P195" s="202"/>
      <c r="Q195" s="202"/>
      <c r="R195" s="202"/>
      <c r="S195" s="202"/>
      <c r="T195" s="203"/>
      <c r="AT195" s="197" t="s">
        <v>163</v>
      </c>
      <c r="AU195" s="197" t="s">
        <v>94</v>
      </c>
      <c r="AV195" s="12" t="s">
        <v>94</v>
      </c>
      <c r="AW195" s="12" t="s">
        <v>49</v>
      </c>
      <c r="AX195" s="12" t="s">
        <v>86</v>
      </c>
      <c r="AY195" s="197" t="s">
        <v>150</v>
      </c>
    </row>
    <row r="196" spans="2:65" s="12" customFormat="1">
      <c r="B196" s="195"/>
      <c r="D196" s="196" t="s">
        <v>163</v>
      </c>
      <c r="E196" s="197" t="s">
        <v>5</v>
      </c>
      <c r="F196" s="198" t="s">
        <v>1013</v>
      </c>
      <c r="H196" s="199">
        <v>30.135000000000002</v>
      </c>
      <c r="I196" s="200"/>
      <c r="L196" s="195"/>
      <c r="M196" s="201"/>
      <c r="N196" s="202"/>
      <c r="O196" s="202"/>
      <c r="P196" s="202"/>
      <c r="Q196" s="202"/>
      <c r="R196" s="202"/>
      <c r="S196" s="202"/>
      <c r="T196" s="203"/>
      <c r="AT196" s="197" t="s">
        <v>163</v>
      </c>
      <c r="AU196" s="197" t="s">
        <v>94</v>
      </c>
      <c r="AV196" s="12" t="s">
        <v>94</v>
      </c>
      <c r="AW196" s="12" t="s">
        <v>49</v>
      </c>
      <c r="AX196" s="12" t="s">
        <v>86</v>
      </c>
      <c r="AY196" s="197" t="s">
        <v>150</v>
      </c>
    </row>
    <row r="197" spans="2:65" s="13" customFormat="1">
      <c r="B197" s="210"/>
      <c r="D197" s="196" t="s">
        <v>163</v>
      </c>
      <c r="E197" s="211" t="s">
        <v>5</v>
      </c>
      <c r="F197" s="212" t="s">
        <v>269</v>
      </c>
      <c r="H197" s="213">
        <v>173.215</v>
      </c>
      <c r="I197" s="214"/>
      <c r="L197" s="210"/>
      <c r="M197" s="215"/>
      <c r="N197" s="216"/>
      <c r="O197" s="216"/>
      <c r="P197" s="216"/>
      <c r="Q197" s="216"/>
      <c r="R197" s="216"/>
      <c r="S197" s="216"/>
      <c r="T197" s="217"/>
      <c r="AT197" s="211" t="s">
        <v>163</v>
      </c>
      <c r="AU197" s="211" t="s">
        <v>94</v>
      </c>
      <c r="AV197" s="13" t="s">
        <v>170</v>
      </c>
      <c r="AW197" s="13" t="s">
        <v>6</v>
      </c>
      <c r="AX197" s="13" t="s">
        <v>26</v>
      </c>
      <c r="AY197" s="211" t="s">
        <v>150</v>
      </c>
    </row>
    <row r="198" spans="2:65" s="1" customFormat="1" ht="16.5" customHeight="1">
      <c r="B198" s="182"/>
      <c r="C198" s="225" t="s">
        <v>388</v>
      </c>
      <c r="D198" s="225" t="s">
        <v>389</v>
      </c>
      <c r="E198" s="226" t="s">
        <v>390</v>
      </c>
      <c r="F198" s="227" t="s">
        <v>391</v>
      </c>
      <c r="G198" s="228" t="s">
        <v>378</v>
      </c>
      <c r="H198" s="229">
        <v>230.38399999999999</v>
      </c>
      <c r="I198" s="230"/>
      <c r="J198" s="231">
        <f>ROUND(I198*H198,2)</f>
        <v>0</v>
      </c>
      <c r="K198" s="227" t="s">
        <v>157</v>
      </c>
      <c r="L198" s="232"/>
      <c r="M198" s="233" t="s">
        <v>5</v>
      </c>
      <c r="N198" s="234" t="s">
        <v>57</v>
      </c>
      <c r="O198" s="43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AR198" s="24" t="s">
        <v>187</v>
      </c>
      <c r="AT198" s="24" t="s">
        <v>389</v>
      </c>
      <c r="AU198" s="24" t="s">
        <v>94</v>
      </c>
      <c r="AY198" s="24" t="s">
        <v>150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24" t="s">
        <v>26</v>
      </c>
      <c r="BK198" s="194">
        <f>ROUND(I198*H198,2)</f>
        <v>0</v>
      </c>
      <c r="BL198" s="24" t="s">
        <v>170</v>
      </c>
      <c r="BM198" s="24" t="s">
        <v>1027</v>
      </c>
    </row>
    <row r="199" spans="2:65" s="14" customFormat="1">
      <c r="B199" s="218"/>
      <c r="D199" s="196" t="s">
        <v>163</v>
      </c>
      <c r="E199" s="219" t="s">
        <v>5</v>
      </c>
      <c r="F199" s="220" t="s">
        <v>393</v>
      </c>
      <c r="H199" s="219" t="s">
        <v>5</v>
      </c>
      <c r="I199" s="221"/>
      <c r="L199" s="218"/>
      <c r="M199" s="222"/>
      <c r="N199" s="223"/>
      <c r="O199" s="223"/>
      <c r="P199" s="223"/>
      <c r="Q199" s="223"/>
      <c r="R199" s="223"/>
      <c r="S199" s="223"/>
      <c r="T199" s="224"/>
      <c r="AT199" s="219" t="s">
        <v>163</v>
      </c>
      <c r="AU199" s="219" t="s">
        <v>94</v>
      </c>
      <c r="AV199" s="14" t="s">
        <v>26</v>
      </c>
      <c r="AW199" s="14" t="s">
        <v>49</v>
      </c>
      <c r="AX199" s="14" t="s">
        <v>86</v>
      </c>
      <c r="AY199" s="219" t="s">
        <v>150</v>
      </c>
    </row>
    <row r="200" spans="2:65" s="12" customFormat="1">
      <c r="B200" s="195"/>
      <c r="D200" s="196" t="s">
        <v>163</v>
      </c>
      <c r="E200" s="197" t="s">
        <v>5</v>
      </c>
      <c r="F200" s="198" t="s">
        <v>1026</v>
      </c>
      <c r="H200" s="199">
        <v>135.52000000000001</v>
      </c>
      <c r="I200" s="200"/>
      <c r="L200" s="195"/>
      <c r="M200" s="201"/>
      <c r="N200" s="202"/>
      <c r="O200" s="202"/>
      <c r="P200" s="202"/>
      <c r="Q200" s="202"/>
      <c r="R200" s="202"/>
      <c r="S200" s="202"/>
      <c r="T200" s="203"/>
      <c r="AT200" s="197" t="s">
        <v>163</v>
      </c>
      <c r="AU200" s="197" t="s">
        <v>94</v>
      </c>
      <c r="AV200" s="12" t="s">
        <v>94</v>
      </c>
      <c r="AW200" s="12" t="s">
        <v>49</v>
      </c>
      <c r="AX200" s="12" t="s">
        <v>26</v>
      </c>
      <c r="AY200" s="197" t="s">
        <v>150</v>
      </c>
    </row>
    <row r="201" spans="2:65" s="12" customFormat="1">
      <c r="B201" s="195"/>
      <c r="D201" s="196" t="s">
        <v>163</v>
      </c>
      <c r="F201" s="198" t="s">
        <v>1028</v>
      </c>
      <c r="H201" s="199">
        <v>230.38399999999999</v>
      </c>
      <c r="I201" s="200"/>
      <c r="L201" s="195"/>
      <c r="M201" s="201"/>
      <c r="N201" s="202"/>
      <c r="O201" s="202"/>
      <c r="P201" s="202"/>
      <c r="Q201" s="202"/>
      <c r="R201" s="202"/>
      <c r="S201" s="202"/>
      <c r="T201" s="203"/>
      <c r="AT201" s="197" t="s">
        <v>163</v>
      </c>
      <c r="AU201" s="197" t="s">
        <v>94</v>
      </c>
      <c r="AV201" s="12" t="s">
        <v>94</v>
      </c>
      <c r="AW201" s="12" t="s">
        <v>6</v>
      </c>
      <c r="AX201" s="12" t="s">
        <v>26</v>
      </c>
      <c r="AY201" s="197" t="s">
        <v>150</v>
      </c>
    </row>
    <row r="202" spans="2:65" s="1" customFormat="1" ht="38.25" customHeight="1">
      <c r="B202" s="182"/>
      <c r="C202" s="183" t="s">
        <v>395</v>
      </c>
      <c r="D202" s="183" t="s">
        <v>153</v>
      </c>
      <c r="E202" s="184" t="s">
        <v>396</v>
      </c>
      <c r="F202" s="185" t="s">
        <v>397</v>
      </c>
      <c r="G202" s="186" t="s">
        <v>301</v>
      </c>
      <c r="H202" s="187">
        <v>81.760000000000005</v>
      </c>
      <c r="I202" s="188"/>
      <c r="J202" s="189">
        <f>ROUND(I202*H202,2)</f>
        <v>0</v>
      </c>
      <c r="K202" s="185" t="s">
        <v>157</v>
      </c>
      <c r="L202" s="42"/>
      <c r="M202" s="190" t="s">
        <v>5</v>
      </c>
      <c r="N202" s="191" t="s">
        <v>57</v>
      </c>
      <c r="O202" s="43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AR202" s="24" t="s">
        <v>170</v>
      </c>
      <c r="AT202" s="24" t="s">
        <v>153</v>
      </c>
      <c r="AU202" s="24" t="s">
        <v>94</v>
      </c>
      <c r="AY202" s="24" t="s">
        <v>150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24" t="s">
        <v>26</v>
      </c>
      <c r="BK202" s="194">
        <f>ROUND(I202*H202,2)</f>
        <v>0</v>
      </c>
      <c r="BL202" s="24" t="s">
        <v>170</v>
      </c>
      <c r="BM202" s="24" t="s">
        <v>1029</v>
      </c>
    </row>
    <row r="203" spans="2:65" s="14" customFormat="1">
      <c r="B203" s="218"/>
      <c r="D203" s="196" t="s">
        <v>163</v>
      </c>
      <c r="E203" s="219" t="s">
        <v>5</v>
      </c>
      <c r="F203" s="220" t="s">
        <v>399</v>
      </c>
      <c r="H203" s="219" t="s">
        <v>5</v>
      </c>
      <c r="I203" s="221"/>
      <c r="L203" s="218"/>
      <c r="M203" s="222"/>
      <c r="N203" s="223"/>
      <c r="O203" s="223"/>
      <c r="P203" s="223"/>
      <c r="Q203" s="223"/>
      <c r="R203" s="223"/>
      <c r="S203" s="223"/>
      <c r="T203" s="224"/>
      <c r="AT203" s="219" t="s">
        <v>163</v>
      </c>
      <c r="AU203" s="219" t="s">
        <v>94</v>
      </c>
      <c r="AV203" s="14" t="s">
        <v>26</v>
      </c>
      <c r="AW203" s="14" t="s">
        <v>49</v>
      </c>
      <c r="AX203" s="14" t="s">
        <v>86</v>
      </c>
      <c r="AY203" s="219" t="s">
        <v>150</v>
      </c>
    </row>
    <row r="204" spans="2:65" s="12" customFormat="1">
      <c r="B204" s="195"/>
      <c r="D204" s="196" t="s">
        <v>163</v>
      </c>
      <c r="E204" s="197" t="s">
        <v>5</v>
      </c>
      <c r="F204" s="198" t="s">
        <v>1030</v>
      </c>
      <c r="H204" s="199">
        <v>67.760000000000005</v>
      </c>
      <c r="I204" s="200"/>
      <c r="L204" s="195"/>
      <c r="M204" s="201"/>
      <c r="N204" s="202"/>
      <c r="O204" s="202"/>
      <c r="P204" s="202"/>
      <c r="Q204" s="202"/>
      <c r="R204" s="202"/>
      <c r="S204" s="202"/>
      <c r="T204" s="203"/>
      <c r="AT204" s="197" t="s">
        <v>163</v>
      </c>
      <c r="AU204" s="197" t="s">
        <v>94</v>
      </c>
      <c r="AV204" s="12" t="s">
        <v>94</v>
      </c>
      <c r="AW204" s="12" t="s">
        <v>49</v>
      </c>
      <c r="AX204" s="12" t="s">
        <v>86</v>
      </c>
      <c r="AY204" s="197" t="s">
        <v>150</v>
      </c>
    </row>
    <row r="205" spans="2:65" s="12" customFormat="1">
      <c r="B205" s="195"/>
      <c r="D205" s="196" t="s">
        <v>163</v>
      </c>
      <c r="E205" s="197" t="s">
        <v>5</v>
      </c>
      <c r="F205" s="198" t="s">
        <v>835</v>
      </c>
      <c r="H205" s="199">
        <v>2.52</v>
      </c>
      <c r="I205" s="200"/>
      <c r="L205" s="195"/>
      <c r="M205" s="201"/>
      <c r="N205" s="202"/>
      <c r="O205" s="202"/>
      <c r="P205" s="202"/>
      <c r="Q205" s="202"/>
      <c r="R205" s="202"/>
      <c r="S205" s="202"/>
      <c r="T205" s="203"/>
      <c r="AT205" s="197" t="s">
        <v>163</v>
      </c>
      <c r="AU205" s="197" t="s">
        <v>94</v>
      </c>
      <c r="AV205" s="12" t="s">
        <v>94</v>
      </c>
      <c r="AW205" s="12" t="s">
        <v>49</v>
      </c>
      <c r="AX205" s="12" t="s">
        <v>86</v>
      </c>
      <c r="AY205" s="197" t="s">
        <v>150</v>
      </c>
    </row>
    <row r="206" spans="2:65" s="12" customFormat="1">
      <c r="B206" s="195"/>
      <c r="D206" s="196" t="s">
        <v>163</v>
      </c>
      <c r="E206" s="197" t="s">
        <v>5</v>
      </c>
      <c r="F206" s="198" t="s">
        <v>834</v>
      </c>
      <c r="H206" s="199">
        <v>11.48</v>
      </c>
      <c r="I206" s="200"/>
      <c r="L206" s="195"/>
      <c r="M206" s="201"/>
      <c r="N206" s="202"/>
      <c r="O206" s="202"/>
      <c r="P206" s="202"/>
      <c r="Q206" s="202"/>
      <c r="R206" s="202"/>
      <c r="S206" s="202"/>
      <c r="T206" s="203"/>
      <c r="AT206" s="197" t="s">
        <v>163</v>
      </c>
      <c r="AU206" s="197" t="s">
        <v>94</v>
      </c>
      <c r="AV206" s="12" t="s">
        <v>94</v>
      </c>
      <c r="AW206" s="12" t="s">
        <v>49</v>
      </c>
      <c r="AX206" s="12" t="s">
        <v>86</v>
      </c>
      <c r="AY206" s="197" t="s">
        <v>150</v>
      </c>
    </row>
    <row r="207" spans="2:65" s="13" customFormat="1">
      <c r="B207" s="210"/>
      <c r="D207" s="196" t="s">
        <v>163</v>
      </c>
      <c r="E207" s="211" t="s">
        <v>5</v>
      </c>
      <c r="F207" s="212" t="s">
        <v>269</v>
      </c>
      <c r="H207" s="213">
        <v>81.760000000000005</v>
      </c>
      <c r="I207" s="214"/>
      <c r="L207" s="210"/>
      <c r="M207" s="215"/>
      <c r="N207" s="216"/>
      <c r="O207" s="216"/>
      <c r="P207" s="216"/>
      <c r="Q207" s="216"/>
      <c r="R207" s="216"/>
      <c r="S207" s="216"/>
      <c r="T207" s="217"/>
      <c r="AT207" s="211" t="s">
        <v>163</v>
      </c>
      <c r="AU207" s="211" t="s">
        <v>94</v>
      </c>
      <c r="AV207" s="13" t="s">
        <v>170</v>
      </c>
      <c r="AW207" s="13" t="s">
        <v>6</v>
      </c>
      <c r="AX207" s="13" t="s">
        <v>26</v>
      </c>
      <c r="AY207" s="211" t="s">
        <v>150</v>
      </c>
    </row>
    <row r="208" spans="2:65" s="1" customFormat="1" ht="16.5" customHeight="1">
      <c r="B208" s="182"/>
      <c r="C208" s="225" t="s">
        <v>402</v>
      </c>
      <c r="D208" s="225" t="s">
        <v>389</v>
      </c>
      <c r="E208" s="226" t="s">
        <v>403</v>
      </c>
      <c r="F208" s="227" t="s">
        <v>404</v>
      </c>
      <c r="G208" s="228" t="s">
        <v>378</v>
      </c>
      <c r="H208" s="229">
        <v>163.52000000000001</v>
      </c>
      <c r="I208" s="230"/>
      <c r="J208" s="231">
        <f>ROUND(I208*H208,2)</f>
        <v>0</v>
      </c>
      <c r="K208" s="227" t="s">
        <v>157</v>
      </c>
      <c r="L208" s="232"/>
      <c r="M208" s="233" t="s">
        <v>5</v>
      </c>
      <c r="N208" s="234" t="s">
        <v>57</v>
      </c>
      <c r="O208" s="43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AR208" s="24" t="s">
        <v>187</v>
      </c>
      <c r="AT208" s="24" t="s">
        <v>389</v>
      </c>
      <c r="AU208" s="24" t="s">
        <v>94</v>
      </c>
      <c r="AY208" s="24" t="s">
        <v>150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24" t="s">
        <v>26</v>
      </c>
      <c r="BK208" s="194">
        <f>ROUND(I208*H208,2)</f>
        <v>0</v>
      </c>
      <c r="BL208" s="24" t="s">
        <v>170</v>
      </c>
      <c r="BM208" s="24" t="s">
        <v>1031</v>
      </c>
    </row>
    <row r="209" spans="2:65" s="14" customFormat="1">
      <c r="B209" s="218"/>
      <c r="D209" s="196" t="s">
        <v>163</v>
      </c>
      <c r="E209" s="219" t="s">
        <v>5</v>
      </c>
      <c r="F209" s="220" t="s">
        <v>399</v>
      </c>
      <c r="H209" s="219" t="s">
        <v>5</v>
      </c>
      <c r="I209" s="221"/>
      <c r="L209" s="218"/>
      <c r="M209" s="222"/>
      <c r="N209" s="223"/>
      <c r="O209" s="223"/>
      <c r="P209" s="223"/>
      <c r="Q209" s="223"/>
      <c r="R209" s="223"/>
      <c r="S209" s="223"/>
      <c r="T209" s="224"/>
      <c r="AT209" s="219" t="s">
        <v>163</v>
      </c>
      <c r="AU209" s="219" t="s">
        <v>94</v>
      </c>
      <c r="AV209" s="14" t="s">
        <v>26</v>
      </c>
      <c r="AW209" s="14" t="s">
        <v>49</v>
      </c>
      <c r="AX209" s="14" t="s">
        <v>86</v>
      </c>
      <c r="AY209" s="219" t="s">
        <v>150</v>
      </c>
    </row>
    <row r="210" spans="2:65" s="12" customFormat="1">
      <c r="B210" s="195"/>
      <c r="D210" s="196" t="s">
        <v>163</v>
      </c>
      <c r="E210" s="197" t="s">
        <v>5</v>
      </c>
      <c r="F210" s="198" t="s">
        <v>1030</v>
      </c>
      <c r="H210" s="199">
        <v>67.760000000000005</v>
      </c>
      <c r="I210" s="200"/>
      <c r="L210" s="195"/>
      <c r="M210" s="201"/>
      <c r="N210" s="202"/>
      <c r="O210" s="202"/>
      <c r="P210" s="202"/>
      <c r="Q210" s="202"/>
      <c r="R210" s="202"/>
      <c r="S210" s="202"/>
      <c r="T210" s="203"/>
      <c r="AT210" s="197" t="s">
        <v>163</v>
      </c>
      <c r="AU210" s="197" t="s">
        <v>94</v>
      </c>
      <c r="AV210" s="12" t="s">
        <v>94</v>
      </c>
      <c r="AW210" s="12" t="s">
        <v>49</v>
      </c>
      <c r="AX210" s="12" t="s">
        <v>86</v>
      </c>
      <c r="AY210" s="197" t="s">
        <v>150</v>
      </c>
    </row>
    <row r="211" spans="2:65" s="12" customFormat="1">
      <c r="B211" s="195"/>
      <c r="D211" s="196" t="s">
        <v>163</v>
      </c>
      <c r="E211" s="197" t="s">
        <v>5</v>
      </c>
      <c r="F211" s="198" t="s">
        <v>835</v>
      </c>
      <c r="H211" s="199">
        <v>2.52</v>
      </c>
      <c r="I211" s="200"/>
      <c r="L211" s="195"/>
      <c r="M211" s="201"/>
      <c r="N211" s="202"/>
      <c r="O211" s="202"/>
      <c r="P211" s="202"/>
      <c r="Q211" s="202"/>
      <c r="R211" s="202"/>
      <c r="S211" s="202"/>
      <c r="T211" s="203"/>
      <c r="AT211" s="197" t="s">
        <v>163</v>
      </c>
      <c r="AU211" s="197" t="s">
        <v>94</v>
      </c>
      <c r="AV211" s="12" t="s">
        <v>94</v>
      </c>
      <c r="AW211" s="12" t="s">
        <v>49</v>
      </c>
      <c r="AX211" s="12" t="s">
        <v>86</v>
      </c>
      <c r="AY211" s="197" t="s">
        <v>150</v>
      </c>
    </row>
    <row r="212" spans="2:65" s="12" customFormat="1">
      <c r="B212" s="195"/>
      <c r="D212" s="196" t="s">
        <v>163</v>
      </c>
      <c r="E212" s="197" t="s">
        <v>5</v>
      </c>
      <c r="F212" s="198" t="s">
        <v>834</v>
      </c>
      <c r="H212" s="199">
        <v>11.48</v>
      </c>
      <c r="I212" s="200"/>
      <c r="L212" s="195"/>
      <c r="M212" s="201"/>
      <c r="N212" s="202"/>
      <c r="O212" s="202"/>
      <c r="P212" s="202"/>
      <c r="Q212" s="202"/>
      <c r="R212" s="202"/>
      <c r="S212" s="202"/>
      <c r="T212" s="203"/>
      <c r="AT212" s="197" t="s">
        <v>163</v>
      </c>
      <c r="AU212" s="197" t="s">
        <v>94</v>
      </c>
      <c r="AV212" s="12" t="s">
        <v>94</v>
      </c>
      <c r="AW212" s="12" t="s">
        <v>49</v>
      </c>
      <c r="AX212" s="12" t="s">
        <v>86</v>
      </c>
      <c r="AY212" s="197" t="s">
        <v>150</v>
      </c>
    </row>
    <row r="213" spans="2:65" s="13" customFormat="1">
      <c r="B213" s="210"/>
      <c r="D213" s="196" t="s">
        <v>163</v>
      </c>
      <c r="E213" s="211" t="s">
        <v>5</v>
      </c>
      <c r="F213" s="212" t="s">
        <v>269</v>
      </c>
      <c r="H213" s="213">
        <v>81.760000000000005</v>
      </c>
      <c r="I213" s="214"/>
      <c r="L213" s="210"/>
      <c r="M213" s="215"/>
      <c r="N213" s="216"/>
      <c r="O213" s="216"/>
      <c r="P213" s="216"/>
      <c r="Q213" s="216"/>
      <c r="R213" s="216"/>
      <c r="S213" s="216"/>
      <c r="T213" s="217"/>
      <c r="AT213" s="211" t="s">
        <v>163</v>
      </c>
      <c r="AU213" s="211" t="s">
        <v>94</v>
      </c>
      <c r="AV213" s="13" t="s">
        <v>170</v>
      </c>
      <c r="AW213" s="13" t="s">
        <v>6</v>
      </c>
      <c r="AX213" s="13" t="s">
        <v>26</v>
      </c>
      <c r="AY213" s="211" t="s">
        <v>150</v>
      </c>
    </row>
    <row r="214" spans="2:65" s="12" customFormat="1">
      <c r="B214" s="195"/>
      <c r="D214" s="196" t="s">
        <v>163</v>
      </c>
      <c r="F214" s="198" t="s">
        <v>1032</v>
      </c>
      <c r="H214" s="199">
        <v>163.52000000000001</v>
      </c>
      <c r="I214" s="200"/>
      <c r="L214" s="195"/>
      <c r="M214" s="201"/>
      <c r="N214" s="202"/>
      <c r="O214" s="202"/>
      <c r="P214" s="202"/>
      <c r="Q214" s="202"/>
      <c r="R214" s="202"/>
      <c r="S214" s="202"/>
      <c r="T214" s="203"/>
      <c r="AT214" s="197" t="s">
        <v>163</v>
      </c>
      <c r="AU214" s="197" t="s">
        <v>94</v>
      </c>
      <c r="AV214" s="12" t="s">
        <v>94</v>
      </c>
      <c r="AW214" s="12" t="s">
        <v>6</v>
      </c>
      <c r="AX214" s="12" t="s">
        <v>26</v>
      </c>
      <c r="AY214" s="197" t="s">
        <v>150</v>
      </c>
    </row>
    <row r="215" spans="2:65" s="1" customFormat="1" ht="25.5" customHeight="1">
      <c r="B215" s="182"/>
      <c r="C215" s="183" t="s">
        <v>407</v>
      </c>
      <c r="D215" s="183" t="s">
        <v>153</v>
      </c>
      <c r="E215" s="184" t="s">
        <v>408</v>
      </c>
      <c r="F215" s="185" t="s">
        <v>409</v>
      </c>
      <c r="G215" s="186" t="s">
        <v>265</v>
      </c>
      <c r="H215" s="187">
        <v>61.5</v>
      </c>
      <c r="I215" s="188"/>
      <c r="J215" s="189">
        <f>ROUND(I215*H215,2)</f>
        <v>0</v>
      </c>
      <c r="K215" s="185" t="s">
        <v>157</v>
      </c>
      <c r="L215" s="42"/>
      <c r="M215" s="190" t="s">
        <v>5</v>
      </c>
      <c r="N215" s="191" t="s">
        <v>57</v>
      </c>
      <c r="O215" s="43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AR215" s="24" t="s">
        <v>170</v>
      </c>
      <c r="AT215" s="24" t="s">
        <v>153</v>
      </c>
      <c r="AU215" s="24" t="s">
        <v>94</v>
      </c>
      <c r="AY215" s="24" t="s">
        <v>150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24" t="s">
        <v>26</v>
      </c>
      <c r="BK215" s="194">
        <f>ROUND(I215*H215,2)</f>
        <v>0</v>
      </c>
      <c r="BL215" s="24" t="s">
        <v>170</v>
      </c>
      <c r="BM215" s="24" t="s">
        <v>1033</v>
      </c>
    </row>
    <row r="216" spans="2:65" s="12" customFormat="1">
      <c r="B216" s="195"/>
      <c r="D216" s="196" t="s">
        <v>163</v>
      </c>
      <c r="E216" s="197" t="s">
        <v>5</v>
      </c>
      <c r="F216" s="198" t="s">
        <v>1034</v>
      </c>
      <c r="H216" s="199">
        <v>61.5</v>
      </c>
      <c r="I216" s="200"/>
      <c r="L216" s="195"/>
      <c r="M216" s="201"/>
      <c r="N216" s="202"/>
      <c r="O216" s="202"/>
      <c r="P216" s="202"/>
      <c r="Q216" s="202"/>
      <c r="R216" s="202"/>
      <c r="S216" s="202"/>
      <c r="T216" s="203"/>
      <c r="AT216" s="197" t="s">
        <v>163</v>
      </c>
      <c r="AU216" s="197" t="s">
        <v>94</v>
      </c>
      <c r="AV216" s="12" t="s">
        <v>94</v>
      </c>
      <c r="AW216" s="12" t="s">
        <v>49</v>
      </c>
      <c r="AX216" s="12" t="s">
        <v>26</v>
      </c>
      <c r="AY216" s="197" t="s">
        <v>150</v>
      </c>
    </row>
    <row r="217" spans="2:65" s="1" customFormat="1" ht="25.5" customHeight="1">
      <c r="B217" s="182"/>
      <c r="C217" s="183" t="s">
        <v>412</v>
      </c>
      <c r="D217" s="183" t="s">
        <v>153</v>
      </c>
      <c r="E217" s="184" t="s">
        <v>413</v>
      </c>
      <c r="F217" s="185" t="s">
        <v>414</v>
      </c>
      <c r="G217" s="186" t="s">
        <v>265</v>
      </c>
      <c r="H217" s="187">
        <v>61.5</v>
      </c>
      <c r="I217" s="188"/>
      <c r="J217" s="189">
        <f>ROUND(I217*H217,2)</f>
        <v>0</v>
      </c>
      <c r="K217" s="185" t="s">
        <v>157</v>
      </c>
      <c r="L217" s="42"/>
      <c r="M217" s="190" t="s">
        <v>5</v>
      </c>
      <c r="N217" s="191" t="s">
        <v>57</v>
      </c>
      <c r="O217" s="43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AR217" s="24" t="s">
        <v>170</v>
      </c>
      <c r="AT217" s="24" t="s">
        <v>153</v>
      </c>
      <c r="AU217" s="24" t="s">
        <v>94</v>
      </c>
      <c r="AY217" s="24" t="s">
        <v>150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24" t="s">
        <v>26</v>
      </c>
      <c r="BK217" s="194">
        <f>ROUND(I217*H217,2)</f>
        <v>0</v>
      </c>
      <c r="BL217" s="24" t="s">
        <v>170</v>
      </c>
      <c r="BM217" s="24" t="s">
        <v>1035</v>
      </c>
    </row>
    <row r="218" spans="2:65" s="12" customFormat="1">
      <c r="B218" s="195"/>
      <c r="D218" s="196" t="s">
        <v>163</v>
      </c>
      <c r="E218" s="197" t="s">
        <v>5</v>
      </c>
      <c r="F218" s="198" t="s">
        <v>1034</v>
      </c>
      <c r="H218" s="199">
        <v>61.5</v>
      </c>
      <c r="I218" s="200"/>
      <c r="L218" s="195"/>
      <c r="M218" s="201"/>
      <c r="N218" s="202"/>
      <c r="O218" s="202"/>
      <c r="P218" s="202"/>
      <c r="Q218" s="202"/>
      <c r="R218" s="202"/>
      <c r="S218" s="202"/>
      <c r="T218" s="203"/>
      <c r="AT218" s="197" t="s">
        <v>163</v>
      </c>
      <c r="AU218" s="197" t="s">
        <v>94</v>
      </c>
      <c r="AV218" s="12" t="s">
        <v>94</v>
      </c>
      <c r="AW218" s="12" t="s">
        <v>49</v>
      </c>
      <c r="AX218" s="12" t="s">
        <v>26</v>
      </c>
      <c r="AY218" s="197" t="s">
        <v>150</v>
      </c>
    </row>
    <row r="219" spans="2:65" s="1" customFormat="1" ht="16.5" customHeight="1">
      <c r="B219" s="182"/>
      <c r="C219" s="225" t="s">
        <v>416</v>
      </c>
      <c r="D219" s="225" t="s">
        <v>389</v>
      </c>
      <c r="E219" s="226" t="s">
        <v>417</v>
      </c>
      <c r="F219" s="227" t="s">
        <v>418</v>
      </c>
      <c r="G219" s="228" t="s">
        <v>419</v>
      </c>
      <c r="H219" s="229">
        <v>0.92300000000000004</v>
      </c>
      <c r="I219" s="230"/>
      <c r="J219" s="231">
        <f>ROUND(I219*H219,2)</f>
        <v>0</v>
      </c>
      <c r="K219" s="227" t="s">
        <v>157</v>
      </c>
      <c r="L219" s="232"/>
      <c r="M219" s="233" t="s">
        <v>5</v>
      </c>
      <c r="N219" s="234" t="s">
        <v>57</v>
      </c>
      <c r="O219" s="43"/>
      <c r="P219" s="192">
        <f>O219*H219</f>
        <v>0</v>
      </c>
      <c r="Q219" s="192">
        <v>1E-3</v>
      </c>
      <c r="R219" s="192">
        <f>Q219*H219</f>
        <v>9.230000000000001E-4</v>
      </c>
      <c r="S219" s="192">
        <v>0</v>
      </c>
      <c r="T219" s="193">
        <f>S219*H219</f>
        <v>0</v>
      </c>
      <c r="AR219" s="24" t="s">
        <v>187</v>
      </c>
      <c r="AT219" s="24" t="s">
        <v>389</v>
      </c>
      <c r="AU219" s="24" t="s">
        <v>94</v>
      </c>
      <c r="AY219" s="24" t="s">
        <v>150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24" t="s">
        <v>26</v>
      </c>
      <c r="BK219" s="194">
        <f>ROUND(I219*H219,2)</f>
        <v>0</v>
      </c>
      <c r="BL219" s="24" t="s">
        <v>170</v>
      </c>
      <c r="BM219" s="24" t="s">
        <v>1036</v>
      </c>
    </row>
    <row r="220" spans="2:65" s="12" customFormat="1">
      <c r="B220" s="195"/>
      <c r="D220" s="196" t="s">
        <v>163</v>
      </c>
      <c r="E220" s="197" t="s">
        <v>5</v>
      </c>
      <c r="F220" s="198" t="s">
        <v>1034</v>
      </c>
      <c r="H220" s="199">
        <v>61.5</v>
      </c>
      <c r="I220" s="200"/>
      <c r="L220" s="195"/>
      <c r="M220" s="201"/>
      <c r="N220" s="202"/>
      <c r="O220" s="202"/>
      <c r="P220" s="202"/>
      <c r="Q220" s="202"/>
      <c r="R220" s="202"/>
      <c r="S220" s="202"/>
      <c r="T220" s="203"/>
      <c r="AT220" s="197" t="s">
        <v>163</v>
      </c>
      <c r="AU220" s="197" t="s">
        <v>94</v>
      </c>
      <c r="AV220" s="12" t="s">
        <v>94</v>
      </c>
      <c r="AW220" s="12" t="s">
        <v>49</v>
      </c>
      <c r="AX220" s="12" t="s">
        <v>26</v>
      </c>
      <c r="AY220" s="197" t="s">
        <v>150</v>
      </c>
    </row>
    <row r="221" spans="2:65" s="12" customFormat="1">
      <c r="B221" s="195"/>
      <c r="D221" s="196" t="s">
        <v>163</v>
      </c>
      <c r="F221" s="198" t="s">
        <v>1037</v>
      </c>
      <c r="H221" s="199">
        <v>0.92300000000000004</v>
      </c>
      <c r="I221" s="200"/>
      <c r="L221" s="195"/>
      <c r="M221" s="201"/>
      <c r="N221" s="202"/>
      <c r="O221" s="202"/>
      <c r="P221" s="202"/>
      <c r="Q221" s="202"/>
      <c r="R221" s="202"/>
      <c r="S221" s="202"/>
      <c r="T221" s="203"/>
      <c r="AT221" s="197" t="s">
        <v>163</v>
      </c>
      <c r="AU221" s="197" t="s">
        <v>94</v>
      </c>
      <c r="AV221" s="12" t="s">
        <v>94</v>
      </c>
      <c r="AW221" s="12" t="s">
        <v>6</v>
      </c>
      <c r="AX221" s="12" t="s">
        <v>26</v>
      </c>
      <c r="AY221" s="197" t="s">
        <v>150</v>
      </c>
    </row>
    <row r="222" spans="2:65" s="11" customFormat="1" ht="29.85" customHeight="1">
      <c r="B222" s="169"/>
      <c r="D222" s="170" t="s">
        <v>85</v>
      </c>
      <c r="E222" s="180" t="s">
        <v>94</v>
      </c>
      <c r="F222" s="180" t="s">
        <v>422</v>
      </c>
      <c r="I222" s="172"/>
      <c r="J222" s="181">
        <f>BK222</f>
        <v>0</v>
      </c>
      <c r="L222" s="169"/>
      <c r="M222" s="174"/>
      <c r="N222" s="175"/>
      <c r="O222" s="175"/>
      <c r="P222" s="176">
        <f>SUM(P223:P224)</f>
        <v>0</v>
      </c>
      <c r="Q222" s="175"/>
      <c r="R222" s="176">
        <f>SUM(R223:R224)</f>
        <v>19.847531999999998</v>
      </c>
      <c r="S222" s="175"/>
      <c r="T222" s="177">
        <f>SUM(T223:T224)</f>
        <v>0</v>
      </c>
      <c r="AR222" s="170" t="s">
        <v>26</v>
      </c>
      <c r="AT222" s="178" t="s">
        <v>85</v>
      </c>
      <c r="AU222" s="178" t="s">
        <v>26</v>
      </c>
      <c r="AY222" s="170" t="s">
        <v>150</v>
      </c>
      <c r="BK222" s="179">
        <f>SUM(BK223:BK224)</f>
        <v>0</v>
      </c>
    </row>
    <row r="223" spans="2:65" s="1" customFormat="1" ht="38.25" customHeight="1">
      <c r="B223" s="182"/>
      <c r="C223" s="183" t="s">
        <v>423</v>
      </c>
      <c r="D223" s="183" t="s">
        <v>153</v>
      </c>
      <c r="E223" s="184" t="s">
        <v>424</v>
      </c>
      <c r="F223" s="185" t="s">
        <v>425</v>
      </c>
      <c r="G223" s="186" t="s">
        <v>289</v>
      </c>
      <c r="H223" s="187">
        <v>87.6</v>
      </c>
      <c r="I223" s="188"/>
      <c r="J223" s="189">
        <f>ROUND(I223*H223,2)</f>
        <v>0</v>
      </c>
      <c r="K223" s="185" t="s">
        <v>157</v>
      </c>
      <c r="L223" s="42"/>
      <c r="M223" s="190" t="s">
        <v>5</v>
      </c>
      <c r="N223" s="191" t="s">
        <v>57</v>
      </c>
      <c r="O223" s="43"/>
      <c r="P223" s="192">
        <f>O223*H223</f>
        <v>0</v>
      </c>
      <c r="Q223" s="192">
        <v>0.22656999999999999</v>
      </c>
      <c r="R223" s="192">
        <f>Q223*H223</f>
        <v>19.847531999999998</v>
      </c>
      <c r="S223" s="192">
        <v>0</v>
      </c>
      <c r="T223" s="193">
        <f>S223*H223</f>
        <v>0</v>
      </c>
      <c r="AR223" s="24" t="s">
        <v>170</v>
      </c>
      <c r="AT223" s="24" t="s">
        <v>153</v>
      </c>
      <c r="AU223" s="24" t="s">
        <v>94</v>
      </c>
      <c r="AY223" s="24" t="s">
        <v>150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24" t="s">
        <v>26</v>
      </c>
      <c r="BK223" s="194">
        <f>ROUND(I223*H223,2)</f>
        <v>0</v>
      </c>
      <c r="BL223" s="24" t="s">
        <v>170</v>
      </c>
      <c r="BM223" s="24" t="s">
        <v>1038</v>
      </c>
    </row>
    <row r="224" spans="2:65" s="12" customFormat="1">
      <c r="B224" s="195"/>
      <c r="D224" s="196" t="s">
        <v>163</v>
      </c>
      <c r="E224" s="197" t="s">
        <v>5</v>
      </c>
      <c r="F224" s="198" t="s">
        <v>1039</v>
      </c>
      <c r="H224" s="199">
        <v>87.6</v>
      </c>
      <c r="I224" s="200"/>
      <c r="L224" s="195"/>
      <c r="M224" s="201"/>
      <c r="N224" s="202"/>
      <c r="O224" s="202"/>
      <c r="P224" s="202"/>
      <c r="Q224" s="202"/>
      <c r="R224" s="202"/>
      <c r="S224" s="202"/>
      <c r="T224" s="203"/>
      <c r="AT224" s="197" t="s">
        <v>163</v>
      </c>
      <c r="AU224" s="197" t="s">
        <v>94</v>
      </c>
      <c r="AV224" s="12" t="s">
        <v>94</v>
      </c>
      <c r="AW224" s="12" t="s">
        <v>49</v>
      </c>
      <c r="AX224" s="12" t="s">
        <v>26</v>
      </c>
      <c r="AY224" s="197" t="s">
        <v>150</v>
      </c>
    </row>
    <row r="225" spans="2:65" s="11" customFormat="1" ht="29.85" customHeight="1">
      <c r="B225" s="169"/>
      <c r="D225" s="170" t="s">
        <v>85</v>
      </c>
      <c r="E225" s="180" t="s">
        <v>170</v>
      </c>
      <c r="F225" s="180" t="s">
        <v>428</v>
      </c>
      <c r="I225" s="172"/>
      <c r="J225" s="181">
        <f>BK225</f>
        <v>0</v>
      </c>
      <c r="L225" s="169"/>
      <c r="M225" s="174"/>
      <c r="N225" s="175"/>
      <c r="O225" s="175"/>
      <c r="P225" s="176">
        <f>SUM(P226:P229)</f>
        <v>0</v>
      </c>
      <c r="Q225" s="175"/>
      <c r="R225" s="176">
        <f>SUM(R226:R229)</f>
        <v>2.5707600000000004</v>
      </c>
      <c r="S225" s="175"/>
      <c r="T225" s="177">
        <f>SUM(T226:T229)</f>
        <v>0</v>
      </c>
      <c r="AR225" s="170" t="s">
        <v>26</v>
      </c>
      <c r="AT225" s="178" t="s">
        <v>85</v>
      </c>
      <c r="AU225" s="178" t="s">
        <v>26</v>
      </c>
      <c r="AY225" s="170" t="s">
        <v>150</v>
      </c>
      <c r="BK225" s="179">
        <f>SUM(BK226:BK229)</f>
        <v>0</v>
      </c>
    </row>
    <row r="226" spans="2:65" s="1" customFormat="1" ht="25.5" customHeight="1">
      <c r="B226" s="182"/>
      <c r="C226" s="183" t="s">
        <v>429</v>
      </c>
      <c r="D226" s="183" t="s">
        <v>153</v>
      </c>
      <c r="E226" s="184" t="s">
        <v>430</v>
      </c>
      <c r="F226" s="185" t="s">
        <v>431</v>
      </c>
      <c r="G226" s="186" t="s">
        <v>301</v>
      </c>
      <c r="H226" s="187">
        <v>1.125</v>
      </c>
      <c r="I226" s="188"/>
      <c r="J226" s="189">
        <f>ROUND(I226*H226,2)</f>
        <v>0</v>
      </c>
      <c r="K226" s="185" t="s">
        <v>157</v>
      </c>
      <c r="L226" s="42"/>
      <c r="M226" s="190" t="s">
        <v>5</v>
      </c>
      <c r="N226" s="191" t="s">
        <v>57</v>
      </c>
      <c r="O226" s="43"/>
      <c r="P226" s="192">
        <f>O226*H226</f>
        <v>0</v>
      </c>
      <c r="Q226" s="192">
        <v>2.234</v>
      </c>
      <c r="R226" s="192">
        <f>Q226*H226</f>
        <v>2.5132500000000002</v>
      </c>
      <c r="S226" s="192">
        <v>0</v>
      </c>
      <c r="T226" s="193">
        <f>S226*H226</f>
        <v>0</v>
      </c>
      <c r="AR226" s="24" t="s">
        <v>170</v>
      </c>
      <c r="AT226" s="24" t="s">
        <v>153</v>
      </c>
      <c r="AU226" s="24" t="s">
        <v>94</v>
      </c>
      <c r="AY226" s="24" t="s">
        <v>150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24" t="s">
        <v>26</v>
      </c>
      <c r="BK226" s="194">
        <f>ROUND(I226*H226,2)</f>
        <v>0</v>
      </c>
      <c r="BL226" s="24" t="s">
        <v>170</v>
      </c>
      <c r="BM226" s="24" t="s">
        <v>1040</v>
      </c>
    </row>
    <row r="227" spans="2:65" s="12" customFormat="1">
      <c r="B227" s="195"/>
      <c r="D227" s="196" t="s">
        <v>163</v>
      </c>
      <c r="E227" s="197" t="s">
        <v>5</v>
      </c>
      <c r="F227" s="198" t="s">
        <v>433</v>
      </c>
      <c r="H227" s="199">
        <v>1.125</v>
      </c>
      <c r="I227" s="200"/>
      <c r="L227" s="195"/>
      <c r="M227" s="201"/>
      <c r="N227" s="202"/>
      <c r="O227" s="202"/>
      <c r="P227" s="202"/>
      <c r="Q227" s="202"/>
      <c r="R227" s="202"/>
      <c r="S227" s="202"/>
      <c r="T227" s="203"/>
      <c r="AT227" s="197" t="s">
        <v>163</v>
      </c>
      <c r="AU227" s="197" t="s">
        <v>94</v>
      </c>
      <c r="AV227" s="12" t="s">
        <v>94</v>
      </c>
      <c r="AW227" s="12" t="s">
        <v>49</v>
      </c>
      <c r="AX227" s="12" t="s">
        <v>26</v>
      </c>
      <c r="AY227" s="197" t="s">
        <v>150</v>
      </c>
    </row>
    <row r="228" spans="2:65" s="1" customFormat="1" ht="25.5" customHeight="1">
      <c r="B228" s="182"/>
      <c r="C228" s="183" t="s">
        <v>434</v>
      </c>
      <c r="D228" s="183" t="s">
        <v>153</v>
      </c>
      <c r="E228" s="184" t="s">
        <v>435</v>
      </c>
      <c r="F228" s="185" t="s">
        <v>436</v>
      </c>
      <c r="G228" s="186" t="s">
        <v>265</v>
      </c>
      <c r="H228" s="187">
        <v>9</v>
      </c>
      <c r="I228" s="188"/>
      <c r="J228" s="189">
        <f>ROUND(I228*H228,2)</f>
        <v>0</v>
      </c>
      <c r="K228" s="185" t="s">
        <v>157</v>
      </c>
      <c r="L228" s="42"/>
      <c r="M228" s="190" t="s">
        <v>5</v>
      </c>
      <c r="N228" s="191" t="s">
        <v>57</v>
      </c>
      <c r="O228" s="43"/>
      <c r="P228" s="192">
        <f>O228*H228</f>
        <v>0</v>
      </c>
      <c r="Q228" s="192">
        <v>6.3899999999999998E-3</v>
      </c>
      <c r="R228" s="192">
        <f>Q228*H228</f>
        <v>5.7509999999999999E-2</v>
      </c>
      <c r="S228" s="192">
        <v>0</v>
      </c>
      <c r="T228" s="193">
        <f>S228*H228</f>
        <v>0</v>
      </c>
      <c r="AR228" s="24" t="s">
        <v>170</v>
      </c>
      <c r="AT228" s="24" t="s">
        <v>153</v>
      </c>
      <c r="AU228" s="24" t="s">
        <v>94</v>
      </c>
      <c r="AY228" s="24" t="s">
        <v>150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24" t="s">
        <v>26</v>
      </c>
      <c r="BK228" s="194">
        <f>ROUND(I228*H228,2)</f>
        <v>0</v>
      </c>
      <c r="BL228" s="24" t="s">
        <v>170</v>
      </c>
      <c r="BM228" s="24" t="s">
        <v>1041</v>
      </c>
    </row>
    <row r="229" spans="2:65" s="12" customFormat="1">
      <c r="B229" s="195"/>
      <c r="D229" s="196" t="s">
        <v>163</v>
      </c>
      <c r="E229" s="197" t="s">
        <v>5</v>
      </c>
      <c r="F229" s="198" t="s">
        <v>438</v>
      </c>
      <c r="H229" s="199">
        <v>9</v>
      </c>
      <c r="I229" s="200"/>
      <c r="L229" s="195"/>
      <c r="M229" s="201"/>
      <c r="N229" s="202"/>
      <c r="O229" s="202"/>
      <c r="P229" s="202"/>
      <c r="Q229" s="202"/>
      <c r="R229" s="202"/>
      <c r="S229" s="202"/>
      <c r="T229" s="203"/>
      <c r="AT229" s="197" t="s">
        <v>163</v>
      </c>
      <c r="AU229" s="197" t="s">
        <v>94</v>
      </c>
      <c r="AV229" s="12" t="s">
        <v>94</v>
      </c>
      <c r="AW229" s="12" t="s">
        <v>49</v>
      </c>
      <c r="AX229" s="12" t="s">
        <v>26</v>
      </c>
      <c r="AY229" s="197" t="s">
        <v>150</v>
      </c>
    </row>
    <row r="230" spans="2:65" s="11" customFormat="1" ht="29.85" customHeight="1">
      <c r="B230" s="169"/>
      <c r="D230" s="170" t="s">
        <v>85</v>
      </c>
      <c r="E230" s="180" t="s">
        <v>149</v>
      </c>
      <c r="F230" s="180" t="s">
        <v>439</v>
      </c>
      <c r="I230" s="172"/>
      <c r="J230" s="181">
        <f>BK230</f>
        <v>0</v>
      </c>
      <c r="L230" s="169"/>
      <c r="M230" s="174"/>
      <c r="N230" s="175"/>
      <c r="O230" s="175"/>
      <c r="P230" s="176">
        <f>SUM(P231:P242)</f>
        <v>0</v>
      </c>
      <c r="Q230" s="175"/>
      <c r="R230" s="176">
        <f>SUM(R231:R242)</f>
        <v>0</v>
      </c>
      <c r="S230" s="175"/>
      <c r="T230" s="177">
        <f>SUM(T231:T242)</f>
        <v>0</v>
      </c>
      <c r="AR230" s="170" t="s">
        <v>26</v>
      </c>
      <c r="AT230" s="178" t="s">
        <v>85</v>
      </c>
      <c r="AU230" s="178" t="s">
        <v>26</v>
      </c>
      <c r="AY230" s="170" t="s">
        <v>150</v>
      </c>
      <c r="BK230" s="179">
        <f>SUM(BK231:BK242)</f>
        <v>0</v>
      </c>
    </row>
    <row r="231" spans="2:65" s="1" customFormat="1" ht="25.5" customHeight="1">
      <c r="B231" s="182"/>
      <c r="C231" s="183" t="s">
        <v>440</v>
      </c>
      <c r="D231" s="183" t="s">
        <v>153</v>
      </c>
      <c r="E231" s="184" t="s">
        <v>441</v>
      </c>
      <c r="F231" s="185" t="s">
        <v>442</v>
      </c>
      <c r="G231" s="186" t="s">
        <v>265</v>
      </c>
      <c r="H231" s="187">
        <v>169.4</v>
      </c>
      <c r="I231" s="188"/>
      <c r="J231" s="189">
        <f>ROUND(I231*H231,2)</f>
        <v>0</v>
      </c>
      <c r="K231" s="185" t="s">
        <v>157</v>
      </c>
      <c r="L231" s="42"/>
      <c r="M231" s="190" t="s">
        <v>5</v>
      </c>
      <c r="N231" s="191" t="s">
        <v>57</v>
      </c>
      <c r="O231" s="43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AR231" s="24" t="s">
        <v>170</v>
      </c>
      <c r="AT231" s="24" t="s">
        <v>153</v>
      </c>
      <c r="AU231" s="24" t="s">
        <v>94</v>
      </c>
      <c r="AY231" s="24" t="s">
        <v>150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24" t="s">
        <v>26</v>
      </c>
      <c r="BK231" s="194">
        <f>ROUND(I231*H231,2)</f>
        <v>0</v>
      </c>
      <c r="BL231" s="24" t="s">
        <v>170</v>
      </c>
      <c r="BM231" s="24" t="s">
        <v>1042</v>
      </c>
    </row>
    <row r="232" spans="2:65" s="12" customFormat="1">
      <c r="B232" s="195"/>
      <c r="D232" s="196" t="s">
        <v>163</v>
      </c>
      <c r="E232" s="197" t="s">
        <v>5</v>
      </c>
      <c r="F232" s="198" t="s">
        <v>1043</v>
      </c>
      <c r="H232" s="199">
        <v>169.4</v>
      </c>
      <c r="I232" s="200"/>
      <c r="L232" s="195"/>
      <c r="M232" s="201"/>
      <c r="N232" s="202"/>
      <c r="O232" s="202"/>
      <c r="P232" s="202"/>
      <c r="Q232" s="202"/>
      <c r="R232" s="202"/>
      <c r="S232" s="202"/>
      <c r="T232" s="203"/>
      <c r="AT232" s="197" t="s">
        <v>163</v>
      </c>
      <c r="AU232" s="197" t="s">
        <v>94</v>
      </c>
      <c r="AV232" s="12" t="s">
        <v>94</v>
      </c>
      <c r="AW232" s="12" t="s">
        <v>49</v>
      </c>
      <c r="AX232" s="12" t="s">
        <v>26</v>
      </c>
      <c r="AY232" s="197" t="s">
        <v>150</v>
      </c>
    </row>
    <row r="233" spans="2:65" s="1" customFormat="1" ht="25.5" customHeight="1">
      <c r="B233" s="182"/>
      <c r="C233" s="183" t="s">
        <v>445</v>
      </c>
      <c r="D233" s="183" t="s">
        <v>153</v>
      </c>
      <c r="E233" s="184" t="s">
        <v>446</v>
      </c>
      <c r="F233" s="185" t="s">
        <v>447</v>
      </c>
      <c r="G233" s="186" t="s">
        <v>265</v>
      </c>
      <c r="H233" s="187">
        <v>169.4</v>
      </c>
      <c r="I233" s="188"/>
      <c r="J233" s="189">
        <f>ROUND(I233*H233,2)</f>
        <v>0</v>
      </c>
      <c r="K233" s="185" t="s">
        <v>157</v>
      </c>
      <c r="L233" s="42"/>
      <c r="M233" s="190" t="s">
        <v>5</v>
      </c>
      <c r="N233" s="191" t="s">
        <v>57</v>
      </c>
      <c r="O233" s="43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AR233" s="24" t="s">
        <v>170</v>
      </c>
      <c r="AT233" s="24" t="s">
        <v>153</v>
      </c>
      <c r="AU233" s="24" t="s">
        <v>94</v>
      </c>
      <c r="AY233" s="24" t="s">
        <v>150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24" t="s">
        <v>26</v>
      </c>
      <c r="BK233" s="194">
        <f>ROUND(I233*H233,2)</f>
        <v>0</v>
      </c>
      <c r="BL233" s="24" t="s">
        <v>170</v>
      </c>
      <c r="BM233" s="24" t="s">
        <v>1044</v>
      </c>
    </row>
    <row r="234" spans="2:65" s="12" customFormat="1">
      <c r="B234" s="195"/>
      <c r="D234" s="196" t="s">
        <v>163</v>
      </c>
      <c r="E234" s="197" t="s">
        <v>5</v>
      </c>
      <c r="F234" s="198" t="s">
        <v>1043</v>
      </c>
      <c r="H234" s="199">
        <v>169.4</v>
      </c>
      <c r="I234" s="200"/>
      <c r="L234" s="195"/>
      <c r="M234" s="201"/>
      <c r="N234" s="202"/>
      <c r="O234" s="202"/>
      <c r="P234" s="202"/>
      <c r="Q234" s="202"/>
      <c r="R234" s="202"/>
      <c r="S234" s="202"/>
      <c r="T234" s="203"/>
      <c r="AT234" s="197" t="s">
        <v>163</v>
      </c>
      <c r="AU234" s="197" t="s">
        <v>94</v>
      </c>
      <c r="AV234" s="12" t="s">
        <v>94</v>
      </c>
      <c r="AW234" s="12" t="s">
        <v>49</v>
      </c>
      <c r="AX234" s="12" t="s">
        <v>26</v>
      </c>
      <c r="AY234" s="197" t="s">
        <v>150</v>
      </c>
    </row>
    <row r="235" spans="2:65" s="1" customFormat="1" ht="38.25" customHeight="1">
      <c r="B235" s="182"/>
      <c r="C235" s="183" t="s">
        <v>449</v>
      </c>
      <c r="D235" s="183" t="s">
        <v>153</v>
      </c>
      <c r="E235" s="184" t="s">
        <v>459</v>
      </c>
      <c r="F235" s="185" t="s">
        <v>460</v>
      </c>
      <c r="G235" s="186" t="s">
        <v>265</v>
      </c>
      <c r="H235" s="187">
        <v>290.39999999999998</v>
      </c>
      <c r="I235" s="188"/>
      <c r="J235" s="189">
        <f>ROUND(I235*H235,2)</f>
        <v>0</v>
      </c>
      <c r="K235" s="185" t="s">
        <v>157</v>
      </c>
      <c r="L235" s="42"/>
      <c r="M235" s="190" t="s">
        <v>5</v>
      </c>
      <c r="N235" s="191" t="s">
        <v>57</v>
      </c>
      <c r="O235" s="43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AR235" s="24" t="s">
        <v>170</v>
      </c>
      <c r="AT235" s="24" t="s">
        <v>153</v>
      </c>
      <c r="AU235" s="24" t="s">
        <v>94</v>
      </c>
      <c r="AY235" s="24" t="s">
        <v>150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24" t="s">
        <v>26</v>
      </c>
      <c r="BK235" s="194">
        <f>ROUND(I235*H235,2)</f>
        <v>0</v>
      </c>
      <c r="BL235" s="24" t="s">
        <v>170</v>
      </c>
      <c r="BM235" s="24" t="s">
        <v>1045</v>
      </c>
    </row>
    <row r="236" spans="2:65" s="12" customFormat="1">
      <c r="B236" s="195"/>
      <c r="D236" s="196" t="s">
        <v>163</v>
      </c>
      <c r="E236" s="197" t="s">
        <v>5</v>
      </c>
      <c r="F236" s="198" t="s">
        <v>1046</v>
      </c>
      <c r="H236" s="199">
        <v>290.39999999999998</v>
      </c>
      <c r="I236" s="200"/>
      <c r="L236" s="195"/>
      <c r="M236" s="201"/>
      <c r="N236" s="202"/>
      <c r="O236" s="202"/>
      <c r="P236" s="202"/>
      <c r="Q236" s="202"/>
      <c r="R236" s="202"/>
      <c r="S236" s="202"/>
      <c r="T236" s="203"/>
      <c r="AT236" s="197" t="s">
        <v>163</v>
      </c>
      <c r="AU236" s="197" t="s">
        <v>94</v>
      </c>
      <c r="AV236" s="12" t="s">
        <v>94</v>
      </c>
      <c r="AW236" s="12" t="s">
        <v>49</v>
      </c>
      <c r="AX236" s="12" t="s">
        <v>26</v>
      </c>
      <c r="AY236" s="197" t="s">
        <v>150</v>
      </c>
    </row>
    <row r="237" spans="2:65" s="1" customFormat="1" ht="25.5" customHeight="1">
      <c r="B237" s="182"/>
      <c r="C237" s="183" t="s">
        <v>454</v>
      </c>
      <c r="D237" s="183" t="s">
        <v>153</v>
      </c>
      <c r="E237" s="184" t="s">
        <v>464</v>
      </c>
      <c r="F237" s="185" t="s">
        <v>465</v>
      </c>
      <c r="G237" s="186" t="s">
        <v>265</v>
      </c>
      <c r="H237" s="187">
        <v>290.39999999999998</v>
      </c>
      <c r="I237" s="188"/>
      <c r="J237" s="189">
        <f>ROUND(I237*H237,2)</f>
        <v>0</v>
      </c>
      <c r="K237" s="185" t="s">
        <v>157</v>
      </c>
      <c r="L237" s="42"/>
      <c r="M237" s="190" t="s">
        <v>5</v>
      </c>
      <c r="N237" s="191" t="s">
        <v>57</v>
      </c>
      <c r="O237" s="43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AR237" s="24" t="s">
        <v>170</v>
      </c>
      <c r="AT237" s="24" t="s">
        <v>153</v>
      </c>
      <c r="AU237" s="24" t="s">
        <v>94</v>
      </c>
      <c r="AY237" s="24" t="s">
        <v>150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24" t="s">
        <v>26</v>
      </c>
      <c r="BK237" s="194">
        <f>ROUND(I237*H237,2)</f>
        <v>0</v>
      </c>
      <c r="BL237" s="24" t="s">
        <v>170</v>
      </c>
      <c r="BM237" s="24" t="s">
        <v>1047</v>
      </c>
    </row>
    <row r="238" spans="2:65" s="12" customFormat="1">
      <c r="B238" s="195"/>
      <c r="D238" s="196" t="s">
        <v>163</v>
      </c>
      <c r="E238" s="197" t="s">
        <v>5</v>
      </c>
      <c r="F238" s="198" t="s">
        <v>1046</v>
      </c>
      <c r="H238" s="199">
        <v>290.39999999999998</v>
      </c>
      <c r="I238" s="200"/>
      <c r="L238" s="195"/>
      <c r="M238" s="201"/>
      <c r="N238" s="202"/>
      <c r="O238" s="202"/>
      <c r="P238" s="202"/>
      <c r="Q238" s="202"/>
      <c r="R238" s="202"/>
      <c r="S238" s="202"/>
      <c r="T238" s="203"/>
      <c r="AT238" s="197" t="s">
        <v>163</v>
      </c>
      <c r="AU238" s="197" t="s">
        <v>94</v>
      </c>
      <c r="AV238" s="12" t="s">
        <v>94</v>
      </c>
      <c r="AW238" s="12" t="s">
        <v>49</v>
      </c>
      <c r="AX238" s="12" t="s">
        <v>26</v>
      </c>
      <c r="AY238" s="197" t="s">
        <v>150</v>
      </c>
    </row>
    <row r="239" spans="2:65" s="1" customFormat="1" ht="25.5" customHeight="1">
      <c r="B239" s="182"/>
      <c r="C239" s="183" t="s">
        <v>458</v>
      </c>
      <c r="D239" s="183" t="s">
        <v>153</v>
      </c>
      <c r="E239" s="184" t="s">
        <v>468</v>
      </c>
      <c r="F239" s="185" t="s">
        <v>469</v>
      </c>
      <c r="G239" s="186" t="s">
        <v>265</v>
      </c>
      <c r="H239" s="187">
        <v>363</v>
      </c>
      <c r="I239" s="188"/>
      <c r="J239" s="189">
        <f>ROUND(I239*H239,2)</f>
        <v>0</v>
      </c>
      <c r="K239" s="185" t="s">
        <v>157</v>
      </c>
      <c r="L239" s="42"/>
      <c r="M239" s="190" t="s">
        <v>5</v>
      </c>
      <c r="N239" s="191" t="s">
        <v>57</v>
      </c>
      <c r="O239" s="43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AR239" s="24" t="s">
        <v>170</v>
      </c>
      <c r="AT239" s="24" t="s">
        <v>153</v>
      </c>
      <c r="AU239" s="24" t="s">
        <v>94</v>
      </c>
      <c r="AY239" s="24" t="s">
        <v>150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24" t="s">
        <v>26</v>
      </c>
      <c r="BK239" s="194">
        <f>ROUND(I239*H239,2)</f>
        <v>0</v>
      </c>
      <c r="BL239" s="24" t="s">
        <v>170</v>
      </c>
      <c r="BM239" s="24" t="s">
        <v>1048</v>
      </c>
    </row>
    <row r="240" spans="2:65" s="12" customFormat="1">
      <c r="B240" s="195"/>
      <c r="D240" s="196" t="s">
        <v>163</v>
      </c>
      <c r="E240" s="197" t="s">
        <v>5</v>
      </c>
      <c r="F240" s="198" t="s">
        <v>1049</v>
      </c>
      <c r="H240" s="199">
        <v>363</v>
      </c>
      <c r="I240" s="200"/>
      <c r="L240" s="195"/>
      <c r="M240" s="201"/>
      <c r="N240" s="202"/>
      <c r="O240" s="202"/>
      <c r="P240" s="202"/>
      <c r="Q240" s="202"/>
      <c r="R240" s="202"/>
      <c r="S240" s="202"/>
      <c r="T240" s="203"/>
      <c r="AT240" s="197" t="s">
        <v>163</v>
      </c>
      <c r="AU240" s="197" t="s">
        <v>94</v>
      </c>
      <c r="AV240" s="12" t="s">
        <v>94</v>
      </c>
      <c r="AW240" s="12" t="s">
        <v>49</v>
      </c>
      <c r="AX240" s="12" t="s">
        <v>26</v>
      </c>
      <c r="AY240" s="197" t="s">
        <v>150</v>
      </c>
    </row>
    <row r="241" spans="2:65" s="1" customFormat="1" ht="38.25" customHeight="1">
      <c r="B241" s="182"/>
      <c r="C241" s="183" t="s">
        <v>463</v>
      </c>
      <c r="D241" s="183" t="s">
        <v>153</v>
      </c>
      <c r="E241" s="184" t="s">
        <v>474</v>
      </c>
      <c r="F241" s="185" t="s">
        <v>475</v>
      </c>
      <c r="G241" s="186" t="s">
        <v>265</v>
      </c>
      <c r="H241" s="187">
        <v>363</v>
      </c>
      <c r="I241" s="188"/>
      <c r="J241" s="189">
        <f>ROUND(I241*H241,2)</f>
        <v>0</v>
      </c>
      <c r="K241" s="185" t="s">
        <v>157</v>
      </c>
      <c r="L241" s="42"/>
      <c r="M241" s="190" t="s">
        <v>5</v>
      </c>
      <c r="N241" s="191" t="s">
        <v>57</v>
      </c>
      <c r="O241" s="43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AR241" s="24" t="s">
        <v>170</v>
      </c>
      <c r="AT241" s="24" t="s">
        <v>153</v>
      </c>
      <c r="AU241" s="24" t="s">
        <v>94</v>
      </c>
      <c r="AY241" s="24" t="s">
        <v>150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24" t="s">
        <v>26</v>
      </c>
      <c r="BK241" s="194">
        <f>ROUND(I241*H241,2)</f>
        <v>0</v>
      </c>
      <c r="BL241" s="24" t="s">
        <v>170</v>
      </c>
      <c r="BM241" s="24" t="s">
        <v>1050</v>
      </c>
    </row>
    <row r="242" spans="2:65" s="12" customFormat="1">
      <c r="B242" s="195"/>
      <c r="D242" s="196" t="s">
        <v>163</v>
      </c>
      <c r="E242" s="197" t="s">
        <v>5</v>
      </c>
      <c r="F242" s="198" t="s">
        <v>1049</v>
      </c>
      <c r="H242" s="199">
        <v>363</v>
      </c>
      <c r="I242" s="200"/>
      <c r="L242" s="195"/>
      <c r="M242" s="201"/>
      <c r="N242" s="202"/>
      <c r="O242" s="202"/>
      <c r="P242" s="202"/>
      <c r="Q242" s="202"/>
      <c r="R242" s="202"/>
      <c r="S242" s="202"/>
      <c r="T242" s="203"/>
      <c r="AT242" s="197" t="s">
        <v>163</v>
      </c>
      <c r="AU242" s="197" t="s">
        <v>94</v>
      </c>
      <c r="AV242" s="12" t="s">
        <v>94</v>
      </c>
      <c r="AW242" s="12" t="s">
        <v>49</v>
      </c>
      <c r="AX242" s="12" t="s">
        <v>26</v>
      </c>
      <c r="AY242" s="197" t="s">
        <v>150</v>
      </c>
    </row>
    <row r="243" spans="2:65" s="11" customFormat="1" ht="29.85" customHeight="1">
      <c r="B243" s="169"/>
      <c r="D243" s="170" t="s">
        <v>85</v>
      </c>
      <c r="E243" s="180" t="s">
        <v>187</v>
      </c>
      <c r="F243" s="180" t="s">
        <v>477</v>
      </c>
      <c r="I243" s="172"/>
      <c r="J243" s="181">
        <f>BK243</f>
        <v>0</v>
      </c>
      <c r="L243" s="169"/>
      <c r="M243" s="174"/>
      <c r="N243" s="175"/>
      <c r="O243" s="175"/>
      <c r="P243" s="176">
        <f>SUM(P244:P347)</f>
        <v>0</v>
      </c>
      <c r="Q243" s="175"/>
      <c r="R243" s="176">
        <f>SUM(R244:R347)</f>
        <v>9.5042677999999992</v>
      </c>
      <c r="S243" s="175"/>
      <c r="T243" s="177">
        <f>SUM(T244:T347)</f>
        <v>0</v>
      </c>
      <c r="AR243" s="170" t="s">
        <v>26</v>
      </c>
      <c r="AT243" s="178" t="s">
        <v>85</v>
      </c>
      <c r="AU243" s="178" t="s">
        <v>26</v>
      </c>
      <c r="AY243" s="170" t="s">
        <v>150</v>
      </c>
      <c r="BK243" s="179">
        <f>SUM(BK244:BK347)</f>
        <v>0</v>
      </c>
    </row>
    <row r="244" spans="2:65" s="1" customFormat="1" ht="25.5" customHeight="1">
      <c r="B244" s="182"/>
      <c r="C244" s="183" t="s">
        <v>467</v>
      </c>
      <c r="D244" s="183" t="s">
        <v>153</v>
      </c>
      <c r="E244" s="184" t="s">
        <v>479</v>
      </c>
      <c r="F244" s="185" t="s">
        <v>480</v>
      </c>
      <c r="G244" s="186" t="s">
        <v>289</v>
      </c>
      <c r="H244" s="187">
        <v>292</v>
      </c>
      <c r="I244" s="188"/>
      <c r="J244" s="189">
        <f>ROUND(I244*H244,2)</f>
        <v>0</v>
      </c>
      <c r="K244" s="185" t="s">
        <v>157</v>
      </c>
      <c r="L244" s="42"/>
      <c r="M244" s="190" t="s">
        <v>5</v>
      </c>
      <c r="N244" s="191" t="s">
        <v>57</v>
      </c>
      <c r="O244" s="43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AR244" s="24" t="s">
        <v>170</v>
      </c>
      <c r="AT244" s="24" t="s">
        <v>153</v>
      </c>
      <c r="AU244" s="24" t="s">
        <v>94</v>
      </c>
      <c r="AY244" s="24" t="s">
        <v>150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24" t="s">
        <v>26</v>
      </c>
      <c r="BK244" s="194">
        <f>ROUND(I244*H244,2)</f>
        <v>0</v>
      </c>
      <c r="BL244" s="24" t="s">
        <v>170</v>
      </c>
      <c r="BM244" s="24" t="s">
        <v>1051</v>
      </c>
    </row>
    <row r="245" spans="2:65" s="12" customFormat="1">
      <c r="B245" s="195"/>
      <c r="D245" s="196" t="s">
        <v>163</v>
      </c>
      <c r="E245" s="197" t="s">
        <v>5</v>
      </c>
      <c r="F245" s="198" t="s">
        <v>1052</v>
      </c>
      <c r="H245" s="199">
        <v>292</v>
      </c>
      <c r="I245" s="200"/>
      <c r="L245" s="195"/>
      <c r="M245" s="201"/>
      <c r="N245" s="202"/>
      <c r="O245" s="202"/>
      <c r="P245" s="202"/>
      <c r="Q245" s="202"/>
      <c r="R245" s="202"/>
      <c r="S245" s="202"/>
      <c r="T245" s="203"/>
      <c r="AT245" s="197" t="s">
        <v>163</v>
      </c>
      <c r="AU245" s="197" t="s">
        <v>94</v>
      </c>
      <c r="AV245" s="12" t="s">
        <v>94</v>
      </c>
      <c r="AW245" s="12" t="s">
        <v>49</v>
      </c>
      <c r="AX245" s="12" t="s">
        <v>26</v>
      </c>
      <c r="AY245" s="197" t="s">
        <v>150</v>
      </c>
    </row>
    <row r="246" spans="2:65" s="1" customFormat="1" ht="16.5" customHeight="1">
      <c r="B246" s="182"/>
      <c r="C246" s="225" t="s">
        <v>473</v>
      </c>
      <c r="D246" s="225" t="s">
        <v>389</v>
      </c>
      <c r="E246" s="226" t="s">
        <v>484</v>
      </c>
      <c r="F246" s="227" t="s">
        <v>485</v>
      </c>
      <c r="G246" s="228" t="s">
        <v>289</v>
      </c>
      <c r="H246" s="229">
        <v>292</v>
      </c>
      <c r="I246" s="230"/>
      <c r="J246" s="231">
        <f>ROUND(I246*H246,2)</f>
        <v>0</v>
      </c>
      <c r="K246" s="227" t="s">
        <v>157</v>
      </c>
      <c r="L246" s="232"/>
      <c r="M246" s="233" t="s">
        <v>5</v>
      </c>
      <c r="N246" s="234" t="s">
        <v>57</v>
      </c>
      <c r="O246" s="43"/>
      <c r="P246" s="192">
        <f>O246*H246</f>
        <v>0</v>
      </c>
      <c r="Q246" s="192">
        <v>1.4500000000000001E-2</v>
      </c>
      <c r="R246" s="192">
        <f>Q246*H246</f>
        <v>4.234</v>
      </c>
      <c r="S246" s="192">
        <v>0</v>
      </c>
      <c r="T246" s="193">
        <f>S246*H246</f>
        <v>0</v>
      </c>
      <c r="AR246" s="24" t="s">
        <v>187</v>
      </c>
      <c r="AT246" s="24" t="s">
        <v>389</v>
      </c>
      <c r="AU246" s="24" t="s">
        <v>94</v>
      </c>
      <c r="AY246" s="24" t="s">
        <v>150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24" t="s">
        <v>26</v>
      </c>
      <c r="BK246" s="194">
        <f>ROUND(I246*H246,2)</f>
        <v>0</v>
      </c>
      <c r="BL246" s="24" t="s">
        <v>170</v>
      </c>
      <c r="BM246" s="24" t="s">
        <v>1053</v>
      </c>
    </row>
    <row r="247" spans="2:65" s="1" customFormat="1" ht="54">
      <c r="B247" s="42"/>
      <c r="D247" s="196" t="s">
        <v>219</v>
      </c>
      <c r="F247" s="204" t="s">
        <v>1054</v>
      </c>
      <c r="I247" s="205"/>
      <c r="L247" s="42"/>
      <c r="M247" s="206"/>
      <c r="N247" s="43"/>
      <c r="O247" s="43"/>
      <c r="P247" s="43"/>
      <c r="Q247" s="43"/>
      <c r="R247" s="43"/>
      <c r="S247" s="43"/>
      <c r="T247" s="71"/>
      <c r="AT247" s="24" t="s">
        <v>219</v>
      </c>
      <c r="AU247" s="24" t="s">
        <v>94</v>
      </c>
    </row>
    <row r="248" spans="2:65" s="12" customFormat="1">
      <c r="B248" s="195"/>
      <c r="D248" s="196" t="s">
        <v>163</v>
      </c>
      <c r="E248" s="197" t="s">
        <v>5</v>
      </c>
      <c r="F248" s="198" t="s">
        <v>1055</v>
      </c>
      <c r="H248" s="199">
        <v>292</v>
      </c>
      <c r="I248" s="200"/>
      <c r="L248" s="195"/>
      <c r="M248" s="201"/>
      <c r="N248" s="202"/>
      <c r="O248" s="202"/>
      <c r="P248" s="202"/>
      <c r="Q248" s="202"/>
      <c r="R248" s="202"/>
      <c r="S248" s="202"/>
      <c r="T248" s="203"/>
      <c r="AT248" s="197" t="s">
        <v>163</v>
      </c>
      <c r="AU248" s="197" t="s">
        <v>94</v>
      </c>
      <c r="AV248" s="12" t="s">
        <v>94</v>
      </c>
      <c r="AW248" s="12" t="s">
        <v>49</v>
      </c>
      <c r="AX248" s="12" t="s">
        <v>26</v>
      </c>
      <c r="AY248" s="197" t="s">
        <v>150</v>
      </c>
    </row>
    <row r="249" spans="2:65" s="1" customFormat="1" ht="38.25" customHeight="1">
      <c r="B249" s="182"/>
      <c r="C249" s="183" t="s">
        <v>478</v>
      </c>
      <c r="D249" s="183" t="s">
        <v>153</v>
      </c>
      <c r="E249" s="184" t="s">
        <v>490</v>
      </c>
      <c r="F249" s="185" t="s">
        <v>491</v>
      </c>
      <c r="G249" s="186" t="s">
        <v>492</v>
      </c>
      <c r="H249" s="187">
        <v>1</v>
      </c>
      <c r="I249" s="188"/>
      <c r="J249" s="189">
        <f>ROUND(I249*H249,2)</f>
        <v>0</v>
      </c>
      <c r="K249" s="185" t="s">
        <v>157</v>
      </c>
      <c r="L249" s="42"/>
      <c r="M249" s="190" t="s">
        <v>5</v>
      </c>
      <c r="N249" s="191" t="s">
        <v>57</v>
      </c>
      <c r="O249" s="43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AR249" s="24" t="s">
        <v>170</v>
      </c>
      <c r="AT249" s="24" t="s">
        <v>153</v>
      </c>
      <c r="AU249" s="24" t="s">
        <v>94</v>
      </c>
      <c r="AY249" s="24" t="s">
        <v>150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24" t="s">
        <v>26</v>
      </c>
      <c r="BK249" s="194">
        <f>ROUND(I249*H249,2)</f>
        <v>0</v>
      </c>
      <c r="BL249" s="24" t="s">
        <v>170</v>
      </c>
      <c r="BM249" s="24" t="s">
        <v>1056</v>
      </c>
    </row>
    <row r="250" spans="2:65" s="12" customFormat="1">
      <c r="B250" s="195"/>
      <c r="D250" s="196" t="s">
        <v>163</v>
      </c>
      <c r="E250" s="197" t="s">
        <v>5</v>
      </c>
      <c r="F250" s="198" t="s">
        <v>504</v>
      </c>
      <c r="H250" s="199">
        <v>1</v>
      </c>
      <c r="I250" s="200"/>
      <c r="L250" s="195"/>
      <c r="M250" s="201"/>
      <c r="N250" s="202"/>
      <c r="O250" s="202"/>
      <c r="P250" s="202"/>
      <c r="Q250" s="202"/>
      <c r="R250" s="202"/>
      <c r="S250" s="202"/>
      <c r="T250" s="203"/>
      <c r="AT250" s="197" t="s">
        <v>163</v>
      </c>
      <c r="AU250" s="197" t="s">
        <v>94</v>
      </c>
      <c r="AV250" s="12" t="s">
        <v>94</v>
      </c>
      <c r="AW250" s="12" t="s">
        <v>49</v>
      </c>
      <c r="AX250" s="12" t="s">
        <v>26</v>
      </c>
      <c r="AY250" s="197" t="s">
        <v>150</v>
      </c>
    </row>
    <row r="251" spans="2:65" s="1" customFormat="1" ht="16.5" customHeight="1">
      <c r="B251" s="182"/>
      <c r="C251" s="225" t="s">
        <v>483</v>
      </c>
      <c r="D251" s="225" t="s">
        <v>389</v>
      </c>
      <c r="E251" s="226" t="s">
        <v>496</v>
      </c>
      <c r="F251" s="227" t="s">
        <v>497</v>
      </c>
      <c r="G251" s="228" t="s">
        <v>492</v>
      </c>
      <c r="H251" s="229">
        <v>1</v>
      </c>
      <c r="I251" s="230"/>
      <c r="J251" s="231">
        <f>ROUND(I251*H251,2)</f>
        <v>0</v>
      </c>
      <c r="K251" s="227" t="s">
        <v>157</v>
      </c>
      <c r="L251" s="232"/>
      <c r="M251" s="233" t="s">
        <v>5</v>
      </c>
      <c r="N251" s="234" t="s">
        <v>57</v>
      </c>
      <c r="O251" s="43"/>
      <c r="P251" s="192">
        <f>O251*H251</f>
        <v>0</v>
      </c>
      <c r="Q251" s="192">
        <v>8.6999999999999994E-3</v>
      </c>
      <c r="R251" s="192">
        <f>Q251*H251</f>
        <v>8.6999999999999994E-3</v>
      </c>
      <c r="S251" s="192">
        <v>0</v>
      </c>
      <c r="T251" s="193">
        <f>S251*H251</f>
        <v>0</v>
      </c>
      <c r="AR251" s="24" t="s">
        <v>187</v>
      </c>
      <c r="AT251" s="24" t="s">
        <v>389</v>
      </c>
      <c r="AU251" s="24" t="s">
        <v>94</v>
      </c>
      <c r="AY251" s="24" t="s">
        <v>150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24" t="s">
        <v>26</v>
      </c>
      <c r="BK251" s="194">
        <f>ROUND(I251*H251,2)</f>
        <v>0</v>
      </c>
      <c r="BL251" s="24" t="s">
        <v>170</v>
      </c>
      <c r="BM251" s="24" t="s">
        <v>1057</v>
      </c>
    </row>
    <row r="252" spans="2:65" s="12" customFormat="1">
      <c r="B252" s="195"/>
      <c r="D252" s="196" t="s">
        <v>163</v>
      </c>
      <c r="E252" s="197" t="s">
        <v>5</v>
      </c>
      <c r="F252" s="198" t="s">
        <v>504</v>
      </c>
      <c r="H252" s="199">
        <v>1</v>
      </c>
      <c r="I252" s="200"/>
      <c r="L252" s="195"/>
      <c r="M252" s="201"/>
      <c r="N252" s="202"/>
      <c r="O252" s="202"/>
      <c r="P252" s="202"/>
      <c r="Q252" s="202"/>
      <c r="R252" s="202"/>
      <c r="S252" s="202"/>
      <c r="T252" s="203"/>
      <c r="AT252" s="197" t="s">
        <v>163</v>
      </c>
      <c r="AU252" s="197" t="s">
        <v>94</v>
      </c>
      <c r="AV252" s="12" t="s">
        <v>94</v>
      </c>
      <c r="AW252" s="12" t="s">
        <v>49</v>
      </c>
      <c r="AX252" s="12" t="s">
        <v>26</v>
      </c>
      <c r="AY252" s="197" t="s">
        <v>150</v>
      </c>
    </row>
    <row r="253" spans="2:65" s="1" customFormat="1" ht="16.5" customHeight="1">
      <c r="B253" s="182"/>
      <c r="C253" s="225" t="s">
        <v>489</v>
      </c>
      <c r="D253" s="225" t="s">
        <v>389</v>
      </c>
      <c r="E253" s="226" t="s">
        <v>501</v>
      </c>
      <c r="F253" s="227" t="s">
        <v>502</v>
      </c>
      <c r="G253" s="228" t="s">
        <v>492</v>
      </c>
      <c r="H253" s="229">
        <v>2</v>
      </c>
      <c r="I253" s="230"/>
      <c r="J253" s="231">
        <f>ROUND(I253*H253,2)</f>
        <v>0</v>
      </c>
      <c r="K253" s="227" t="s">
        <v>157</v>
      </c>
      <c r="L253" s="232"/>
      <c r="M253" s="233" t="s">
        <v>5</v>
      </c>
      <c r="N253" s="234" t="s">
        <v>57</v>
      </c>
      <c r="O253" s="43"/>
      <c r="P253" s="192">
        <f>O253*H253</f>
        <v>0</v>
      </c>
      <c r="Q253" s="192">
        <v>6.7999999999999996E-3</v>
      </c>
      <c r="R253" s="192">
        <f>Q253*H253</f>
        <v>1.3599999999999999E-2</v>
      </c>
      <c r="S253" s="192">
        <v>0</v>
      </c>
      <c r="T253" s="193">
        <f>S253*H253</f>
        <v>0</v>
      </c>
      <c r="AR253" s="24" t="s">
        <v>187</v>
      </c>
      <c r="AT253" s="24" t="s">
        <v>389</v>
      </c>
      <c r="AU253" s="24" t="s">
        <v>94</v>
      </c>
      <c r="AY253" s="24" t="s">
        <v>150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24" t="s">
        <v>26</v>
      </c>
      <c r="BK253" s="194">
        <f>ROUND(I253*H253,2)</f>
        <v>0</v>
      </c>
      <c r="BL253" s="24" t="s">
        <v>170</v>
      </c>
      <c r="BM253" s="24" t="s">
        <v>1058</v>
      </c>
    </row>
    <row r="254" spans="2:65" s="12" customFormat="1">
      <c r="B254" s="195"/>
      <c r="D254" s="196" t="s">
        <v>163</v>
      </c>
      <c r="E254" s="197" t="s">
        <v>5</v>
      </c>
      <c r="F254" s="198" t="s">
        <v>499</v>
      </c>
      <c r="H254" s="199">
        <v>2</v>
      </c>
      <c r="I254" s="200"/>
      <c r="L254" s="195"/>
      <c r="M254" s="201"/>
      <c r="N254" s="202"/>
      <c r="O254" s="202"/>
      <c r="P254" s="202"/>
      <c r="Q254" s="202"/>
      <c r="R254" s="202"/>
      <c r="S254" s="202"/>
      <c r="T254" s="203"/>
      <c r="AT254" s="197" t="s">
        <v>163</v>
      </c>
      <c r="AU254" s="197" t="s">
        <v>94</v>
      </c>
      <c r="AV254" s="12" t="s">
        <v>94</v>
      </c>
      <c r="AW254" s="12" t="s">
        <v>49</v>
      </c>
      <c r="AX254" s="12" t="s">
        <v>26</v>
      </c>
      <c r="AY254" s="197" t="s">
        <v>150</v>
      </c>
    </row>
    <row r="255" spans="2:65" s="1" customFormat="1" ht="25.5" customHeight="1">
      <c r="B255" s="182"/>
      <c r="C255" s="225" t="s">
        <v>495</v>
      </c>
      <c r="D255" s="225" t="s">
        <v>389</v>
      </c>
      <c r="E255" s="226" t="s">
        <v>506</v>
      </c>
      <c r="F255" s="227" t="s">
        <v>507</v>
      </c>
      <c r="G255" s="228" t="s">
        <v>492</v>
      </c>
      <c r="H255" s="229">
        <v>5</v>
      </c>
      <c r="I255" s="230"/>
      <c r="J255" s="231">
        <f>ROUND(I255*H255,2)</f>
        <v>0</v>
      </c>
      <c r="K255" s="227" t="s">
        <v>157</v>
      </c>
      <c r="L255" s="232"/>
      <c r="M255" s="233" t="s">
        <v>5</v>
      </c>
      <c r="N255" s="234" t="s">
        <v>57</v>
      </c>
      <c r="O255" s="43"/>
      <c r="P255" s="192">
        <f>O255*H255</f>
        <v>0</v>
      </c>
      <c r="Q255" s="192">
        <v>6.7000000000000002E-3</v>
      </c>
      <c r="R255" s="192">
        <f>Q255*H255</f>
        <v>3.3500000000000002E-2</v>
      </c>
      <c r="S255" s="192">
        <v>0</v>
      </c>
      <c r="T255" s="193">
        <f>S255*H255</f>
        <v>0</v>
      </c>
      <c r="AR255" s="24" t="s">
        <v>187</v>
      </c>
      <c r="AT255" s="24" t="s">
        <v>389</v>
      </c>
      <c r="AU255" s="24" t="s">
        <v>94</v>
      </c>
      <c r="AY255" s="24" t="s">
        <v>150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24" t="s">
        <v>26</v>
      </c>
      <c r="BK255" s="194">
        <f>ROUND(I255*H255,2)</f>
        <v>0</v>
      </c>
      <c r="BL255" s="24" t="s">
        <v>170</v>
      </c>
      <c r="BM255" s="24" t="s">
        <v>1059</v>
      </c>
    </row>
    <row r="256" spans="2:65" s="12" customFormat="1">
      <c r="B256" s="195"/>
      <c r="D256" s="196" t="s">
        <v>163</v>
      </c>
      <c r="E256" s="197" t="s">
        <v>5</v>
      </c>
      <c r="F256" s="198" t="s">
        <v>1060</v>
      </c>
      <c r="H256" s="199">
        <v>5</v>
      </c>
      <c r="I256" s="200"/>
      <c r="L256" s="195"/>
      <c r="M256" s="201"/>
      <c r="N256" s="202"/>
      <c r="O256" s="202"/>
      <c r="P256" s="202"/>
      <c r="Q256" s="202"/>
      <c r="R256" s="202"/>
      <c r="S256" s="202"/>
      <c r="T256" s="203"/>
      <c r="AT256" s="197" t="s">
        <v>163</v>
      </c>
      <c r="AU256" s="197" t="s">
        <v>94</v>
      </c>
      <c r="AV256" s="12" t="s">
        <v>94</v>
      </c>
      <c r="AW256" s="12" t="s">
        <v>49</v>
      </c>
      <c r="AX256" s="12" t="s">
        <v>26</v>
      </c>
      <c r="AY256" s="197" t="s">
        <v>150</v>
      </c>
    </row>
    <row r="257" spans="2:65" s="1" customFormat="1" ht="25.5" customHeight="1">
      <c r="B257" s="182"/>
      <c r="C257" s="225" t="s">
        <v>500</v>
      </c>
      <c r="D257" s="225" t="s">
        <v>389</v>
      </c>
      <c r="E257" s="226" t="s">
        <v>510</v>
      </c>
      <c r="F257" s="227" t="s">
        <v>511</v>
      </c>
      <c r="G257" s="228" t="s">
        <v>492</v>
      </c>
      <c r="H257" s="229">
        <v>6</v>
      </c>
      <c r="I257" s="230"/>
      <c r="J257" s="231">
        <f>ROUND(I257*H257,2)</f>
        <v>0</v>
      </c>
      <c r="K257" s="227" t="s">
        <v>157</v>
      </c>
      <c r="L257" s="232"/>
      <c r="M257" s="233" t="s">
        <v>5</v>
      </c>
      <c r="N257" s="234" t="s">
        <v>57</v>
      </c>
      <c r="O257" s="43"/>
      <c r="P257" s="192">
        <f>O257*H257</f>
        <v>0</v>
      </c>
      <c r="Q257" s="192">
        <v>6.4999999999999997E-3</v>
      </c>
      <c r="R257" s="192">
        <f>Q257*H257</f>
        <v>3.9E-2</v>
      </c>
      <c r="S257" s="192">
        <v>0</v>
      </c>
      <c r="T257" s="193">
        <f>S257*H257</f>
        <v>0</v>
      </c>
      <c r="AR257" s="24" t="s">
        <v>187</v>
      </c>
      <c r="AT257" s="24" t="s">
        <v>389</v>
      </c>
      <c r="AU257" s="24" t="s">
        <v>94</v>
      </c>
      <c r="AY257" s="24" t="s">
        <v>150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24" t="s">
        <v>26</v>
      </c>
      <c r="BK257" s="194">
        <f>ROUND(I257*H257,2)</f>
        <v>0</v>
      </c>
      <c r="BL257" s="24" t="s">
        <v>170</v>
      </c>
      <c r="BM257" s="24" t="s">
        <v>1061</v>
      </c>
    </row>
    <row r="258" spans="2:65" s="12" customFormat="1">
      <c r="B258" s="195"/>
      <c r="D258" s="196" t="s">
        <v>163</v>
      </c>
      <c r="E258" s="197" t="s">
        <v>5</v>
      </c>
      <c r="F258" s="198" t="s">
        <v>1062</v>
      </c>
      <c r="H258" s="199">
        <v>6</v>
      </c>
      <c r="I258" s="200"/>
      <c r="L258" s="195"/>
      <c r="M258" s="201"/>
      <c r="N258" s="202"/>
      <c r="O258" s="202"/>
      <c r="P258" s="202"/>
      <c r="Q258" s="202"/>
      <c r="R258" s="202"/>
      <c r="S258" s="202"/>
      <c r="T258" s="203"/>
      <c r="AT258" s="197" t="s">
        <v>163</v>
      </c>
      <c r="AU258" s="197" t="s">
        <v>94</v>
      </c>
      <c r="AV258" s="12" t="s">
        <v>94</v>
      </c>
      <c r="AW258" s="12" t="s">
        <v>49</v>
      </c>
      <c r="AX258" s="12" t="s">
        <v>26</v>
      </c>
      <c r="AY258" s="197" t="s">
        <v>150</v>
      </c>
    </row>
    <row r="259" spans="2:65" s="1" customFormat="1" ht="38.25" customHeight="1">
      <c r="B259" s="182"/>
      <c r="C259" s="183" t="s">
        <v>505</v>
      </c>
      <c r="D259" s="183" t="s">
        <v>153</v>
      </c>
      <c r="E259" s="184" t="s">
        <v>515</v>
      </c>
      <c r="F259" s="185" t="s">
        <v>516</v>
      </c>
      <c r="G259" s="186" t="s">
        <v>492</v>
      </c>
      <c r="H259" s="187">
        <v>2</v>
      </c>
      <c r="I259" s="188"/>
      <c r="J259" s="189">
        <f>ROUND(I259*H259,2)</f>
        <v>0</v>
      </c>
      <c r="K259" s="185" t="s">
        <v>157</v>
      </c>
      <c r="L259" s="42"/>
      <c r="M259" s="190" t="s">
        <v>5</v>
      </c>
      <c r="N259" s="191" t="s">
        <v>57</v>
      </c>
      <c r="O259" s="43"/>
      <c r="P259" s="192">
        <f>O259*H259</f>
        <v>0</v>
      </c>
      <c r="Q259" s="192">
        <v>1.67E-3</v>
      </c>
      <c r="R259" s="192">
        <f>Q259*H259</f>
        <v>3.3400000000000001E-3</v>
      </c>
      <c r="S259" s="192">
        <v>0</v>
      </c>
      <c r="T259" s="193">
        <f>S259*H259</f>
        <v>0</v>
      </c>
      <c r="AR259" s="24" t="s">
        <v>170</v>
      </c>
      <c r="AT259" s="24" t="s">
        <v>153</v>
      </c>
      <c r="AU259" s="24" t="s">
        <v>94</v>
      </c>
      <c r="AY259" s="24" t="s">
        <v>150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24" t="s">
        <v>26</v>
      </c>
      <c r="BK259" s="194">
        <f>ROUND(I259*H259,2)</f>
        <v>0</v>
      </c>
      <c r="BL259" s="24" t="s">
        <v>170</v>
      </c>
      <c r="BM259" s="24" t="s">
        <v>1063</v>
      </c>
    </row>
    <row r="260" spans="2:65" s="12" customFormat="1">
      <c r="B260" s="195"/>
      <c r="D260" s="196" t="s">
        <v>163</v>
      </c>
      <c r="E260" s="197" t="s">
        <v>5</v>
      </c>
      <c r="F260" s="198" t="s">
        <v>919</v>
      </c>
      <c r="H260" s="199">
        <v>2</v>
      </c>
      <c r="I260" s="200"/>
      <c r="L260" s="195"/>
      <c r="M260" s="201"/>
      <c r="N260" s="202"/>
      <c r="O260" s="202"/>
      <c r="P260" s="202"/>
      <c r="Q260" s="202"/>
      <c r="R260" s="202"/>
      <c r="S260" s="202"/>
      <c r="T260" s="203"/>
      <c r="AT260" s="197" t="s">
        <v>163</v>
      </c>
      <c r="AU260" s="197" t="s">
        <v>94</v>
      </c>
      <c r="AV260" s="12" t="s">
        <v>94</v>
      </c>
      <c r="AW260" s="12" t="s">
        <v>49</v>
      </c>
      <c r="AX260" s="12" t="s">
        <v>26</v>
      </c>
      <c r="AY260" s="197" t="s">
        <v>150</v>
      </c>
    </row>
    <row r="261" spans="2:65" s="1" customFormat="1" ht="16.5" customHeight="1">
      <c r="B261" s="182"/>
      <c r="C261" s="225" t="s">
        <v>509</v>
      </c>
      <c r="D261" s="225" t="s">
        <v>389</v>
      </c>
      <c r="E261" s="226" t="s">
        <v>520</v>
      </c>
      <c r="F261" s="227" t="s">
        <v>521</v>
      </c>
      <c r="G261" s="228" t="s">
        <v>492</v>
      </c>
      <c r="H261" s="229">
        <v>2</v>
      </c>
      <c r="I261" s="230"/>
      <c r="J261" s="231">
        <f>ROUND(I261*H261,2)</f>
        <v>0</v>
      </c>
      <c r="K261" s="227" t="s">
        <v>5</v>
      </c>
      <c r="L261" s="232"/>
      <c r="M261" s="233" t="s">
        <v>5</v>
      </c>
      <c r="N261" s="234" t="s">
        <v>57</v>
      </c>
      <c r="O261" s="43"/>
      <c r="P261" s="192">
        <f>O261*H261</f>
        <v>0</v>
      </c>
      <c r="Q261" s="192">
        <v>1.6299999999999999E-2</v>
      </c>
      <c r="R261" s="192">
        <f>Q261*H261</f>
        <v>3.2599999999999997E-2</v>
      </c>
      <c r="S261" s="192">
        <v>0</v>
      </c>
      <c r="T261" s="193">
        <f>S261*H261</f>
        <v>0</v>
      </c>
      <c r="AR261" s="24" t="s">
        <v>187</v>
      </c>
      <c r="AT261" s="24" t="s">
        <v>389</v>
      </c>
      <c r="AU261" s="24" t="s">
        <v>94</v>
      </c>
      <c r="AY261" s="24" t="s">
        <v>150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24" t="s">
        <v>26</v>
      </c>
      <c r="BK261" s="194">
        <f>ROUND(I261*H261,2)</f>
        <v>0</v>
      </c>
      <c r="BL261" s="24" t="s">
        <v>170</v>
      </c>
      <c r="BM261" s="24" t="s">
        <v>1064</v>
      </c>
    </row>
    <row r="262" spans="2:65" s="12" customFormat="1">
      <c r="B262" s="195"/>
      <c r="D262" s="196" t="s">
        <v>163</v>
      </c>
      <c r="E262" s="197" t="s">
        <v>5</v>
      </c>
      <c r="F262" s="198" t="s">
        <v>523</v>
      </c>
      <c r="H262" s="199">
        <v>2</v>
      </c>
      <c r="I262" s="200"/>
      <c r="L262" s="195"/>
      <c r="M262" s="201"/>
      <c r="N262" s="202"/>
      <c r="O262" s="202"/>
      <c r="P262" s="202"/>
      <c r="Q262" s="202"/>
      <c r="R262" s="202"/>
      <c r="S262" s="202"/>
      <c r="T262" s="203"/>
      <c r="AT262" s="197" t="s">
        <v>163</v>
      </c>
      <c r="AU262" s="197" t="s">
        <v>94</v>
      </c>
      <c r="AV262" s="12" t="s">
        <v>94</v>
      </c>
      <c r="AW262" s="12" t="s">
        <v>49</v>
      </c>
      <c r="AX262" s="12" t="s">
        <v>26</v>
      </c>
      <c r="AY262" s="197" t="s">
        <v>150</v>
      </c>
    </row>
    <row r="263" spans="2:65" s="1" customFormat="1" ht="38.25" customHeight="1">
      <c r="B263" s="182"/>
      <c r="C263" s="183" t="s">
        <v>514</v>
      </c>
      <c r="D263" s="183" t="s">
        <v>153</v>
      </c>
      <c r="E263" s="184" t="s">
        <v>530</v>
      </c>
      <c r="F263" s="185" t="s">
        <v>531</v>
      </c>
      <c r="G263" s="186" t="s">
        <v>492</v>
      </c>
      <c r="H263" s="187">
        <v>2</v>
      </c>
      <c r="I263" s="188"/>
      <c r="J263" s="189">
        <f>ROUND(I263*H263,2)</f>
        <v>0</v>
      </c>
      <c r="K263" s="185" t="s">
        <v>157</v>
      </c>
      <c r="L263" s="42"/>
      <c r="M263" s="190" t="s">
        <v>5</v>
      </c>
      <c r="N263" s="191" t="s">
        <v>57</v>
      </c>
      <c r="O263" s="43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AR263" s="24" t="s">
        <v>170</v>
      </c>
      <c r="AT263" s="24" t="s">
        <v>153</v>
      </c>
      <c r="AU263" s="24" t="s">
        <v>94</v>
      </c>
      <c r="AY263" s="24" t="s">
        <v>150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24" t="s">
        <v>26</v>
      </c>
      <c r="BK263" s="194">
        <f>ROUND(I263*H263,2)</f>
        <v>0</v>
      </c>
      <c r="BL263" s="24" t="s">
        <v>170</v>
      </c>
      <c r="BM263" s="24" t="s">
        <v>1065</v>
      </c>
    </row>
    <row r="264" spans="2:65" s="12" customFormat="1">
      <c r="B264" s="195"/>
      <c r="D264" s="196" t="s">
        <v>163</v>
      </c>
      <c r="E264" s="197" t="s">
        <v>5</v>
      </c>
      <c r="F264" s="198" t="s">
        <v>499</v>
      </c>
      <c r="H264" s="199">
        <v>2</v>
      </c>
      <c r="I264" s="200"/>
      <c r="L264" s="195"/>
      <c r="M264" s="201"/>
      <c r="N264" s="202"/>
      <c r="O264" s="202"/>
      <c r="P264" s="202"/>
      <c r="Q264" s="202"/>
      <c r="R264" s="202"/>
      <c r="S264" s="202"/>
      <c r="T264" s="203"/>
      <c r="AT264" s="197" t="s">
        <v>163</v>
      </c>
      <c r="AU264" s="197" t="s">
        <v>94</v>
      </c>
      <c r="AV264" s="12" t="s">
        <v>94</v>
      </c>
      <c r="AW264" s="12" t="s">
        <v>49</v>
      </c>
      <c r="AX264" s="12" t="s">
        <v>26</v>
      </c>
      <c r="AY264" s="197" t="s">
        <v>150</v>
      </c>
    </row>
    <row r="265" spans="2:65" s="1" customFormat="1" ht="25.5" customHeight="1">
      <c r="B265" s="182"/>
      <c r="C265" s="225" t="s">
        <v>519</v>
      </c>
      <c r="D265" s="225" t="s">
        <v>389</v>
      </c>
      <c r="E265" s="226" t="s">
        <v>534</v>
      </c>
      <c r="F265" s="227" t="s">
        <v>535</v>
      </c>
      <c r="G265" s="228" t="s">
        <v>492</v>
      </c>
      <c r="H265" s="229">
        <v>2</v>
      </c>
      <c r="I265" s="230"/>
      <c r="J265" s="231">
        <f>ROUND(I265*H265,2)</f>
        <v>0</v>
      </c>
      <c r="K265" s="227" t="s">
        <v>157</v>
      </c>
      <c r="L265" s="232"/>
      <c r="M265" s="233" t="s">
        <v>5</v>
      </c>
      <c r="N265" s="234" t="s">
        <v>57</v>
      </c>
      <c r="O265" s="43"/>
      <c r="P265" s="192">
        <f>O265*H265</f>
        <v>0</v>
      </c>
      <c r="Q265" s="192">
        <v>1.2999999999999999E-2</v>
      </c>
      <c r="R265" s="192">
        <f>Q265*H265</f>
        <v>2.5999999999999999E-2</v>
      </c>
      <c r="S265" s="192">
        <v>0</v>
      </c>
      <c r="T265" s="193">
        <f>S265*H265</f>
        <v>0</v>
      </c>
      <c r="AR265" s="24" t="s">
        <v>187</v>
      </c>
      <c r="AT265" s="24" t="s">
        <v>389</v>
      </c>
      <c r="AU265" s="24" t="s">
        <v>94</v>
      </c>
      <c r="AY265" s="24" t="s">
        <v>150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24" t="s">
        <v>26</v>
      </c>
      <c r="BK265" s="194">
        <f>ROUND(I265*H265,2)</f>
        <v>0</v>
      </c>
      <c r="BL265" s="24" t="s">
        <v>170</v>
      </c>
      <c r="BM265" s="24" t="s">
        <v>1066</v>
      </c>
    </row>
    <row r="266" spans="2:65" s="12" customFormat="1">
      <c r="B266" s="195"/>
      <c r="D266" s="196" t="s">
        <v>163</v>
      </c>
      <c r="E266" s="197" t="s">
        <v>5</v>
      </c>
      <c r="F266" s="198" t="s">
        <v>499</v>
      </c>
      <c r="H266" s="199">
        <v>2</v>
      </c>
      <c r="I266" s="200"/>
      <c r="L266" s="195"/>
      <c r="M266" s="201"/>
      <c r="N266" s="202"/>
      <c r="O266" s="202"/>
      <c r="P266" s="202"/>
      <c r="Q266" s="202"/>
      <c r="R266" s="202"/>
      <c r="S266" s="202"/>
      <c r="T266" s="203"/>
      <c r="AT266" s="197" t="s">
        <v>163</v>
      </c>
      <c r="AU266" s="197" t="s">
        <v>94</v>
      </c>
      <c r="AV266" s="12" t="s">
        <v>94</v>
      </c>
      <c r="AW266" s="12" t="s">
        <v>49</v>
      </c>
      <c r="AX266" s="12" t="s">
        <v>26</v>
      </c>
      <c r="AY266" s="197" t="s">
        <v>150</v>
      </c>
    </row>
    <row r="267" spans="2:65" s="1" customFormat="1" ht="38.25" customHeight="1">
      <c r="B267" s="182"/>
      <c r="C267" s="183" t="s">
        <v>524</v>
      </c>
      <c r="D267" s="183" t="s">
        <v>153</v>
      </c>
      <c r="E267" s="184" t="s">
        <v>538</v>
      </c>
      <c r="F267" s="185" t="s">
        <v>539</v>
      </c>
      <c r="G267" s="186" t="s">
        <v>492</v>
      </c>
      <c r="H267" s="187">
        <v>5</v>
      </c>
      <c r="I267" s="188"/>
      <c r="J267" s="189">
        <f>ROUND(I267*H267,2)</f>
        <v>0</v>
      </c>
      <c r="K267" s="185" t="s">
        <v>157</v>
      </c>
      <c r="L267" s="42"/>
      <c r="M267" s="190" t="s">
        <v>5</v>
      </c>
      <c r="N267" s="191" t="s">
        <v>57</v>
      </c>
      <c r="O267" s="43"/>
      <c r="P267" s="192">
        <f>O267*H267</f>
        <v>0</v>
      </c>
      <c r="Q267" s="192">
        <v>1E-4</v>
      </c>
      <c r="R267" s="192">
        <f>Q267*H267</f>
        <v>5.0000000000000001E-4</v>
      </c>
      <c r="S267" s="192">
        <v>0</v>
      </c>
      <c r="T267" s="193">
        <f>S267*H267</f>
        <v>0</v>
      </c>
      <c r="AR267" s="24" t="s">
        <v>170</v>
      </c>
      <c r="AT267" s="24" t="s">
        <v>153</v>
      </c>
      <c r="AU267" s="24" t="s">
        <v>94</v>
      </c>
      <c r="AY267" s="24" t="s">
        <v>150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24" t="s">
        <v>26</v>
      </c>
      <c r="BK267" s="194">
        <f>ROUND(I267*H267,2)</f>
        <v>0</v>
      </c>
      <c r="BL267" s="24" t="s">
        <v>170</v>
      </c>
      <c r="BM267" s="24" t="s">
        <v>1067</v>
      </c>
    </row>
    <row r="268" spans="2:65" s="12" customFormat="1">
      <c r="B268" s="195"/>
      <c r="D268" s="196" t="s">
        <v>163</v>
      </c>
      <c r="E268" s="197" t="s">
        <v>5</v>
      </c>
      <c r="F268" s="198" t="s">
        <v>899</v>
      </c>
      <c r="H268" s="199">
        <v>5</v>
      </c>
      <c r="I268" s="200"/>
      <c r="L268" s="195"/>
      <c r="M268" s="201"/>
      <c r="N268" s="202"/>
      <c r="O268" s="202"/>
      <c r="P268" s="202"/>
      <c r="Q268" s="202"/>
      <c r="R268" s="202"/>
      <c r="S268" s="202"/>
      <c r="T268" s="203"/>
      <c r="AT268" s="197" t="s">
        <v>163</v>
      </c>
      <c r="AU268" s="197" t="s">
        <v>94</v>
      </c>
      <c r="AV268" s="12" t="s">
        <v>94</v>
      </c>
      <c r="AW268" s="12" t="s">
        <v>49</v>
      </c>
      <c r="AX268" s="12" t="s">
        <v>26</v>
      </c>
      <c r="AY268" s="197" t="s">
        <v>150</v>
      </c>
    </row>
    <row r="269" spans="2:65" s="1" customFormat="1" ht="25.5" customHeight="1">
      <c r="B269" s="182"/>
      <c r="C269" s="225" t="s">
        <v>529</v>
      </c>
      <c r="D269" s="225" t="s">
        <v>389</v>
      </c>
      <c r="E269" s="226" t="s">
        <v>900</v>
      </c>
      <c r="F269" s="227" t="s">
        <v>901</v>
      </c>
      <c r="G269" s="228" t="s">
        <v>492</v>
      </c>
      <c r="H269" s="229">
        <v>1</v>
      </c>
      <c r="I269" s="230"/>
      <c r="J269" s="231">
        <f>ROUND(I269*H269,2)</f>
        <v>0</v>
      </c>
      <c r="K269" s="227" t="s">
        <v>157</v>
      </c>
      <c r="L269" s="232"/>
      <c r="M269" s="233" t="s">
        <v>5</v>
      </c>
      <c r="N269" s="234" t="s">
        <v>57</v>
      </c>
      <c r="O269" s="43"/>
      <c r="P269" s="192">
        <f>O269*H269</f>
        <v>0</v>
      </c>
      <c r="Q269" s="192">
        <v>6.8999999999999999E-3</v>
      </c>
      <c r="R269" s="192">
        <f>Q269*H269</f>
        <v>6.8999999999999999E-3</v>
      </c>
      <c r="S269" s="192">
        <v>0</v>
      </c>
      <c r="T269" s="193">
        <f>S269*H269</f>
        <v>0</v>
      </c>
      <c r="AR269" s="24" t="s">
        <v>187</v>
      </c>
      <c r="AT269" s="24" t="s">
        <v>389</v>
      </c>
      <c r="AU269" s="24" t="s">
        <v>94</v>
      </c>
      <c r="AY269" s="24" t="s">
        <v>150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24" t="s">
        <v>26</v>
      </c>
      <c r="BK269" s="194">
        <f>ROUND(I269*H269,2)</f>
        <v>0</v>
      </c>
      <c r="BL269" s="24" t="s">
        <v>170</v>
      </c>
      <c r="BM269" s="24" t="s">
        <v>1068</v>
      </c>
    </row>
    <row r="270" spans="2:65" s="12" customFormat="1">
      <c r="B270" s="195"/>
      <c r="D270" s="196" t="s">
        <v>163</v>
      </c>
      <c r="E270" s="197" t="s">
        <v>5</v>
      </c>
      <c r="F270" s="198" t="s">
        <v>504</v>
      </c>
      <c r="H270" s="199">
        <v>1</v>
      </c>
      <c r="I270" s="200"/>
      <c r="L270" s="195"/>
      <c r="M270" s="201"/>
      <c r="N270" s="202"/>
      <c r="O270" s="202"/>
      <c r="P270" s="202"/>
      <c r="Q270" s="202"/>
      <c r="R270" s="202"/>
      <c r="S270" s="202"/>
      <c r="T270" s="203"/>
      <c r="AT270" s="197" t="s">
        <v>163</v>
      </c>
      <c r="AU270" s="197" t="s">
        <v>94</v>
      </c>
      <c r="AV270" s="12" t="s">
        <v>94</v>
      </c>
      <c r="AW270" s="12" t="s">
        <v>49</v>
      </c>
      <c r="AX270" s="12" t="s">
        <v>26</v>
      </c>
      <c r="AY270" s="197" t="s">
        <v>150</v>
      </c>
    </row>
    <row r="271" spans="2:65" s="1" customFormat="1" ht="25.5" customHeight="1">
      <c r="B271" s="182"/>
      <c r="C271" s="225" t="s">
        <v>533</v>
      </c>
      <c r="D271" s="225" t="s">
        <v>389</v>
      </c>
      <c r="E271" s="226" t="s">
        <v>543</v>
      </c>
      <c r="F271" s="227" t="s">
        <v>544</v>
      </c>
      <c r="G271" s="228" t="s">
        <v>492</v>
      </c>
      <c r="H271" s="229">
        <v>2</v>
      </c>
      <c r="I271" s="230"/>
      <c r="J271" s="231">
        <f>ROUND(I271*H271,2)</f>
        <v>0</v>
      </c>
      <c r="K271" s="227" t="s">
        <v>157</v>
      </c>
      <c r="L271" s="232"/>
      <c r="M271" s="233" t="s">
        <v>5</v>
      </c>
      <c r="N271" s="234" t="s">
        <v>57</v>
      </c>
      <c r="O271" s="43"/>
      <c r="P271" s="192">
        <f>O271*H271</f>
        <v>0</v>
      </c>
      <c r="Q271" s="192">
        <v>7.7000000000000002E-3</v>
      </c>
      <c r="R271" s="192">
        <f>Q271*H271</f>
        <v>1.54E-2</v>
      </c>
      <c r="S271" s="192">
        <v>0</v>
      </c>
      <c r="T271" s="193">
        <f>S271*H271</f>
        <v>0</v>
      </c>
      <c r="AR271" s="24" t="s">
        <v>187</v>
      </c>
      <c r="AT271" s="24" t="s">
        <v>389</v>
      </c>
      <c r="AU271" s="24" t="s">
        <v>94</v>
      </c>
      <c r="AY271" s="24" t="s">
        <v>150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24" t="s">
        <v>26</v>
      </c>
      <c r="BK271" s="194">
        <f>ROUND(I271*H271,2)</f>
        <v>0</v>
      </c>
      <c r="BL271" s="24" t="s">
        <v>170</v>
      </c>
      <c r="BM271" s="24" t="s">
        <v>1069</v>
      </c>
    </row>
    <row r="272" spans="2:65" s="12" customFormat="1">
      <c r="B272" s="195"/>
      <c r="D272" s="196" t="s">
        <v>163</v>
      </c>
      <c r="E272" s="197" t="s">
        <v>5</v>
      </c>
      <c r="F272" s="198" t="s">
        <v>499</v>
      </c>
      <c r="H272" s="199">
        <v>2</v>
      </c>
      <c r="I272" s="200"/>
      <c r="L272" s="195"/>
      <c r="M272" s="201"/>
      <c r="N272" s="202"/>
      <c r="O272" s="202"/>
      <c r="P272" s="202"/>
      <c r="Q272" s="202"/>
      <c r="R272" s="202"/>
      <c r="S272" s="202"/>
      <c r="T272" s="203"/>
      <c r="AT272" s="197" t="s">
        <v>163</v>
      </c>
      <c r="AU272" s="197" t="s">
        <v>94</v>
      </c>
      <c r="AV272" s="12" t="s">
        <v>94</v>
      </c>
      <c r="AW272" s="12" t="s">
        <v>49</v>
      </c>
      <c r="AX272" s="12" t="s">
        <v>26</v>
      </c>
      <c r="AY272" s="197" t="s">
        <v>150</v>
      </c>
    </row>
    <row r="273" spans="2:65" s="1" customFormat="1" ht="25.5" customHeight="1">
      <c r="B273" s="182"/>
      <c r="C273" s="225" t="s">
        <v>537</v>
      </c>
      <c r="D273" s="225" t="s">
        <v>389</v>
      </c>
      <c r="E273" s="226" t="s">
        <v>547</v>
      </c>
      <c r="F273" s="227" t="s">
        <v>548</v>
      </c>
      <c r="G273" s="228" t="s">
        <v>492</v>
      </c>
      <c r="H273" s="229">
        <v>1</v>
      </c>
      <c r="I273" s="230"/>
      <c r="J273" s="231">
        <f>ROUND(I273*H273,2)</f>
        <v>0</v>
      </c>
      <c r="K273" s="227" t="s">
        <v>157</v>
      </c>
      <c r="L273" s="232"/>
      <c r="M273" s="233" t="s">
        <v>5</v>
      </c>
      <c r="N273" s="234" t="s">
        <v>57</v>
      </c>
      <c r="O273" s="43"/>
      <c r="P273" s="192">
        <f>O273*H273</f>
        <v>0</v>
      </c>
      <c r="Q273" s="192">
        <v>1.11E-2</v>
      </c>
      <c r="R273" s="192">
        <f>Q273*H273</f>
        <v>1.11E-2</v>
      </c>
      <c r="S273" s="192">
        <v>0</v>
      </c>
      <c r="T273" s="193">
        <f>S273*H273</f>
        <v>0</v>
      </c>
      <c r="AR273" s="24" t="s">
        <v>187</v>
      </c>
      <c r="AT273" s="24" t="s">
        <v>389</v>
      </c>
      <c r="AU273" s="24" t="s">
        <v>94</v>
      </c>
      <c r="AY273" s="24" t="s">
        <v>150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24" t="s">
        <v>26</v>
      </c>
      <c r="BK273" s="194">
        <f>ROUND(I273*H273,2)</f>
        <v>0</v>
      </c>
      <c r="BL273" s="24" t="s">
        <v>170</v>
      </c>
      <c r="BM273" s="24" t="s">
        <v>1070</v>
      </c>
    </row>
    <row r="274" spans="2:65" s="12" customFormat="1">
      <c r="B274" s="195"/>
      <c r="D274" s="196" t="s">
        <v>163</v>
      </c>
      <c r="E274" s="197" t="s">
        <v>5</v>
      </c>
      <c r="F274" s="198" t="s">
        <v>504</v>
      </c>
      <c r="H274" s="199">
        <v>1</v>
      </c>
      <c r="I274" s="200"/>
      <c r="L274" s="195"/>
      <c r="M274" s="201"/>
      <c r="N274" s="202"/>
      <c r="O274" s="202"/>
      <c r="P274" s="202"/>
      <c r="Q274" s="202"/>
      <c r="R274" s="202"/>
      <c r="S274" s="202"/>
      <c r="T274" s="203"/>
      <c r="AT274" s="197" t="s">
        <v>163</v>
      </c>
      <c r="AU274" s="197" t="s">
        <v>94</v>
      </c>
      <c r="AV274" s="12" t="s">
        <v>94</v>
      </c>
      <c r="AW274" s="12" t="s">
        <v>49</v>
      </c>
      <c r="AX274" s="12" t="s">
        <v>26</v>
      </c>
      <c r="AY274" s="197" t="s">
        <v>150</v>
      </c>
    </row>
    <row r="275" spans="2:65" s="1" customFormat="1" ht="16.5" customHeight="1">
      <c r="B275" s="182"/>
      <c r="C275" s="225" t="s">
        <v>542</v>
      </c>
      <c r="D275" s="225" t="s">
        <v>389</v>
      </c>
      <c r="E275" s="226" t="s">
        <v>551</v>
      </c>
      <c r="F275" s="227" t="s">
        <v>552</v>
      </c>
      <c r="G275" s="228" t="s">
        <v>492</v>
      </c>
      <c r="H275" s="229">
        <v>1</v>
      </c>
      <c r="I275" s="230"/>
      <c r="J275" s="231">
        <f>ROUND(I275*H275,2)</f>
        <v>0</v>
      </c>
      <c r="K275" s="227" t="s">
        <v>157</v>
      </c>
      <c r="L275" s="232"/>
      <c r="M275" s="233" t="s">
        <v>5</v>
      </c>
      <c r="N275" s="234" t="s">
        <v>57</v>
      </c>
      <c r="O275" s="43"/>
      <c r="P275" s="192">
        <f>O275*H275</f>
        <v>0</v>
      </c>
      <c r="Q275" s="192">
        <v>8.9999999999999993E-3</v>
      </c>
      <c r="R275" s="192">
        <f>Q275*H275</f>
        <v>8.9999999999999993E-3</v>
      </c>
      <c r="S275" s="192">
        <v>0</v>
      </c>
      <c r="T275" s="193">
        <f>S275*H275</f>
        <v>0</v>
      </c>
      <c r="AR275" s="24" t="s">
        <v>187</v>
      </c>
      <c r="AT275" s="24" t="s">
        <v>389</v>
      </c>
      <c r="AU275" s="24" t="s">
        <v>94</v>
      </c>
      <c r="AY275" s="24" t="s">
        <v>150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24" t="s">
        <v>26</v>
      </c>
      <c r="BK275" s="194">
        <f>ROUND(I275*H275,2)</f>
        <v>0</v>
      </c>
      <c r="BL275" s="24" t="s">
        <v>170</v>
      </c>
      <c r="BM275" s="24" t="s">
        <v>1071</v>
      </c>
    </row>
    <row r="276" spans="2:65" s="12" customFormat="1">
      <c r="B276" s="195"/>
      <c r="D276" s="196" t="s">
        <v>163</v>
      </c>
      <c r="E276" s="197" t="s">
        <v>5</v>
      </c>
      <c r="F276" s="198" t="s">
        <v>504</v>
      </c>
      <c r="H276" s="199">
        <v>1</v>
      </c>
      <c r="I276" s="200"/>
      <c r="L276" s="195"/>
      <c r="M276" s="201"/>
      <c r="N276" s="202"/>
      <c r="O276" s="202"/>
      <c r="P276" s="202"/>
      <c r="Q276" s="202"/>
      <c r="R276" s="202"/>
      <c r="S276" s="202"/>
      <c r="T276" s="203"/>
      <c r="AT276" s="197" t="s">
        <v>163</v>
      </c>
      <c r="AU276" s="197" t="s">
        <v>94</v>
      </c>
      <c r="AV276" s="12" t="s">
        <v>94</v>
      </c>
      <c r="AW276" s="12" t="s">
        <v>49</v>
      </c>
      <c r="AX276" s="12" t="s">
        <v>26</v>
      </c>
      <c r="AY276" s="197" t="s">
        <v>150</v>
      </c>
    </row>
    <row r="277" spans="2:65" s="1" customFormat="1" ht="25.5" customHeight="1">
      <c r="B277" s="182"/>
      <c r="C277" s="183" t="s">
        <v>546</v>
      </c>
      <c r="D277" s="183" t="s">
        <v>153</v>
      </c>
      <c r="E277" s="184" t="s">
        <v>555</v>
      </c>
      <c r="F277" s="185" t="s">
        <v>556</v>
      </c>
      <c r="G277" s="186" t="s">
        <v>289</v>
      </c>
      <c r="H277" s="187">
        <v>9</v>
      </c>
      <c r="I277" s="188"/>
      <c r="J277" s="189">
        <f>ROUND(I277*H277,2)</f>
        <v>0</v>
      </c>
      <c r="K277" s="185" t="s">
        <v>157</v>
      </c>
      <c r="L277" s="42"/>
      <c r="M277" s="190" t="s">
        <v>5</v>
      </c>
      <c r="N277" s="191" t="s">
        <v>57</v>
      </c>
      <c r="O277" s="43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AR277" s="24" t="s">
        <v>170</v>
      </c>
      <c r="AT277" s="24" t="s">
        <v>153</v>
      </c>
      <c r="AU277" s="24" t="s">
        <v>94</v>
      </c>
      <c r="AY277" s="24" t="s">
        <v>150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24" t="s">
        <v>26</v>
      </c>
      <c r="BK277" s="194">
        <f>ROUND(I277*H277,2)</f>
        <v>0</v>
      </c>
      <c r="BL277" s="24" t="s">
        <v>170</v>
      </c>
      <c r="BM277" s="24" t="s">
        <v>1072</v>
      </c>
    </row>
    <row r="278" spans="2:65" s="12" customFormat="1">
      <c r="B278" s="195"/>
      <c r="D278" s="196" t="s">
        <v>163</v>
      </c>
      <c r="E278" s="197" t="s">
        <v>5</v>
      </c>
      <c r="F278" s="198" t="s">
        <v>558</v>
      </c>
      <c r="H278" s="199">
        <v>9</v>
      </c>
      <c r="I278" s="200"/>
      <c r="L278" s="195"/>
      <c r="M278" s="201"/>
      <c r="N278" s="202"/>
      <c r="O278" s="202"/>
      <c r="P278" s="202"/>
      <c r="Q278" s="202"/>
      <c r="R278" s="202"/>
      <c r="S278" s="202"/>
      <c r="T278" s="203"/>
      <c r="AT278" s="197" t="s">
        <v>163</v>
      </c>
      <c r="AU278" s="197" t="s">
        <v>94</v>
      </c>
      <c r="AV278" s="12" t="s">
        <v>94</v>
      </c>
      <c r="AW278" s="12" t="s">
        <v>49</v>
      </c>
      <c r="AX278" s="12" t="s">
        <v>26</v>
      </c>
      <c r="AY278" s="197" t="s">
        <v>150</v>
      </c>
    </row>
    <row r="279" spans="2:65" s="1" customFormat="1" ht="25.5" customHeight="1">
      <c r="B279" s="182"/>
      <c r="C279" s="225" t="s">
        <v>550</v>
      </c>
      <c r="D279" s="225" t="s">
        <v>389</v>
      </c>
      <c r="E279" s="226" t="s">
        <v>560</v>
      </c>
      <c r="F279" s="227" t="s">
        <v>561</v>
      </c>
      <c r="G279" s="228" t="s">
        <v>289</v>
      </c>
      <c r="H279" s="229">
        <v>9.1349999999999998</v>
      </c>
      <c r="I279" s="230"/>
      <c r="J279" s="231">
        <f>ROUND(I279*H279,2)</f>
        <v>0</v>
      </c>
      <c r="K279" s="227" t="s">
        <v>5</v>
      </c>
      <c r="L279" s="232"/>
      <c r="M279" s="233" t="s">
        <v>5</v>
      </c>
      <c r="N279" s="234" t="s">
        <v>57</v>
      </c>
      <c r="O279" s="43"/>
      <c r="P279" s="192">
        <f>O279*H279</f>
        <v>0</v>
      </c>
      <c r="Q279" s="192">
        <v>2.7999999999999998E-4</v>
      </c>
      <c r="R279" s="192">
        <f>Q279*H279</f>
        <v>2.5577999999999998E-3</v>
      </c>
      <c r="S279" s="192">
        <v>0</v>
      </c>
      <c r="T279" s="193">
        <f>S279*H279</f>
        <v>0</v>
      </c>
      <c r="AR279" s="24" t="s">
        <v>187</v>
      </c>
      <c r="AT279" s="24" t="s">
        <v>389</v>
      </c>
      <c r="AU279" s="24" t="s">
        <v>94</v>
      </c>
      <c r="AY279" s="24" t="s">
        <v>150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24" t="s">
        <v>26</v>
      </c>
      <c r="BK279" s="194">
        <f>ROUND(I279*H279,2)</f>
        <v>0</v>
      </c>
      <c r="BL279" s="24" t="s">
        <v>170</v>
      </c>
      <c r="BM279" s="24" t="s">
        <v>1073</v>
      </c>
    </row>
    <row r="280" spans="2:65" s="12" customFormat="1">
      <c r="B280" s="195"/>
      <c r="D280" s="196" t="s">
        <v>163</v>
      </c>
      <c r="E280" s="197" t="s">
        <v>5</v>
      </c>
      <c r="F280" s="198" t="s">
        <v>558</v>
      </c>
      <c r="H280" s="199">
        <v>9</v>
      </c>
      <c r="I280" s="200"/>
      <c r="L280" s="195"/>
      <c r="M280" s="201"/>
      <c r="N280" s="202"/>
      <c r="O280" s="202"/>
      <c r="P280" s="202"/>
      <c r="Q280" s="202"/>
      <c r="R280" s="202"/>
      <c r="S280" s="202"/>
      <c r="T280" s="203"/>
      <c r="AT280" s="197" t="s">
        <v>163</v>
      </c>
      <c r="AU280" s="197" t="s">
        <v>94</v>
      </c>
      <c r="AV280" s="12" t="s">
        <v>94</v>
      </c>
      <c r="AW280" s="12" t="s">
        <v>49</v>
      </c>
      <c r="AX280" s="12" t="s">
        <v>26</v>
      </c>
      <c r="AY280" s="197" t="s">
        <v>150</v>
      </c>
    </row>
    <row r="281" spans="2:65" s="12" customFormat="1">
      <c r="B281" s="195"/>
      <c r="D281" s="196" t="s">
        <v>163</v>
      </c>
      <c r="F281" s="198" t="s">
        <v>563</v>
      </c>
      <c r="H281" s="199">
        <v>9.1349999999999998</v>
      </c>
      <c r="I281" s="200"/>
      <c r="L281" s="195"/>
      <c r="M281" s="201"/>
      <c r="N281" s="202"/>
      <c r="O281" s="202"/>
      <c r="P281" s="202"/>
      <c r="Q281" s="202"/>
      <c r="R281" s="202"/>
      <c r="S281" s="202"/>
      <c r="T281" s="203"/>
      <c r="AT281" s="197" t="s">
        <v>163</v>
      </c>
      <c r="AU281" s="197" t="s">
        <v>94</v>
      </c>
      <c r="AV281" s="12" t="s">
        <v>94</v>
      </c>
      <c r="AW281" s="12" t="s">
        <v>6</v>
      </c>
      <c r="AX281" s="12" t="s">
        <v>26</v>
      </c>
      <c r="AY281" s="197" t="s">
        <v>150</v>
      </c>
    </row>
    <row r="282" spans="2:65" s="1" customFormat="1" ht="16.5" customHeight="1">
      <c r="B282" s="182"/>
      <c r="C282" s="225" t="s">
        <v>554</v>
      </c>
      <c r="D282" s="225" t="s">
        <v>389</v>
      </c>
      <c r="E282" s="226" t="s">
        <v>730</v>
      </c>
      <c r="F282" s="227" t="s">
        <v>731</v>
      </c>
      <c r="G282" s="228" t="s">
        <v>492</v>
      </c>
      <c r="H282" s="229">
        <v>9</v>
      </c>
      <c r="I282" s="230"/>
      <c r="J282" s="231">
        <f>ROUND(I282*H282,2)</f>
        <v>0</v>
      </c>
      <c r="K282" s="227" t="s">
        <v>157</v>
      </c>
      <c r="L282" s="232"/>
      <c r="M282" s="233" t="s">
        <v>5</v>
      </c>
      <c r="N282" s="234" t="s">
        <v>57</v>
      </c>
      <c r="O282" s="43"/>
      <c r="P282" s="192">
        <f>O282*H282</f>
        <v>0</v>
      </c>
      <c r="Q282" s="192">
        <v>1E-4</v>
      </c>
      <c r="R282" s="192">
        <f>Q282*H282</f>
        <v>9.0000000000000008E-4</v>
      </c>
      <c r="S282" s="192">
        <v>0</v>
      </c>
      <c r="T282" s="193">
        <f>S282*H282</f>
        <v>0</v>
      </c>
      <c r="AR282" s="24" t="s">
        <v>187</v>
      </c>
      <c r="AT282" s="24" t="s">
        <v>389</v>
      </c>
      <c r="AU282" s="24" t="s">
        <v>94</v>
      </c>
      <c r="AY282" s="24" t="s">
        <v>150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24" t="s">
        <v>26</v>
      </c>
      <c r="BK282" s="194">
        <f>ROUND(I282*H282,2)</f>
        <v>0</v>
      </c>
      <c r="BL282" s="24" t="s">
        <v>170</v>
      </c>
      <c r="BM282" s="24" t="s">
        <v>1074</v>
      </c>
    </row>
    <row r="283" spans="2:65" s="12" customFormat="1">
      <c r="B283" s="195"/>
      <c r="D283" s="196" t="s">
        <v>163</v>
      </c>
      <c r="E283" s="197" t="s">
        <v>5</v>
      </c>
      <c r="F283" s="198" t="s">
        <v>708</v>
      </c>
      <c r="H283" s="199">
        <v>9</v>
      </c>
      <c r="I283" s="200"/>
      <c r="L283" s="195"/>
      <c r="M283" s="201"/>
      <c r="N283" s="202"/>
      <c r="O283" s="202"/>
      <c r="P283" s="202"/>
      <c r="Q283" s="202"/>
      <c r="R283" s="202"/>
      <c r="S283" s="202"/>
      <c r="T283" s="203"/>
      <c r="AT283" s="197" t="s">
        <v>163</v>
      </c>
      <c r="AU283" s="197" t="s">
        <v>94</v>
      </c>
      <c r="AV283" s="12" t="s">
        <v>94</v>
      </c>
      <c r="AW283" s="12" t="s">
        <v>49</v>
      </c>
      <c r="AX283" s="12" t="s">
        <v>26</v>
      </c>
      <c r="AY283" s="197" t="s">
        <v>150</v>
      </c>
    </row>
    <row r="284" spans="2:65" s="1" customFormat="1" ht="16.5" customHeight="1">
      <c r="B284" s="182"/>
      <c r="C284" s="183" t="s">
        <v>559</v>
      </c>
      <c r="D284" s="183" t="s">
        <v>153</v>
      </c>
      <c r="E284" s="184" t="s">
        <v>585</v>
      </c>
      <c r="F284" s="185" t="s">
        <v>586</v>
      </c>
      <c r="G284" s="186" t="s">
        <v>492</v>
      </c>
      <c r="H284" s="187">
        <v>9</v>
      </c>
      <c r="I284" s="188"/>
      <c r="J284" s="189">
        <f>ROUND(I284*H284,2)</f>
        <v>0</v>
      </c>
      <c r="K284" s="185" t="s">
        <v>157</v>
      </c>
      <c r="L284" s="42"/>
      <c r="M284" s="190" t="s">
        <v>5</v>
      </c>
      <c r="N284" s="191" t="s">
        <v>57</v>
      </c>
      <c r="O284" s="43"/>
      <c r="P284" s="192">
        <f>O284*H284</f>
        <v>0</v>
      </c>
      <c r="Q284" s="192">
        <v>2.0000000000000002E-5</v>
      </c>
      <c r="R284" s="192">
        <f>Q284*H284</f>
        <v>1.8000000000000001E-4</v>
      </c>
      <c r="S284" s="192">
        <v>0</v>
      </c>
      <c r="T284" s="193">
        <f>S284*H284</f>
        <v>0</v>
      </c>
      <c r="AR284" s="24" t="s">
        <v>170</v>
      </c>
      <c r="AT284" s="24" t="s">
        <v>153</v>
      </c>
      <c r="AU284" s="24" t="s">
        <v>94</v>
      </c>
      <c r="AY284" s="24" t="s">
        <v>150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24" t="s">
        <v>26</v>
      </c>
      <c r="BK284" s="194">
        <f>ROUND(I284*H284,2)</f>
        <v>0</v>
      </c>
      <c r="BL284" s="24" t="s">
        <v>170</v>
      </c>
      <c r="BM284" s="24" t="s">
        <v>1075</v>
      </c>
    </row>
    <row r="285" spans="2:65" s="12" customFormat="1">
      <c r="B285" s="195"/>
      <c r="D285" s="196" t="s">
        <v>163</v>
      </c>
      <c r="E285" s="197" t="s">
        <v>5</v>
      </c>
      <c r="F285" s="198" t="s">
        <v>588</v>
      </c>
      <c r="H285" s="199">
        <v>9</v>
      </c>
      <c r="I285" s="200"/>
      <c r="L285" s="195"/>
      <c r="M285" s="201"/>
      <c r="N285" s="202"/>
      <c r="O285" s="202"/>
      <c r="P285" s="202"/>
      <c r="Q285" s="202"/>
      <c r="R285" s="202"/>
      <c r="S285" s="202"/>
      <c r="T285" s="203"/>
      <c r="AT285" s="197" t="s">
        <v>163</v>
      </c>
      <c r="AU285" s="197" t="s">
        <v>94</v>
      </c>
      <c r="AV285" s="12" t="s">
        <v>94</v>
      </c>
      <c r="AW285" s="12" t="s">
        <v>49</v>
      </c>
      <c r="AX285" s="12" t="s">
        <v>26</v>
      </c>
      <c r="AY285" s="197" t="s">
        <v>150</v>
      </c>
    </row>
    <row r="286" spans="2:65" s="1" customFormat="1" ht="16.5" customHeight="1">
      <c r="B286" s="182"/>
      <c r="C286" s="225" t="s">
        <v>564</v>
      </c>
      <c r="D286" s="225" t="s">
        <v>389</v>
      </c>
      <c r="E286" s="226" t="s">
        <v>594</v>
      </c>
      <c r="F286" s="517" t="s">
        <v>1520</v>
      </c>
      <c r="G286" s="228" t="s">
        <v>591</v>
      </c>
      <c r="H286" s="229">
        <v>9</v>
      </c>
      <c r="I286" s="230"/>
      <c r="J286" s="231">
        <f>ROUND(I286*H286,2)</f>
        <v>0</v>
      </c>
      <c r="K286" s="227" t="s">
        <v>5</v>
      </c>
      <c r="L286" s="232"/>
      <c r="M286" s="233" t="s">
        <v>5</v>
      </c>
      <c r="N286" s="234" t="s">
        <v>57</v>
      </c>
      <c r="O286" s="43"/>
      <c r="P286" s="192">
        <f>O286*H286</f>
        <v>0</v>
      </c>
      <c r="Q286" s="192">
        <v>3.2000000000000002E-3</v>
      </c>
      <c r="R286" s="192">
        <f>Q286*H286</f>
        <v>2.8800000000000003E-2</v>
      </c>
      <c r="S286" s="192">
        <v>0</v>
      </c>
      <c r="T286" s="193">
        <f>S286*H286</f>
        <v>0</v>
      </c>
      <c r="AR286" s="24" t="s">
        <v>187</v>
      </c>
      <c r="AT286" s="24" t="s">
        <v>389</v>
      </c>
      <c r="AU286" s="24" t="s">
        <v>94</v>
      </c>
      <c r="AY286" s="24" t="s">
        <v>150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24" t="s">
        <v>26</v>
      </c>
      <c r="BK286" s="194">
        <f>ROUND(I286*H286,2)</f>
        <v>0</v>
      </c>
      <c r="BL286" s="24" t="s">
        <v>170</v>
      </c>
      <c r="BM286" s="24" t="s">
        <v>1076</v>
      </c>
    </row>
    <row r="287" spans="2:65" s="12" customFormat="1">
      <c r="B287" s="195"/>
      <c r="D287" s="196" t="s">
        <v>163</v>
      </c>
      <c r="E287" s="197" t="s">
        <v>5</v>
      </c>
      <c r="F287" s="198" t="s">
        <v>588</v>
      </c>
      <c r="H287" s="199">
        <v>9</v>
      </c>
      <c r="I287" s="200"/>
      <c r="L287" s="195"/>
      <c r="M287" s="201"/>
      <c r="N287" s="202"/>
      <c r="O287" s="202"/>
      <c r="P287" s="202"/>
      <c r="Q287" s="202"/>
      <c r="R287" s="202"/>
      <c r="S287" s="202"/>
      <c r="T287" s="203"/>
      <c r="AT287" s="197" t="s">
        <v>163</v>
      </c>
      <c r="AU287" s="197" t="s">
        <v>94</v>
      </c>
      <c r="AV287" s="12" t="s">
        <v>94</v>
      </c>
      <c r="AW287" s="12" t="s">
        <v>49</v>
      </c>
      <c r="AX287" s="12" t="s">
        <v>26</v>
      </c>
      <c r="AY287" s="197" t="s">
        <v>150</v>
      </c>
    </row>
    <row r="288" spans="2:65" s="1" customFormat="1" ht="16.5" customHeight="1">
      <c r="B288" s="182"/>
      <c r="C288" s="225" t="s">
        <v>569</v>
      </c>
      <c r="D288" s="225" t="s">
        <v>389</v>
      </c>
      <c r="E288" s="226" t="s">
        <v>590</v>
      </c>
      <c r="F288" s="517" t="s">
        <v>1521</v>
      </c>
      <c r="G288" s="228" t="s">
        <v>591</v>
      </c>
      <c r="H288" s="229">
        <v>9</v>
      </c>
      <c r="I288" s="230"/>
      <c r="J288" s="231">
        <f>ROUND(I288*H288,2)</f>
        <v>0</v>
      </c>
      <c r="K288" s="227" t="s">
        <v>5</v>
      </c>
      <c r="L288" s="232"/>
      <c r="M288" s="233" t="s">
        <v>5</v>
      </c>
      <c r="N288" s="234" t="s">
        <v>57</v>
      </c>
      <c r="O288" s="43"/>
      <c r="P288" s="192">
        <f>O288*H288</f>
        <v>0</v>
      </c>
      <c r="Q288" s="192">
        <v>1.2999999999999999E-3</v>
      </c>
      <c r="R288" s="192">
        <f>Q288*H288</f>
        <v>1.1699999999999999E-2</v>
      </c>
      <c r="S288" s="192">
        <v>0</v>
      </c>
      <c r="T288" s="193">
        <f>S288*H288</f>
        <v>0</v>
      </c>
      <c r="AR288" s="24" t="s">
        <v>187</v>
      </c>
      <c r="AT288" s="24" t="s">
        <v>389</v>
      </c>
      <c r="AU288" s="24" t="s">
        <v>94</v>
      </c>
      <c r="AY288" s="24" t="s">
        <v>150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24" t="s">
        <v>26</v>
      </c>
      <c r="BK288" s="194">
        <f>ROUND(I288*H288,2)</f>
        <v>0</v>
      </c>
      <c r="BL288" s="24" t="s">
        <v>170</v>
      </c>
      <c r="BM288" s="24" t="s">
        <v>1077</v>
      </c>
    </row>
    <row r="289" spans="2:65" s="12" customFormat="1">
      <c r="B289" s="195"/>
      <c r="D289" s="196" t="s">
        <v>163</v>
      </c>
      <c r="E289" s="197" t="s">
        <v>5</v>
      </c>
      <c r="F289" s="198" t="s">
        <v>588</v>
      </c>
      <c r="H289" s="199">
        <v>9</v>
      </c>
      <c r="I289" s="200"/>
      <c r="L289" s="195"/>
      <c r="M289" s="201"/>
      <c r="N289" s="202"/>
      <c r="O289" s="202"/>
      <c r="P289" s="202"/>
      <c r="Q289" s="202"/>
      <c r="R289" s="202"/>
      <c r="S289" s="202"/>
      <c r="T289" s="203"/>
      <c r="AT289" s="197" t="s">
        <v>163</v>
      </c>
      <c r="AU289" s="197" t="s">
        <v>94</v>
      </c>
      <c r="AV289" s="12" t="s">
        <v>94</v>
      </c>
      <c r="AW289" s="12" t="s">
        <v>49</v>
      </c>
      <c r="AX289" s="12" t="s">
        <v>26</v>
      </c>
      <c r="AY289" s="197" t="s">
        <v>150</v>
      </c>
    </row>
    <row r="290" spans="2:65" s="1" customFormat="1" ht="38.25" customHeight="1">
      <c r="B290" s="182"/>
      <c r="C290" s="183" t="s">
        <v>574</v>
      </c>
      <c r="D290" s="183" t="s">
        <v>153</v>
      </c>
      <c r="E290" s="184" t="s">
        <v>623</v>
      </c>
      <c r="F290" s="185" t="s">
        <v>624</v>
      </c>
      <c r="G290" s="186" t="s">
        <v>492</v>
      </c>
      <c r="H290" s="187">
        <v>5</v>
      </c>
      <c r="I290" s="188"/>
      <c r="J290" s="189">
        <f>ROUND(I290*H290,2)</f>
        <v>0</v>
      </c>
      <c r="K290" s="185" t="s">
        <v>157</v>
      </c>
      <c r="L290" s="42"/>
      <c r="M290" s="190" t="s">
        <v>5</v>
      </c>
      <c r="N290" s="191" t="s">
        <v>57</v>
      </c>
      <c r="O290" s="43"/>
      <c r="P290" s="192">
        <f>O290*H290</f>
        <v>0</v>
      </c>
      <c r="Q290" s="192">
        <v>8.5999999999999998E-4</v>
      </c>
      <c r="R290" s="192">
        <f>Q290*H290</f>
        <v>4.3E-3</v>
      </c>
      <c r="S290" s="192">
        <v>0</v>
      </c>
      <c r="T290" s="193">
        <f>S290*H290</f>
        <v>0</v>
      </c>
      <c r="AR290" s="24" t="s">
        <v>170</v>
      </c>
      <c r="AT290" s="24" t="s">
        <v>153</v>
      </c>
      <c r="AU290" s="24" t="s">
        <v>94</v>
      </c>
      <c r="AY290" s="24" t="s">
        <v>150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24" t="s">
        <v>26</v>
      </c>
      <c r="BK290" s="194">
        <f>ROUND(I290*H290,2)</f>
        <v>0</v>
      </c>
      <c r="BL290" s="24" t="s">
        <v>170</v>
      </c>
      <c r="BM290" s="24" t="s">
        <v>1078</v>
      </c>
    </row>
    <row r="291" spans="2:65" s="12" customFormat="1">
      <c r="B291" s="195"/>
      <c r="D291" s="196" t="s">
        <v>163</v>
      </c>
      <c r="E291" s="197" t="s">
        <v>5</v>
      </c>
      <c r="F291" s="198" t="s">
        <v>1079</v>
      </c>
      <c r="H291" s="199">
        <v>5</v>
      </c>
      <c r="I291" s="200"/>
      <c r="L291" s="195"/>
      <c r="M291" s="201"/>
      <c r="N291" s="202"/>
      <c r="O291" s="202"/>
      <c r="P291" s="202"/>
      <c r="Q291" s="202"/>
      <c r="R291" s="202"/>
      <c r="S291" s="202"/>
      <c r="T291" s="203"/>
      <c r="AT291" s="197" t="s">
        <v>163</v>
      </c>
      <c r="AU291" s="197" t="s">
        <v>94</v>
      </c>
      <c r="AV291" s="12" t="s">
        <v>94</v>
      </c>
      <c r="AW291" s="12" t="s">
        <v>49</v>
      </c>
      <c r="AX291" s="12" t="s">
        <v>26</v>
      </c>
      <c r="AY291" s="197" t="s">
        <v>150</v>
      </c>
    </row>
    <row r="292" spans="2:65" s="1" customFormat="1" ht="16.5" customHeight="1">
      <c r="B292" s="182"/>
      <c r="C292" s="225" t="s">
        <v>579</v>
      </c>
      <c r="D292" s="225" t="s">
        <v>389</v>
      </c>
      <c r="E292" s="226" t="s">
        <v>627</v>
      </c>
      <c r="F292" s="517" t="s">
        <v>1527</v>
      </c>
      <c r="G292" s="228" t="s">
        <v>492</v>
      </c>
      <c r="H292" s="229">
        <v>5</v>
      </c>
      <c r="I292" s="230"/>
      <c r="J292" s="231">
        <f>ROUND(I292*H292,2)</f>
        <v>0</v>
      </c>
      <c r="K292" s="227" t="s">
        <v>5</v>
      </c>
      <c r="L292" s="232"/>
      <c r="M292" s="233" t="s">
        <v>5</v>
      </c>
      <c r="N292" s="234" t="s">
        <v>57</v>
      </c>
      <c r="O292" s="43"/>
      <c r="P292" s="192">
        <f>O292*H292</f>
        <v>0</v>
      </c>
      <c r="Q292" s="192">
        <v>1.7999999999999999E-2</v>
      </c>
      <c r="R292" s="192">
        <f>Q292*H292</f>
        <v>0.09</v>
      </c>
      <c r="S292" s="192">
        <v>0</v>
      </c>
      <c r="T292" s="193">
        <f>S292*H292</f>
        <v>0</v>
      </c>
      <c r="AR292" s="24" t="s">
        <v>187</v>
      </c>
      <c r="AT292" s="24" t="s">
        <v>389</v>
      </c>
      <c r="AU292" s="24" t="s">
        <v>94</v>
      </c>
      <c r="AY292" s="24" t="s">
        <v>150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24" t="s">
        <v>26</v>
      </c>
      <c r="BK292" s="194">
        <f>ROUND(I292*H292,2)</f>
        <v>0</v>
      </c>
      <c r="BL292" s="24" t="s">
        <v>170</v>
      </c>
      <c r="BM292" s="24" t="s">
        <v>1080</v>
      </c>
    </row>
    <row r="293" spans="2:65" s="12" customFormat="1">
      <c r="B293" s="195"/>
      <c r="D293" s="196" t="s">
        <v>163</v>
      </c>
      <c r="E293" s="197" t="s">
        <v>5</v>
      </c>
      <c r="F293" s="198" t="s">
        <v>1079</v>
      </c>
      <c r="H293" s="199">
        <v>5</v>
      </c>
      <c r="I293" s="200"/>
      <c r="L293" s="195"/>
      <c r="M293" s="201"/>
      <c r="N293" s="202"/>
      <c r="O293" s="202"/>
      <c r="P293" s="202"/>
      <c r="Q293" s="202"/>
      <c r="R293" s="202"/>
      <c r="S293" s="202"/>
      <c r="T293" s="203"/>
      <c r="AT293" s="197" t="s">
        <v>163</v>
      </c>
      <c r="AU293" s="197" t="s">
        <v>94</v>
      </c>
      <c r="AV293" s="12" t="s">
        <v>94</v>
      </c>
      <c r="AW293" s="12" t="s">
        <v>49</v>
      </c>
      <c r="AX293" s="12" t="s">
        <v>26</v>
      </c>
      <c r="AY293" s="197" t="s">
        <v>150</v>
      </c>
    </row>
    <row r="294" spans="2:65" s="1" customFormat="1" ht="27">
      <c r="B294" s="182"/>
      <c r="C294" s="225" t="s">
        <v>584</v>
      </c>
      <c r="D294" s="225" t="s">
        <v>389</v>
      </c>
      <c r="E294" s="226" t="s">
        <v>630</v>
      </c>
      <c r="F294" s="517" t="s">
        <v>1528</v>
      </c>
      <c r="G294" s="228" t="s">
        <v>492</v>
      </c>
      <c r="H294" s="229">
        <v>5</v>
      </c>
      <c r="I294" s="230"/>
      <c r="J294" s="231">
        <f>ROUND(I294*H294,2)</f>
        <v>0</v>
      </c>
      <c r="K294" s="227" t="s">
        <v>5</v>
      </c>
      <c r="L294" s="232"/>
      <c r="M294" s="233" t="s">
        <v>5</v>
      </c>
      <c r="N294" s="234" t="s">
        <v>57</v>
      </c>
      <c r="O294" s="43"/>
      <c r="P294" s="192">
        <f>O294*H294</f>
        <v>0</v>
      </c>
      <c r="Q294" s="192">
        <v>7.3000000000000001E-3</v>
      </c>
      <c r="R294" s="192">
        <f>Q294*H294</f>
        <v>3.6499999999999998E-2</v>
      </c>
      <c r="S294" s="192">
        <v>0</v>
      </c>
      <c r="T294" s="193">
        <f>S294*H294</f>
        <v>0</v>
      </c>
      <c r="AR294" s="24" t="s">
        <v>187</v>
      </c>
      <c r="AT294" s="24" t="s">
        <v>389</v>
      </c>
      <c r="AU294" s="24" t="s">
        <v>94</v>
      </c>
      <c r="AY294" s="24" t="s">
        <v>150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24" t="s">
        <v>26</v>
      </c>
      <c r="BK294" s="194">
        <f>ROUND(I294*H294,2)</f>
        <v>0</v>
      </c>
      <c r="BL294" s="24" t="s">
        <v>170</v>
      </c>
      <c r="BM294" s="24" t="s">
        <v>1081</v>
      </c>
    </row>
    <row r="295" spans="2:65" s="12" customFormat="1">
      <c r="B295" s="195"/>
      <c r="D295" s="196" t="s">
        <v>163</v>
      </c>
      <c r="E295" s="197" t="s">
        <v>5</v>
      </c>
      <c r="F295" s="198" t="s">
        <v>1079</v>
      </c>
      <c r="H295" s="199">
        <v>5</v>
      </c>
      <c r="I295" s="200"/>
      <c r="L295" s="195"/>
      <c r="M295" s="201"/>
      <c r="N295" s="202"/>
      <c r="O295" s="202"/>
      <c r="P295" s="202"/>
      <c r="Q295" s="202"/>
      <c r="R295" s="202"/>
      <c r="S295" s="202"/>
      <c r="T295" s="203"/>
      <c r="AT295" s="197" t="s">
        <v>163</v>
      </c>
      <c r="AU295" s="197" t="s">
        <v>94</v>
      </c>
      <c r="AV295" s="12" t="s">
        <v>94</v>
      </c>
      <c r="AW295" s="12" t="s">
        <v>49</v>
      </c>
      <c r="AX295" s="12" t="s">
        <v>26</v>
      </c>
      <c r="AY295" s="197" t="s">
        <v>150</v>
      </c>
    </row>
    <row r="296" spans="2:65" s="1" customFormat="1" ht="38.25" customHeight="1">
      <c r="B296" s="182"/>
      <c r="C296" s="183" t="s">
        <v>589</v>
      </c>
      <c r="D296" s="183" t="s">
        <v>153</v>
      </c>
      <c r="E296" s="184" t="s">
        <v>633</v>
      </c>
      <c r="F296" s="185" t="s">
        <v>634</v>
      </c>
      <c r="G296" s="186" t="s">
        <v>492</v>
      </c>
      <c r="H296" s="187">
        <v>2</v>
      </c>
      <c r="I296" s="188"/>
      <c r="J296" s="189">
        <f>ROUND(I296*H296,2)</f>
        <v>0</v>
      </c>
      <c r="K296" s="185" t="s">
        <v>157</v>
      </c>
      <c r="L296" s="42"/>
      <c r="M296" s="190" t="s">
        <v>5</v>
      </c>
      <c r="N296" s="191" t="s">
        <v>57</v>
      </c>
      <c r="O296" s="43"/>
      <c r="P296" s="192">
        <f>O296*H296</f>
        <v>0</v>
      </c>
      <c r="Q296" s="192">
        <v>8.0000000000000004E-4</v>
      </c>
      <c r="R296" s="192">
        <f>Q296*H296</f>
        <v>1.6000000000000001E-3</v>
      </c>
      <c r="S296" s="192">
        <v>0</v>
      </c>
      <c r="T296" s="193">
        <f>S296*H296</f>
        <v>0</v>
      </c>
      <c r="AR296" s="24" t="s">
        <v>170</v>
      </c>
      <c r="AT296" s="24" t="s">
        <v>153</v>
      </c>
      <c r="AU296" s="24" t="s">
        <v>94</v>
      </c>
      <c r="AY296" s="24" t="s">
        <v>150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24" t="s">
        <v>26</v>
      </c>
      <c r="BK296" s="194">
        <f>ROUND(I296*H296,2)</f>
        <v>0</v>
      </c>
      <c r="BL296" s="24" t="s">
        <v>170</v>
      </c>
      <c r="BM296" s="24" t="s">
        <v>1082</v>
      </c>
    </row>
    <row r="297" spans="2:65" s="12" customFormat="1">
      <c r="B297" s="195"/>
      <c r="D297" s="196" t="s">
        <v>163</v>
      </c>
      <c r="E297" s="197" t="s">
        <v>5</v>
      </c>
      <c r="F297" s="198" t="s">
        <v>499</v>
      </c>
      <c r="H297" s="199">
        <v>2</v>
      </c>
      <c r="I297" s="200"/>
      <c r="L297" s="195"/>
      <c r="M297" s="201"/>
      <c r="N297" s="202"/>
      <c r="O297" s="202"/>
      <c r="P297" s="202"/>
      <c r="Q297" s="202"/>
      <c r="R297" s="202"/>
      <c r="S297" s="202"/>
      <c r="T297" s="203"/>
      <c r="AT297" s="197" t="s">
        <v>163</v>
      </c>
      <c r="AU297" s="197" t="s">
        <v>94</v>
      </c>
      <c r="AV297" s="12" t="s">
        <v>94</v>
      </c>
      <c r="AW297" s="12" t="s">
        <v>49</v>
      </c>
      <c r="AX297" s="12" t="s">
        <v>26</v>
      </c>
      <c r="AY297" s="197" t="s">
        <v>150</v>
      </c>
    </row>
    <row r="298" spans="2:65" s="1" customFormat="1" ht="16.5" customHeight="1">
      <c r="B298" s="182"/>
      <c r="C298" s="225" t="s">
        <v>593</v>
      </c>
      <c r="D298" s="225" t="s">
        <v>389</v>
      </c>
      <c r="E298" s="226" t="s">
        <v>637</v>
      </c>
      <c r="F298" s="517" t="s">
        <v>1529</v>
      </c>
      <c r="G298" s="228" t="s">
        <v>638</v>
      </c>
      <c r="H298" s="229">
        <v>2</v>
      </c>
      <c r="I298" s="230"/>
      <c r="J298" s="231">
        <f>ROUND(I298*H298,2)</f>
        <v>0</v>
      </c>
      <c r="K298" s="227" t="s">
        <v>5</v>
      </c>
      <c r="L298" s="232"/>
      <c r="M298" s="233" t="s">
        <v>5</v>
      </c>
      <c r="N298" s="234" t="s">
        <v>57</v>
      </c>
      <c r="O298" s="43"/>
      <c r="P298" s="192">
        <f>O298*H298</f>
        <v>0</v>
      </c>
      <c r="Q298" s="192">
        <v>3.3000000000000002E-2</v>
      </c>
      <c r="R298" s="192">
        <f>Q298*H298</f>
        <v>6.6000000000000003E-2</v>
      </c>
      <c r="S298" s="192">
        <v>0</v>
      </c>
      <c r="T298" s="193">
        <f>S298*H298</f>
        <v>0</v>
      </c>
      <c r="AR298" s="24" t="s">
        <v>187</v>
      </c>
      <c r="AT298" s="24" t="s">
        <v>389</v>
      </c>
      <c r="AU298" s="24" t="s">
        <v>94</v>
      </c>
      <c r="AY298" s="24" t="s">
        <v>150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24" t="s">
        <v>26</v>
      </c>
      <c r="BK298" s="194">
        <f>ROUND(I298*H298,2)</f>
        <v>0</v>
      </c>
      <c r="BL298" s="24" t="s">
        <v>170</v>
      </c>
      <c r="BM298" s="24" t="s">
        <v>1083</v>
      </c>
    </row>
    <row r="299" spans="2:65" s="12" customFormat="1">
      <c r="B299" s="195"/>
      <c r="D299" s="196" t="s">
        <v>163</v>
      </c>
      <c r="E299" s="197" t="s">
        <v>5</v>
      </c>
      <c r="F299" s="198" t="s">
        <v>499</v>
      </c>
      <c r="H299" s="199">
        <v>2</v>
      </c>
      <c r="I299" s="200"/>
      <c r="L299" s="195"/>
      <c r="M299" s="201"/>
      <c r="N299" s="202"/>
      <c r="O299" s="202"/>
      <c r="P299" s="202"/>
      <c r="Q299" s="202"/>
      <c r="R299" s="202"/>
      <c r="S299" s="202"/>
      <c r="T299" s="203"/>
      <c r="AT299" s="197" t="s">
        <v>163</v>
      </c>
      <c r="AU299" s="197" t="s">
        <v>94</v>
      </c>
      <c r="AV299" s="12" t="s">
        <v>94</v>
      </c>
      <c r="AW299" s="12" t="s">
        <v>49</v>
      </c>
      <c r="AX299" s="12" t="s">
        <v>26</v>
      </c>
      <c r="AY299" s="197" t="s">
        <v>150</v>
      </c>
    </row>
    <row r="300" spans="2:65" s="1" customFormat="1" ht="25.5" customHeight="1">
      <c r="B300" s="182"/>
      <c r="C300" s="183" t="s">
        <v>596</v>
      </c>
      <c r="D300" s="183" t="s">
        <v>153</v>
      </c>
      <c r="E300" s="184" t="s">
        <v>641</v>
      </c>
      <c r="F300" s="185" t="s">
        <v>642</v>
      </c>
      <c r="G300" s="186" t="s">
        <v>492</v>
      </c>
      <c r="H300" s="187">
        <v>2</v>
      </c>
      <c r="I300" s="188"/>
      <c r="J300" s="189">
        <f>ROUND(I300*H300,2)</f>
        <v>0</v>
      </c>
      <c r="K300" s="185" t="s">
        <v>157</v>
      </c>
      <c r="L300" s="42"/>
      <c r="M300" s="190" t="s">
        <v>5</v>
      </c>
      <c r="N300" s="191" t="s">
        <v>57</v>
      </c>
      <c r="O300" s="43"/>
      <c r="P300" s="192">
        <f>O300*H300</f>
        <v>0</v>
      </c>
      <c r="Q300" s="192">
        <v>3.4000000000000002E-4</v>
      </c>
      <c r="R300" s="192">
        <f>Q300*H300</f>
        <v>6.8000000000000005E-4</v>
      </c>
      <c r="S300" s="192">
        <v>0</v>
      </c>
      <c r="T300" s="193">
        <f>S300*H300</f>
        <v>0</v>
      </c>
      <c r="AR300" s="24" t="s">
        <v>170</v>
      </c>
      <c r="AT300" s="24" t="s">
        <v>153</v>
      </c>
      <c r="AU300" s="24" t="s">
        <v>94</v>
      </c>
      <c r="AY300" s="24" t="s">
        <v>150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24" t="s">
        <v>26</v>
      </c>
      <c r="BK300" s="194">
        <f>ROUND(I300*H300,2)</f>
        <v>0</v>
      </c>
      <c r="BL300" s="24" t="s">
        <v>170</v>
      </c>
      <c r="BM300" s="24" t="s">
        <v>1084</v>
      </c>
    </row>
    <row r="301" spans="2:65" s="12" customFormat="1">
      <c r="B301" s="195"/>
      <c r="D301" s="196" t="s">
        <v>163</v>
      </c>
      <c r="E301" s="197" t="s">
        <v>5</v>
      </c>
      <c r="F301" s="198" t="s">
        <v>919</v>
      </c>
      <c r="H301" s="199">
        <v>2</v>
      </c>
      <c r="I301" s="200"/>
      <c r="L301" s="195"/>
      <c r="M301" s="201"/>
      <c r="N301" s="202"/>
      <c r="O301" s="202"/>
      <c r="P301" s="202"/>
      <c r="Q301" s="202"/>
      <c r="R301" s="202"/>
      <c r="S301" s="202"/>
      <c r="T301" s="203"/>
      <c r="AT301" s="197" t="s">
        <v>163</v>
      </c>
      <c r="AU301" s="197" t="s">
        <v>94</v>
      </c>
      <c r="AV301" s="12" t="s">
        <v>94</v>
      </c>
      <c r="AW301" s="12" t="s">
        <v>49</v>
      </c>
      <c r="AX301" s="12" t="s">
        <v>26</v>
      </c>
      <c r="AY301" s="197" t="s">
        <v>150</v>
      </c>
    </row>
    <row r="302" spans="2:65" s="1" customFormat="1" ht="27">
      <c r="B302" s="182"/>
      <c r="C302" s="225" t="s">
        <v>600</v>
      </c>
      <c r="D302" s="225" t="s">
        <v>389</v>
      </c>
      <c r="E302" s="226" t="s">
        <v>646</v>
      </c>
      <c r="F302" s="517" t="s">
        <v>1530</v>
      </c>
      <c r="G302" s="228" t="s">
        <v>591</v>
      </c>
      <c r="H302" s="229">
        <v>2</v>
      </c>
      <c r="I302" s="230"/>
      <c r="J302" s="231">
        <f>ROUND(I302*H302,2)</f>
        <v>0</v>
      </c>
      <c r="K302" s="227" t="s">
        <v>5</v>
      </c>
      <c r="L302" s="232"/>
      <c r="M302" s="233" t="s">
        <v>5</v>
      </c>
      <c r="N302" s="234" t="s">
        <v>57</v>
      </c>
      <c r="O302" s="43"/>
      <c r="P302" s="192">
        <f>O302*H302</f>
        <v>0</v>
      </c>
      <c r="Q302" s="192">
        <v>4.2999999999999997E-2</v>
      </c>
      <c r="R302" s="192">
        <f>Q302*H302</f>
        <v>8.5999999999999993E-2</v>
      </c>
      <c r="S302" s="192">
        <v>0</v>
      </c>
      <c r="T302" s="193">
        <f>S302*H302</f>
        <v>0</v>
      </c>
      <c r="AR302" s="24" t="s">
        <v>187</v>
      </c>
      <c r="AT302" s="24" t="s">
        <v>389</v>
      </c>
      <c r="AU302" s="24" t="s">
        <v>94</v>
      </c>
      <c r="AY302" s="24" t="s">
        <v>150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24" t="s">
        <v>26</v>
      </c>
      <c r="BK302" s="194">
        <f>ROUND(I302*H302,2)</f>
        <v>0</v>
      </c>
      <c r="BL302" s="24" t="s">
        <v>170</v>
      </c>
      <c r="BM302" s="24" t="s">
        <v>1085</v>
      </c>
    </row>
    <row r="303" spans="2:65" s="12" customFormat="1">
      <c r="B303" s="195"/>
      <c r="D303" s="196" t="s">
        <v>163</v>
      </c>
      <c r="E303" s="197" t="s">
        <v>5</v>
      </c>
      <c r="F303" s="198" t="s">
        <v>919</v>
      </c>
      <c r="H303" s="199">
        <v>2</v>
      </c>
      <c r="I303" s="200"/>
      <c r="L303" s="195"/>
      <c r="M303" s="201"/>
      <c r="N303" s="202"/>
      <c r="O303" s="202"/>
      <c r="P303" s="202"/>
      <c r="Q303" s="202"/>
      <c r="R303" s="202"/>
      <c r="S303" s="202"/>
      <c r="T303" s="203"/>
      <c r="AT303" s="197" t="s">
        <v>163</v>
      </c>
      <c r="AU303" s="197" t="s">
        <v>94</v>
      </c>
      <c r="AV303" s="12" t="s">
        <v>94</v>
      </c>
      <c r="AW303" s="12" t="s">
        <v>49</v>
      </c>
      <c r="AX303" s="12" t="s">
        <v>26</v>
      </c>
      <c r="AY303" s="197" t="s">
        <v>150</v>
      </c>
    </row>
    <row r="304" spans="2:65" s="1" customFormat="1" ht="25.5" customHeight="1">
      <c r="B304" s="182"/>
      <c r="C304" s="183" t="s">
        <v>605</v>
      </c>
      <c r="D304" s="183" t="s">
        <v>153</v>
      </c>
      <c r="E304" s="184" t="s">
        <v>649</v>
      </c>
      <c r="F304" s="185" t="s">
        <v>650</v>
      </c>
      <c r="G304" s="186" t="s">
        <v>492</v>
      </c>
      <c r="H304" s="187">
        <v>12</v>
      </c>
      <c r="I304" s="188"/>
      <c r="J304" s="189">
        <f>ROUND(I304*H304,2)</f>
        <v>0</v>
      </c>
      <c r="K304" s="185" t="s">
        <v>157</v>
      </c>
      <c r="L304" s="42"/>
      <c r="M304" s="190" t="s">
        <v>5</v>
      </c>
      <c r="N304" s="191" t="s">
        <v>57</v>
      </c>
      <c r="O304" s="43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AR304" s="24" t="s">
        <v>170</v>
      </c>
      <c r="AT304" s="24" t="s">
        <v>153</v>
      </c>
      <c r="AU304" s="24" t="s">
        <v>94</v>
      </c>
      <c r="AY304" s="24" t="s">
        <v>150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24" t="s">
        <v>26</v>
      </c>
      <c r="BK304" s="194">
        <f>ROUND(I304*H304,2)</f>
        <v>0</v>
      </c>
      <c r="BL304" s="24" t="s">
        <v>170</v>
      </c>
      <c r="BM304" s="24" t="s">
        <v>1086</v>
      </c>
    </row>
    <row r="305" spans="2:65" s="12" customFormat="1">
      <c r="B305" s="195"/>
      <c r="D305" s="196" t="s">
        <v>163</v>
      </c>
      <c r="E305" s="197" t="s">
        <v>5</v>
      </c>
      <c r="F305" s="198" t="s">
        <v>652</v>
      </c>
      <c r="H305" s="199">
        <v>12</v>
      </c>
      <c r="I305" s="200"/>
      <c r="L305" s="195"/>
      <c r="M305" s="201"/>
      <c r="N305" s="202"/>
      <c r="O305" s="202"/>
      <c r="P305" s="202"/>
      <c r="Q305" s="202"/>
      <c r="R305" s="202"/>
      <c r="S305" s="202"/>
      <c r="T305" s="203"/>
      <c r="AT305" s="197" t="s">
        <v>163</v>
      </c>
      <c r="AU305" s="197" t="s">
        <v>94</v>
      </c>
      <c r="AV305" s="12" t="s">
        <v>94</v>
      </c>
      <c r="AW305" s="12" t="s">
        <v>49</v>
      </c>
      <c r="AX305" s="12" t="s">
        <v>26</v>
      </c>
      <c r="AY305" s="197" t="s">
        <v>150</v>
      </c>
    </row>
    <row r="306" spans="2:65" s="1" customFormat="1" ht="27">
      <c r="B306" s="182"/>
      <c r="C306" s="225" t="s">
        <v>608</v>
      </c>
      <c r="D306" s="225" t="s">
        <v>389</v>
      </c>
      <c r="E306" s="226" t="s">
        <v>654</v>
      </c>
      <c r="F306" s="517" t="s">
        <v>1531</v>
      </c>
      <c r="G306" s="228" t="s">
        <v>591</v>
      </c>
      <c r="H306" s="229">
        <v>12</v>
      </c>
      <c r="I306" s="230"/>
      <c r="J306" s="231">
        <f>ROUND(I306*H306,2)</f>
        <v>0</v>
      </c>
      <c r="K306" s="227" t="s">
        <v>5</v>
      </c>
      <c r="L306" s="232"/>
      <c r="M306" s="233" t="s">
        <v>5</v>
      </c>
      <c r="N306" s="234" t="s">
        <v>57</v>
      </c>
      <c r="O306" s="43"/>
      <c r="P306" s="192">
        <f>O306*H306</f>
        <v>0</v>
      </c>
      <c r="Q306" s="192">
        <v>1.9E-3</v>
      </c>
      <c r="R306" s="192">
        <f>Q306*H306</f>
        <v>2.2800000000000001E-2</v>
      </c>
      <c r="S306" s="192">
        <v>0</v>
      </c>
      <c r="T306" s="193">
        <f>S306*H306</f>
        <v>0</v>
      </c>
      <c r="AR306" s="24" t="s">
        <v>187</v>
      </c>
      <c r="AT306" s="24" t="s">
        <v>389</v>
      </c>
      <c r="AU306" s="24" t="s">
        <v>94</v>
      </c>
      <c r="AY306" s="24" t="s">
        <v>150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24" t="s">
        <v>26</v>
      </c>
      <c r="BK306" s="194">
        <f>ROUND(I306*H306,2)</f>
        <v>0</v>
      </c>
      <c r="BL306" s="24" t="s">
        <v>170</v>
      </c>
      <c r="BM306" s="24" t="s">
        <v>1087</v>
      </c>
    </row>
    <row r="307" spans="2:65" s="1" customFormat="1" ht="27">
      <c r="B307" s="42"/>
      <c r="D307" s="196" t="s">
        <v>219</v>
      </c>
      <c r="F307" s="204" t="s">
        <v>656</v>
      </c>
      <c r="I307" s="205"/>
      <c r="L307" s="42"/>
      <c r="M307" s="206"/>
      <c r="N307" s="43"/>
      <c r="O307" s="43"/>
      <c r="P307" s="43"/>
      <c r="Q307" s="43"/>
      <c r="R307" s="43"/>
      <c r="S307" s="43"/>
      <c r="T307" s="71"/>
      <c r="AT307" s="24" t="s">
        <v>219</v>
      </c>
      <c r="AU307" s="24" t="s">
        <v>94</v>
      </c>
    </row>
    <row r="308" spans="2:65" s="12" customFormat="1">
      <c r="B308" s="195"/>
      <c r="D308" s="196" t="s">
        <v>163</v>
      </c>
      <c r="E308" s="197" t="s">
        <v>5</v>
      </c>
      <c r="F308" s="198" t="s">
        <v>652</v>
      </c>
      <c r="H308" s="199">
        <v>12</v>
      </c>
      <c r="I308" s="200"/>
      <c r="L308" s="195"/>
      <c r="M308" s="201"/>
      <c r="N308" s="202"/>
      <c r="O308" s="202"/>
      <c r="P308" s="202"/>
      <c r="Q308" s="202"/>
      <c r="R308" s="202"/>
      <c r="S308" s="202"/>
      <c r="T308" s="203"/>
      <c r="AT308" s="197" t="s">
        <v>163</v>
      </c>
      <c r="AU308" s="197" t="s">
        <v>94</v>
      </c>
      <c r="AV308" s="12" t="s">
        <v>94</v>
      </c>
      <c r="AW308" s="12" t="s">
        <v>49</v>
      </c>
      <c r="AX308" s="12" t="s">
        <v>26</v>
      </c>
      <c r="AY308" s="197" t="s">
        <v>150</v>
      </c>
    </row>
    <row r="309" spans="2:65" s="1" customFormat="1" ht="27">
      <c r="B309" s="182"/>
      <c r="C309" s="225" t="s">
        <v>611</v>
      </c>
      <c r="D309" s="225" t="s">
        <v>389</v>
      </c>
      <c r="E309" s="226" t="s">
        <v>597</v>
      </c>
      <c r="F309" s="517" t="s">
        <v>1522</v>
      </c>
      <c r="G309" s="228" t="s">
        <v>591</v>
      </c>
      <c r="H309" s="229">
        <v>12</v>
      </c>
      <c r="I309" s="230"/>
      <c r="J309" s="231">
        <f>ROUND(I309*H309,2)</f>
        <v>0</v>
      </c>
      <c r="K309" s="227" t="s">
        <v>5</v>
      </c>
      <c r="L309" s="232"/>
      <c r="M309" s="233" t="s">
        <v>5</v>
      </c>
      <c r="N309" s="234" t="s">
        <v>57</v>
      </c>
      <c r="O309" s="43"/>
      <c r="P309" s="192">
        <f>O309*H309</f>
        <v>0</v>
      </c>
      <c r="Q309" s="192">
        <v>5.0000000000000001E-3</v>
      </c>
      <c r="R309" s="192">
        <f>Q309*H309</f>
        <v>0.06</v>
      </c>
      <c r="S309" s="192">
        <v>0</v>
      </c>
      <c r="T309" s="193">
        <f>S309*H309</f>
        <v>0</v>
      </c>
      <c r="AR309" s="24" t="s">
        <v>187</v>
      </c>
      <c r="AT309" s="24" t="s">
        <v>389</v>
      </c>
      <c r="AU309" s="24" t="s">
        <v>94</v>
      </c>
      <c r="AY309" s="24" t="s">
        <v>150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24" t="s">
        <v>26</v>
      </c>
      <c r="BK309" s="194">
        <f>ROUND(I309*H309,2)</f>
        <v>0</v>
      </c>
      <c r="BL309" s="24" t="s">
        <v>170</v>
      </c>
      <c r="BM309" s="24" t="s">
        <v>1088</v>
      </c>
    </row>
    <row r="310" spans="2:65" s="12" customFormat="1">
      <c r="B310" s="195"/>
      <c r="D310" s="196" t="s">
        <v>163</v>
      </c>
      <c r="E310" s="197" t="s">
        <v>5</v>
      </c>
      <c r="F310" s="198" t="s">
        <v>599</v>
      </c>
      <c r="H310" s="199">
        <v>12</v>
      </c>
      <c r="I310" s="200"/>
      <c r="L310" s="195"/>
      <c r="M310" s="201"/>
      <c r="N310" s="202"/>
      <c r="O310" s="202"/>
      <c r="P310" s="202"/>
      <c r="Q310" s="202"/>
      <c r="R310" s="202"/>
      <c r="S310" s="202"/>
      <c r="T310" s="203"/>
      <c r="AT310" s="197" t="s">
        <v>163</v>
      </c>
      <c r="AU310" s="197" t="s">
        <v>94</v>
      </c>
      <c r="AV310" s="12" t="s">
        <v>94</v>
      </c>
      <c r="AW310" s="12" t="s">
        <v>49</v>
      </c>
      <c r="AX310" s="12" t="s">
        <v>26</v>
      </c>
      <c r="AY310" s="197" t="s">
        <v>150</v>
      </c>
    </row>
    <row r="311" spans="2:65" s="1" customFormat="1" ht="16.5" customHeight="1">
      <c r="B311" s="182"/>
      <c r="C311" s="183" t="s">
        <v>616</v>
      </c>
      <c r="D311" s="183" t="s">
        <v>153</v>
      </c>
      <c r="E311" s="184" t="s">
        <v>658</v>
      </c>
      <c r="F311" s="185" t="s">
        <v>659</v>
      </c>
      <c r="G311" s="186" t="s">
        <v>289</v>
      </c>
      <c r="H311" s="187">
        <v>292</v>
      </c>
      <c r="I311" s="188"/>
      <c r="J311" s="189">
        <f>ROUND(I311*H311,2)</f>
        <v>0</v>
      </c>
      <c r="K311" s="185" t="s">
        <v>157</v>
      </c>
      <c r="L311" s="42"/>
      <c r="M311" s="190" t="s">
        <v>5</v>
      </c>
      <c r="N311" s="191" t="s">
        <v>57</v>
      </c>
      <c r="O311" s="43"/>
      <c r="P311" s="192">
        <f>O311*H311</f>
        <v>0</v>
      </c>
      <c r="Q311" s="192">
        <v>0</v>
      </c>
      <c r="R311" s="192">
        <f>Q311*H311</f>
        <v>0</v>
      </c>
      <c r="S311" s="192">
        <v>0</v>
      </c>
      <c r="T311" s="193">
        <f>S311*H311</f>
        <v>0</v>
      </c>
      <c r="AR311" s="24" t="s">
        <v>170</v>
      </c>
      <c r="AT311" s="24" t="s">
        <v>153</v>
      </c>
      <c r="AU311" s="24" t="s">
        <v>94</v>
      </c>
      <c r="AY311" s="24" t="s">
        <v>150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24" t="s">
        <v>26</v>
      </c>
      <c r="BK311" s="194">
        <f>ROUND(I311*H311,2)</f>
        <v>0</v>
      </c>
      <c r="BL311" s="24" t="s">
        <v>170</v>
      </c>
      <c r="BM311" s="24" t="s">
        <v>1089</v>
      </c>
    </row>
    <row r="312" spans="2:65" s="12" customFormat="1">
      <c r="B312" s="195"/>
      <c r="D312" s="196" t="s">
        <v>163</v>
      </c>
      <c r="E312" s="197" t="s">
        <v>5</v>
      </c>
      <c r="F312" s="198" t="s">
        <v>1055</v>
      </c>
      <c r="H312" s="199">
        <v>292</v>
      </c>
      <c r="I312" s="200"/>
      <c r="L312" s="195"/>
      <c r="M312" s="201"/>
      <c r="N312" s="202"/>
      <c r="O312" s="202"/>
      <c r="P312" s="202"/>
      <c r="Q312" s="202"/>
      <c r="R312" s="202"/>
      <c r="S312" s="202"/>
      <c r="T312" s="203"/>
      <c r="AT312" s="197" t="s">
        <v>163</v>
      </c>
      <c r="AU312" s="197" t="s">
        <v>94</v>
      </c>
      <c r="AV312" s="12" t="s">
        <v>94</v>
      </c>
      <c r="AW312" s="12" t="s">
        <v>49</v>
      </c>
      <c r="AX312" s="12" t="s">
        <v>26</v>
      </c>
      <c r="AY312" s="197" t="s">
        <v>150</v>
      </c>
    </row>
    <row r="313" spans="2:65" s="1" customFormat="1" ht="16.5" customHeight="1">
      <c r="B313" s="182"/>
      <c r="C313" s="183" t="s">
        <v>619</v>
      </c>
      <c r="D313" s="183" t="s">
        <v>153</v>
      </c>
      <c r="E313" s="184" t="s">
        <v>666</v>
      </c>
      <c r="F313" s="185" t="s">
        <v>667</v>
      </c>
      <c r="G313" s="186" t="s">
        <v>289</v>
      </c>
      <c r="H313" s="187">
        <v>292</v>
      </c>
      <c r="I313" s="188"/>
      <c r="J313" s="189">
        <f>ROUND(I313*H313,2)</f>
        <v>0</v>
      </c>
      <c r="K313" s="185" t="s">
        <v>5</v>
      </c>
      <c r="L313" s="42"/>
      <c r="M313" s="190" t="s">
        <v>5</v>
      </c>
      <c r="N313" s="191" t="s">
        <v>57</v>
      </c>
      <c r="O313" s="43"/>
      <c r="P313" s="192">
        <f>O313*H313</f>
        <v>0</v>
      </c>
      <c r="Q313" s="192">
        <v>0</v>
      </c>
      <c r="R313" s="192">
        <f>Q313*H313</f>
        <v>0</v>
      </c>
      <c r="S313" s="192">
        <v>0</v>
      </c>
      <c r="T313" s="193">
        <f>S313*H313</f>
        <v>0</v>
      </c>
      <c r="AR313" s="24" t="s">
        <v>170</v>
      </c>
      <c r="AT313" s="24" t="s">
        <v>153</v>
      </c>
      <c r="AU313" s="24" t="s">
        <v>94</v>
      </c>
      <c r="AY313" s="24" t="s">
        <v>150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24" t="s">
        <v>26</v>
      </c>
      <c r="BK313" s="194">
        <f>ROUND(I313*H313,2)</f>
        <v>0</v>
      </c>
      <c r="BL313" s="24" t="s">
        <v>170</v>
      </c>
      <c r="BM313" s="24" t="s">
        <v>1090</v>
      </c>
    </row>
    <row r="314" spans="2:65" s="12" customFormat="1">
      <c r="B314" s="195"/>
      <c r="D314" s="196" t="s">
        <v>163</v>
      </c>
      <c r="E314" s="197" t="s">
        <v>5</v>
      </c>
      <c r="F314" s="198" t="s">
        <v>1055</v>
      </c>
      <c r="H314" s="199">
        <v>292</v>
      </c>
      <c r="I314" s="200"/>
      <c r="L314" s="195"/>
      <c r="M314" s="201"/>
      <c r="N314" s="202"/>
      <c r="O314" s="202"/>
      <c r="P314" s="202"/>
      <c r="Q314" s="202"/>
      <c r="R314" s="202"/>
      <c r="S314" s="202"/>
      <c r="T314" s="203"/>
      <c r="AT314" s="197" t="s">
        <v>163</v>
      </c>
      <c r="AU314" s="197" t="s">
        <v>94</v>
      </c>
      <c r="AV314" s="12" t="s">
        <v>94</v>
      </c>
      <c r="AW314" s="12" t="s">
        <v>49</v>
      </c>
      <c r="AX314" s="12" t="s">
        <v>26</v>
      </c>
      <c r="AY314" s="197" t="s">
        <v>150</v>
      </c>
    </row>
    <row r="315" spans="2:65" s="1" customFormat="1" ht="16.5" customHeight="1">
      <c r="B315" s="182"/>
      <c r="C315" s="183" t="s">
        <v>622</v>
      </c>
      <c r="D315" s="183" t="s">
        <v>153</v>
      </c>
      <c r="E315" s="184" t="s">
        <v>662</v>
      </c>
      <c r="F315" s="185" t="s">
        <v>663</v>
      </c>
      <c r="G315" s="186" t="s">
        <v>289</v>
      </c>
      <c r="H315" s="187">
        <v>292</v>
      </c>
      <c r="I315" s="188"/>
      <c r="J315" s="189">
        <f>ROUND(I315*H315,2)</f>
        <v>0</v>
      </c>
      <c r="K315" s="185" t="s">
        <v>157</v>
      </c>
      <c r="L315" s="42"/>
      <c r="M315" s="190" t="s">
        <v>5</v>
      </c>
      <c r="N315" s="191" t="s">
        <v>57</v>
      </c>
      <c r="O315" s="43"/>
      <c r="P315" s="192">
        <f>O315*H315</f>
        <v>0</v>
      </c>
      <c r="Q315" s="192">
        <v>0</v>
      </c>
      <c r="R315" s="192">
        <f>Q315*H315</f>
        <v>0</v>
      </c>
      <c r="S315" s="192">
        <v>0</v>
      </c>
      <c r="T315" s="193">
        <f>S315*H315</f>
        <v>0</v>
      </c>
      <c r="AR315" s="24" t="s">
        <v>170</v>
      </c>
      <c r="AT315" s="24" t="s">
        <v>153</v>
      </c>
      <c r="AU315" s="24" t="s">
        <v>94</v>
      </c>
      <c r="AY315" s="24" t="s">
        <v>150</v>
      </c>
      <c r="BE315" s="194">
        <f>IF(N315="základní",J315,0)</f>
        <v>0</v>
      </c>
      <c r="BF315" s="194">
        <f>IF(N315="snížená",J315,0)</f>
        <v>0</v>
      </c>
      <c r="BG315" s="194">
        <f>IF(N315="zákl. přenesená",J315,0)</f>
        <v>0</v>
      </c>
      <c r="BH315" s="194">
        <f>IF(N315="sníž. přenesená",J315,0)</f>
        <v>0</v>
      </c>
      <c r="BI315" s="194">
        <f>IF(N315="nulová",J315,0)</f>
        <v>0</v>
      </c>
      <c r="BJ315" s="24" t="s">
        <v>26</v>
      </c>
      <c r="BK315" s="194">
        <f>ROUND(I315*H315,2)</f>
        <v>0</v>
      </c>
      <c r="BL315" s="24" t="s">
        <v>170</v>
      </c>
      <c r="BM315" s="24" t="s">
        <v>1091</v>
      </c>
    </row>
    <row r="316" spans="2:65" s="12" customFormat="1">
      <c r="B316" s="195"/>
      <c r="D316" s="196" t="s">
        <v>163</v>
      </c>
      <c r="E316" s="197" t="s">
        <v>5</v>
      </c>
      <c r="F316" s="198" t="s">
        <v>1055</v>
      </c>
      <c r="H316" s="199">
        <v>292</v>
      </c>
      <c r="I316" s="200"/>
      <c r="L316" s="195"/>
      <c r="M316" s="201"/>
      <c r="N316" s="202"/>
      <c r="O316" s="202"/>
      <c r="P316" s="202"/>
      <c r="Q316" s="202"/>
      <c r="R316" s="202"/>
      <c r="S316" s="202"/>
      <c r="T316" s="203"/>
      <c r="AT316" s="197" t="s">
        <v>163</v>
      </c>
      <c r="AU316" s="197" t="s">
        <v>94</v>
      </c>
      <c r="AV316" s="12" t="s">
        <v>94</v>
      </c>
      <c r="AW316" s="12" t="s">
        <v>49</v>
      </c>
      <c r="AX316" s="12" t="s">
        <v>26</v>
      </c>
      <c r="AY316" s="197" t="s">
        <v>150</v>
      </c>
    </row>
    <row r="317" spans="2:65" s="1" customFormat="1" ht="25.5" customHeight="1">
      <c r="B317" s="182"/>
      <c r="C317" s="183" t="s">
        <v>626</v>
      </c>
      <c r="D317" s="183" t="s">
        <v>153</v>
      </c>
      <c r="E317" s="184" t="s">
        <v>670</v>
      </c>
      <c r="F317" s="185" t="s">
        <v>671</v>
      </c>
      <c r="G317" s="186" t="s">
        <v>492</v>
      </c>
      <c r="H317" s="187">
        <v>4</v>
      </c>
      <c r="I317" s="188"/>
      <c r="J317" s="189">
        <f>ROUND(I317*H317,2)</f>
        <v>0</v>
      </c>
      <c r="K317" s="185" t="s">
        <v>157</v>
      </c>
      <c r="L317" s="42"/>
      <c r="M317" s="190" t="s">
        <v>5</v>
      </c>
      <c r="N317" s="191" t="s">
        <v>57</v>
      </c>
      <c r="O317" s="43"/>
      <c r="P317" s="192">
        <f>O317*H317</f>
        <v>0</v>
      </c>
      <c r="Q317" s="192">
        <v>0.46009</v>
      </c>
      <c r="R317" s="192">
        <f>Q317*H317</f>
        <v>1.84036</v>
      </c>
      <c r="S317" s="192">
        <v>0</v>
      </c>
      <c r="T317" s="193">
        <f>S317*H317</f>
        <v>0</v>
      </c>
      <c r="AR317" s="24" t="s">
        <v>170</v>
      </c>
      <c r="AT317" s="24" t="s">
        <v>153</v>
      </c>
      <c r="AU317" s="24" t="s">
        <v>94</v>
      </c>
      <c r="AY317" s="24" t="s">
        <v>150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24" t="s">
        <v>26</v>
      </c>
      <c r="BK317" s="194">
        <f>ROUND(I317*H317,2)</f>
        <v>0</v>
      </c>
      <c r="BL317" s="24" t="s">
        <v>170</v>
      </c>
      <c r="BM317" s="24" t="s">
        <v>1092</v>
      </c>
    </row>
    <row r="318" spans="2:65" s="12" customFormat="1">
      <c r="B318" s="195"/>
      <c r="D318" s="196" t="s">
        <v>163</v>
      </c>
      <c r="E318" s="197" t="s">
        <v>5</v>
      </c>
      <c r="F318" s="198" t="s">
        <v>673</v>
      </c>
      <c r="H318" s="199">
        <v>4</v>
      </c>
      <c r="I318" s="200"/>
      <c r="L318" s="195"/>
      <c r="M318" s="201"/>
      <c r="N318" s="202"/>
      <c r="O318" s="202"/>
      <c r="P318" s="202"/>
      <c r="Q318" s="202"/>
      <c r="R318" s="202"/>
      <c r="S318" s="202"/>
      <c r="T318" s="203"/>
      <c r="AT318" s="197" t="s">
        <v>163</v>
      </c>
      <c r="AU318" s="197" t="s">
        <v>94</v>
      </c>
      <c r="AV318" s="12" t="s">
        <v>94</v>
      </c>
      <c r="AW318" s="12" t="s">
        <v>49</v>
      </c>
      <c r="AX318" s="12" t="s">
        <v>26</v>
      </c>
      <c r="AY318" s="197" t="s">
        <v>150</v>
      </c>
    </row>
    <row r="319" spans="2:65" s="1" customFormat="1" ht="16.5" customHeight="1">
      <c r="B319" s="182"/>
      <c r="C319" s="183" t="s">
        <v>629</v>
      </c>
      <c r="D319" s="183" t="s">
        <v>153</v>
      </c>
      <c r="E319" s="184" t="s">
        <v>675</v>
      </c>
      <c r="F319" s="185" t="s">
        <v>676</v>
      </c>
      <c r="G319" s="186" t="s">
        <v>492</v>
      </c>
      <c r="H319" s="187">
        <v>9</v>
      </c>
      <c r="I319" s="188"/>
      <c r="J319" s="189">
        <f>ROUND(I319*H319,2)</f>
        <v>0</v>
      </c>
      <c r="K319" s="185" t="s">
        <v>157</v>
      </c>
      <c r="L319" s="42"/>
      <c r="M319" s="190" t="s">
        <v>5</v>
      </c>
      <c r="N319" s="191" t="s">
        <v>57</v>
      </c>
      <c r="O319" s="43"/>
      <c r="P319" s="192">
        <f>O319*H319</f>
        <v>0</v>
      </c>
      <c r="Q319" s="192">
        <v>6.3829999999999998E-2</v>
      </c>
      <c r="R319" s="192">
        <f>Q319*H319</f>
        <v>0.57447000000000004</v>
      </c>
      <c r="S319" s="192">
        <v>0</v>
      </c>
      <c r="T319" s="193">
        <f>S319*H319</f>
        <v>0</v>
      </c>
      <c r="AR319" s="24" t="s">
        <v>170</v>
      </c>
      <c r="AT319" s="24" t="s">
        <v>153</v>
      </c>
      <c r="AU319" s="24" t="s">
        <v>94</v>
      </c>
      <c r="AY319" s="24" t="s">
        <v>150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24" t="s">
        <v>26</v>
      </c>
      <c r="BK319" s="194">
        <f>ROUND(I319*H319,2)</f>
        <v>0</v>
      </c>
      <c r="BL319" s="24" t="s">
        <v>170</v>
      </c>
      <c r="BM319" s="24" t="s">
        <v>1093</v>
      </c>
    </row>
    <row r="320" spans="2:65" s="12" customFormat="1">
      <c r="B320" s="195"/>
      <c r="D320" s="196" t="s">
        <v>163</v>
      </c>
      <c r="E320" s="197" t="s">
        <v>5</v>
      </c>
      <c r="F320" s="198" t="s">
        <v>1094</v>
      </c>
      <c r="H320" s="199">
        <v>9</v>
      </c>
      <c r="I320" s="200"/>
      <c r="L320" s="195"/>
      <c r="M320" s="201"/>
      <c r="N320" s="202"/>
      <c r="O320" s="202"/>
      <c r="P320" s="202"/>
      <c r="Q320" s="202"/>
      <c r="R320" s="202"/>
      <c r="S320" s="202"/>
      <c r="T320" s="203"/>
      <c r="AT320" s="197" t="s">
        <v>163</v>
      </c>
      <c r="AU320" s="197" t="s">
        <v>94</v>
      </c>
      <c r="AV320" s="12" t="s">
        <v>94</v>
      </c>
      <c r="AW320" s="12" t="s">
        <v>49</v>
      </c>
      <c r="AX320" s="12" t="s">
        <v>26</v>
      </c>
      <c r="AY320" s="197" t="s">
        <v>150</v>
      </c>
    </row>
    <row r="321" spans="2:65" s="1" customFormat="1" ht="16.5" customHeight="1">
      <c r="B321" s="182"/>
      <c r="C321" s="225" t="s">
        <v>632</v>
      </c>
      <c r="D321" s="225" t="s">
        <v>389</v>
      </c>
      <c r="E321" s="226" t="s">
        <v>679</v>
      </c>
      <c r="F321" s="517" t="s">
        <v>1532</v>
      </c>
      <c r="G321" s="228" t="s">
        <v>591</v>
      </c>
      <c r="H321" s="229">
        <v>14</v>
      </c>
      <c r="I321" s="230"/>
      <c r="J321" s="231">
        <f>ROUND(I321*H321,2)</f>
        <v>0</v>
      </c>
      <c r="K321" s="227" t="s">
        <v>5</v>
      </c>
      <c r="L321" s="232"/>
      <c r="M321" s="233" t="s">
        <v>5</v>
      </c>
      <c r="N321" s="234" t="s">
        <v>57</v>
      </c>
      <c r="O321" s="43"/>
      <c r="P321" s="192">
        <f>O321*H321</f>
        <v>0</v>
      </c>
      <c r="Q321" s="192">
        <v>4.8999999999999998E-3</v>
      </c>
      <c r="R321" s="192">
        <f>Q321*H321</f>
        <v>6.8599999999999994E-2</v>
      </c>
      <c r="S321" s="192">
        <v>0</v>
      </c>
      <c r="T321" s="193">
        <f>S321*H321</f>
        <v>0</v>
      </c>
      <c r="AR321" s="24" t="s">
        <v>187</v>
      </c>
      <c r="AT321" s="24" t="s">
        <v>389</v>
      </c>
      <c r="AU321" s="24" t="s">
        <v>94</v>
      </c>
      <c r="AY321" s="24" t="s">
        <v>150</v>
      </c>
      <c r="BE321" s="194">
        <f>IF(N321="základní",J321,0)</f>
        <v>0</v>
      </c>
      <c r="BF321" s="194">
        <f>IF(N321="snížená",J321,0)</f>
        <v>0</v>
      </c>
      <c r="BG321" s="194">
        <f>IF(N321="zákl. přenesená",J321,0)</f>
        <v>0</v>
      </c>
      <c r="BH321" s="194">
        <f>IF(N321="sníž. přenesená",J321,0)</f>
        <v>0</v>
      </c>
      <c r="BI321" s="194">
        <f>IF(N321="nulová",J321,0)</f>
        <v>0</v>
      </c>
      <c r="BJ321" s="24" t="s">
        <v>26</v>
      </c>
      <c r="BK321" s="194">
        <f>ROUND(I321*H321,2)</f>
        <v>0</v>
      </c>
      <c r="BL321" s="24" t="s">
        <v>170</v>
      </c>
      <c r="BM321" s="24" t="s">
        <v>1095</v>
      </c>
    </row>
    <row r="322" spans="2:65" s="12" customFormat="1">
      <c r="B322" s="195"/>
      <c r="D322" s="196" t="s">
        <v>163</v>
      </c>
      <c r="E322" s="197" t="s">
        <v>5</v>
      </c>
      <c r="F322" s="198" t="s">
        <v>1096</v>
      </c>
      <c r="H322" s="199">
        <v>14</v>
      </c>
      <c r="I322" s="200"/>
      <c r="L322" s="195"/>
      <c r="M322" s="201"/>
      <c r="N322" s="202"/>
      <c r="O322" s="202"/>
      <c r="P322" s="202"/>
      <c r="Q322" s="202"/>
      <c r="R322" s="202"/>
      <c r="S322" s="202"/>
      <c r="T322" s="203"/>
      <c r="AT322" s="197" t="s">
        <v>163</v>
      </c>
      <c r="AU322" s="197" t="s">
        <v>94</v>
      </c>
      <c r="AV322" s="12" t="s">
        <v>94</v>
      </c>
      <c r="AW322" s="12" t="s">
        <v>49</v>
      </c>
      <c r="AX322" s="12" t="s">
        <v>26</v>
      </c>
      <c r="AY322" s="197" t="s">
        <v>150</v>
      </c>
    </row>
    <row r="323" spans="2:65" s="1" customFormat="1" ht="16.5" customHeight="1">
      <c r="B323" s="182"/>
      <c r="C323" s="183" t="s">
        <v>636</v>
      </c>
      <c r="D323" s="183" t="s">
        <v>153</v>
      </c>
      <c r="E323" s="184" t="s">
        <v>683</v>
      </c>
      <c r="F323" s="185" t="s">
        <v>684</v>
      </c>
      <c r="G323" s="186" t="s">
        <v>492</v>
      </c>
      <c r="H323" s="187">
        <v>5</v>
      </c>
      <c r="I323" s="188"/>
      <c r="J323" s="189">
        <f>ROUND(I323*H323,2)</f>
        <v>0</v>
      </c>
      <c r="K323" s="185" t="s">
        <v>157</v>
      </c>
      <c r="L323" s="42"/>
      <c r="M323" s="190" t="s">
        <v>5</v>
      </c>
      <c r="N323" s="191" t="s">
        <v>57</v>
      </c>
      <c r="O323" s="43"/>
      <c r="P323" s="192">
        <f>O323*H323</f>
        <v>0</v>
      </c>
      <c r="Q323" s="192">
        <v>0.12303</v>
      </c>
      <c r="R323" s="192">
        <f>Q323*H323</f>
        <v>0.61514999999999997</v>
      </c>
      <c r="S323" s="192">
        <v>0</v>
      </c>
      <c r="T323" s="193">
        <f>S323*H323</f>
        <v>0</v>
      </c>
      <c r="AR323" s="24" t="s">
        <v>170</v>
      </c>
      <c r="AT323" s="24" t="s">
        <v>153</v>
      </c>
      <c r="AU323" s="24" t="s">
        <v>94</v>
      </c>
      <c r="AY323" s="24" t="s">
        <v>150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24" t="s">
        <v>26</v>
      </c>
      <c r="BK323" s="194">
        <f>ROUND(I323*H323,2)</f>
        <v>0</v>
      </c>
      <c r="BL323" s="24" t="s">
        <v>170</v>
      </c>
      <c r="BM323" s="24" t="s">
        <v>1097</v>
      </c>
    </row>
    <row r="324" spans="2:65" s="12" customFormat="1">
      <c r="B324" s="195"/>
      <c r="D324" s="196" t="s">
        <v>163</v>
      </c>
      <c r="E324" s="197" t="s">
        <v>5</v>
      </c>
      <c r="F324" s="198" t="s">
        <v>1079</v>
      </c>
      <c r="H324" s="199">
        <v>5</v>
      </c>
      <c r="I324" s="200"/>
      <c r="L324" s="195"/>
      <c r="M324" s="201"/>
      <c r="N324" s="202"/>
      <c r="O324" s="202"/>
      <c r="P324" s="202"/>
      <c r="Q324" s="202"/>
      <c r="R324" s="202"/>
      <c r="S324" s="202"/>
      <c r="T324" s="203"/>
      <c r="AT324" s="197" t="s">
        <v>163</v>
      </c>
      <c r="AU324" s="197" t="s">
        <v>94</v>
      </c>
      <c r="AV324" s="12" t="s">
        <v>94</v>
      </c>
      <c r="AW324" s="12" t="s">
        <v>49</v>
      </c>
      <c r="AX324" s="12" t="s">
        <v>26</v>
      </c>
      <c r="AY324" s="197" t="s">
        <v>150</v>
      </c>
    </row>
    <row r="325" spans="2:65" s="1" customFormat="1" ht="16.5" customHeight="1">
      <c r="B325" s="182"/>
      <c r="C325" s="183" t="s">
        <v>640</v>
      </c>
      <c r="D325" s="183" t="s">
        <v>153</v>
      </c>
      <c r="E325" s="184" t="s">
        <v>687</v>
      </c>
      <c r="F325" s="185" t="s">
        <v>688</v>
      </c>
      <c r="G325" s="186" t="s">
        <v>492</v>
      </c>
      <c r="H325" s="187">
        <v>4</v>
      </c>
      <c r="I325" s="188"/>
      <c r="J325" s="189">
        <f>ROUND(I325*H325,2)</f>
        <v>0</v>
      </c>
      <c r="K325" s="185" t="s">
        <v>157</v>
      </c>
      <c r="L325" s="42"/>
      <c r="M325" s="190" t="s">
        <v>5</v>
      </c>
      <c r="N325" s="191" t="s">
        <v>57</v>
      </c>
      <c r="O325" s="43"/>
      <c r="P325" s="192">
        <f>O325*H325</f>
        <v>0</v>
      </c>
      <c r="Q325" s="192">
        <v>0.32906000000000002</v>
      </c>
      <c r="R325" s="192">
        <f>Q325*H325</f>
        <v>1.3162400000000001</v>
      </c>
      <c r="S325" s="192">
        <v>0</v>
      </c>
      <c r="T325" s="193">
        <f>S325*H325</f>
        <v>0</v>
      </c>
      <c r="AR325" s="24" t="s">
        <v>170</v>
      </c>
      <c r="AT325" s="24" t="s">
        <v>153</v>
      </c>
      <c r="AU325" s="24" t="s">
        <v>94</v>
      </c>
      <c r="AY325" s="24" t="s">
        <v>150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24" t="s">
        <v>26</v>
      </c>
      <c r="BK325" s="194">
        <f>ROUND(I325*H325,2)</f>
        <v>0</v>
      </c>
      <c r="BL325" s="24" t="s">
        <v>170</v>
      </c>
      <c r="BM325" s="24" t="s">
        <v>1098</v>
      </c>
    </row>
    <row r="326" spans="2:65" s="12" customFormat="1">
      <c r="B326" s="195"/>
      <c r="D326" s="196" t="s">
        <v>163</v>
      </c>
      <c r="E326" s="197" t="s">
        <v>5</v>
      </c>
      <c r="F326" s="198" t="s">
        <v>1099</v>
      </c>
      <c r="H326" s="199">
        <v>4</v>
      </c>
      <c r="I326" s="200"/>
      <c r="L326" s="195"/>
      <c r="M326" s="201"/>
      <c r="N326" s="202"/>
      <c r="O326" s="202"/>
      <c r="P326" s="202"/>
      <c r="Q326" s="202"/>
      <c r="R326" s="202"/>
      <c r="S326" s="202"/>
      <c r="T326" s="203"/>
      <c r="AT326" s="197" t="s">
        <v>163</v>
      </c>
      <c r="AU326" s="197" t="s">
        <v>94</v>
      </c>
      <c r="AV326" s="12" t="s">
        <v>94</v>
      </c>
      <c r="AW326" s="12" t="s">
        <v>49</v>
      </c>
      <c r="AX326" s="12" t="s">
        <v>26</v>
      </c>
      <c r="AY326" s="197" t="s">
        <v>150</v>
      </c>
    </row>
    <row r="327" spans="2:65" s="1" customFormat="1" ht="16.5" customHeight="1">
      <c r="B327" s="182"/>
      <c r="C327" s="225" t="s">
        <v>645</v>
      </c>
      <c r="D327" s="225" t="s">
        <v>389</v>
      </c>
      <c r="E327" s="226" t="s">
        <v>692</v>
      </c>
      <c r="F327" s="517" t="s">
        <v>1533</v>
      </c>
      <c r="G327" s="228" t="s">
        <v>492</v>
      </c>
      <c r="H327" s="229">
        <v>2</v>
      </c>
      <c r="I327" s="230"/>
      <c r="J327" s="231">
        <f>ROUND(I327*H327,2)</f>
        <v>0</v>
      </c>
      <c r="K327" s="227" t="s">
        <v>5</v>
      </c>
      <c r="L327" s="232"/>
      <c r="M327" s="233" t="s">
        <v>5</v>
      </c>
      <c r="N327" s="234" t="s">
        <v>57</v>
      </c>
      <c r="O327" s="43"/>
      <c r="P327" s="192">
        <f>O327*H327</f>
        <v>0</v>
      </c>
      <c r="Q327" s="192">
        <v>3.2199999999999999E-2</v>
      </c>
      <c r="R327" s="192">
        <f>Q327*H327</f>
        <v>6.4399999999999999E-2</v>
      </c>
      <c r="S327" s="192">
        <v>0</v>
      </c>
      <c r="T327" s="193">
        <f>S327*H327</f>
        <v>0</v>
      </c>
      <c r="AR327" s="24" t="s">
        <v>187</v>
      </c>
      <c r="AT327" s="24" t="s">
        <v>389</v>
      </c>
      <c r="AU327" s="24" t="s">
        <v>94</v>
      </c>
      <c r="AY327" s="24" t="s">
        <v>150</v>
      </c>
      <c r="BE327" s="194">
        <f>IF(N327="základní",J327,0)</f>
        <v>0</v>
      </c>
      <c r="BF327" s="194">
        <f>IF(N327="snížená",J327,0)</f>
        <v>0</v>
      </c>
      <c r="BG327" s="194">
        <f>IF(N327="zákl. přenesená",J327,0)</f>
        <v>0</v>
      </c>
      <c r="BH327" s="194">
        <f>IF(N327="sníž. přenesená",J327,0)</f>
        <v>0</v>
      </c>
      <c r="BI327" s="194">
        <f>IF(N327="nulová",J327,0)</f>
        <v>0</v>
      </c>
      <c r="BJ327" s="24" t="s">
        <v>26</v>
      </c>
      <c r="BK327" s="194">
        <f>ROUND(I327*H327,2)</f>
        <v>0</v>
      </c>
      <c r="BL327" s="24" t="s">
        <v>170</v>
      </c>
      <c r="BM327" s="24" t="s">
        <v>1100</v>
      </c>
    </row>
    <row r="328" spans="2:65" s="12" customFormat="1">
      <c r="B328" s="195"/>
      <c r="D328" s="196" t="s">
        <v>163</v>
      </c>
      <c r="E328" s="197" t="s">
        <v>5</v>
      </c>
      <c r="F328" s="198" t="s">
        <v>523</v>
      </c>
      <c r="H328" s="199">
        <v>2</v>
      </c>
      <c r="I328" s="200"/>
      <c r="L328" s="195"/>
      <c r="M328" s="201"/>
      <c r="N328" s="202"/>
      <c r="O328" s="202"/>
      <c r="P328" s="202"/>
      <c r="Q328" s="202"/>
      <c r="R328" s="202"/>
      <c r="S328" s="202"/>
      <c r="T328" s="203"/>
      <c r="AT328" s="197" t="s">
        <v>163</v>
      </c>
      <c r="AU328" s="197" t="s">
        <v>94</v>
      </c>
      <c r="AV328" s="12" t="s">
        <v>94</v>
      </c>
      <c r="AW328" s="12" t="s">
        <v>49</v>
      </c>
      <c r="AX328" s="12" t="s">
        <v>26</v>
      </c>
      <c r="AY328" s="197" t="s">
        <v>150</v>
      </c>
    </row>
    <row r="329" spans="2:65" s="1" customFormat="1" ht="27">
      <c r="B329" s="182"/>
      <c r="C329" s="225" t="s">
        <v>648</v>
      </c>
      <c r="D329" s="225" t="s">
        <v>389</v>
      </c>
      <c r="E329" s="226" t="s">
        <v>695</v>
      </c>
      <c r="F329" s="517" t="s">
        <v>1534</v>
      </c>
      <c r="G329" s="228" t="s">
        <v>638</v>
      </c>
      <c r="H329" s="229">
        <v>2</v>
      </c>
      <c r="I329" s="230"/>
      <c r="J329" s="231">
        <f>ROUND(I329*H329,2)</f>
        <v>0</v>
      </c>
      <c r="K329" s="227" t="s">
        <v>5</v>
      </c>
      <c r="L329" s="232"/>
      <c r="M329" s="233" t="s">
        <v>5</v>
      </c>
      <c r="N329" s="234" t="s">
        <v>57</v>
      </c>
      <c r="O329" s="43"/>
      <c r="P329" s="192">
        <f>O329*H329</f>
        <v>0</v>
      </c>
      <c r="Q329" s="192">
        <v>4.1500000000000002E-2</v>
      </c>
      <c r="R329" s="192">
        <f>Q329*H329</f>
        <v>8.3000000000000004E-2</v>
      </c>
      <c r="S329" s="192">
        <v>0</v>
      </c>
      <c r="T329" s="193">
        <f>S329*H329</f>
        <v>0</v>
      </c>
      <c r="AR329" s="24" t="s">
        <v>187</v>
      </c>
      <c r="AT329" s="24" t="s">
        <v>389</v>
      </c>
      <c r="AU329" s="24" t="s">
        <v>94</v>
      </c>
      <c r="AY329" s="24" t="s">
        <v>150</v>
      </c>
      <c r="BE329" s="194">
        <f>IF(N329="základní",J329,0)</f>
        <v>0</v>
      </c>
      <c r="BF329" s="194">
        <f>IF(N329="snížená",J329,0)</f>
        <v>0</v>
      </c>
      <c r="BG329" s="194">
        <f>IF(N329="zákl. přenesená",J329,0)</f>
        <v>0</v>
      </c>
      <c r="BH329" s="194">
        <f>IF(N329="sníž. přenesená",J329,0)</f>
        <v>0</v>
      </c>
      <c r="BI329" s="194">
        <f>IF(N329="nulová",J329,0)</f>
        <v>0</v>
      </c>
      <c r="BJ329" s="24" t="s">
        <v>26</v>
      </c>
      <c r="BK329" s="194">
        <f>ROUND(I329*H329,2)</f>
        <v>0</v>
      </c>
      <c r="BL329" s="24" t="s">
        <v>170</v>
      </c>
      <c r="BM329" s="24" t="s">
        <v>1101</v>
      </c>
    </row>
    <row r="330" spans="2:65" s="12" customFormat="1">
      <c r="B330" s="195"/>
      <c r="D330" s="196" t="s">
        <v>163</v>
      </c>
      <c r="E330" s="197" t="s">
        <v>5</v>
      </c>
      <c r="F330" s="198" t="s">
        <v>919</v>
      </c>
      <c r="H330" s="199">
        <v>2</v>
      </c>
      <c r="I330" s="200"/>
      <c r="L330" s="195"/>
      <c r="M330" s="201"/>
      <c r="N330" s="202"/>
      <c r="O330" s="202"/>
      <c r="P330" s="202"/>
      <c r="Q330" s="202"/>
      <c r="R330" s="202"/>
      <c r="S330" s="202"/>
      <c r="T330" s="203"/>
      <c r="AT330" s="197" t="s">
        <v>163</v>
      </c>
      <c r="AU330" s="197" t="s">
        <v>94</v>
      </c>
      <c r="AV330" s="12" t="s">
        <v>94</v>
      </c>
      <c r="AW330" s="12" t="s">
        <v>49</v>
      </c>
      <c r="AX330" s="12" t="s">
        <v>26</v>
      </c>
      <c r="AY330" s="197" t="s">
        <v>150</v>
      </c>
    </row>
    <row r="331" spans="2:65" s="1" customFormat="1" ht="16.5" customHeight="1">
      <c r="B331" s="182"/>
      <c r="C331" s="225" t="s">
        <v>653</v>
      </c>
      <c r="D331" s="225" t="s">
        <v>389</v>
      </c>
      <c r="E331" s="226" t="s">
        <v>698</v>
      </c>
      <c r="F331" s="517" t="s">
        <v>1535</v>
      </c>
      <c r="G331" s="228" t="s">
        <v>638</v>
      </c>
      <c r="H331" s="229">
        <v>2</v>
      </c>
      <c r="I331" s="230"/>
      <c r="J331" s="231">
        <f>ROUND(I331*H331,2)</f>
        <v>0</v>
      </c>
      <c r="K331" s="227" t="s">
        <v>5</v>
      </c>
      <c r="L331" s="232"/>
      <c r="M331" s="233" t="s">
        <v>5</v>
      </c>
      <c r="N331" s="234" t="s">
        <v>57</v>
      </c>
      <c r="O331" s="43"/>
      <c r="P331" s="192">
        <f>O331*H331</f>
        <v>0</v>
      </c>
      <c r="Q331" s="192">
        <v>0.02</v>
      </c>
      <c r="R331" s="192">
        <f>Q331*H331</f>
        <v>0.04</v>
      </c>
      <c r="S331" s="192">
        <v>0</v>
      </c>
      <c r="T331" s="193">
        <f>S331*H331</f>
        <v>0</v>
      </c>
      <c r="AR331" s="24" t="s">
        <v>187</v>
      </c>
      <c r="AT331" s="24" t="s">
        <v>389</v>
      </c>
      <c r="AU331" s="24" t="s">
        <v>94</v>
      </c>
      <c r="AY331" s="24" t="s">
        <v>150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24" t="s">
        <v>26</v>
      </c>
      <c r="BK331" s="194">
        <f>ROUND(I331*H331,2)</f>
        <v>0</v>
      </c>
      <c r="BL331" s="24" t="s">
        <v>170</v>
      </c>
      <c r="BM331" s="24" t="s">
        <v>1102</v>
      </c>
    </row>
    <row r="332" spans="2:65" s="12" customFormat="1">
      <c r="B332" s="195"/>
      <c r="D332" s="196" t="s">
        <v>163</v>
      </c>
      <c r="E332" s="197" t="s">
        <v>5</v>
      </c>
      <c r="F332" s="198" t="s">
        <v>919</v>
      </c>
      <c r="H332" s="199">
        <v>2</v>
      </c>
      <c r="I332" s="200"/>
      <c r="L332" s="195"/>
      <c r="M332" s="201"/>
      <c r="N332" s="202"/>
      <c r="O332" s="202"/>
      <c r="P332" s="202"/>
      <c r="Q332" s="202"/>
      <c r="R332" s="202"/>
      <c r="S332" s="202"/>
      <c r="T332" s="203"/>
      <c r="AT332" s="197" t="s">
        <v>163</v>
      </c>
      <c r="AU332" s="197" t="s">
        <v>94</v>
      </c>
      <c r="AV332" s="12" t="s">
        <v>94</v>
      </c>
      <c r="AW332" s="12" t="s">
        <v>49</v>
      </c>
      <c r="AX332" s="12" t="s">
        <v>26</v>
      </c>
      <c r="AY332" s="197" t="s">
        <v>150</v>
      </c>
    </row>
    <row r="333" spans="2:65" s="1" customFormat="1" ht="16.5" customHeight="1">
      <c r="B333" s="182"/>
      <c r="C333" s="225" t="s">
        <v>657</v>
      </c>
      <c r="D333" s="225" t="s">
        <v>389</v>
      </c>
      <c r="E333" s="226" t="s">
        <v>701</v>
      </c>
      <c r="F333" s="227" t="s">
        <v>702</v>
      </c>
      <c r="G333" s="228" t="s">
        <v>492</v>
      </c>
      <c r="H333" s="229">
        <v>4</v>
      </c>
      <c r="I333" s="230"/>
      <c r="J333" s="231">
        <f>ROUND(I333*H333,2)</f>
        <v>0</v>
      </c>
      <c r="K333" s="227" t="s">
        <v>5</v>
      </c>
      <c r="L333" s="232"/>
      <c r="M333" s="233" t="s">
        <v>5</v>
      </c>
      <c r="N333" s="234" t="s">
        <v>57</v>
      </c>
      <c r="O333" s="43"/>
      <c r="P333" s="192">
        <f>O333*H333</f>
        <v>0</v>
      </c>
      <c r="Q333" s="192">
        <v>1E-3</v>
      </c>
      <c r="R333" s="192">
        <f>Q333*H333</f>
        <v>4.0000000000000001E-3</v>
      </c>
      <c r="S333" s="192">
        <v>0</v>
      </c>
      <c r="T333" s="193">
        <f>S333*H333</f>
        <v>0</v>
      </c>
      <c r="AR333" s="24" t="s">
        <v>187</v>
      </c>
      <c r="AT333" s="24" t="s">
        <v>389</v>
      </c>
      <c r="AU333" s="24" t="s">
        <v>94</v>
      </c>
      <c r="AY333" s="24" t="s">
        <v>150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24" t="s">
        <v>26</v>
      </c>
      <c r="BK333" s="194">
        <f>ROUND(I333*H333,2)</f>
        <v>0</v>
      </c>
      <c r="BL333" s="24" t="s">
        <v>170</v>
      </c>
      <c r="BM333" s="24" t="s">
        <v>1103</v>
      </c>
    </row>
    <row r="334" spans="2:65" s="12" customFormat="1">
      <c r="B334" s="195"/>
      <c r="D334" s="196" t="s">
        <v>163</v>
      </c>
      <c r="E334" s="197" t="s">
        <v>5</v>
      </c>
      <c r="F334" s="198" t="s">
        <v>1099</v>
      </c>
      <c r="H334" s="199">
        <v>4</v>
      </c>
      <c r="I334" s="200"/>
      <c r="L334" s="195"/>
      <c r="M334" s="201"/>
      <c r="N334" s="202"/>
      <c r="O334" s="202"/>
      <c r="P334" s="202"/>
      <c r="Q334" s="202"/>
      <c r="R334" s="202"/>
      <c r="S334" s="202"/>
      <c r="T334" s="203"/>
      <c r="AT334" s="197" t="s">
        <v>163</v>
      </c>
      <c r="AU334" s="197" t="s">
        <v>94</v>
      </c>
      <c r="AV334" s="12" t="s">
        <v>94</v>
      </c>
      <c r="AW334" s="12" t="s">
        <v>49</v>
      </c>
      <c r="AX334" s="12" t="s">
        <v>26</v>
      </c>
      <c r="AY334" s="197" t="s">
        <v>150</v>
      </c>
    </row>
    <row r="335" spans="2:65" s="1" customFormat="1" ht="16.5" customHeight="1">
      <c r="B335" s="182"/>
      <c r="C335" s="183" t="s">
        <v>661</v>
      </c>
      <c r="D335" s="183" t="s">
        <v>153</v>
      </c>
      <c r="E335" s="184" t="s">
        <v>705</v>
      </c>
      <c r="F335" s="185" t="s">
        <v>706</v>
      </c>
      <c r="G335" s="186" t="s">
        <v>492</v>
      </c>
      <c r="H335" s="187">
        <v>9</v>
      </c>
      <c r="I335" s="188"/>
      <c r="J335" s="189">
        <f>ROUND(I335*H335,2)</f>
        <v>0</v>
      </c>
      <c r="K335" s="185" t="s">
        <v>157</v>
      </c>
      <c r="L335" s="42"/>
      <c r="M335" s="190" t="s">
        <v>5</v>
      </c>
      <c r="N335" s="191" t="s">
        <v>57</v>
      </c>
      <c r="O335" s="43"/>
      <c r="P335" s="192">
        <f>O335*H335</f>
        <v>0</v>
      </c>
      <c r="Q335" s="192">
        <v>3.1E-4</v>
      </c>
      <c r="R335" s="192">
        <f>Q335*H335</f>
        <v>2.7899999999999999E-3</v>
      </c>
      <c r="S335" s="192">
        <v>0</v>
      </c>
      <c r="T335" s="193">
        <f>S335*H335</f>
        <v>0</v>
      </c>
      <c r="AR335" s="24" t="s">
        <v>170</v>
      </c>
      <c r="AT335" s="24" t="s">
        <v>153</v>
      </c>
      <c r="AU335" s="24" t="s">
        <v>94</v>
      </c>
      <c r="AY335" s="24" t="s">
        <v>150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24" t="s">
        <v>26</v>
      </c>
      <c r="BK335" s="194">
        <f>ROUND(I335*H335,2)</f>
        <v>0</v>
      </c>
      <c r="BL335" s="24" t="s">
        <v>170</v>
      </c>
      <c r="BM335" s="24" t="s">
        <v>1104</v>
      </c>
    </row>
    <row r="336" spans="2:65" s="12" customFormat="1">
      <c r="B336" s="195"/>
      <c r="D336" s="196" t="s">
        <v>163</v>
      </c>
      <c r="E336" s="197" t="s">
        <v>5</v>
      </c>
      <c r="F336" s="198" t="s">
        <v>708</v>
      </c>
      <c r="H336" s="199">
        <v>9</v>
      </c>
      <c r="I336" s="200"/>
      <c r="L336" s="195"/>
      <c r="M336" s="201"/>
      <c r="N336" s="202"/>
      <c r="O336" s="202"/>
      <c r="P336" s="202"/>
      <c r="Q336" s="202"/>
      <c r="R336" s="202"/>
      <c r="S336" s="202"/>
      <c r="T336" s="203"/>
      <c r="AT336" s="197" t="s">
        <v>163</v>
      </c>
      <c r="AU336" s="197" t="s">
        <v>94</v>
      </c>
      <c r="AV336" s="12" t="s">
        <v>94</v>
      </c>
      <c r="AW336" s="12" t="s">
        <v>49</v>
      </c>
      <c r="AX336" s="12" t="s">
        <v>26</v>
      </c>
      <c r="AY336" s="197" t="s">
        <v>150</v>
      </c>
    </row>
    <row r="337" spans="2:65" s="1" customFormat="1" ht="25.5" customHeight="1">
      <c r="B337" s="182"/>
      <c r="C337" s="183" t="s">
        <v>665</v>
      </c>
      <c r="D337" s="183" t="s">
        <v>153</v>
      </c>
      <c r="E337" s="184" t="s">
        <v>710</v>
      </c>
      <c r="F337" s="185" t="s">
        <v>711</v>
      </c>
      <c r="G337" s="186" t="s">
        <v>492</v>
      </c>
      <c r="H337" s="187">
        <v>9</v>
      </c>
      <c r="I337" s="188"/>
      <c r="J337" s="189">
        <f>ROUND(I337*H337,2)</f>
        <v>0</v>
      </c>
      <c r="K337" s="185" t="s">
        <v>157</v>
      </c>
      <c r="L337" s="42"/>
      <c r="M337" s="190" t="s">
        <v>5</v>
      </c>
      <c r="N337" s="191" t="s">
        <v>57</v>
      </c>
      <c r="O337" s="43"/>
      <c r="P337" s="192">
        <f>O337*H337</f>
        <v>0</v>
      </c>
      <c r="Q337" s="192">
        <v>1.6000000000000001E-4</v>
      </c>
      <c r="R337" s="192">
        <f>Q337*H337</f>
        <v>1.4400000000000001E-3</v>
      </c>
      <c r="S337" s="192">
        <v>0</v>
      </c>
      <c r="T337" s="193">
        <f>S337*H337</f>
        <v>0</v>
      </c>
      <c r="AR337" s="24" t="s">
        <v>170</v>
      </c>
      <c r="AT337" s="24" t="s">
        <v>153</v>
      </c>
      <c r="AU337" s="24" t="s">
        <v>94</v>
      </c>
      <c r="AY337" s="24" t="s">
        <v>150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24" t="s">
        <v>26</v>
      </c>
      <c r="BK337" s="194">
        <f>ROUND(I337*H337,2)</f>
        <v>0</v>
      </c>
      <c r="BL337" s="24" t="s">
        <v>170</v>
      </c>
      <c r="BM337" s="24" t="s">
        <v>1105</v>
      </c>
    </row>
    <row r="338" spans="2:65" s="12" customFormat="1">
      <c r="B338" s="195"/>
      <c r="D338" s="196" t="s">
        <v>163</v>
      </c>
      <c r="E338" s="197" t="s">
        <v>5</v>
      </c>
      <c r="F338" s="198" t="s">
        <v>1106</v>
      </c>
      <c r="H338" s="199">
        <v>5</v>
      </c>
      <c r="I338" s="200"/>
      <c r="L338" s="195"/>
      <c r="M338" s="201"/>
      <c r="N338" s="202"/>
      <c r="O338" s="202"/>
      <c r="P338" s="202"/>
      <c r="Q338" s="202"/>
      <c r="R338" s="202"/>
      <c r="S338" s="202"/>
      <c r="T338" s="203"/>
      <c r="AT338" s="197" t="s">
        <v>163</v>
      </c>
      <c r="AU338" s="197" t="s">
        <v>94</v>
      </c>
      <c r="AV338" s="12" t="s">
        <v>94</v>
      </c>
      <c r="AW338" s="12" t="s">
        <v>49</v>
      </c>
      <c r="AX338" s="12" t="s">
        <v>86</v>
      </c>
      <c r="AY338" s="197" t="s">
        <v>150</v>
      </c>
    </row>
    <row r="339" spans="2:65" s="12" customFormat="1">
      <c r="B339" s="195"/>
      <c r="D339" s="196" t="s">
        <v>163</v>
      </c>
      <c r="E339" s="197" t="s">
        <v>5</v>
      </c>
      <c r="F339" s="198" t="s">
        <v>1107</v>
      </c>
      <c r="H339" s="199">
        <v>4</v>
      </c>
      <c r="I339" s="200"/>
      <c r="L339" s="195"/>
      <c r="M339" s="201"/>
      <c r="N339" s="202"/>
      <c r="O339" s="202"/>
      <c r="P339" s="202"/>
      <c r="Q339" s="202"/>
      <c r="R339" s="202"/>
      <c r="S339" s="202"/>
      <c r="T339" s="203"/>
      <c r="AT339" s="197" t="s">
        <v>163</v>
      </c>
      <c r="AU339" s="197" t="s">
        <v>94</v>
      </c>
      <c r="AV339" s="12" t="s">
        <v>94</v>
      </c>
      <c r="AW339" s="12" t="s">
        <v>49</v>
      </c>
      <c r="AX339" s="12" t="s">
        <v>86</v>
      </c>
      <c r="AY339" s="197" t="s">
        <v>150</v>
      </c>
    </row>
    <row r="340" spans="2:65" s="13" customFormat="1">
      <c r="B340" s="210"/>
      <c r="D340" s="196" t="s">
        <v>163</v>
      </c>
      <c r="E340" s="211" t="s">
        <v>5</v>
      </c>
      <c r="F340" s="212" t="s">
        <v>269</v>
      </c>
      <c r="H340" s="213">
        <v>9</v>
      </c>
      <c r="I340" s="214"/>
      <c r="L340" s="210"/>
      <c r="M340" s="215"/>
      <c r="N340" s="216"/>
      <c r="O340" s="216"/>
      <c r="P340" s="216"/>
      <c r="Q340" s="216"/>
      <c r="R340" s="216"/>
      <c r="S340" s="216"/>
      <c r="T340" s="217"/>
      <c r="AT340" s="211" t="s">
        <v>163</v>
      </c>
      <c r="AU340" s="211" t="s">
        <v>94</v>
      </c>
      <c r="AV340" s="13" t="s">
        <v>170</v>
      </c>
      <c r="AW340" s="13" t="s">
        <v>49</v>
      </c>
      <c r="AX340" s="13" t="s">
        <v>26</v>
      </c>
      <c r="AY340" s="211" t="s">
        <v>150</v>
      </c>
    </row>
    <row r="341" spans="2:65" s="1" customFormat="1" ht="25.5" customHeight="1">
      <c r="B341" s="182"/>
      <c r="C341" s="225" t="s">
        <v>669</v>
      </c>
      <c r="D341" s="225" t="s">
        <v>389</v>
      </c>
      <c r="E341" s="226" t="s">
        <v>716</v>
      </c>
      <c r="F341" s="227" t="s">
        <v>717</v>
      </c>
      <c r="G341" s="228" t="s">
        <v>492</v>
      </c>
      <c r="H341" s="229">
        <v>9</v>
      </c>
      <c r="I341" s="230"/>
      <c r="J341" s="231">
        <f>ROUND(I341*H341,2)</f>
        <v>0</v>
      </c>
      <c r="K341" s="227" t="s">
        <v>5</v>
      </c>
      <c r="L341" s="232"/>
      <c r="M341" s="233" t="s">
        <v>5</v>
      </c>
      <c r="N341" s="234" t="s">
        <v>57</v>
      </c>
      <c r="O341" s="43"/>
      <c r="P341" s="192">
        <f>O341*H341</f>
        <v>0</v>
      </c>
      <c r="Q341" s="192">
        <v>3.0799999999999998E-3</v>
      </c>
      <c r="R341" s="192">
        <f>Q341*H341</f>
        <v>2.7719999999999998E-2</v>
      </c>
      <c r="S341" s="192">
        <v>0</v>
      </c>
      <c r="T341" s="193">
        <f>S341*H341</f>
        <v>0</v>
      </c>
      <c r="AR341" s="24" t="s">
        <v>187</v>
      </c>
      <c r="AT341" s="24" t="s">
        <v>389</v>
      </c>
      <c r="AU341" s="24" t="s">
        <v>94</v>
      </c>
      <c r="AY341" s="24" t="s">
        <v>150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24" t="s">
        <v>26</v>
      </c>
      <c r="BK341" s="194">
        <f>ROUND(I341*H341,2)</f>
        <v>0</v>
      </c>
      <c r="BL341" s="24" t="s">
        <v>170</v>
      </c>
      <c r="BM341" s="24" t="s">
        <v>1108</v>
      </c>
    </row>
    <row r="342" spans="2:65" s="14" customFormat="1">
      <c r="B342" s="218"/>
      <c r="D342" s="196" t="s">
        <v>163</v>
      </c>
      <c r="E342" s="219" t="s">
        <v>5</v>
      </c>
      <c r="F342" s="220" t="s">
        <v>719</v>
      </c>
      <c r="H342" s="219" t="s">
        <v>5</v>
      </c>
      <c r="I342" s="221"/>
      <c r="L342" s="218"/>
      <c r="M342" s="222"/>
      <c r="N342" s="223"/>
      <c r="O342" s="223"/>
      <c r="P342" s="223"/>
      <c r="Q342" s="223"/>
      <c r="R342" s="223"/>
      <c r="S342" s="223"/>
      <c r="T342" s="224"/>
      <c r="AT342" s="219" t="s">
        <v>163</v>
      </c>
      <c r="AU342" s="219" t="s">
        <v>94</v>
      </c>
      <c r="AV342" s="14" t="s">
        <v>26</v>
      </c>
      <c r="AW342" s="14" t="s">
        <v>49</v>
      </c>
      <c r="AX342" s="14" t="s">
        <v>86</v>
      </c>
      <c r="AY342" s="219" t="s">
        <v>150</v>
      </c>
    </row>
    <row r="343" spans="2:65" s="12" customFormat="1">
      <c r="B343" s="195"/>
      <c r="D343" s="196" t="s">
        <v>163</v>
      </c>
      <c r="E343" s="197" t="s">
        <v>5</v>
      </c>
      <c r="F343" s="198" t="s">
        <v>1106</v>
      </c>
      <c r="H343" s="199">
        <v>5</v>
      </c>
      <c r="I343" s="200"/>
      <c r="L343" s="195"/>
      <c r="M343" s="201"/>
      <c r="N343" s="202"/>
      <c r="O343" s="202"/>
      <c r="P343" s="202"/>
      <c r="Q343" s="202"/>
      <c r="R343" s="202"/>
      <c r="S343" s="202"/>
      <c r="T343" s="203"/>
      <c r="AT343" s="197" t="s">
        <v>163</v>
      </c>
      <c r="AU343" s="197" t="s">
        <v>94</v>
      </c>
      <c r="AV343" s="12" t="s">
        <v>94</v>
      </c>
      <c r="AW343" s="12" t="s">
        <v>49</v>
      </c>
      <c r="AX343" s="12" t="s">
        <v>86</v>
      </c>
      <c r="AY343" s="197" t="s">
        <v>150</v>
      </c>
    </row>
    <row r="344" spans="2:65" s="12" customFormat="1">
      <c r="B344" s="195"/>
      <c r="D344" s="196" t="s">
        <v>163</v>
      </c>
      <c r="E344" s="197" t="s">
        <v>5</v>
      </c>
      <c r="F344" s="198" t="s">
        <v>1107</v>
      </c>
      <c r="H344" s="199">
        <v>4</v>
      </c>
      <c r="I344" s="200"/>
      <c r="L344" s="195"/>
      <c r="M344" s="201"/>
      <c r="N344" s="202"/>
      <c r="O344" s="202"/>
      <c r="P344" s="202"/>
      <c r="Q344" s="202"/>
      <c r="R344" s="202"/>
      <c r="S344" s="202"/>
      <c r="T344" s="203"/>
      <c r="AT344" s="197" t="s">
        <v>163</v>
      </c>
      <c r="AU344" s="197" t="s">
        <v>94</v>
      </c>
      <c r="AV344" s="12" t="s">
        <v>94</v>
      </c>
      <c r="AW344" s="12" t="s">
        <v>49</v>
      </c>
      <c r="AX344" s="12" t="s">
        <v>86</v>
      </c>
      <c r="AY344" s="197" t="s">
        <v>150</v>
      </c>
    </row>
    <row r="345" spans="2:65" s="13" customFormat="1">
      <c r="B345" s="210"/>
      <c r="D345" s="196" t="s">
        <v>163</v>
      </c>
      <c r="E345" s="211" t="s">
        <v>5</v>
      </c>
      <c r="F345" s="212" t="s">
        <v>269</v>
      </c>
      <c r="H345" s="213">
        <v>9</v>
      </c>
      <c r="I345" s="214"/>
      <c r="L345" s="210"/>
      <c r="M345" s="215"/>
      <c r="N345" s="216"/>
      <c r="O345" s="216"/>
      <c r="P345" s="216"/>
      <c r="Q345" s="216"/>
      <c r="R345" s="216"/>
      <c r="S345" s="216"/>
      <c r="T345" s="217"/>
      <c r="AT345" s="211" t="s">
        <v>163</v>
      </c>
      <c r="AU345" s="211" t="s">
        <v>94</v>
      </c>
      <c r="AV345" s="13" t="s">
        <v>170</v>
      </c>
      <c r="AW345" s="13" t="s">
        <v>49</v>
      </c>
      <c r="AX345" s="13" t="s">
        <v>26</v>
      </c>
      <c r="AY345" s="211" t="s">
        <v>150</v>
      </c>
    </row>
    <row r="346" spans="2:65" s="1" customFormat="1" ht="16.5" customHeight="1">
      <c r="B346" s="182"/>
      <c r="C346" s="183" t="s">
        <v>674</v>
      </c>
      <c r="D346" s="183" t="s">
        <v>153</v>
      </c>
      <c r="E346" s="184" t="s">
        <v>720</v>
      </c>
      <c r="F346" s="185" t="s">
        <v>721</v>
      </c>
      <c r="G346" s="186" t="s">
        <v>289</v>
      </c>
      <c r="H346" s="187">
        <v>292</v>
      </c>
      <c r="I346" s="188"/>
      <c r="J346" s="189">
        <f>ROUND(I346*H346,2)</f>
        <v>0</v>
      </c>
      <c r="K346" s="185" t="s">
        <v>157</v>
      </c>
      <c r="L346" s="42"/>
      <c r="M346" s="190" t="s">
        <v>5</v>
      </c>
      <c r="N346" s="191" t="s">
        <v>57</v>
      </c>
      <c r="O346" s="43"/>
      <c r="P346" s="192">
        <f>O346*H346</f>
        <v>0</v>
      </c>
      <c r="Q346" s="192">
        <v>6.9999999999999994E-5</v>
      </c>
      <c r="R346" s="192">
        <f>Q346*H346</f>
        <v>2.044E-2</v>
      </c>
      <c r="S346" s="192">
        <v>0</v>
      </c>
      <c r="T346" s="193">
        <f>S346*H346</f>
        <v>0</v>
      </c>
      <c r="AR346" s="24" t="s">
        <v>170</v>
      </c>
      <c r="AT346" s="24" t="s">
        <v>153</v>
      </c>
      <c r="AU346" s="24" t="s">
        <v>94</v>
      </c>
      <c r="AY346" s="24" t="s">
        <v>150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24" t="s">
        <v>26</v>
      </c>
      <c r="BK346" s="194">
        <f>ROUND(I346*H346,2)</f>
        <v>0</v>
      </c>
      <c r="BL346" s="24" t="s">
        <v>170</v>
      </c>
      <c r="BM346" s="24" t="s">
        <v>1109</v>
      </c>
    </row>
    <row r="347" spans="2:65" s="12" customFormat="1">
      <c r="B347" s="195"/>
      <c r="D347" s="196" t="s">
        <v>163</v>
      </c>
      <c r="E347" s="197" t="s">
        <v>5</v>
      </c>
      <c r="F347" s="198" t="s">
        <v>1110</v>
      </c>
      <c r="H347" s="199">
        <v>292</v>
      </c>
      <c r="I347" s="200"/>
      <c r="L347" s="195"/>
      <c r="M347" s="201"/>
      <c r="N347" s="202"/>
      <c r="O347" s="202"/>
      <c r="P347" s="202"/>
      <c r="Q347" s="202"/>
      <c r="R347" s="202"/>
      <c r="S347" s="202"/>
      <c r="T347" s="203"/>
      <c r="AT347" s="197" t="s">
        <v>163</v>
      </c>
      <c r="AU347" s="197" t="s">
        <v>94</v>
      </c>
      <c r="AV347" s="12" t="s">
        <v>94</v>
      </c>
      <c r="AW347" s="12" t="s">
        <v>49</v>
      </c>
      <c r="AX347" s="12" t="s">
        <v>26</v>
      </c>
      <c r="AY347" s="197" t="s">
        <v>150</v>
      </c>
    </row>
    <row r="348" spans="2:65" s="11" customFormat="1" ht="29.85" customHeight="1">
      <c r="B348" s="169"/>
      <c r="D348" s="170" t="s">
        <v>85</v>
      </c>
      <c r="E348" s="180" t="s">
        <v>191</v>
      </c>
      <c r="F348" s="180" t="s">
        <v>754</v>
      </c>
      <c r="I348" s="172"/>
      <c r="J348" s="181">
        <f>BK348</f>
        <v>0</v>
      </c>
      <c r="L348" s="169"/>
      <c r="M348" s="174"/>
      <c r="N348" s="175"/>
      <c r="O348" s="175"/>
      <c r="P348" s="176">
        <f>SUM(P349:P354)</f>
        <v>0</v>
      </c>
      <c r="Q348" s="175"/>
      <c r="R348" s="176">
        <f>SUM(R349:R354)</f>
        <v>0.29524</v>
      </c>
      <c r="S348" s="175"/>
      <c r="T348" s="177">
        <f>SUM(T349:T354)</f>
        <v>0</v>
      </c>
      <c r="AR348" s="170" t="s">
        <v>26</v>
      </c>
      <c r="AT348" s="178" t="s">
        <v>85</v>
      </c>
      <c r="AU348" s="178" t="s">
        <v>26</v>
      </c>
      <c r="AY348" s="170" t="s">
        <v>150</v>
      </c>
      <c r="BK348" s="179">
        <f>SUM(BK349:BK354)</f>
        <v>0</v>
      </c>
    </row>
    <row r="349" spans="2:65" s="1" customFormat="1" ht="25.5" customHeight="1">
      <c r="B349" s="182"/>
      <c r="C349" s="183" t="s">
        <v>678</v>
      </c>
      <c r="D349" s="183" t="s">
        <v>153</v>
      </c>
      <c r="E349" s="184" t="s">
        <v>756</v>
      </c>
      <c r="F349" s="185" t="s">
        <v>757</v>
      </c>
      <c r="G349" s="186" t="s">
        <v>289</v>
      </c>
      <c r="H349" s="187">
        <v>484</v>
      </c>
      <c r="I349" s="188"/>
      <c r="J349" s="189">
        <f>ROUND(I349*H349,2)</f>
        <v>0</v>
      </c>
      <c r="K349" s="185" t="s">
        <v>157</v>
      </c>
      <c r="L349" s="42"/>
      <c r="M349" s="190" t="s">
        <v>5</v>
      </c>
      <c r="N349" s="191" t="s">
        <v>57</v>
      </c>
      <c r="O349" s="43"/>
      <c r="P349" s="192">
        <f>O349*H349</f>
        <v>0</v>
      </c>
      <c r="Q349" s="192">
        <v>0</v>
      </c>
      <c r="R349" s="192">
        <f>Q349*H349</f>
        <v>0</v>
      </c>
      <c r="S349" s="192">
        <v>0</v>
      </c>
      <c r="T349" s="193">
        <f>S349*H349</f>
        <v>0</v>
      </c>
      <c r="AR349" s="24" t="s">
        <v>170</v>
      </c>
      <c r="AT349" s="24" t="s">
        <v>153</v>
      </c>
      <c r="AU349" s="24" t="s">
        <v>94</v>
      </c>
      <c r="AY349" s="24" t="s">
        <v>150</v>
      </c>
      <c r="BE349" s="194">
        <f>IF(N349="základní",J349,0)</f>
        <v>0</v>
      </c>
      <c r="BF349" s="194">
        <f>IF(N349="snížená",J349,0)</f>
        <v>0</v>
      </c>
      <c r="BG349" s="194">
        <f>IF(N349="zákl. přenesená",J349,0)</f>
        <v>0</v>
      </c>
      <c r="BH349" s="194">
        <f>IF(N349="sníž. přenesená",J349,0)</f>
        <v>0</v>
      </c>
      <c r="BI349" s="194">
        <f>IF(N349="nulová",J349,0)</f>
        <v>0</v>
      </c>
      <c r="BJ349" s="24" t="s">
        <v>26</v>
      </c>
      <c r="BK349" s="194">
        <f>ROUND(I349*H349,2)</f>
        <v>0</v>
      </c>
      <c r="BL349" s="24" t="s">
        <v>170</v>
      </c>
      <c r="BM349" s="24" t="s">
        <v>1111</v>
      </c>
    </row>
    <row r="350" spans="2:65" s="12" customFormat="1">
      <c r="B350" s="195"/>
      <c r="D350" s="196" t="s">
        <v>163</v>
      </c>
      <c r="E350" s="197" t="s">
        <v>5</v>
      </c>
      <c r="F350" s="198" t="s">
        <v>1112</v>
      </c>
      <c r="H350" s="199">
        <v>484</v>
      </c>
      <c r="I350" s="200"/>
      <c r="L350" s="195"/>
      <c r="M350" s="201"/>
      <c r="N350" s="202"/>
      <c r="O350" s="202"/>
      <c r="P350" s="202"/>
      <c r="Q350" s="202"/>
      <c r="R350" s="202"/>
      <c r="S350" s="202"/>
      <c r="T350" s="203"/>
      <c r="AT350" s="197" t="s">
        <v>163</v>
      </c>
      <c r="AU350" s="197" t="s">
        <v>94</v>
      </c>
      <c r="AV350" s="12" t="s">
        <v>94</v>
      </c>
      <c r="AW350" s="12" t="s">
        <v>49</v>
      </c>
      <c r="AX350" s="12" t="s">
        <v>26</v>
      </c>
      <c r="AY350" s="197" t="s">
        <v>150</v>
      </c>
    </row>
    <row r="351" spans="2:65" s="1" customFormat="1" ht="38.25" customHeight="1">
      <c r="B351" s="182"/>
      <c r="C351" s="183" t="s">
        <v>682</v>
      </c>
      <c r="D351" s="183" t="s">
        <v>153</v>
      </c>
      <c r="E351" s="184" t="s">
        <v>761</v>
      </c>
      <c r="F351" s="185" t="s">
        <v>762</v>
      </c>
      <c r="G351" s="186" t="s">
        <v>289</v>
      </c>
      <c r="H351" s="187">
        <v>484</v>
      </c>
      <c r="I351" s="188"/>
      <c r="J351" s="189">
        <f>ROUND(I351*H351,2)</f>
        <v>0</v>
      </c>
      <c r="K351" s="185" t="s">
        <v>157</v>
      </c>
      <c r="L351" s="42"/>
      <c r="M351" s="190" t="s">
        <v>5</v>
      </c>
      <c r="N351" s="191" t="s">
        <v>57</v>
      </c>
      <c r="O351" s="43"/>
      <c r="P351" s="192">
        <f>O351*H351</f>
        <v>0</v>
      </c>
      <c r="Q351" s="192">
        <v>6.0999999999999997E-4</v>
      </c>
      <c r="R351" s="192">
        <f>Q351*H351</f>
        <v>0.29524</v>
      </c>
      <c r="S351" s="192">
        <v>0</v>
      </c>
      <c r="T351" s="193">
        <f>S351*H351</f>
        <v>0</v>
      </c>
      <c r="AR351" s="24" t="s">
        <v>170</v>
      </c>
      <c r="AT351" s="24" t="s">
        <v>153</v>
      </c>
      <c r="AU351" s="24" t="s">
        <v>94</v>
      </c>
      <c r="AY351" s="24" t="s">
        <v>150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24" t="s">
        <v>26</v>
      </c>
      <c r="BK351" s="194">
        <f>ROUND(I351*H351,2)</f>
        <v>0</v>
      </c>
      <c r="BL351" s="24" t="s">
        <v>170</v>
      </c>
      <c r="BM351" s="24" t="s">
        <v>1113</v>
      </c>
    </row>
    <row r="352" spans="2:65" s="12" customFormat="1">
      <c r="B352" s="195"/>
      <c r="D352" s="196" t="s">
        <v>163</v>
      </c>
      <c r="E352" s="197" t="s">
        <v>5</v>
      </c>
      <c r="F352" s="198" t="s">
        <v>1112</v>
      </c>
      <c r="H352" s="199">
        <v>484</v>
      </c>
      <c r="I352" s="200"/>
      <c r="L352" s="195"/>
      <c r="M352" s="201"/>
      <c r="N352" s="202"/>
      <c r="O352" s="202"/>
      <c r="P352" s="202"/>
      <c r="Q352" s="202"/>
      <c r="R352" s="202"/>
      <c r="S352" s="202"/>
      <c r="T352" s="203"/>
      <c r="AT352" s="197" t="s">
        <v>163</v>
      </c>
      <c r="AU352" s="197" t="s">
        <v>94</v>
      </c>
      <c r="AV352" s="12" t="s">
        <v>94</v>
      </c>
      <c r="AW352" s="12" t="s">
        <v>49</v>
      </c>
      <c r="AX352" s="12" t="s">
        <v>26</v>
      </c>
      <c r="AY352" s="197" t="s">
        <v>150</v>
      </c>
    </row>
    <row r="353" spans="2:65" s="1" customFormat="1" ht="25.5" customHeight="1">
      <c r="B353" s="182"/>
      <c r="C353" s="183" t="s">
        <v>686</v>
      </c>
      <c r="D353" s="183" t="s">
        <v>153</v>
      </c>
      <c r="E353" s="184" t="s">
        <v>765</v>
      </c>
      <c r="F353" s="185" t="s">
        <v>766</v>
      </c>
      <c r="G353" s="186" t="s">
        <v>289</v>
      </c>
      <c r="H353" s="187">
        <v>484</v>
      </c>
      <c r="I353" s="188"/>
      <c r="J353" s="189">
        <f>ROUND(I353*H353,2)</f>
        <v>0</v>
      </c>
      <c r="K353" s="185" t="s">
        <v>157</v>
      </c>
      <c r="L353" s="42"/>
      <c r="M353" s="190" t="s">
        <v>5</v>
      </c>
      <c r="N353" s="191" t="s">
        <v>57</v>
      </c>
      <c r="O353" s="43"/>
      <c r="P353" s="192">
        <f>O353*H353</f>
        <v>0</v>
      </c>
      <c r="Q353" s="192">
        <v>0</v>
      </c>
      <c r="R353" s="192">
        <f>Q353*H353</f>
        <v>0</v>
      </c>
      <c r="S353" s="192">
        <v>0</v>
      </c>
      <c r="T353" s="193">
        <f>S353*H353</f>
        <v>0</v>
      </c>
      <c r="AR353" s="24" t="s">
        <v>170</v>
      </c>
      <c r="AT353" s="24" t="s">
        <v>153</v>
      </c>
      <c r="AU353" s="24" t="s">
        <v>94</v>
      </c>
      <c r="AY353" s="24" t="s">
        <v>150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24" t="s">
        <v>26</v>
      </c>
      <c r="BK353" s="194">
        <f>ROUND(I353*H353,2)</f>
        <v>0</v>
      </c>
      <c r="BL353" s="24" t="s">
        <v>170</v>
      </c>
      <c r="BM353" s="24" t="s">
        <v>1114</v>
      </c>
    </row>
    <row r="354" spans="2:65" s="12" customFormat="1">
      <c r="B354" s="195"/>
      <c r="D354" s="196" t="s">
        <v>163</v>
      </c>
      <c r="E354" s="197" t="s">
        <v>5</v>
      </c>
      <c r="F354" s="198" t="s">
        <v>1112</v>
      </c>
      <c r="H354" s="199">
        <v>484</v>
      </c>
      <c r="I354" s="200"/>
      <c r="L354" s="195"/>
      <c r="M354" s="201"/>
      <c r="N354" s="202"/>
      <c r="O354" s="202"/>
      <c r="P354" s="202"/>
      <c r="Q354" s="202"/>
      <c r="R354" s="202"/>
      <c r="S354" s="202"/>
      <c r="T354" s="203"/>
      <c r="AT354" s="197" t="s">
        <v>163</v>
      </c>
      <c r="AU354" s="197" t="s">
        <v>94</v>
      </c>
      <c r="AV354" s="12" t="s">
        <v>94</v>
      </c>
      <c r="AW354" s="12" t="s">
        <v>49</v>
      </c>
      <c r="AX354" s="12" t="s">
        <v>26</v>
      </c>
      <c r="AY354" s="197" t="s">
        <v>150</v>
      </c>
    </row>
    <row r="355" spans="2:65" s="11" customFormat="1" ht="29.85" customHeight="1">
      <c r="B355" s="169"/>
      <c r="D355" s="170" t="s">
        <v>85</v>
      </c>
      <c r="E355" s="180" t="s">
        <v>768</v>
      </c>
      <c r="F355" s="180" t="s">
        <v>769</v>
      </c>
      <c r="I355" s="172"/>
      <c r="J355" s="181">
        <f>BK355</f>
        <v>0</v>
      </c>
      <c r="L355" s="169"/>
      <c r="M355" s="174"/>
      <c r="N355" s="175"/>
      <c r="O355" s="175"/>
      <c r="P355" s="176">
        <f>SUM(P356:P363)</f>
        <v>0</v>
      </c>
      <c r="Q355" s="175"/>
      <c r="R355" s="176">
        <f>SUM(R356:R363)</f>
        <v>0</v>
      </c>
      <c r="S355" s="175"/>
      <c r="T355" s="177">
        <f>SUM(T356:T363)</f>
        <v>0</v>
      </c>
      <c r="AR355" s="170" t="s">
        <v>26</v>
      </c>
      <c r="AT355" s="178" t="s">
        <v>85</v>
      </c>
      <c r="AU355" s="178" t="s">
        <v>26</v>
      </c>
      <c r="AY355" s="170" t="s">
        <v>150</v>
      </c>
      <c r="BK355" s="179">
        <f>SUM(BK356:BK363)</f>
        <v>0</v>
      </c>
    </row>
    <row r="356" spans="2:65" s="1" customFormat="1" ht="25.5" customHeight="1">
      <c r="B356" s="182"/>
      <c r="C356" s="183" t="s">
        <v>691</v>
      </c>
      <c r="D356" s="183" t="s">
        <v>153</v>
      </c>
      <c r="E356" s="184" t="s">
        <v>771</v>
      </c>
      <c r="F356" s="185" t="s">
        <v>772</v>
      </c>
      <c r="G356" s="186" t="s">
        <v>378</v>
      </c>
      <c r="H356" s="187">
        <v>137.601</v>
      </c>
      <c r="I356" s="188"/>
      <c r="J356" s="189">
        <f>ROUND(I356*H356,2)</f>
        <v>0</v>
      </c>
      <c r="K356" s="185" t="s">
        <v>157</v>
      </c>
      <c r="L356" s="42"/>
      <c r="M356" s="190" t="s">
        <v>5</v>
      </c>
      <c r="N356" s="191" t="s">
        <v>57</v>
      </c>
      <c r="O356" s="43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AR356" s="24" t="s">
        <v>170</v>
      </c>
      <c r="AT356" s="24" t="s">
        <v>153</v>
      </c>
      <c r="AU356" s="24" t="s">
        <v>94</v>
      </c>
      <c r="AY356" s="24" t="s">
        <v>150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24" t="s">
        <v>26</v>
      </c>
      <c r="BK356" s="194">
        <f>ROUND(I356*H356,2)</f>
        <v>0</v>
      </c>
      <c r="BL356" s="24" t="s">
        <v>170</v>
      </c>
      <c r="BM356" s="24" t="s">
        <v>1115</v>
      </c>
    </row>
    <row r="357" spans="2:65" s="1" customFormat="1" ht="25.5" customHeight="1">
      <c r="B357" s="182"/>
      <c r="C357" s="183" t="s">
        <v>694</v>
      </c>
      <c r="D357" s="183" t="s">
        <v>153</v>
      </c>
      <c r="E357" s="184" t="s">
        <v>775</v>
      </c>
      <c r="F357" s="185" t="s">
        <v>776</v>
      </c>
      <c r="G357" s="186" t="s">
        <v>378</v>
      </c>
      <c r="H357" s="187">
        <v>1376.01</v>
      </c>
      <c r="I357" s="188"/>
      <c r="J357" s="189">
        <f>ROUND(I357*H357,2)</f>
        <v>0</v>
      </c>
      <c r="K357" s="185" t="s">
        <v>157</v>
      </c>
      <c r="L357" s="42"/>
      <c r="M357" s="190" t="s">
        <v>5</v>
      </c>
      <c r="N357" s="191" t="s">
        <v>57</v>
      </c>
      <c r="O357" s="43"/>
      <c r="P357" s="192">
        <f>O357*H357</f>
        <v>0</v>
      </c>
      <c r="Q357" s="192">
        <v>0</v>
      </c>
      <c r="R357" s="192">
        <f>Q357*H357</f>
        <v>0</v>
      </c>
      <c r="S357" s="192">
        <v>0</v>
      </c>
      <c r="T357" s="193">
        <f>S357*H357</f>
        <v>0</v>
      </c>
      <c r="AR357" s="24" t="s">
        <v>170</v>
      </c>
      <c r="AT357" s="24" t="s">
        <v>153</v>
      </c>
      <c r="AU357" s="24" t="s">
        <v>94</v>
      </c>
      <c r="AY357" s="24" t="s">
        <v>150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24" t="s">
        <v>26</v>
      </c>
      <c r="BK357" s="194">
        <f>ROUND(I357*H357,2)</f>
        <v>0</v>
      </c>
      <c r="BL357" s="24" t="s">
        <v>170</v>
      </c>
      <c r="BM357" s="24" t="s">
        <v>1116</v>
      </c>
    </row>
    <row r="358" spans="2:65" s="12" customFormat="1">
      <c r="B358" s="195"/>
      <c r="D358" s="196" t="s">
        <v>163</v>
      </c>
      <c r="F358" s="198" t="s">
        <v>1117</v>
      </c>
      <c r="H358" s="199">
        <v>1376.01</v>
      </c>
      <c r="I358" s="200"/>
      <c r="L358" s="195"/>
      <c r="M358" s="201"/>
      <c r="N358" s="202"/>
      <c r="O358" s="202"/>
      <c r="P358" s="202"/>
      <c r="Q358" s="202"/>
      <c r="R358" s="202"/>
      <c r="S358" s="202"/>
      <c r="T358" s="203"/>
      <c r="AT358" s="197" t="s">
        <v>163</v>
      </c>
      <c r="AU358" s="197" t="s">
        <v>94</v>
      </c>
      <c r="AV358" s="12" t="s">
        <v>94</v>
      </c>
      <c r="AW358" s="12" t="s">
        <v>6</v>
      </c>
      <c r="AX358" s="12" t="s">
        <v>26</v>
      </c>
      <c r="AY358" s="197" t="s">
        <v>150</v>
      </c>
    </row>
    <row r="359" spans="2:65" s="1" customFormat="1" ht="16.5" customHeight="1">
      <c r="B359" s="182"/>
      <c r="C359" s="183" t="s">
        <v>697</v>
      </c>
      <c r="D359" s="183" t="s">
        <v>153</v>
      </c>
      <c r="E359" s="184" t="s">
        <v>780</v>
      </c>
      <c r="F359" s="185" t="s">
        <v>781</v>
      </c>
      <c r="G359" s="186" t="s">
        <v>378</v>
      </c>
      <c r="H359" s="187">
        <v>137.601</v>
      </c>
      <c r="I359" s="188"/>
      <c r="J359" s="189">
        <f>ROUND(I359*H359,2)</f>
        <v>0</v>
      </c>
      <c r="K359" s="185" t="s">
        <v>157</v>
      </c>
      <c r="L359" s="42"/>
      <c r="M359" s="190" t="s">
        <v>5</v>
      </c>
      <c r="N359" s="191" t="s">
        <v>57</v>
      </c>
      <c r="O359" s="43"/>
      <c r="P359" s="192">
        <f>O359*H359</f>
        <v>0</v>
      </c>
      <c r="Q359" s="192">
        <v>0</v>
      </c>
      <c r="R359" s="192">
        <f>Q359*H359</f>
        <v>0</v>
      </c>
      <c r="S359" s="192">
        <v>0</v>
      </c>
      <c r="T359" s="193">
        <f>S359*H359</f>
        <v>0</v>
      </c>
      <c r="AR359" s="24" t="s">
        <v>170</v>
      </c>
      <c r="AT359" s="24" t="s">
        <v>153</v>
      </c>
      <c r="AU359" s="24" t="s">
        <v>94</v>
      </c>
      <c r="AY359" s="24" t="s">
        <v>150</v>
      </c>
      <c r="BE359" s="194">
        <f>IF(N359="základní",J359,0)</f>
        <v>0</v>
      </c>
      <c r="BF359" s="194">
        <f>IF(N359="snížená",J359,0)</f>
        <v>0</v>
      </c>
      <c r="BG359" s="194">
        <f>IF(N359="zákl. přenesená",J359,0)</f>
        <v>0</v>
      </c>
      <c r="BH359" s="194">
        <f>IF(N359="sníž. přenesená",J359,0)</f>
        <v>0</v>
      </c>
      <c r="BI359" s="194">
        <f>IF(N359="nulová",J359,0)</f>
        <v>0</v>
      </c>
      <c r="BJ359" s="24" t="s">
        <v>26</v>
      </c>
      <c r="BK359" s="194">
        <f>ROUND(I359*H359,2)</f>
        <v>0</v>
      </c>
      <c r="BL359" s="24" t="s">
        <v>170</v>
      </c>
      <c r="BM359" s="24" t="s">
        <v>1118</v>
      </c>
    </row>
    <row r="360" spans="2:65" s="1" customFormat="1" ht="25.5" customHeight="1">
      <c r="B360" s="182"/>
      <c r="C360" s="183" t="s">
        <v>700</v>
      </c>
      <c r="D360" s="183" t="s">
        <v>153</v>
      </c>
      <c r="E360" s="184" t="s">
        <v>784</v>
      </c>
      <c r="F360" s="185" t="s">
        <v>785</v>
      </c>
      <c r="G360" s="186" t="s">
        <v>378</v>
      </c>
      <c r="H360" s="187">
        <v>63.064999999999998</v>
      </c>
      <c r="I360" s="188"/>
      <c r="J360" s="189">
        <f>ROUND(I360*H360,2)</f>
        <v>0</v>
      </c>
      <c r="K360" s="185" t="s">
        <v>157</v>
      </c>
      <c r="L360" s="42"/>
      <c r="M360" s="190" t="s">
        <v>5</v>
      </c>
      <c r="N360" s="191" t="s">
        <v>57</v>
      </c>
      <c r="O360" s="43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AR360" s="24" t="s">
        <v>170</v>
      </c>
      <c r="AT360" s="24" t="s">
        <v>153</v>
      </c>
      <c r="AU360" s="24" t="s">
        <v>94</v>
      </c>
      <c r="AY360" s="24" t="s">
        <v>150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24" t="s">
        <v>26</v>
      </c>
      <c r="BK360" s="194">
        <f>ROUND(I360*H360,2)</f>
        <v>0</v>
      </c>
      <c r="BL360" s="24" t="s">
        <v>170</v>
      </c>
      <c r="BM360" s="24" t="s">
        <v>1119</v>
      </c>
    </row>
    <row r="361" spans="2:65" s="12" customFormat="1">
      <c r="B361" s="195"/>
      <c r="D361" s="196" t="s">
        <v>163</v>
      </c>
      <c r="E361" s="197" t="s">
        <v>5</v>
      </c>
      <c r="F361" s="198" t="s">
        <v>1120</v>
      </c>
      <c r="H361" s="199">
        <v>63.064999999999998</v>
      </c>
      <c r="I361" s="200"/>
      <c r="L361" s="195"/>
      <c r="M361" s="201"/>
      <c r="N361" s="202"/>
      <c r="O361" s="202"/>
      <c r="P361" s="202"/>
      <c r="Q361" s="202"/>
      <c r="R361" s="202"/>
      <c r="S361" s="202"/>
      <c r="T361" s="203"/>
      <c r="AT361" s="197" t="s">
        <v>163</v>
      </c>
      <c r="AU361" s="197" t="s">
        <v>94</v>
      </c>
      <c r="AV361" s="12" t="s">
        <v>94</v>
      </c>
      <c r="AW361" s="12" t="s">
        <v>49</v>
      </c>
      <c r="AX361" s="12" t="s">
        <v>26</v>
      </c>
      <c r="AY361" s="197" t="s">
        <v>150</v>
      </c>
    </row>
    <row r="362" spans="2:65" s="1" customFormat="1" ht="25.5" customHeight="1">
      <c r="B362" s="182"/>
      <c r="C362" s="183" t="s">
        <v>704</v>
      </c>
      <c r="D362" s="183" t="s">
        <v>153</v>
      </c>
      <c r="E362" s="184" t="s">
        <v>789</v>
      </c>
      <c r="F362" s="185" t="s">
        <v>377</v>
      </c>
      <c r="G362" s="186" t="s">
        <v>378</v>
      </c>
      <c r="H362" s="187">
        <v>74.536000000000001</v>
      </c>
      <c r="I362" s="188"/>
      <c r="J362" s="189">
        <f>ROUND(I362*H362,2)</f>
        <v>0</v>
      </c>
      <c r="K362" s="185" t="s">
        <v>157</v>
      </c>
      <c r="L362" s="42"/>
      <c r="M362" s="190" t="s">
        <v>5</v>
      </c>
      <c r="N362" s="191" t="s">
        <v>57</v>
      </c>
      <c r="O362" s="43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AR362" s="24" t="s">
        <v>170</v>
      </c>
      <c r="AT362" s="24" t="s">
        <v>153</v>
      </c>
      <c r="AU362" s="24" t="s">
        <v>94</v>
      </c>
      <c r="AY362" s="24" t="s">
        <v>150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24" t="s">
        <v>26</v>
      </c>
      <c r="BK362" s="194">
        <f>ROUND(I362*H362,2)</f>
        <v>0</v>
      </c>
      <c r="BL362" s="24" t="s">
        <v>170</v>
      </c>
      <c r="BM362" s="24" t="s">
        <v>1121</v>
      </c>
    </row>
    <row r="363" spans="2:65" s="12" customFormat="1">
      <c r="B363" s="195"/>
      <c r="D363" s="196" t="s">
        <v>163</v>
      </c>
      <c r="E363" s="197" t="s">
        <v>5</v>
      </c>
      <c r="F363" s="198" t="s">
        <v>1122</v>
      </c>
      <c r="H363" s="199">
        <v>74.536000000000001</v>
      </c>
      <c r="I363" s="200"/>
      <c r="L363" s="195"/>
      <c r="M363" s="201"/>
      <c r="N363" s="202"/>
      <c r="O363" s="202"/>
      <c r="P363" s="202"/>
      <c r="Q363" s="202"/>
      <c r="R363" s="202"/>
      <c r="S363" s="202"/>
      <c r="T363" s="203"/>
      <c r="AT363" s="197" t="s">
        <v>163</v>
      </c>
      <c r="AU363" s="197" t="s">
        <v>94</v>
      </c>
      <c r="AV363" s="12" t="s">
        <v>94</v>
      </c>
      <c r="AW363" s="12" t="s">
        <v>49</v>
      </c>
      <c r="AX363" s="12" t="s">
        <v>26</v>
      </c>
      <c r="AY363" s="197" t="s">
        <v>150</v>
      </c>
    </row>
    <row r="364" spans="2:65" s="11" customFormat="1" ht="29.85" customHeight="1">
      <c r="B364" s="169"/>
      <c r="D364" s="170" t="s">
        <v>85</v>
      </c>
      <c r="E364" s="180" t="s">
        <v>792</v>
      </c>
      <c r="F364" s="180" t="s">
        <v>793</v>
      </c>
      <c r="I364" s="172"/>
      <c r="J364" s="181">
        <f>BK364</f>
        <v>0</v>
      </c>
      <c r="L364" s="169"/>
      <c r="M364" s="174"/>
      <c r="N364" s="175"/>
      <c r="O364" s="175"/>
      <c r="P364" s="176">
        <f>P365</f>
        <v>0</v>
      </c>
      <c r="Q364" s="175"/>
      <c r="R364" s="176">
        <f>R365</f>
        <v>0</v>
      </c>
      <c r="S364" s="175"/>
      <c r="T364" s="177">
        <f>T365</f>
        <v>0</v>
      </c>
      <c r="AR364" s="170" t="s">
        <v>26</v>
      </c>
      <c r="AT364" s="178" t="s">
        <v>85</v>
      </c>
      <c r="AU364" s="178" t="s">
        <v>26</v>
      </c>
      <c r="AY364" s="170" t="s">
        <v>150</v>
      </c>
      <c r="BK364" s="179">
        <f>BK365</f>
        <v>0</v>
      </c>
    </row>
    <row r="365" spans="2:65" s="1" customFormat="1" ht="25.5" customHeight="1">
      <c r="B365" s="182"/>
      <c r="C365" s="183" t="s">
        <v>709</v>
      </c>
      <c r="D365" s="183" t="s">
        <v>153</v>
      </c>
      <c r="E365" s="184" t="s">
        <v>795</v>
      </c>
      <c r="F365" s="185" t="s">
        <v>796</v>
      </c>
      <c r="G365" s="186" t="s">
        <v>378</v>
      </c>
      <c r="H365" s="187">
        <v>33.185000000000002</v>
      </c>
      <c r="I365" s="188"/>
      <c r="J365" s="189">
        <f>ROUND(I365*H365,2)</f>
        <v>0</v>
      </c>
      <c r="K365" s="185" t="s">
        <v>157</v>
      </c>
      <c r="L365" s="42"/>
      <c r="M365" s="190" t="s">
        <v>5</v>
      </c>
      <c r="N365" s="235" t="s">
        <v>57</v>
      </c>
      <c r="O365" s="236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AR365" s="24" t="s">
        <v>170</v>
      </c>
      <c r="AT365" s="24" t="s">
        <v>153</v>
      </c>
      <c r="AU365" s="24" t="s">
        <v>94</v>
      </c>
      <c r="AY365" s="24" t="s">
        <v>150</v>
      </c>
      <c r="BE365" s="194">
        <f>IF(N365="základní",J365,0)</f>
        <v>0</v>
      </c>
      <c r="BF365" s="194">
        <f>IF(N365="snížená",J365,0)</f>
        <v>0</v>
      </c>
      <c r="BG365" s="194">
        <f>IF(N365="zákl. přenesená",J365,0)</f>
        <v>0</v>
      </c>
      <c r="BH365" s="194">
        <f>IF(N365="sníž. přenesená",J365,0)</f>
        <v>0</v>
      </c>
      <c r="BI365" s="194">
        <f>IF(N365="nulová",J365,0)</f>
        <v>0</v>
      </c>
      <c r="BJ365" s="24" t="s">
        <v>26</v>
      </c>
      <c r="BK365" s="194">
        <f>ROUND(I365*H365,2)</f>
        <v>0</v>
      </c>
      <c r="BL365" s="24" t="s">
        <v>170</v>
      </c>
      <c r="BM365" s="24" t="s">
        <v>1123</v>
      </c>
    </row>
    <row r="366" spans="2:65" s="1" customFormat="1" ht="6.95" customHeight="1">
      <c r="B366" s="57"/>
      <c r="C366" s="58"/>
      <c r="D366" s="58"/>
      <c r="E366" s="58"/>
      <c r="F366" s="58"/>
      <c r="G366" s="58"/>
      <c r="H366" s="58"/>
      <c r="I366" s="136"/>
      <c r="J366" s="58"/>
      <c r="K366" s="58"/>
      <c r="L366" s="42"/>
    </row>
  </sheetData>
  <autoFilter ref="C90:K365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5"/>
  <sheetViews>
    <sheetView showGridLines="0" topLeftCell="A157" workbookViewId="0">
      <selection activeCell="J176" sqref="J176"/>
    </sheetView>
  </sheetViews>
  <sheetFormatPr defaultRowHeight="11.25"/>
  <cols>
    <col min="1" max="1" width="8.33203125" style="318" customWidth="1"/>
    <col min="2" max="2" width="1.1640625" style="318" customWidth="1"/>
    <col min="3" max="3" width="4.1640625" style="318" customWidth="1"/>
    <col min="4" max="4" width="4.33203125" style="318" customWidth="1"/>
    <col min="5" max="5" width="17.1640625" style="318" customWidth="1"/>
    <col min="6" max="6" width="50.83203125" style="318" customWidth="1"/>
    <col min="7" max="7" width="7.5" style="318" customWidth="1"/>
    <col min="8" max="8" width="14" style="318" customWidth="1"/>
    <col min="9" max="9" width="15.83203125" style="318" customWidth="1"/>
    <col min="10" max="10" width="22.33203125" style="318" customWidth="1"/>
    <col min="11" max="11" width="22.33203125" style="318" hidden="1" customWidth="1"/>
    <col min="12" max="12" width="9.33203125" style="318" customWidth="1"/>
    <col min="13" max="13" width="10.83203125" style="318" hidden="1" customWidth="1"/>
    <col min="14" max="14" width="9.33203125" style="318"/>
    <col min="15" max="20" width="14.1640625" style="318" hidden="1" customWidth="1"/>
    <col min="21" max="21" width="16.33203125" style="318" hidden="1" customWidth="1"/>
    <col min="22" max="22" width="12.33203125" style="318" customWidth="1"/>
    <col min="23" max="23" width="16.33203125" style="318" customWidth="1"/>
    <col min="24" max="24" width="12.33203125" style="318" customWidth="1"/>
    <col min="25" max="25" width="15" style="318" customWidth="1"/>
    <col min="26" max="26" width="11" style="318" customWidth="1"/>
    <col min="27" max="27" width="15" style="318" customWidth="1"/>
    <col min="28" max="28" width="16.33203125" style="318" customWidth="1"/>
    <col min="29" max="29" width="11" style="318" customWidth="1"/>
    <col min="30" max="30" width="15" style="318" customWidth="1"/>
    <col min="31" max="31" width="16.33203125" style="318" customWidth="1"/>
    <col min="32" max="16384" width="9.33203125" style="318"/>
  </cols>
  <sheetData>
    <row r="1" spans="1:56">
      <c r="A1" s="317"/>
    </row>
    <row r="2" spans="1:56" ht="36.950000000000003" customHeight="1">
      <c r="L2" s="503" t="s">
        <v>8</v>
      </c>
      <c r="M2" s="504"/>
      <c r="N2" s="504"/>
      <c r="O2" s="504"/>
      <c r="P2" s="504"/>
      <c r="Q2" s="504"/>
      <c r="R2" s="504"/>
      <c r="S2" s="504"/>
      <c r="T2" s="504"/>
      <c r="U2" s="504"/>
      <c r="V2" s="504"/>
      <c r="AT2" s="319" t="s">
        <v>1308</v>
      </c>
      <c r="AZ2" s="320" t="s">
        <v>1309</v>
      </c>
      <c r="BA2" s="320" t="s">
        <v>5</v>
      </c>
      <c r="BB2" s="320" t="s">
        <v>5</v>
      </c>
      <c r="BC2" s="320" t="s">
        <v>1310</v>
      </c>
      <c r="BD2" s="320" t="s">
        <v>94</v>
      </c>
    </row>
    <row r="3" spans="1:56" ht="6.95" customHeight="1">
      <c r="B3" s="321"/>
      <c r="C3" s="322"/>
      <c r="D3" s="322"/>
      <c r="E3" s="322"/>
      <c r="F3" s="322"/>
      <c r="G3" s="322"/>
      <c r="H3" s="322"/>
      <c r="I3" s="322"/>
      <c r="J3" s="322"/>
      <c r="K3" s="322"/>
      <c r="L3" s="323"/>
      <c r="AT3" s="319" t="s">
        <v>94</v>
      </c>
      <c r="AZ3" s="320" t="s">
        <v>1311</v>
      </c>
      <c r="BA3" s="320" t="s">
        <v>5</v>
      </c>
      <c r="BB3" s="320" t="s">
        <v>5</v>
      </c>
      <c r="BC3" s="320" t="s">
        <v>1312</v>
      </c>
      <c r="BD3" s="320" t="s">
        <v>94</v>
      </c>
    </row>
    <row r="4" spans="1:56" ht="24.95" customHeight="1">
      <c r="B4" s="323"/>
      <c r="D4" s="324" t="s">
        <v>1313</v>
      </c>
      <c r="L4" s="323"/>
      <c r="M4" s="325" t="s">
        <v>13</v>
      </c>
      <c r="AT4" s="319" t="s">
        <v>6</v>
      </c>
      <c r="AZ4" s="320" t="s">
        <v>1314</v>
      </c>
      <c r="BA4" s="320" t="s">
        <v>5</v>
      </c>
      <c r="BB4" s="320" t="s">
        <v>5</v>
      </c>
      <c r="BC4" s="320" t="s">
        <v>1315</v>
      </c>
      <c r="BD4" s="320" t="s">
        <v>94</v>
      </c>
    </row>
    <row r="5" spans="1:56" ht="6.95" customHeight="1">
      <c r="B5" s="323"/>
      <c r="L5" s="323"/>
      <c r="AZ5" s="320" t="s">
        <v>1316</v>
      </c>
      <c r="BA5" s="320" t="s">
        <v>5</v>
      </c>
      <c r="BB5" s="320" t="s">
        <v>5</v>
      </c>
      <c r="BC5" s="320" t="s">
        <v>179</v>
      </c>
      <c r="BD5" s="320" t="s">
        <v>94</v>
      </c>
    </row>
    <row r="6" spans="1:56" ht="12" customHeight="1">
      <c r="B6" s="323"/>
      <c r="D6" s="326" t="s">
        <v>19</v>
      </c>
      <c r="L6" s="323"/>
      <c r="AZ6" s="320" t="s">
        <v>1317</v>
      </c>
      <c r="BA6" s="320" t="s">
        <v>5</v>
      </c>
      <c r="BB6" s="320" t="s">
        <v>5</v>
      </c>
      <c r="BC6" s="320" t="s">
        <v>1318</v>
      </c>
      <c r="BD6" s="320" t="s">
        <v>94</v>
      </c>
    </row>
    <row r="7" spans="1:56" ht="16.5" customHeight="1">
      <c r="B7" s="323"/>
      <c r="E7" s="499" t="s">
        <v>1512</v>
      </c>
      <c r="F7" s="500"/>
      <c r="G7" s="500"/>
      <c r="H7" s="500"/>
      <c r="L7" s="323"/>
      <c r="AZ7" s="320" t="s">
        <v>1319</v>
      </c>
      <c r="BA7" s="320" t="s">
        <v>5</v>
      </c>
      <c r="BB7" s="320" t="s">
        <v>5</v>
      </c>
      <c r="BC7" s="320" t="s">
        <v>1320</v>
      </c>
      <c r="BD7" s="320" t="s">
        <v>94</v>
      </c>
    </row>
    <row r="8" spans="1:56" ht="12" customHeight="1">
      <c r="B8" s="323"/>
      <c r="D8" s="326" t="s">
        <v>116</v>
      </c>
      <c r="L8" s="323"/>
      <c r="AZ8" s="320" t="s">
        <v>1321</v>
      </c>
      <c r="BA8" s="320" t="s">
        <v>5</v>
      </c>
      <c r="BB8" s="320" t="s">
        <v>5</v>
      </c>
      <c r="BC8" s="320" t="s">
        <v>1315</v>
      </c>
      <c r="BD8" s="320" t="s">
        <v>94</v>
      </c>
    </row>
    <row r="9" spans="1:56" s="331" customFormat="1" ht="16.5" customHeight="1">
      <c r="A9" s="327"/>
      <c r="B9" s="328"/>
      <c r="C9" s="327"/>
      <c r="D9" s="327"/>
      <c r="E9" s="499" t="s">
        <v>1307</v>
      </c>
      <c r="F9" s="501"/>
      <c r="G9" s="501"/>
      <c r="H9" s="501"/>
      <c r="I9" s="327"/>
      <c r="J9" s="327"/>
      <c r="K9" s="327"/>
      <c r="L9" s="330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Z9" s="320" t="s">
        <v>1323</v>
      </c>
      <c r="BA9" s="320" t="s">
        <v>5</v>
      </c>
      <c r="BB9" s="320" t="s">
        <v>5</v>
      </c>
      <c r="BC9" s="320" t="s">
        <v>1324</v>
      </c>
      <c r="BD9" s="320" t="s">
        <v>94</v>
      </c>
    </row>
    <row r="10" spans="1:56" s="331" customFormat="1" ht="12" customHeight="1">
      <c r="A10" s="327"/>
      <c r="B10" s="328"/>
      <c r="C10" s="327"/>
      <c r="D10" s="326" t="s">
        <v>118</v>
      </c>
      <c r="E10" s="327"/>
      <c r="F10" s="327"/>
      <c r="G10" s="327"/>
      <c r="H10" s="327"/>
      <c r="I10" s="327"/>
      <c r="J10" s="327"/>
      <c r="K10" s="327"/>
      <c r="L10" s="330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Z10" s="320" t="s">
        <v>1325</v>
      </c>
      <c r="BA10" s="320" t="s">
        <v>5</v>
      </c>
      <c r="BB10" s="320" t="s">
        <v>5</v>
      </c>
      <c r="BC10" s="320" t="s">
        <v>1326</v>
      </c>
      <c r="BD10" s="320" t="s">
        <v>94</v>
      </c>
    </row>
    <row r="11" spans="1:56" s="331" customFormat="1" ht="16.5" customHeight="1">
      <c r="A11" s="327"/>
      <c r="B11" s="328"/>
      <c r="C11" s="327"/>
      <c r="D11" s="327"/>
      <c r="E11" s="502" t="s">
        <v>1307</v>
      </c>
      <c r="F11" s="501"/>
      <c r="G11" s="501"/>
      <c r="H11" s="501"/>
      <c r="I11" s="327"/>
      <c r="J11" s="327"/>
      <c r="K11" s="327"/>
      <c r="L11" s="330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Z11" s="320" t="s">
        <v>1327</v>
      </c>
      <c r="BA11" s="320" t="s">
        <v>5</v>
      </c>
      <c r="BB11" s="320" t="s">
        <v>5</v>
      </c>
      <c r="BC11" s="320" t="s">
        <v>1328</v>
      </c>
      <c r="BD11" s="320" t="s">
        <v>94</v>
      </c>
    </row>
    <row r="12" spans="1:56" s="331" customFormat="1">
      <c r="A12" s="327"/>
      <c r="B12" s="328"/>
      <c r="C12" s="327"/>
      <c r="D12" s="327"/>
      <c r="E12" s="327"/>
      <c r="F12" s="327"/>
      <c r="G12" s="327"/>
      <c r="H12" s="327"/>
      <c r="I12" s="327"/>
      <c r="J12" s="327"/>
      <c r="K12" s="327"/>
      <c r="L12" s="330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Z12" s="320" t="s">
        <v>1329</v>
      </c>
      <c r="BA12" s="320" t="s">
        <v>5</v>
      </c>
      <c r="BB12" s="320" t="s">
        <v>5</v>
      </c>
      <c r="BC12" s="320" t="s">
        <v>1330</v>
      </c>
      <c r="BD12" s="320" t="s">
        <v>94</v>
      </c>
    </row>
    <row r="13" spans="1:56" s="331" customFormat="1" ht="12" customHeight="1">
      <c r="A13" s="327"/>
      <c r="B13" s="328"/>
      <c r="C13" s="327"/>
      <c r="D13" s="326" t="s">
        <v>22</v>
      </c>
      <c r="E13" s="327"/>
      <c r="F13" s="332" t="s">
        <v>1331</v>
      </c>
      <c r="G13" s="327"/>
      <c r="H13" s="327"/>
      <c r="I13" s="326" t="s">
        <v>24</v>
      </c>
      <c r="J13" s="332" t="s">
        <v>5</v>
      </c>
      <c r="K13" s="327"/>
      <c r="L13" s="330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Z13" s="320" t="s">
        <v>1332</v>
      </c>
      <c r="BA13" s="320" t="s">
        <v>5</v>
      </c>
      <c r="BB13" s="320" t="s">
        <v>5</v>
      </c>
      <c r="BC13" s="320" t="s">
        <v>1333</v>
      </c>
      <c r="BD13" s="320" t="s">
        <v>94</v>
      </c>
    </row>
    <row r="14" spans="1:56" s="331" customFormat="1" ht="12" customHeight="1">
      <c r="A14" s="327"/>
      <c r="B14" s="328"/>
      <c r="C14" s="327"/>
      <c r="D14" s="326" t="s">
        <v>27</v>
      </c>
      <c r="E14" s="327"/>
      <c r="F14" s="332" t="s">
        <v>1334</v>
      </c>
      <c r="G14" s="327"/>
      <c r="H14" s="327"/>
      <c r="I14" s="326" t="s">
        <v>29</v>
      </c>
      <c r="J14" s="333"/>
      <c r="K14" s="327"/>
      <c r="L14" s="330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Z14" s="320" t="s">
        <v>1335</v>
      </c>
      <c r="BA14" s="320" t="s">
        <v>5</v>
      </c>
      <c r="BB14" s="320" t="s">
        <v>5</v>
      </c>
      <c r="BC14" s="320" t="s">
        <v>1336</v>
      </c>
      <c r="BD14" s="320" t="s">
        <v>94</v>
      </c>
    </row>
    <row r="15" spans="1:56" s="331" customFormat="1" ht="10.9" customHeight="1">
      <c r="A15" s="327"/>
      <c r="B15" s="328"/>
      <c r="C15" s="327"/>
      <c r="D15" s="327"/>
      <c r="E15" s="327"/>
      <c r="F15" s="327"/>
      <c r="G15" s="327"/>
      <c r="H15" s="327"/>
      <c r="I15" s="327"/>
      <c r="J15" s="327"/>
      <c r="K15" s="327"/>
      <c r="L15" s="330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Z15" s="320" t="s">
        <v>1337</v>
      </c>
      <c r="BA15" s="320" t="s">
        <v>5</v>
      </c>
      <c r="BB15" s="320" t="s">
        <v>5</v>
      </c>
      <c r="BC15" s="320" t="s">
        <v>1338</v>
      </c>
      <c r="BD15" s="320" t="s">
        <v>94</v>
      </c>
    </row>
    <row r="16" spans="1:56" s="331" customFormat="1" ht="12" customHeight="1">
      <c r="A16" s="327"/>
      <c r="B16" s="328"/>
      <c r="C16" s="327"/>
      <c r="D16" s="326" t="s">
        <v>37</v>
      </c>
      <c r="E16" s="327"/>
      <c r="F16" s="327"/>
      <c r="G16" s="327"/>
      <c r="H16" s="327"/>
      <c r="I16" s="326" t="s">
        <v>38</v>
      </c>
      <c r="J16" s="332"/>
      <c r="K16" s="327"/>
      <c r="L16" s="330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Z16" s="320" t="s">
        <v>1339</v>
      </c>
      <c r="BA16" s="320" t="s">
        <v>5</v>
      </c>
      <c r="BB16" s="320" t="s">
        <v>5</v>
      </c>
      <c r="BC16" s="320" t="s">
        <v>1333</v>
      </c>
      <c r="BD16" s="320" t="s">
        <v>94</v>
      </c>
    </row>
    <row r="17" spans="1:56" s="331" customFormat="1" ht="18" customHeight="1">
      <c r="A17" s="327"/>
      <c r="B17" s="328"/>
      <c r="C17" s="327"/>
      <c r="D17" s="327"/>
      <c r="E17" s="332" t="s">
        <v>40</v>
      </c>
      <c r="F17" s="327"/>
      <c r="G17" s="327"/>
      <c r="H17" s="327"/>
      <c r="I17" s="326" t="s">
        <v>41</v>
      </c>
      <c r="J17" s="332"/>
      <c r="K17" s="327"/>
      <c r="L17" s="330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Z17" s="320" t="s">
        <v>1340</v>
      </c>
      <c r="BA17" s="320" t="s">
        <v>5</v>
      </c>
      <c r="BB17" s="320" t="s">
        <v>5</v>
      </c>
      <c r="BC17" s="320" t="s">
        <v>1341</v>
      </c>
      <c r="BD17" s="320" t="s">
        <v>94</v>
      </c>
    </row>
    <row r="18" spans="1:56" s="331" customFormat="1" ht="6.95" customHeight="1">
      <c r="A18" s="327"/>
      <c r="B18" s="328"/>
      <c r="C18" s="327"/>
      <c r="D18" s="327"/>
      <c r="E18" s="327"/>
      <c r="F18" s="327"/>
      <c r="G18" s="327"/>
      <c r="H18" s="327"/>
      <c r="I18" s="327"/>
      <c r="J18" s="327"/>
      <c r="K18" s="327"/>
      <c r="L18" s="330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Z18" s="320" t="s">
        <v>1342</v>
      </c>
      <c r="BA18" s="320" t="s">
        <v>5</v>
      </c>
      <c r="BB18" s="320" t="s">
        <v>5</v>
      </c>
      <c r="BC18" s="320" t="s">
        <v>1343</v>
      </c>
      <c r="BD18" s="320" t="s">
        <v>94</v>
      </c>
    </row>
    <row r="19" spans="1:56" s="331" customFormat="1" ht="12" customHeight="1">
      <c r="A19" s="327"/>
      <c r="B19" s="328"/>
      <c r="C19" s="327"/>
      <c r="D19" s="326" t="s">
        <v>1344</v>
      </c>
      <c r="E19" s="327"/>
      <c r="F19" s="327"/>
      <c r="G19" s="327"/>
      <c r="H19" s="327"/>
      <c r="I19" s="326" t="s">
        <v>38</v>
      </c>
      <c r="J19" s="332"/>
      <c r="K19" s="327"/>
      <c r="L19" s="330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Z19" s="320" t="s">
        <v>1345</v>
      </c>
      <c r="BA19" s="320" t="s">
        <v>5</v>
      </c>
      <c r="BB19" s="320" t="s">
        <v>5</v>
      </c>
      <c r="BC19" s="320" t="s">
        <v>1346</v>
      </c>
      <c r="BD19" s="320" t="s">
        <v>94</v>
      </c>
    </row>
    <row r="20" spans="1:56" s="331" customFormat="1" ht="18" customHeight="1">
      <c r="A20" s="327"/>
      <c r="B20" s="328"/>
      <c r="C20" s="327"/>
      <c r="D20" s="327"/>
      <c r="E20" s="505" t="str">
        <f>'[1]Rekapitulace stavby'!E14</f>
        <v xml:space="preserve"> </v>
      </c>
      <c r="F20" s="505"/>
      <c r="G20" s="505"/>
      <c r="H20" s="505"/>
      <c r="I20" s="326" t="s">
        <v>41</v>
      </c>
      <c r="J20" s="332"/>
      <c r="K20" s="327"/>
      <c r="L20" s="330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Z20" s="320" t="s">
        <v>1347</v>
      </c>
      <c r="BA20" s="320" t="s">
        <v>5</v>
      </c>
      <c r="BB20" s="320" t="s">
        <v>5</v>
      </c>
      <c r="BC20" s="320" t="s">
        <v>1343</v>
      </c>
      <c r="BD20" s="320" t="s">
        <v>94</v>
      </c>
    </row>
    <row r="21" spans="1:56" s="331" customFormat="1" ht="6.95" customHeight="1">
      <c r="A21" s="327"/>
      <c r="B21" s="328"/>
      <c r="C21" s="327"/>
      <c r="D21" s="327"/>
      <c r="E21" s="327"/>
      <c r="F21" s="327"/>
      <c r="G21" s="327"/>
      <c r="H21" s="327"/>
      <c r="I21" s="327"/>
      <c r="J21" s="327"/>
      <c r="K21" s="327"/>
      <c r="L21" s="330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Z21" s="320" t="s">
        <v>1348</v>
      </c>
      <c r="BA21" s="320" t="s">
        <v>5</v>
      </c>
      <c r="BB21" s="320" t="s">
        <v>5</v>
      </c>
      <c r="BC21" s="320" t="s">
        <v>86</v>
      </c>
      <c r="BD21" s="320" t="s">
        <v>94</v>
      </c>
    </row>
    <row r="22" spans="1:56" s="331" customFormat="1" ht="12" customHeight="1">
      <c r="A22" s="327"/>
      <c r="B22" s="328"/>
      <c r="C22" s="327"/>
      <c r="D22" s="326" t="s">
        <v>45</v>
      </c>
      <c r="E22" s="327"/>
      <c r="F22" s="327"/>
      <c r="G22" s="327"/>
      <c r="H22" s="327"/>
      <c r="I22" s="326" t="s">
        <v>38</v>
      </c>
      <c r="J22" s="332"/>
      <c r="K22" s="327"/>
      <c r="L22" s="330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Z22" s="320" t="s">
        <v>1349</v>
      </c>
      <c r="BA22" s="320" t="s">
        <v>5</v>
      </c>
      <c r="BB22" s="320" t="s">
        <v>5</v>
      </c>
      <c r="BC22" s="320" t="s">
        <v>1350</v>
      </c>
      <c r="BD22" s="320" t="s">
        <v>94</v>
      </c>
    </row>
    <row r="23" spans="1:56" s="331" customFormat="1" ht="18" customHeight="1">
      <c r="A23" s="327"/>
      <c r="B23" s="328"/>
      <c r="C23" s="327"/>
      <c r="D23" s="327"/>
      <c r="E23" s="332"/>
      <c r="F23" s="327"/>
      <c r="G23" s="327"/>
      <c r="H23" s="327"/>
      <c r="I23" s="326" t="s">
        <v>41</v>
      </c>
      <c r="J23" s="332"/>
      <c r="K23" s="327"/>
      <c r="L23" s="330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Z23" s="320" t="s">
        <v>1351</v>
      </c>
      <c r="BA23" s="320" t="s">
        <v>5</v>
      </c>
      <c r="BB23" s="320" t="s">
        <v>5</v>
      </c>
      <c r="BC23" s="320" t="s">
        <v>86</v>
      </c>
      <c r="BD23" s="320" t="s">
        <v>94</v>
      </c>
    </row>
    <row r="24" spans="1:56" s="331" customFormat="1" ht="6.95" customHeight="1">
      <c r="A24" s="327"/>
      <c r="B24" s="328"/>
      <c r="C24" s="327"/>
      <c r="D24" s="327"/>
      <c r="E24" s="327"/>
      <c r="F24" s="327"/>
      <c r="G24" s="327"/>
      <c r="H24" s="327"/>
      <c r="I24" s="327"/>
      <c r="J24" s="327"/>
      <c r="K24" s="327"/>
      <c r="L24" s="330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Z24" s="320" t="s">
        <v>1352</v>
      </c>
      <c r="BA24" s="320" t="s">
        <v>5</v>
      </c>
      <c r="BB24" s="320" t="s">
        <v>5</v>
      </c>
      <c r="BC24" s="320" t="s">
        <v>86</v>
      </c>
      <c r="BD24" s="320" t="s">
        <v>94</v>
      </c>
    </row>
    <row r="25" spans="1:56" s="331" customFormat="1" ht="12" customHeight="1">
      <c r="A25" s="327"/>
      <c r="B25" s="328"/>
      <c r="C25" s="327"/>
      <c r="D25" s="326" t="s">
        <v>1353</v>
      </c>
      <c r="E25" s="327"/>
      <c r="F25" s="327"/>
      <c r="G25" s="327"/>
      <c r="H25" s="327"/>
      <c r="I25" s="326" t="s">
        <v>38</v>
      </c>
      <c r="J25" s="332"/>
      <c r="K25" s="327"/>
      <c r="L25" s="330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Z25" s="320" t="s">
        <v>1354</v>
      </c>
      <c r="BA25" s="320" t="s">
        <v>5</v>
      </c>
      <c r="BB25" s="320" t="s">
        <v>5</v>
      </c>
      <c r="BC25" s="320" t="s">
        <v>86</v>
      </c>
      <c r="BD25" s="320" t="s">
        <v>94</v>
      </c>
    </row>
    <row r="26" spans="1:56" s="331" customFormat="1" ht="18" customHeight="1">
      <c r="A26" s="327"/>
      <c r="B26" s="328"/>
      <c r="C26" s="327"/>
      <c r="D26" s="327"/>
      <c r="E26" s="332"/>
      <c r="F26" s="327"/>
      <c r="G26" s="327"/>
      <c r="H26" s="327"/>
      <c r="I26" s="326" t="s">
        <v>41</v>
      </c>
      <c r="J26" s="332"/>
      <c r="K26" s="327"/>
      <c r="L26" s="330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Z26" s="320" t="s">
        <v>1355</v>
      </c>
      <c r="BA26" s="320" t="s">
        <v>5</v>
      </c>
      <c r="BB26" s="320" t="s">
        <v>5</v>
      </c>
      <c r="BC26" s="320" t="s">
        <v>1356</v>
      </c>
      <c r="BD26" s="320" t="s">
        <v>94</v>
      </c>
    </row>
    <row r="27" spans="1:56" s="331" customFormat="1" ht="6.95" customHeight="1">
      <c r="A27" s="327"/>
      <c r="B27" s="328"/>
      <c r="C27" s="327"/>
      <c r="D27" s="327"/>
      <c r="E27" s="327"/>
      <c r="F27" s="327"/>
      <c r="G27" s="327"/>
      <c r="H27" s="327"/>
      <c r="I27" s="327"/>
      <c r="J27" s="327"/>
      <c r="K27" s="327"/>
      <c r="L27" s="330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Z27" s="320" t="s">
        <v>1357</v>
      </c>
      <c r="BA27" s="320" t="s">
        <v>5</v>
      </c>
      <c r="BB27" s="320" t="s">
        <v>5</v>
      </c>
      <c r="BC27" s="320" t="s">
        <v>1358</v>
      </c>
      <c r="BD27" s="320" t="s">
        <v>94</v>
      </c>
    </row>
    <row r="28" spans="1:56" s="331" customFormat="1" ht="12" customHeight="1">
      <c r="A28" s="327"/>
      <c r="B28" s="328"/>
      <c r="C28" s="327"/>
      <c r="D28" s="326" t="s">
        <v>50</v>
      </c>
      <c r="E28" s="327"/>
      <c r="F28" s="327"/>
      <c r="G28" s="327"/>
      <c r="H28" s="327"/>
      <c r="I28" s="327"/>
      <c r="J28" s="327"/>
      <c r="K28" s="327"/>
      <c r="L28" s="330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Z28" s="320" t="s">
        <v>1359</v>
      </c>
      <c r="BA28" s="320" t="s">
        <v>5</v>
      </c>
      <c r="BB28" s="320" t="s">
        <v>5</v>
      </c>
      <c r="BC28" s="320" t="s">
        <v>1360</v>
      </c>
      <c r="BD28" s="320" t="s">
        <v>94</v>
      </c>
    </row>
    <row r="29" spans="1:56" s="337" customFormat="1" ht="16.5" customHeight="1">
      <c r="A29" s="334"/>
      <c r="B29" s="335"/>
      <c r="C29" s="334"/>
      <c r="D29" s="334"/>
      <c r="E29" s="506" t="s">
        <v>5</v>
      </c>
      <c r="F29" s="506"/>
      <c r="G29" s="506"/>
      <c r="H29" s="506"/>
      <c r="I29" s="334"/>
      <c r="J29" s="334"/>
      <c r="K29" s="334"/>
      <c r="L29" s="336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Z29" s="338" t="s">
        <v>1361</v>
      </c>
      <c r="BA29" s="338" t="s">
        <v>5</v>
      </c>
      <c r="BB29" s="338" t="s">
        <v>5</v>
      </c>
      <c r="BC29" s="338" t="s">
        <v>1362</v>
      </c>
      <c r="BD29" s="338" t="s">
        <v>94</v>
      </c>
    </row>
    <row r="30" spans="1:56" s="331" customFormat="1" ht="6.95" customHeight="1">
      <c r="A30" s="327"/>
      <c r="B30" s="328"/>
      <c r="C30" s="327"/>
      <c r="D30" s="327"/>
      <c r="E30" s="327"/>
      <c r="F30" s="327"/>
      <c r="G30" s="327"/>
      <c r="H30" s="327"/>
      <c r="I30" s="327"/>
      <c r="J30" s="327"/>
      <c r="K30" s="327"/>
      <c r="L30" s="330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Z30" s="320" t="s">
        <v>1363</v>
      </c>
      <c r="BA30" s="320" t="s">
        <v>5</v>
      </c>
      <c r="BB30" s="320" t="s">
        <v>5</v>
      </c>
      <c r="BC30" s="320" t="s">
        <v>1364</v>
      </c>
      <c r="BD30" s="320" t="s">
        <v>94</v>
      </c>
    </row>
    <row r="31" spans="1:56" s="331" customFormat="1" ht="6.95" customHeight="1">
      <c r="A31" s="327"/>
      <c r="B31" s="328"/>
      <c r="C31" s="327"/>
      <c r="D31" s="339"/>
      <c r="E31" s="339"/>
      <c r="F31" s="339"/>
      <c r="G31" s="339"/>
      <c r="H31" s="339"/>
      <c r="I31" s="339"/>
      <c r="J31" s="339"/>
      <c r="K31" s="339"/>
      <c r="L31" s="330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Z31" s="320" t="s">
        <v>1365</v>
      </c>
      <c r="BA31" s="320" t="s">
        <v>5</v>
      </c>
      <c r="BB31" s="320" t="s">
        <v>5</v>
      </c>
      <c r="BC31" s="320" t="s">
        <v>1366</v>
      </c>
      <c r="BD31" s="320" t="s">
        <v>94</v>
      </c>
    </row>
    <row r="32" spans="1:56" s="331" customFormat="1" ht="25.35" customHeight="1">
      <c r="A32" s="327"/>
      <c r="B32" s="328"/>
      <c r="C32" s="327"/>
      <c r="D32" s="340" t="s">
        <v>52</v>
      </c>
      <c r="E32" s="327"/>
      <c r="F32" s="327"/>
      <c r="G32" s="327"/>
      <c r="H32" s="327"/>
      <c r="I32" s="327"/>
      <c r="J32" s="341">
        <f>ROUND(J128, 2)</f>
        <v>0</v>
      </c>
      <c r="K32" s="327"/>
      <c r="L32" s="330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Z32" s="320" t="s">
        <v>1367</v>
      </c>
      <c r="BA32" s="320" t="s">
        <v>5</v>
      </c>
      <c r="BB32" s="320" t="s">
        <v>5</v>
      </c>
      <c r="BC32" s="320" t="s">
        <v>1366</v>
      </c>
      <c r="BD32" s="320" t="s">
        <v>94</v>
      </c>
    </row>
    <row r="33" spans="1:56" s="331" customFormat="1" ht="6.95" customHeight="1">
      <c r="A33" s="327"/>
      <c r="B33" s="328"/>
      <c r="C33" s="327"/>
      <c r="D33" s="339"/>
      <c r="E33" s="339"/>
      <c r="F33" s="339"/>
      <c r="G33" s="339"/>
      <c r="H33" s="339"/>
      <c r="I33" s="339"/>
      <c r="J33" s="339"/>
      <c r="K33" s="339"/>
      <c r="L33" s="330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Z33" s="320" t="s">
        <v>1368</v>
      </c>
      <c r="BA33" s="320" t="s">
        <v>5</v>
      </c>
      <c r="BB33" s="320" t="s">
        <v>5</v>
      </c>
      <c r="BC33" s="320" t="s">
        <v>86</v>
      </c>
      <c r="BD33" s="320" t="s">
        <v>94</v>
      </c>
    </row>
    <row r="34" spans="1:56" s="331" customFormat="1" ht="14.45" customHeight="1">
      <c r="A34" s="327"/>
      <c r="B34" s="328"/>
      <c r="C34" s="327"/>
      <c r="D34" s="327"/>
      <c r="E34" s="327"/>
      <c r="F34" s="342" t="s">
        <v>54</v>
      </c>
      <c r="G34" s="327"/>
      <c r="H34" s="327"/>
      <c r="I34" s="342" t="s">
        <v>53</v>
      </c>
      <c r="J34" s="342" t="s">
        <v>55</v>
      </c>
      <c r="K34" s="327"/>
      <c r="L34" s="330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Z34" s="320" t="s">
        <v>1369</v>
      </c>
      <c r="BA34" s="320" t="s">
        <v>5</v>
      </c>
      <c r="BB34" s="320" t="s">
        <v>5</v>
      </c>
      <c r="BC34" s="320" t="s">
        <v>1370</v>
      </c>
      <c r="BD34" s="320" t="s">
        <v>94</v>
      </c>
    </row>
    <row r="35" spans="1:56" s="331" customFormat="1" ht="14.45" customHeight="1">
      <c r="A35" s="327"/>
      <c r="B35" s="328"/>
      <c r="C35" s="327"/>
      <c r="D35" s="343" t="s">
        <v>56</v>
      </c>
      <c r="E35" s="326" t="s">
        <v>57</v>
      </c>
      <c r="F35" s="344">
        <f>ROUND((SUM(BE128:BE184)),  2)</f>
        <v>0</v>
      </c>
      <c r="G35" s="327"/>
      <c r="H35" s="327"/>
      <c r="I35" s="345">
        <v>0.21</v>
      </c>
      <c r="J35" s="344">
        <f>ROUND(((SUM(BE128:BE184))*I35),  2)</f>
        <v>0</v>
      </c>
      <c r="K35" s="327"/>
      <c r="L35" s="330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Z35" s="320" t="s">
        <v>1371</v>
      </c>
      <c r="BA35" s="320" t="s">
        <v>5</v>
      </c>
      <c r="BB35" s="320" t="s">
        <v>5</v>
      </c>
      <c r="BC35" s="320" t="s">
        <v>86</v>
      </c>
      <c r="BD35" s="320" t="s">
        <v>94</v>
      </c>
    </row>
    <row r="36" spans="1:56" s="331" customFormat="1" ht="14.45" customHeight="1">
      <c r="A36" s="327"/>
      <c r="B36" s="328"/>
      <c r="C36" s="327"/>
      <c r="D36" s="327"/>
      <c r="E36" s="326" t="s">
        <v>58</v>
      </c>
      <c r="F36" s="344">
        <f>ROUND((SUM(BF128:BF184)),  2)</f>
        <v>0</v>
      </c>
      <c r="G36" s="327"/>
      <c r="H36" s="327"/>
      <c r="I36" s="345">
        <v>0.15</v>
      </c>
      <c r="J36" s="344">
        <f>ROUND(((SUM(BF128:BF184))*I36),  2)</f>
        <v>0</v>
      </c>
      <c r="K36" s="327"/>
      <c r="L36" s="330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Z36" s="320" t="s">
        <v>1372</v>
      </c>
      <c r="BA36" s="320" t="s">
        <v>5</v>
      </c>
      <c r="BB36" s="320" t="s">
        <v>5</v>
      </c>
      <c r="BC36" s="320" t="s">
        <v>1373</v>
      </c>
      <c r="BD36" s="320" t="s">
        <v>94</v>
      </c>
    </row>
    <row r="37" spans="1:56" s="331" customFormat="1" ht="14.45" hidden="1" customHeight="1">
      <c r="A37" s="327"/>
      <c r="B37" s="328"/>
      <c r="C37" s="327"/>
      <c r="D37" s="327"/>
      <c r="E37" s="326" t="s">
        <v>59</v>
      </c>
      <c r="F37" s="344">
        <f>ROUND((SUM(BG128:BG184)),  2)</f>
        <v>0</v>
      </c>
      <c r="G37" s="327"/>
      <c r="H37" s="327"/>
      <c r="I37" s="345">
        <v>0.21</v>
      </c>
      <c r="J37" s="344">
        <f>0</f>
        <v>0</v>
      </c>
      <c r="K37" s="327"/>
      <c r="L37" s="330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Z37" s="320" t="s">
        <v>1374</v>
      </c>
      <c r="BA37" s="320" t="s">
        <v>5</v>
      </c>
      <c r="BB37" s="320" t="s">
        <v>5</v>
      </c>
      <c r="BC37" s="320" t="s">
        <v>1341</v>
      </c>
      <c r="BD37" s="320" t="s">
        <v>94</v>
      </c>
    </row>
    <row r="38" spans="1:56" s="331" customFormat="1" ht="14.45" hidden="1" customHeight="1">
      <c r="A38" s="327"/>
      <c r="B38" s="328"/>
      <c r="C38" s="327"/>
      <c r="D38" s="327"/>
      <c r="E38" s="326" t="s">
        <v>60</v>
      </c>
      <c r="F38" s="344">
        <f>ROUND((SUM(BH128:BH184)),  2)</f>
        <v>0</v>
      </c>
      <c r="G38" s="327"/>
      <c r="H38" s="327"/>
      <c r="I38" s="345">
        <v>0.15</v>
      </c>
      <c r="J38" s="344">
        <f>0</f>
        <v>0</v>
      </c>
      <c r="K38" s="327"/>
      <c r="L38" s="330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Z38" s="320" t="s">
        <v>1375</v>
      </c>
      <c r="BA38" s="320" t="s">
        <v>5</v>
      </c>
      <c r="BB38" s="320" t="s">
        <v>5</v>
      </c>
      <c r="BC38" s="320" t="s">
        <v>1376</v>
      </c>
      <c r="BD38" s="320" t="s">
        <v>94</v>
      </c>
    </row>
    <row r="39" spans="1:56" s="331" customFormat="1" ht="14.45" hidden="1" customHeight="1">
      <c r="A39" s="327"/>
      <c r="B39" s="328"/>
      <c r="C39" s="327"/>
      <c r="D39" s="327"/>
      <c r="E39" s="326" t="s">
        <v>61</v>
      </c>
      <c r="F39" s="344">
        <f>ROUND((SUM(BI128:BI184)),  2)</f>
        <v>0</v>
      </c>
      <c r="G39" s="327"/>
      <c r="H39" s="327"/>
      <c r="I39" s="345">
        <v>0</v>
      </c>
      <c r="J39" s="344">
        <f>0</f>
        <v>0</v>
      </c>
      <c r="K39" s="327"/>
      <c r="L39" s="330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Z39" s="320" t="s">
        <v>1377</v>
      </c>
      <c r="BA39" s="320" t="s">
        <v>5</v>
      </c>
      <c r="BB39" s="320" t="s">
        <v>5</v>
      </c>
      <c r="BC39" s="320" t="s">
        <v>1376</v>
      </c>
      <c r="BD39" s="320" t="s">
        <v>94</v>
      </c>
    </row>
    <row r="40" spans="1:56" s="331" customFormat="1" ht="6.95" customHeight="1">
      <c r="A40" s="327"/>
      <c r="B40" s="328"/>
      <c r="C40" s="327"/>
      <c r="D40" s="327"/>
      <c r="E40" s="327"/>
      <c r="F40" s="327"/>
      <c r="G40" s="327"/>
      <c r="H40" s="327"/>
      <c r="I40" s="327"/>
      <c r="J40" s="327"/>
      <c r="K40" s="327"/>
      <c r="L40" s="330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Z40" s="320" t="s">
        <v>1378</v>
      </c>
      <c r="BA40" s="320" t="s">
        <v>5</v>
      </c>
      <c r="BB40" s="320" t="s">
        <v>5</v>
      </c>
      <c r="BC40" s="320" t="s">
        <v>1379</v>
      </c>
      <c r="BD40" s="320" t="s">
        <v>94</v>
      </c>
    </row>
    <row r="41" spans="1:56" s="331" customFormat="1" ht="25.35" customHeight="1">
      <c r="A41" s="327"/>
      <c r="B41" s="328"/>
      <c r="C41" s="346"/>
      <c r="D41" s="347" t="s">
        <v>62</v>
      </c>
      <c r="E41" s="348"/>
      <c r="F41" s="348"/>
      <c r="G41" s="349" t="s">
        <v>63</v>
      </c>
      <c r="H41" s="350" t="s">
        <v>64</v>
      </c>
      <c r="I41" s="348"/>
      <c r="J41" s="351">
        <f>SUM(J32:J39)</f>
        <v>0</v>
      </c>
      <c r="K41" s="352"/>
      <c r="L41" s="330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Z41" s="320" t="s">
        <v>1380</v>
      </c>
      <c r="BA41" s="320" t="s">
        <v>5</v>
      </c>
      <c r="BB41" s="320" t="s">
        <v>5</v>
      </c>
      <c r="BC41" s="320" t="s">
        <v>1381</v>
      </c>
      <c r="BD41" s="320" t="s">
        <v>94</v>
      </c>
    </row>
    <row r="42" spans="1:56" s="331" customFormat="1" ht="14.45" customHeight="1">
      <c r="A42" s="327"/>
      <c r="B42" s="328"/>
      <c r="C42" s="327"/>
      <c r="D42" s="327"/>
      <c r="E42" s="327"/>
      <c r="F42" s="327"/>
      <c r="G42" s="327"/>
      <c r="H42" s="327"/>
      <c r="I42" s="327"/>
      <c r="J42" s="327"/>
      <c r="K42" s="327"/>
      <c r="L42" s="330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Z42" s="320" t="s">
        <v>1382</v>
      </c>
      <c r="BA42" s="320" t="s">
        <v>5</v>
      </c>
      <c r="BB42" s="320" t="s">
        <v>5</v>
      </c>
      <c r="BC42" s="320" t="s">
        <v>1383</v>
      </c>
      <c r="BD42" s="320" t="s">
        <v>94</v>
      </c>
    </row>
    <row r="43" spans="1:56" ht="14.45" customHeight="1">
      <c r="B43" s="323"/>
      <c r="L43" s="323"/>
      <c r="AZ43" s="320" t="s">
        <v>1384</v>
      </c>
      <c r="BA43" s="320" t="s">
        <v>5</v>
      </c>
      <c r="BB43" s="320" t="s">
        <v>5</v>
      </c>
      <c r="BC43" s="320" t="s">
        <v>1343</v>
      </c>
      <c r="BD43" s="320" t="s">
        <v>94</v>
      </c>
    </row>
    <row r="44" spans="1:56" ht="14.45" customHeight="1">
      <c r="B44" s="323"/>
      <c r="L44" s="323"/>
      <c r="AZ44" s="320" t="s">
        <v>1385</v>
      </c>
      <c r="BA44" s="320" t="s">
        <v>5</v>
      </c>
      <c r="BB44" s="320" t="s">
        <v>5</v>
      </c>
      <c r="BC44" s="320" t="s">
        <v>86</v>
      </c>
      <c r="BD44" s="320" t="s">
        <v>94</v>
      </c>
    </row>
    <row r="45" spans="1:56" ht="14.45" customHeight="1">
      <c r="B45" s="323"/>
      <c r="L45" s="323"/>
      <c r="AZ45" s="320" t="s">
        <v>1386</v>
      </c>
      <c r="BA45" s="320" t="s">
        <v>5</v>
      </c>
      <c r="BB45" s="320" t="s">
        <v>5</v>
      </c>
      <c r="BC45" s="320" t="s">
        <v>1387</v>
      </c>
      <c r="BD45" s="320" t="s">
        <v>94</v>
      </c>
    </row>
    <row r="46" spans="1:56" ht="14.45" customHeight="1">
      <c r="B46" s="323"/>
      <c r="L46" s="323"/>
      <c r="AZ46" s="320" t="s">
        <v>1388</v>
      </c>
      <c r="BA46" s="320" t="s">
        <v>5</v>
      </c>
      <c r="BB46" s="320" t="s">
        <v>5</v>
      </c>
      <c r="BC46" s="320" t="s">
        <v>1389</v>
      </c>
      <c r="BD46" s="320" t="s">
        <v>94</v>
      </c>
    </row>
    <row r="47" spans="1:56" ht="14.45" customHeight="1">
      <c r="B47" s="323"/>
      <c r="L47" s="323"/>
      <c r="AZ47" s="320" t="s">
        <v>1390</v>
      </c>
      <c r="BA47" s="320" t="s">
        <v>5</v>
      </c>
      <c r="BB47" s="320" t="s">
        <v>5</v>
      </c>
      <c r="BC47" s="320" t="s">
        <v>1391</v>
      </c>
      <c r="BD47" s="320" t="s">
        <v>94</v>
      </c>
    </row>
    <row r="48" spans="1:56" ht="14.45" customHeight="1">
      <c r="B48" s="323"/>
      <c r="L48" s="323"/>
      <c r="AZ48" s="320" t="s">
        <v>1392</v>
      </c>
      <c r="BA48" s="320" t="s">
        <v>5</v>
      </c>
      <c r="BB48" s="320" t="s">
        <v>5</v>
      </c>
      <c r="BC48" s="320" t="s">
        <v>86</v>
      </c>
      <c r="BD48" s="320" t="s">
        <v>94</v>
      </c>
    </row>
    <row r="49" spans="1:56" ht="14.45" customHeight="1">
      <c r="B49" s="323"/>
      <c r="L49" s="323"/>
      <c r="AZ49" s="320" t="s">
        <v>1393</v>
      </c>
      <c r="BA49" s="320" t="s">
        <v>5</v>
      </c>
      <c r="BB49" s="320" t="s">
        <v>5</v>
      </c>
      <c r="BC49" s="320" t="s">
        <v>1394</v>
      </c>
      <c r="BD49" s="320" t="s">
        <v>94</v>
      </c>
    </row>
    <row r="50" spans="1:56" s="331" customFormat="1" ht="14.45" customHeight="1">
      <c r="B50" s="330"/>
      <c r="D50" s="353" t="s">
        <v>1219</v>
      </c>
      <c r="E50" s="354"/>
      <c r="F50" s="354"/>
      <c r="G50" s="353" t="s">
        <v>1395</v>
      </c>
      <c r="H50" s="354"/>
      <c r="I50" s="354"/>
      <c r="J50" s="354"/>
      <c r="K50" s="354"/>
      <c r="L50" s="330"/>
    </row>
    <row r="51" spans="1:56">
      <c r="B51" s="323"/>
      <c r="L51" s="323"/>
    </row>
    <row r="52" spans="1:56">
      <c r="B52" s="323"/>
      <c r="L52" s="323"/>
    </row>
    <row r="53" spans="1:56">
      <c r="B53" s="323"/>
      <c r="L53" s="323"/>
    </row>
    <row r="54" spans="1:56">
      <c r="B54" s="323"/>
      <c r="L54" s="323"/>
    </row>
    <row r="55" spans="1:56">
      <c r="B55" s="323"/>
      <c r="L55" s="323"/>
    </row>
    <row r="56" spans="1:56">
      <c r="B56" s="323"/>
      <c r="L56" s="323"/>
    </row>
    <row r="57" spans="1:56">
      <c r="B57" s="323"/>
      <c r="L57" s="323"/>
    </row>
    <row r="58" spans="1:56">
      <c r="B58" s="323"/>
      <c r="L58" s="323"/>
    </row>
    <row r="59" spans="1:56">
      <c r="B59" s="323"/>
      <c r="L59" s="323"/>
    </row>
    <row r="60" spans="1:56">
      <c r="B60" s="323"/>
      <c r="L60" s="323"/>
    </row>
    <row r="61" spans="1:56" s="331" customFormat="1" ht="12.75">
      <c r="A61" s="327"/>
      <c r="B61" s="328"/>
      <c r="C61" s="327"/>
      <c r="D61" s="355" t="s">
        <v>1396</v>
      </c>
      <c r="E61" s="356"/>
      <c r="F61" s="357" t="s">
        <v>1397</v>
      </c>
      <c r="G61" s="355" t="s">
        <v>1396</v>
      </c>
      <c r="H61" s="356"/>
      <c r="I61" s="356"/>
      <c r="J61" s="358" t="s">
        <v>1397</v>
      </c>
      <c r="K61" s="356"/>
      <c r="L61" s="330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</row>
    <row r="62" spans="1:56">
      <c r="B62" s="323"/>
      <c r="L62" s="323"/>
    </row>
    <row r="63" spans="1:56">
      <c r="B63" s="323"/>
      <c r="L63" s="323"/>
    </row>
    <row r="64" spans="1:56">
      <c r="B64" s="323"/>
      <c r="L64" s="323"/>
    </row>
    <row r="65" spans="1:31" s="331" customFormat="1" ht="12.75">
      <c r="A65" s="327"/>
      <c r="B65" s="328"/>
      <c r="C65" s="327"/>
      <c r="D65" s="353" t="s">
        <v>1398</v>
      </c>
      <c r="E65" s="359"/>
      <c r="F65" s="359"/>
      <c r="G65" s="353" t="s">
        <v>1399</v>
      </c>
      <c r="H65" s="359"/>
      <c r="I65" s="359"/>
      <c r="J65" s="359"/>
      <c r="K65" s="359"/>
      <c r="L65" s="330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</row>
    <row r="66" spans="1:31">
      <c r="B66" s="323"/>
      <c r="L66" s="323"/>
    </row>
    <row r="67" spans="1:31">
      <c r="B67" s="323"/>
      <c r="L67" s="323"/>
    </row>
    <row r="68" spans="1:31">
      <c r="B68" s="323"/>
      <c r="L68" s="323"/>
    </row>
    <row r="69" spans="1:31">
      <c r="B69" s="323"/>
      <c r="L69" s="323"/>
    </row>
    <row r="70" spans="1:31">
      <c r="B70" s="323"/>
      <c r="L70" s="323"/>
    </row>
    <row r="71" spans="1:31">
      <c r="B71" s="323"/>
      <c r="L71" s="323"/>
    </row>
    <row r="72" spans="1:31">
      <c r="B72" s="323"/>
      <c r="L72" s="323"/>
    </row>
    <row r="73" spans="1:31">
      <c r="B73" s="323"/>
      <c r="L73" s="323"/>
    </row>
    <row r="74" spans="1:31">
      <c r="B74" s="323"/>
      <c r="L74" s="323"/>
    </row>
    <row r="75" spans="1:31">
      <c r="B75" s="323"/>
      <c r="L75" s="323"/>
    </row>
    <row r="76" spans="1:31" s="331" customFormat="1" ht="12.75">
      <c r="A76" s="327"/>
      <c r="B76" s="328"/>
      <c r="C76" s="327"/>
      <c r="D76" s="355" t="s">
        <v>1396</v>
      </c>
      <c r="E76" s="356"/>
      <c r="F76" s="357" t="s">
        <v>1397</v>
      </c>
      <c r="G76" s="355" t="s">
        <v>1396</v>
      </c>
      <c r="H76" s="356"/>
      <c r="I76" s="356"/>
      <c r="J76" s="358" t="s">
        <v>1397</v>
      </c>
      <c r="K76" s="356"/>
      <c r="L76" s="330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</row>
    <row r="77" spans="1:31" s="331" customFormat="1" ht="14.45" customHeight="1">
      <c r="A77" s="327"/>
      <c r="B77" s="360"/>
      <c r="C77" s="361"/>
      <c r="D77" s="361"/>
      <c r="E77" s="361"/>
      <c r="F77" s="361"/>
      <c r="G77" s="361"/>
      <c r="H77" s="361"/>
      <c r="I77" s="361"/>
      <c r="J77" s="361"/>
      <c r="K77" s="361"/>
      <c r="L77" s="330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</row>
    <row r="81" spans="1:31" s="331" customFormat="1" ht="6.95" customHeight="1">
      <c r="A81" s="327"/>
      <c r="B81" s="362"/>
      <c r="C81" s="363"/>
      <c r="D81" s="363"/>
      <c r="E81" s="363"/>
      <c r="F81" s="363"/>
      <c r="G81" s="363"/>
      <c r="H81" s="363"/>
      <c r="I81" s="363"/>
      <c r="J81" s="363"/>
      <c r="K81" s="363"/>
      <c r="L81" s="330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</row>
    <row r="82" spans="1:31" s="331" customFormat="1" ht="24.95" customHeight="1">
      <c r="A82" s="327"/>
      <c r="B82" s="328"/>
      <c r="C82" s="324" t="s">
        <v>123</v>
      </c>
      <c r="D82" s="327"/>
      <c r="E82" s="327"/>
      <c r="F82" s="327"/>
      <c r="G82" s="327"/>
      <c r="H82" s="327"/>
      <c r="I82" s="327"/>
      <c r="J82" s="327"/>
      <c r="K82" s="327"/>
      <c r="L82" s="330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</row>
    <row r="83" spans="1:31" s="331" customFormat="1" ht="6.95" customHeight="1">
      <c r="A83" s="327"/>
      <c r="B83" s="328"/>
      <c r="C83" s="327"/>
      <c r="D83" s="327"/>
      <c r="E83" s="327"/>
      <c r="F83" s="327"/>
      <c r="G83" s="327"/>
      <c r="H83" s="327"/>
      <c r="I83" s="327"/>
      <c r="J83" s="327"/>
      <c r="K83" s="327"/>
      <c r="L83" s="330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</row>
    <row r="84" spans="1:31" s="331" customFormat="1" ht="12" customHeight="1">
      <c r="A84" s="327"/>
      <c r="B84" s="328"/>
      <c r="C84" s="326" t="s">
        <v>19</v>
      </c>
      <c r="D84" s="327"/>
      <c r="E84" s="327"/>
      <c r="F84" s="327"/>
      <c r="G84" s="327"/>
      <c r="H84" s="327"/>
      <c r="I84" s="327"/>
      <c r="J84" s="327"/>
      <c r="K84" s="327"/>
      <c r="L84" s="330"/>
      <c r="S84" s="327"/>
      <c r="T84" s="327"/>
      <c r="U84" s="327"/>
      <c r="V84" s="327"/>
      <c r="W84" s="327"/>
      <c r="X84" s="327"/>
      <c r="Y84" s="327"/>
      <c r="Z84" s="327"/>
      <c r="AA84" s="327"/>
      <c r="AB84" s="327"/>
      <c r="AC84" s="327"/>
      <c r="AD84" s="327"/>
      <c r="AE84" s="327"/>
    </row>
    <row r="85" spans="1:31" s="331" customFormat="1" ht="16.5" customHeight="1">
      <c r="A85" s="327"/>
      <c r="B85" s="328"/>
      <c r="C85" s="327"/>
      <c r="D85" s="327"/>
      <c r="E85" s="499" t="str">
        <f>E7</f>
        <v>Borovice, obnova vodovodu</v>
      </c>
      <c r="F85" s="500"/>
      <c r="G85" s="500"/>
      <c r="H85" s="500"/>
      <c r="I85" s="327"/>
      <c r="J85" s="327"/>
      <c r="K85" s="327"/>
      <c r="L85" s="330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</row>
    <row r="86" spans="1:31" ht="12" customHeight="1">
      <c r="B86" s="323"/>
      <c r="C86" s="326" t="s">
        <v>116</v>
      </c>
      <c r="L86" s="323"/>
    </row>
    <row r="87" spans="1:31" s="331" customFormat="1" ht="16.5" customHeight="1">
      <c r="A87" s="327"/>
      <c r="B87" s="328"/>
      <c r="C87" s="327"/>
      <c r="D87" s="327"/>
      <c r="E87" s="499" t="s">
        <v>1513</v>
      </c>
      <c r="F87" s="501"/>
      <c r="G87" s="501"/>
      <c r="H87" s="501"/>
      <c r="I87" s="327"/>
      <c r="J87" s="327"/>
      <c r="K87" s="327"/>
      <c r="L87" s="330"/>
      <c r="S87" s="327"/>
      <c r="T87" s="327"/>
      <c r="U87" s="327"/>
      <c r="V87" s="327"/>
      <c r="W87" s="327"/>
      <c r="X87" s="327"/>
      <c r="Y87" s="327"/>
      <c r="Z87" s="327"/>
      <c r="AA87" s="327"/>
      <c r="AB87" s="327"/>
      <c r="AC87" s="327"/>
      <c r="AD87" s="327"/>
      <c r="AE87" s="327"/>
    </row>
    <row r="88" spans="1:31" s="331" customFormat="1" ht="12" customHeight="1">
      <c r="A88" s="327"/>
      <c r="B88" s="328"/>
      <c r="C88" s="326" t="s">
        <v>118</v>
      </c>
      <c r="D88" s="327"/>
      <c r="E88" s="327"/>
      <c r="F88" s="327"/>
      <c r="G88" s="327"/>
      <c r="H88" s="327"/>
      <c r="I88" s="327"/>
      <c r="J88" s="327"/>
      <c r="K88" s="327"/>
      <c r="L88" s="330"/>
      <c r="S88" s="327"/>
      <c r="T88" s="327"/>
      <c r="U88" s="327"/>
      <c r="V88" s="327"/>
      <c r="W88" s="327"/>
      <c r="X88" s="327"/>
      <c r="Y88" s="327"/>
      <c r="Z88" s="327"/>
      <c r="AA88" s="327"/>
      <c r="AB88" s="327"/>
      <c r="AC88" s="327"/>
      <c r="AD88" s="327"/>
      <c r="AE88" s="327"/>
    </row>
    <row r="89" spans="1:31" s="331" customFormat="1" ht="16.5" customHeight="1">
      <c r="A89" s="327"/>
      <c r="B89" s="328"/>
      <c r="C89" s="327"/>
      <c r="D89" s="327"/>
      <c r="E89" s="502" t="str">
        <f>E11</f>
        <v>SO 4 Nové vodovodní přípojky</v>
      </c>
      <c r="F89" s="501"/>
      <c r="G89" s="501"/>
      <c r="H89" s="501"/>
      <c r="I89" s="327"/>
      <c r="J89" s="327"/>
      <c r="K89" s="327"/>
      <c r="L89" s="330"/>
      <c r="S89" s="327"/>
      <c r="T89" s="327"/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327"/>
    </row>
    <row r="90" spans="1:31" s="331" customFormat="1" ht="6.95" customHeight="1">
      <c r="A90" s="327"/>
      <c r="B90" s="328"/>
      <c r="C90" s="327"/>
      <c r="D90" s="327"/>
      <c r="E90" s="327"/>
      <c r="F90" s="327"/>
      <c r="G90" s="327"/>
      <c r="H90" s="327"/>
      <c r="I90" s="327"/>
      <c r="J90" s="327"/>
      <c r="K90" s="327"/>
      <c r="L90" s="330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</row>
    <row r="91" spans="1:31" s="331" customFormat="1" ht="12" customHeight="1">
      <c r="A91" s="327"/>
      <c r="B91" s="328"/>
      <c r="C91" s="326" t="s">
        <v>27</v>
      </c>
      <c r="D91" s="327"/>
      <c r="E91" s="327"/>
      <c r="F91" s="332" t="str">
        <f>F14</f>
        <v>Mladá Boleslav</v>
      </c>
      <c r="G91" s="327"/>
      <c r="H91" s="327"/>
      <c r="I91" s="326" t="s">
        <v>29</v>
      </c>
      <c r="J91" s="333" t="str">
        <f>IF(J14="","",J14)</f>
        <v/>
      </c>
      <c r="K91" s="327"/>
      <c r="L91" s="330"/>
      <c r="S91" s="327"/>
      <c r="T91" s="327"/>
      <c r="U91" s="327"/>
      <c r="V91" s="327"/>
      <c r="W91" s="327"/>
      <c r="X91" s="327"/>
      <c r="Y91" s="327"/>
      <c r="Z91" s="327"/>
      <c r="AA91" s="327"/>
      <c r="AB91" s="327"/>
      <c r="AC91" s="327"/>
      <c r="AD91" s="327"/>
      <c r="AE91" s="327"/>
    </row>
    <row r="92" spans="1:31" s="331" customFormat="1" ht="6.95" customHeight="1">
      <c r="A92" s="327"/>
      <c r="B92" s="328"/>
      <c r="C92" s="327"/>
      <c r="D92" s="327"/>
      <c r="E92" s="327"/>
      <c r="F92" s="327"/>
      <c r="G92" s="327"/>
      <c r="H92" s="327"/>
      <c r="I92" s="327"/>
      <c r="J92" s="327"/>
      <c r="K92" s="327"/>
      <c r="L92" s="330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</row>
    <row r="93" spans="1:31" s="331" customFormat="1" ht="15.2" customHeight="1">
      <c r="A93" s="327"/>
      <c r="B93" s="328"/>
      <c r="C93" s="326" t="s">
        <v>37</v>
      </c>
      <c r="D93" s="327"/>
      <c r="E93" s="327"/>
      <c r="F93" s="332" t="str">
        <f>E17</f>
        <v>Vodovody a kanalizace Mladá Boleslav, a.s.</v>
      </c>
      <c r="G93" s="327"/>
      <c r="H93" s="327"/>
      <c r="I93" s="326" t="s">
        <v>45</v>
      </c>
      <c r="J93" s="364">
        <f>E23</f>
        <v>0</v>
      </c>
      <c r="K93" s="327"/>
      <c r="L93" s="330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</row>
    <row r="94" spans="1:31" s="331" customFormat="1" ht="15.2" customHeight="1">
      <c r="A94" s="327"/>
      <c r="B94" s="328"/>
      <c r="C94" s="326" t="s">
        <v>1344</v>
      </c>
      <c r="D94" s="327"/>
      <c r="E94" s="327"/>
      <c r="F94" s="332" t="str">
        <f>IF(E20="","",E20)</f>
        <v xml:space="preserve"> </v>
      </c>
      <c r="G94" s="327"/>
      <c r="H94" s="327"/>
      <c r="I94" s="326" t="s">
        <v>1353</v>
      </c>
      <c r="J94" s="364">
        <f>E26</f>
        <v>0</v>
      </c>
      <c r="K94" s="327"/>
      <c r="L94" s="330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</row>
    <row r="95" spans="1:31" s="331" customFormat="1" ht="10.35" customHeight="1">
      <c r="A95" s="327"/>
      <c r="B95" s="328"/>
      <c r="C95" s="327"/>
      <c r="D95" s="327"/>
      <c r="E95" s="327"/>
      <c r="F95" s="327"/>
      <c r="G95" s="327"/>
      <c r="H95" s="327"/>
      <c r="I95" s="327"/>
      <c r="J95" s="327"/>
      <c r="K95" s="327"/>
      <c r="L95" s="330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</row>
    <row r="96" spans="1:31" s="331" customFormat="1" ht="29.25" customHeight="1">
      <c r="A96" s="327"/>
      <c r="B96" s="328"/>
      <c r="C96" s="365" t="s">
        <v>124</v>
      </c>
      <c r="D96" s="346"/>
      <c r="E96" s="346"/>
      <c r="F96" s="346"/>
      <c r="G96" s="346"/>
      <c r="H96" s="346"/>
      <c r="I96" s="346"/>
      <c r="J96" s="366" t="s">
        <v>125</v>
      </c>
      <c r="K96" s="346"/>
      <c r="L96" s="330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</row>
    <row r="97" spans="1:47" s="331" customFormat="1" ht="10.35" customHeight="1">
      <c r="A97" s="327"/>
      <c r="B97" s="328"/>
      <c r="C97" s="327"/>
      <c r="D97" s="327"/>
      <c r="E97" s="327"/>
      <c r="F97" s="327"/>
      <c r="G97" s="327"/>
      <c r="H97" s="327"/>
      <c r="I97" s="327"/>
      <c r="J97" s="327"/>
      <c r="K97" s="327"/>
      <c r="L97" s="330"/>
      <c r="S97" s="327"/>
      <c r="T97" s="327"/>
      <c r="U97" s="327"/>
      <c r="V97" s="327"/>
      <c r="W97" s="327"/>
      <c r="X97" s="327"/>
      <c r="Y97" s="327"/>
      <c r="Z97" s="327"/>
      <c r="AA97" s="327"/>
      <c r="AB97" s="327"/>
      <c r="AC97" s="327"/>
      <c r="AD97" s="327"/>
      <c r="AE97" s="327"/>
    </row>
    <row r="98" spans="1:47" s="331" customFormat="1" ht="22.9" customHeight="1">
      <c r="A98" s="327"/>
      <c r="B98" s="328"/>
      <c r="C98" s="367" t="s">
        <v>1400</v>
      </c>
      <c r="D98" s="327"/>
      <c r="E98" s="327"/>
      <c r="F98" s="327"/>
      <c r="G98" s="327"/>
      <c r="H98" s="327"/>
      <c r="I98" s="327"/>
      <c r="J98" s="341">
        <f>J128</f>
        <v>0</v>
      </c>
      <c r="K98" s="327"/>
      <c r="L98" s="330"/>
      <c r="S98" s="327"/>
      <c r="T98" s="327"/>
      <c r="U98" s="327"/>
      <c r="V98" s="327"/>
      <c r="W98" s="327"/>
      <c r="X98" s="327"/>
      <c r="Y98" s="327"/>
      <c r="Z98" s="327"/>
      <c r="AA98" s="327"/>
      <c r="AB98" s="327"/>
      <c r="AC98" s="327"/>
      <c r="AD98" s="327"/>
      <c r="AE98" s="327"/>
      <c r="AU98" s="319" t="s">
        <v>127</v>
      </c>
    </row>
    <row r="99" spans="1:47" s="368" customFormat="1" ht="24.95" customHeight="1">
      <c r="B99" s="369"/>
      <c r="D99" s="370" t="s">
        <v>251</v>
      </c>
      <c r="E99" s="371"/>
      <c r="F99" s="371"/>
      <c r="G99" s="371"/>
      <c r="H99" s="371"/>
      <c r="I99" s="371"/>
      <c r="J99" s="372">
        <f>J129</f>
        <v>0</v>
      </c>
      <c r="L99" s="369"/>
    </row>
    <row r="100" spans="1:47" s="373" customFormat="1" ht="19.899999999999999" customHeight="1">
      <c r="B100" s="374"/>
      <c r="D100" s="375" t="s">
        <v>252</v>
      </c>
      <c r="E100" s="376"/>
      <c r="F100" s="376"/>
      <c r="G100" s="376"/>
      <c r="H100" s="376"/>
      <c r="I100" s="376"/>
      <c r="J100" s="377">
        <f>J130</f>
        <v>0</v>
      </c>
      <c r="L100" s="374"/>
    </row>
    <row r="101" spans="1:47" s="373" customFormat="1" ht="19.899999999999999" customHeight="1">
      <c r="B101" s="374"/>
      <c r="D101" s="375" t="s">
        <v>254</v>
      </c>
      <c r="E101" s="376"/>
      <c r="F101" s="376"/>
      <c r="G101" s="376"/>
      <c r="H101" s="376"/>
      <c r="I101" s="376"/>
      <c r="J101" s="377">
        <f>J159</f>
        <v>0</v>
      </c>
      <c r="L101" s="374"/>
    </row>
    <row r="102" spans="1:47" s="373" customFormat="1" ht="19.899999999999999" customHeight="1">
      <c r="B102" s="374"/>
      <c r="D102" s="375" t="s">
        <v>1401</v>
      </c>
      <c r="E102" s="376"/>
      <c r="F102" s="376"/>
      <c r="G102" s="376"/>
      <c r="H102" s="376"/>
      <c r="I102" s="376"/>
      <c r="J102" s="377">
        <f>J161</f>
        <v>0</v>
      </c>
      <c r="L102" s="374"/>
    </row>
    <row r="103" spans="1:47" s="373" customFormat="1" ht="19.899999999999999" customHeight="1">
      <c r="B103" s="374"/>
      <c r="D103" s="375" t="s">
        <v>256</v>
      </c>
      <c r="E103" s="376"/>
      <c r="F103" s="376"/>
      <c r="G103" s="376"/>
      <c r="H103" s="376"/>
      <c r="I103" s="376"/>
      <c r="J103" s="377">
        <f>J169</f>
        <v>0</v>
      </c>
      <c r="L103" s="374"/>
    </row>
    <row r="104" spans="1:47" s="373" customFormat="1" ht="19.899999999999999" customHeight="1">
      <c r="B104" s="374"/>
      <c r="D104" s="375" t="s">
        <v>257</v>
      </c>
      <c r="E104" s="376"/>
      <c r="F104" s="376"/>
      <c r="G104" s="376"/>
      <c r="H104" s="376"/>
      <c r="I104" s="376"/>
      <c r="J104" s="377">
        <f>J176</f>
        <v>0</v>
      </c>
      <c r="L104" s="374"/>
    </row>
    <row r="105" spans="1:47" s="373" customFormat="1" ht="19.899999999999999" customHeight="1">
      <c r="B105" s="374"/>
      <c r="D105" s="375" t="s">
        <v>258</v>
      </c>
      <c r="E105" s="376"/>
      <c r="F105" s="376"/>
      <c r="G105" s="376"/>
      <c r="H105" s="376"/>
      <c r="I105" s="376"/>
      <c r="J105" s="377">
        <f>J177</f>
        <v>0</v>
      </c>
      <c r="L105" s="374"/>
    </row>
    <row r="106" spans="1:47" s="373" customFormat="1" ht="19.899999999999999" customHeight="1">
      <c r="B106" s="374"/>
      <c r="D106" s="375" t="s">
        <v>259</v>
      </c>
      <c r="E106" s="376"/>
      <c r="F106" s="376"/>
      <c r="G106" s="376"/>
      <c r="H106" s="376"/>
      <c r="I106" s="376"/>
      <c r="J106" s="377">
        <f>J183</f>
        <v>0</v>
      </c>
      <c r="L106" s="374"/>
    </row>
    <row r="107" spans="1:47" s="331" customFormat="1" ht="21.75" customHeight="1">
      <c r="A107" s="327"/>
      <c r="B107" s="328"/>
      <c r="C107" s="327"/>
      <c r="D107" s="327"/>
      <c r="E107" s="327"/>
      <c r="F107" s="327"/>
      <c r="G107" s="327"/>
      <c r="H107" s="327"/>
      <c r="I107" s="327"/>
      <c r="J107" s="327"/>
      <c r="K107" s="327"/>
      <c r="L107" s="330"/>
      <c r="S107" s="327"/>
      <c r="T107" s="327"/>
      <c r="U107" s="327"/>
      <c r="V107" s="327"/>
      <c r="W107" s="327"/>
      <c r="X107" s="327"/>
      <c r="Y107" s="327"/>
      <c r="Z107" s="327"/>
      <c r="AA107" s="327"/>
      <c r="AB107" s="327"/>
      <c r="AC107" s="327"/>
      <c r="AD107" s="327"/>
      <c r="AE107" s="327"/>
    </row>
    <row r="108" spans="1:47" s="331" customFormat="1" ht="6.95" customHeight="1">
      <c r="A108" s="327"/>
      <c r="B108" s="360"/>
      <c r="C108" s="361"/>
      <c r="D108" s="361"/>
      <c r="E108" s="361"/>
      <c r="F108" s="361"/>
      <c r="G108" s="361"/>
      <c r="H108" s="361"/>
      <c r="I108" s="361"/>
      <c r="J108" s="361"/>
      <c r="K108" s="361"/>
      <c r="L108" s="330"/>
      <c r="S108" s="327"/>
      <c r="T108" s="327"/>
      <c r="U108" s="327"/>
      <c r="V108" s="327"/>
      <c r="W108" s="327"/>
      <c r="X108" s="327"/>
      <c r="Y108" s="327"/>
      <c r="Z108" s="327"/>
      <c r="AA108" s="327"/>
      <c r="AB108" s="327"/>
      <c r="AC108" s="327"/>
      <c r="AD108" s="327"/>
      <c r="AE108" s="327"/>
    </row>
    <row r="112" spans="1:47" s="331" customFormat="1" ht="6.95" customHeight="1">
      <c r="A112" s="327"/>
      <c r="B112" s="362"/>
      <c r="C112" s="363"/>
      <c r="D112" s="363"/>
      <c r="E112" s="363"/>
      <c r="F112" s="363"/>
      <c r="G112" s="363"/>
      <c r="H112" s="363"/>
      <c r="I112" s="363"/>
      <c r="J112" s="363"/>
      <c r="K112" s="363"/>
      <c r="L112" s="330"/>
      <c r="S112" s="327"/>
      <c r="T112" s="327"/>
      <c r="U112" s="327"/>
      <c r="V112" s="327"/>
      <c r="W112" s="327"/>
      <c r="X112" s="327"/>
      <c r="Y112" s="327"/>
      <c r="Z112" s="327"/>
      <c r="AA112" s="327"/>
      <c r="AB112" s="327"/>
      <c r="AC112" s="327"/>
      <c r="AD112" s="327"/>
      <c r="AE112" s="327"/>
    </row>
    <row r="113" spans="1:63" s="331" customFormat="1" ht="24.95" customHeight="1">
      <c r="A113" s="327"/>
      <c r="B113" s="328"/>
      <c r="C113" s="324" t="s">
        <v>133</v>
      </c>
      <c r="D113" s="327"/>
      <c r="E113" s="327"/>
      <c r="F113" s="327"/>
      <c r="G113" s="327"/>
      <c r="H113" s="327"/>
      <c r="I113" s="327"/>
      <c r="J113" s="327"/>
      <c r="K113" s="327"/>
      <c r="L113" s="330"/>
      <c r="S113" s="327"/>
      <c r="T113" s="327"/>
      <c r="U113" s="327"/>
      <c r="V113" s="327"/>
      <c r="W113" s="327"/>
      <c r="X113" s="327"/>
      <c r="Y113" s="327"/>
      <c r="Z113" s="327"/>
      <c r="AA113" s="327"/>
      <c r="AB113" s="327"/>
      <c r="AC113" s="327"/>
      <c r="AD113" s="327"/>
      <c r="AE113" s="327"/>
    </row>
    <row r="114" spans="1:63" s="331" customFormat="1" ht="6.95" customHeight="1">
      <c r="A114" s="327"/>
      <c r="B114" s="328"/>
      <c r="C114" s="327"/>
      <c r="D114" s="327"/>
      <c r="E114" s="327"/>
      <c r="F114" s="327"/>
      <c r="G114" s="327"/>
      <c r="H114" s="327"/>
      <c r="I114" s="327"/>
      <c r="J114" s="327"/>
      <c r="K114" s="327"/>
      <c r="L114" s="330"/>
      <c r="S114" s="327"/>
      <c r="T114" s="327"/>
      <c r="U114" s="327"/>
      <c r="V114" s="327"/>
      <c r="W114" s="327"/>
      <c r="X114" s="327"/>
      <c r="Y114" s="327"/>
      <c r="Z114" s="327"/>
      <c r="AA114" s="327"/>
      <c r="AB114" s="327"/>
      <c r="AC114" s="327"/>
      <c r="AD114" s="327"/>
      <c r="AE114" s="327"/>
    </row>
    <row r="115" spans="1:63" s="331" customFormat="1" ht="12" customHeight="1">
      <c r="A115" s="327"/>
      <c r="B115" s="328"/>
      <c r="C115" s="326" t="s">
        <v>19</v>
      </c>
      <c r="D115" s="327"/>
      <c r="E115" s="327"/>
      <c r="F115" s="327"/>
      <c r="G115" s="327"/>
      <c r="H115" s="327"/>
      <c r="I115" s="327"/>
      <c r="J115" s="327"/>
      <c r="K115" s="327"/>
      <c r="L115" s="330"/>
      <c r="S115" s="327"/>
      <c r="T115" s="327"/>
      <c r="U115" s="327"/>
      <c r="V115" s="327"/>
      <c r="W115" s="327"/>
      <c r="X115" s="327"/>
      <c r="Y115" s="327"/>
      <c r="Z115" s="327"/>
      <c r="AA115" s="327"/>
      <c r="AB115" s="327"/>
      <c r="AC115" s="327"/>
      <c r="AD115" s="327"/>
      <c r="AE115" s="327"/>
    </row>
    <row r="116" spans="1:63" s="331" customFormat="1" ht="16.5" customHeight="1">
      <c r="A116" s="327"/>
      <c r="B116" s="328"/>
      <c r="C116" s="327"/>
      <c r="D116" s="327"/>
      <c r="E116" s="499" t="str">
        <f>E7</f>
        <v>Borovice, obnova vodovodu</v>
      </c>
      <c r="F116" s="500"/>
      <c r="G116" s="500"/>
      <c r="H116" s="500"/>
      <c r="I116" s="327"/>
      <c r="J116" s="327"/>
      <c r="K116" s="327"/>
      <c r="L116" s="330"/>
      <c r="S116" s="327"/>
      <c r="T116" s="327"/>
      <c r="U116" s="327"/>
      <c r="V116" s="327"/>
      <c r="W116" s="327"/>
      <c r="X116" s="327"/>
      <c r="Y116" s="327"/>
      <c r="Z116" s="327"/>
      <c r="AA116" s="327"/>
      <c r="AB116" s="327"/>
      <c r="AC116" s="327"/>
      <c r="AD116" s="327"/>
      <c r="AE116" s="327"/>
    </row>
    <row r="117" spans="1:63" ht="12" customHeight="1">
      <c r="B117" s="323"/>
      <c r="C117" s="326" t="s">
        <v>116</v>
      </c>
      <c r="L117" s="323"/>
    </row>
    <row r="118" spans="1:63" s="331" customFormat="1" ht="16.5" customHeight="1">
      <c r="A118" s="327"/>
      <c r="B118" s="328"/>
      <c r="C118" s="327"/>
      <c r="D118" s="327"/>
      <c r="E118" s="499" t="s">
        <v>1322</v>
      </c>
      <c r="F118" s="501"/>
      <c r="G118" s="501"/>
      <c r="H118" s="501"/>
      <c r="I118" s="327"/>
      <c r="J118" s="327"/>
      <c r="K118" s="327"/>
      <c r="L118" s="330"/>
      <c r="S118" s="327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  <c r="AD118" s="327"/>
      <c r="AE118" s="327"/>
    </row>
    <row r="119" spans="1:63" s="331" customFormat="1" ht="12" customHeight="1">
      <c r="A119" s="327"/>
      <c r="B119" s="328"/>
      <c r="C119" s="326" t="s">
        <v>118</v>
      </c>
      <c r="D119" s="327"/>
      <c r="E119" s="327"/>
      <c r="F119" s="327"/>
      <c r="G119" s="327"/>
      <c r="H119" s="327"/>
      <c r="I119" s="327"/>
      <c r="J119" s="327"/>
      <c r="K119" s="327"/>
      <c r="L119" s="330"/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  <c r="AD119" s="327"/>
      <c r="AE119" s="327"/>
    </row>
    <row r="120" spans="1:63" s="331" customFormat="1" ht="16.5" customHeight="1">
      <c r="A120" s="327"/>
      <c r="B120" s="328"/>
      <c r="C120" s="327"/>
      <c r="D120" s="327"/>
      <c r="E120" s="502" t="str">
        <f>E11</f>
        <v>SO 4 Nové vodovodní přípojky</v>
      </c>
      <c r="F120" s="501"/>
      <c r="G120" s="501"/>
      <c r="H120" s="501"/>
      <c r="I120" s="327"/>
      <c r="J120" s="327"/>
      <c r="K120" s="327"/>
      <c r="L120" s="330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  <c r="AD120" s="327"/>
      <c r="AE120" s="327"/>
    </row>
    <row r="121" spans="1:63" s="331" customFormat="1" ht="6.95" customHeight="1">
      <c r="A121" s="327"/>
      <c r="B121" s="328"/>
      <c r="C121" s="327"/>
      <c r="D121" s="327"/>
      <c r="E121" s="327"/>
      <c r="F121" s="327"/>
      <c r="G121" s="327"/>
      <c r="H121" s="327"/>
      <c r="I121" s="327"/>
      <c r="J121" s="327"/>
      <c r="K121" s="327"/>
      <c r="L121" s="330"/>
      <c r="S121" s="327"/>
      <c r="T121" s="327"/>
      <c r="U121" s="327"/>
      <c r="V121" s="327"/>
      <c r="W121" s="327"/>
      <c r="X121" s="327"/>
      <c r="Y121" s="327"/>
      <c r="Z121" s="327"/>
      <c r="AA121" s="327"/>
      <c r="AB121" s="327"/>
      <c r="AC121" s="327"/>
      <c r="AD121" s="327"/>
      <c r="AE121" s="327"/>
    </row>
    <row r="122" spans="1:63" s="331" customFormat="1" ht="12" customHeight="1">
      <c r="A122" s="327"/>
      <c r="B122" s="328"/>
      <c r="C122" s="326" t="s">
        <v>27</v>
      </c>
      <c r="D122" s="327"/>
      <c r="E122" s="327"/>
      <c r="F122" s="332" t="str">
        <f>F14</f>
        <v>Mladá Boleslav</v>
      </c>
      <c r="G122" s="327"/>
      <c r="H122" s="327"/>
      <c r="I122" s="326" t="s">
        <v>29</v>
      </c>
      <c r="J122" s="333" t="str">
        <f>IF(J14="","",J14)</f>
        <v/>
      </c>
      <c r="K122" s="327"/>
      <c r="L122" s="330"/>
      <c r="S122" s="327"/>
      <c r="T122" s="327"/>
      <c r="U122" s="327"/>
      <c r="V122" s="327"/>
      <c r="W122" s="327"/>
      <c r="X122" s="327"/>
      <c r="Y122" s="327"/>
      <c r="Z122" s="327"/>
      <c r="AA122" s="327"/>
      <c r="AB122" s="327"/>
      <c r="AC122" s="327"/>
      <c r="AD122" s="327"/>
      <c r="AE122" s="327"/>
    </row>
    <row r="123" spans="1:63" s="331" customFormat="1" ht="6.95" customHeight="1">
      <c r="A123" s="327"/>
      <c r="B123" s="328"/>
      <c r="C123" s="327"/>
      <c r="D123" s="327"/>
      <c r="E123" s="327"/>
      <c r="F123" s="327"/>
      <c r="G123" s="327"/>
      <c r="H123" s="327"/>
      <c r="I123" s="327"/>
      <c r="J123" s="327"/>
      <c r="K123" s="327"/>
      <c r="L123" s="330"/>
      <c r="S123" s="327"/>
      <c r="T123" s="327"/>
      <c r="U123" s="327"/>
      <c r="V123" s="327"/>
      <c r="W123" s="327"/>
      <c r="X123" s="327"/>
      <c r="Y123" s="327"/>
      <c r="Z123" s="327"/>
      <c r="AA123" s="327"/>
      <c r="AB123" s="327"/>
      <c r="AC123" s="327"/>
      <c r="AD123" s="327"/>
      <c r="AE123" s="327"/>
    </row>
    <row r="124" spans="1:63" s="331" customFormat="1" ht="15.2" customHeight="1">
      <c r="A124" s="327"/>
      <c r="B124" s="328"/>
      <c r="C124" s="326" t="s">
        <v>37</v>
      </c>
      <c r="D124" s="327"/>
      <c r="E124" s="327"/>
      <c r="F124" s="332" t="str">
        <f>E17</f>
        <v>Vodovody a kanalizace Mladá Boleslav, a.s.</v>
      </c>
      <c r="G124" s="327"/>
      <c r="H124" s="327"/>
      <c r="I124" s="326" t="s">
        <v>45</v>
      </c>
      <c r="J124" s="364">
        <f>E23</f>
        <v>0</v>
      </c>
      <c r="K124" s="327"/>
      <c r="L124" s="330"/>
      <c r="S124" s="327"/>
      <c r="T124" s="327"/>
      <c r="U124" s="327"/>
      <c r="V124" s="327"/>
      <c r="W124" s="327"/>
      <c r="X124" s="327"/>
      <c r="Y124" s="327"/>
      <c r="Z124" s="327"/>
      <c r="AA124" s="327"/>
      <c r="AB124" s="327"/>
      <c r="AC124" s="327"/>
      <c r="AD124" s="327"/>
      <c r="AE124" s="327"/>
    </row>
    <row r="125" spans="1:63" s="331" customFormat="1" ht="15.2" customHeight="1">
      <c r="A125" s="327"/>
      <c r="B125" s="328"/>
      <c r="C125" s="326" t="s">
        <v>1344</v>
      </c>
      <c r="D125" s="327"/>
      <c r="E125" s="327"/>
      <c r="F125" s="332" t="str">
        <f>IF(E20="","",E20)</f>
        <v xml:space="preserve"> </v>
      </c>
      <c r="G125" s="327"/>
      <c r="H125" s="327"/>
      <c r="I125" s="326" t="s">
        <v>1353</v>
      </c>
      <c r="J125" s="364">
        <f>E26</f>
        <v>0</v>
      </c>
      <c r="K125" s="327"/>
      <c r="L125" s="330"/>
      <c r="S125" s="327"/>
      <c r="T125" s="327"/>
      <c r="U125" s="327"/>
      <c r="V125" s="327"/>
      <c r="W125" s="327"/>
      <c r="X125" s="327"/>
      <c r="Y125" s="327"/>
      <c r="Z125" s="327"/>
      <c r="AA125" s="327"/>
      <c r="AB125" s="327"/>
      <c r="AC125" s="327"/>
      <c r="AD125" s="327"/>
      <c r="AE125" s="327"/>
    </row>
    <row r="126" spans="1:63" s="331" customFormat="1" ht="10.35" customHeight="1">
      <c r="A126" s="327"/>
      <c r="B126" s="328"/>
      <c r="C126" s="327"/>
      <c r="D126" s="327"/>
      <c r="E126" s="327"/>
      <c r="F126" s="327"/>
      <c r="G126" s="327"/>
      <c r="H126" s="327"/>
      <c r="I126" s="327"/>
      <c r="J126" s="327"/>
      <c r="K126" s="327"/>
      <c r="L126" s="330"/>
      <c r="S126" s="327"/>
      <c r="T126" s="327"/>
      <c r="U126" s="327"/>
      <c r="V126" s="327"/>
      <c r="W126" s="327"/>
      <c r="X126" s="327"/>
      <c r="Y126" s="327"/>
      <c r="Z126" s="327"/>
      <c r="AA126" s="327"/>
      <c r="AB126" s="327"/>
      <c r="AC126" s="327"/>
      <c r="AD126" s="327"/>
      <c r="AE126" s="327"/>
    </row>
    <row r="127" spans="1:63" s="388" customFormat="1" ht="29.25" customHeight="1">
      <c r="A127" s="378"/>
      <c r="B127" s="379"/>
      <c r="C127" s="380" t="s">
        <v>134</v>
      </c>
      <c r="D127" s="381" t="s">
        <v>71</v>
      </c>
      <c r="E127" s="381" t="s">
        <v>67</v>
      </c>
      <c r="F127" s="381" t="s">
        <v>135</v>
      </c>
      <c r="G127" s="381" t="s">
        <v>136</v>
      </c>
      <c r="H127" s="381" t="s">
        <v>137</v>
      </c>
      <c r="I127" s="381" t="s">
        <v>138</v>
      </c>
      <c r="J127" s="382" t="s">
        <v>125</v>
      </c>
      <c r="K127" s="383" t="s">
        <v>139</v>
      </c>
      <c r="L127" s="384"/>
      <c r="M127" s="385" t="s">
        <v>5</v>
      </c>
      <c r="N127" s="386" t="s">
        <v>56</v>
      </c>
      <c r="O127" s="386" t="s">
        <v>141</v>
      </c>
      <c r="P127" s="386" t="s">
        <v>142</v>
      </c>
      <c r="Q127" s="386" t="s">
        <v>1402</v>
      </c>
      <c r="R127" s="386" t="s">
        <v>1403</v>
      </c>
      <c r="S127" s="386" t="s">
        <v>145</v>
      </c>
      <c r="T127" s="387" t="s">
        <v>146</v>
      </c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</row>
    <row r="128" spans="1:63" s="331" customFormat="1" ht="22.9" customHeight="1">
      <c r="A128" s="327"/>
      <c r="B128" s="328"/>
      <c r="C128" s="389" t="s">
        <v>126</v>
      </c>
      <c r="D128" s="327"/>
      <c r="E128" s="327"/>
      <c r="F128" s="327"/>
      <c r="G128" s="327"/>
      <c r="H128" s="327"/>
      <c r="I128" s="327"/>
      <c r="J128" s="390">
        <f>J129</f>
        <v>0</v>
      </c>
      <c r="K128" s="327"/>
      <c r="L128" s="328"/>
      <c r="M128" s="391"/>
      <c r="N128" s="392"/>
      <c r="O128" s="339"/>
      <c r="P128" s="393" t="e">
        <f>P129</f>
        <v>#REF!</v>
      </c>
      <c r="Q128" s="339"/>
      <c r="R128" s="393" t="e">
        <f>R129</f>
        <v>#REF!</v>
      </c>
      <c r="S128" s="339"/>
      <c r="T128" s="394" t="e">
        <f>T129</f>
        <v>#REF!</v>
      </c>
      <c r="U128" s="327"/>
      <c r="V128" s="327"/>
      <c r="W128" s="327"/>
      <c r="X128" s="327"/>
      <c r="Y128" s="327"/>
      <c r="Z128" s="327"/>
      <c r="AA128" s="327"/>
      <c r="AB128" s="327"/>
      <c r="AC128" s="327"/>
      <c r="AD128" s="327"/>
      <c r="AE128" s="327"/>
      <c r="AT128" s="319" t="s">
        <v>85</v>
      </c>
      <c r="AU128" s="319" t="s">
        <v>127</v>
      </c>
      <c r="BK128" s="395" t="e">
        <f>BK129</f>
        <v>#REF!</v>
      </c>
    </row>
    <row r="129" spans="1:65" s="396" customFormat="1" ht="25.9" customHeight="1">
      <c r="B129" s="397"/>
      <c r="D129" s="398" t="s">
        <v>85</v>
      </c>
      <c r="E129" s="399" t="s">
        <v>260</v>
      </c>
      <c r="F129" s="399" t="s">
        <v>261</v>
      </c>
      <c r="J129" s="400">
        <f>J130+J159+J161+J169+J176</f>
        <v>0</v>
      </c>
      <c r="L129" s="397"/>
      <c r="M129" s="401"/>
      <c r="N129" s="402"/>
      <c r="O129" s="402"/>
      <c r="P129" s="403" t="e">
        <f>P130+P159+P161+P169+P176+P177+P183</f>
        <v>#REF!</v>
      </c>
      <c r="Q129" s="402"/>
      <c r="R129" s="403" t="e">
        <f>R130+R159+R161+R169+R176+R177+R183</f>
        <v>#REF!</v>
      </c>
      <c r="S129" s="402"/>
      <c r="T129" s="404" t="e">
        <f>T130+T159+T161+T169+T176+T177+T183</f>
        <v>#REF!</v>
      </c>
      <c r="AR129" s="398" t="s">
        <v>26</v>
      </c>
      <c r="AT129" s="405" t="s">
        <v>85</v>
      </c>
      <c r="AU129" s="405" t="s">
        <v>86</v>
      </c>
      <c r="AY129" s="398" t="s">
        <v>150</v>
      </c>
      <c r="BK129" s="406" t="e">
        <f>BK130+BK159+BK161+BK169+BK176+BK177+BK183</f>
        <v>#REF!</v>
      </c>
    </row>
    <row r="130" spans="1:65" s="396" customFormat="1" ht="22.9" customHeight="1">
      <c r="B130" s="397"/>
      <c r="D130" s="398" t="s">
        <v>85</v>
      </c>
      <c r="E130" s="407" t="s">
        <v>26</v>
      </c>
      <c r="F130" s="407" t="s">
        <v>262</v>
      </c>
      <c r="J130" s="408">
        <f>SUM(J131:J158)</f>
        <v>0</v>
      </c>
      <c r="L130" s="397"/>
      <c r="M130" s="401"/>
      <c r="N130" s="402"/>
      <c r="O130" s="402"/>
      <c r="P130" s="403">
        <f>SUM(P131:P158)</f>
        <v>316.38079000000005</v>
      </c>
      <c r="Q130" s="402"/>
      <c r="R130" s="403">
        <f>SUM(R131:R158)</f>
        <v>218.479488</v>
      </c>
      <c r="S130" s="402"/>
      <c r="T130" s="404">
        <f>SUM(T131:T158)</f>
        <v>46.463999999999999</v>
      </c>
      <c r="AR130" s="398" t="s">
        <v>26</v>
      </c>
      <c r="AT130" s="405" t="s">
        <v>85</v>
      </c>
      <c r="AU130" s="405" t="s">
        <v>26</v>
      </c>
      <c r="AY130" s="398" t="s">
        <v>150</v>
      </c>
      <c r="BK130" s="406">
        <f>SUM(BK131:BK158)</f>
        <v>0</v>
      </c>
    </row>
    <row r="131" spans="1:65" s="331" customFormat="1" ht="33" customHeight="1">
      <c r="A131" s="327"/>
      <c r="B131" s="409"/>
      <c r="C131" s="410">
        <v>1</v>
      </c>
      <c r="D131" s="410" t="s">
        <v>153</v>
      </c>
      <c r="E131" s="411" t="s">
        <v>1404</v>
      </c>
      <c r="F131" s="412" t="s">
        <v>1405</v>
      </c>
      <c r="G131" s="413" t="s">
        <v>265</v>
      </c>
      <c r="H131" s="414">
        <v>38.4</v>
      </c>
      <c r="I131" s="415">
        <v>0</v>
      </c>
      <c r="J131" s="415">
        <f>ROUND(I131*H131,2)</f>
        <v>0</v>
      </c>
      <c r="K131" s="416"/>
      <c r="L131" s="328"/>
      <c r="M131" s="417" t="s">
        <v>5</v>
      </c>
      <c r="N131" s="418" t="s">
        <v>57</v>
      </c>
      <c r="O131" s="419">
        <v>0.253</v>
      </c>
      <c r="P131" s="419">
        <f>O131*H131</f>
        <v>9.7151999999999994</v>
      </c>
      <c r="Q131" s="419">
        <v>0</v>
      </c>
      <c r="R131" s="419">
        <f>Q131*H131</f>
        <v>0</v>
      </c>
      <c r="S131" s="419">
        <v>0.75</v>
      </c>
      <c r="T131" s="420">
        <f>S131*H131</f>
        <v>28.799999999999997</v>
      </c>
      <c r="U131" s="327"/>
      <c r="V131" s="327"/>
      <c r="W131" s="327"/>
      <c r="X131" s="327"/>
      <c r="Y131" s="327"/>
      <c r="Z131" s="327"/>
      <c r="AA131" s="327"/>
      <c r="AB131" s="327"/>
      <c r="AC131" s="327"/>
      <c r="AD131" s="327"/>
      <c r="AE131" s="327"/>
      <c r="AR131" s="421" t="s">
        <v>170</v>
      </c>
      <c r="AT131" s="421" t="s">
        <v>153</v>
      </c>
      <c r="AU131" s="421" t="s">
        <v>94</v>
      </c>
      <c r="AY131" s="319" t="s">
        <v>150</v>
      </c>
      <c r="BE131" s="422">
        <f>IF(N131="základní",J131,0)</f>
        <v>0</v>
      </c>
      <c r="BF131" s="422">
        <f>IF(N131="snížená",J131,0)</f>
        <v>0</v>
      </c>
      <c r="BG131" s="422">
        <f>IF(N131="zákl. přenesená",J131,0)</f>
        <v>0</v>
      </c>
      <c r="BH131" s="422">
        <f>IF(N131="sníž. přenesená",J131,0)</f>
        <v>0</v>
      </c>
      <c r="BI131" s="422">
        <f>IF(N131="nulová",J131,0)</f>
        <v>0</v>
      </c>
      <c r="BJ131" s="319" t="s">
        <v>26</v>
      </c>
      <c r="BK131" s="422">
        <f>ROUND(I131*H131,2)</f>
        <v>0</v>
      </c>
      <c r="BL131" s="319" t="s">
        <v>170</v>
      </c>
      <c r="BM131" s="421" t="s">
        <v>1406</v>
      </c>
    </row>
    <row r="132" spans="1:65" s="331" customFormat="1" ht="33" customHeight="1">
      <c r="A132" s="327"/>
      <c r="B132" s="409"/>
      <c r="C132" s="410">
        <v>2</v>
      </c>
      <c r="D132" s="410" t="s">
        <v>153</v>
      </c>
      <c r="E132" s="411" t="s">
        <v>1407</v>
      </c>
      <c r="F132" s="412" t="s">
        <v>1408</v>
      </c>
      <c r="G132" s="413" t="s">
        <v>265</v>
      </c>
      <c r="H132" s="414">
        <v>38.4</v>
      </c>
      <c r="I132" s="415">
        <v>0</v>
      </c>
      <c r="J132" s="415">
        <f>ROUND(I132*H132,2)</f>
        <v>0</v>
      </c>
      <c r="K132" s="416"/>
      <c r="L132" s="328"/>
      <c r="M132" s="417" t="s">
        <v>5</v>
      </c>
      <c r="N132" s="418" t="s">
        <v>57</v>
      </c>
      <c r="O132" s="419">
        <v>5.1999999999999998E-2</v>
      </c>
      <c r="P132" s="419">
        <f>O132*H132</f>
        <v>1.9967999999999999</v>
      </c>
      <c r="Q132" s="419">
        <v>2.2000000000000001E-4</v>
      </c>
      <c r="R132" s="419">
        <f>Q132*H132</f>
        <v>8.4480000000000006E-3</v>
      </c>
      <c r="S132" s="419">
        <v>0.46</v>
      </c>
      <c r="T132" s="420">
        <f>S132*H132</f>
        <v>17.664000000000001</v>
      </c>
      <c r="U132" s="327"/>
      <c r="V132" s="327"/>
      <c r="W132" s="327"/>
      <c r="X132" s="327"/>
      <c r="Y132" s="327"/>
      <c r="Z132" s="327"/>
      <c r="AA132" s="327"/>
      <c r="AB132" s="327"/>
      <c r="AC132" s="327"/>
      <c r="AD132" s="327"/>
      <c r="AE132" s="327"/>
      <c r="AR132" s="421" t="s">
        <v>170</v>
      </c>
      <c r="AT132" s="421" t="s">
        <v>153</v>
      </c>
      <c r="AU132" s="421" t="s">
        <v>94</v>
      </c>
      <c r="AY132" s="319" t="s">
        <v>150</v>
      </c>
      <c r="BE132" s="422">
        <f>IF(N132="základní",J132,0)</f>
        <v>0</v>
      </c>
      <c r="BF132" s="422">
        <f>IF(N132="snížená",J132,0)</f>
        <v>0</v>
      </c>
      <c r="BG132" s="422">
        <f>IF(N132="zákl. přenesená",J132,0)</f>
        <v>0</v>
      </c>
      <c r="BH132" s="422">
        <f>IF(N132="sníž. přenesená",J132,0)</f>
        <v>0</v>
      </c>
      <c r="BI132" s="422">
        <f>IF(N132="nulová",J132,0)</f>
        <v>0</v>
      </c>
      <c r="BJ132" s="319" t="s">
        <v>26</v>
      </c>
      <c r="BK132" s="422">
        <f>ROUND(I132*H132,2)</f>
        <v>0</v>
      </c>
      <c r="BL132" s="319" t="s">
        <v>170</v>
      </c>
      <c r="BM132" s="421" t="s">
        <v>1409</v>
      </c>
    </row>
    <row r="133" spans="1:65" s="331" customFormat="1" ht="24.2" customHeight="1">
      <c r="A133" s="327"/>
      <c r="B133" s="409"/>
      <c r="C133" s="410">
        <v>3</v>
      </c>
      <c r="D133" s="410" t="s">
        <v>153</v>
      </c>
      <c r="E133" s="411" t="s">
        <v>277</v>
      </c>
      <c r="F133" s="412" t="s">
        <v>1410</v>
      </c>
      <c r="G133" s="413" t="s">
        <v>279</v>
      </c>
      <c r="H133" s="414">
        <v>80</v>
      </c>
      <c r="I133" s="415">
        <v>0</v>
      </c>
      <c r="J133" s="415">
        <f>ROUND(I133*H133,2)</f>
        <v>0</v>
      </c>
      <c r="K133" s="416"/>
      <c r="L133" s="328"/>
      <c r="M133" s="417" t="s">
        <v>5</v>
      </c>
      <c r="N133" s="418" t="s">
        <v>57</v>
      </c>
      <c r="O133" s="419">
        <v>0.184</v>
      </c>
      <c r="P133" s="419">
        <f>O133*H133</f>
        <v>14.719999999999999</v>
      </c>
      <c r="Q133" s="419">
        <v>3.0000000000000001E-5</v>
      </c>
      <c r="R133" s="419">
        <f>Q133*H133</f>
        <v>2.4000000000000002E-3</v>
      </c>
      <c r="S133" s="419">
        <v>0</v>
      </c>
      <c r="T133" s="420">
        <f>S133*H133</f>
        <v>0</v>
      </c>
      <c r="U133" s="327"/>
      <c r="V133" s="327"/>
      <c r="W133" s="327"/>
      <c r="X133" s="327"/>
      <c r="Y133" s="327"/>
      <c r="Z133" s="327"/>
      <c r="AA133" s="327"/>
      <c r="AB133" s="327"/>
      <c r="AC133" s="327"/>
      <c r="AD133" s="327"/>
      <c r="AE133" s="327"/>
      <c r="AR133" s="421" t="s">
        <v>170</v>
      </c>
      <c r="AT133" s="421" t="s">
        <v>153</v>
      </c>
      <c r="AU133" s="421" t="s">
        <v>94</v>
      </c>
      <c r="AY133" s="319" t="s">
        <v>150</v>
      </c>
      <c r="BE133" s="422">
        <f>IF(N133="základní",J133,0)</f>
        <v>0</v>
      </c>
      <c r="BF133" s="422">
        <f>IF(N133="snížená",J133,0)</f>
        <v>0</v>
      </c>
      <c r="BG133" s="422">
        <f>IF(N133="zákl. přenesená",J133,0)</f>
        <v>0</v>
      </c>
      <c r="BH133" s="422">
        <f>IF(N133="sníž. přenesená",J133,0)</f>
        <v>0</v>
      </c>
      <c r="BI133" s="422">
        <f>IF(N133="nulová",J133,0)</f>
        <v>0</v>
      </c>
      <c r="BJ133" s="319" t="s">
        <v>26</v>
      </c>
      <c r="BK133" s="422">
        <f>ROUND(I133*H133,2)</f>
        <v>0</v>
      </c>
      <c r="BL133" s="319" t="s">
        <v>170</v>
      </c>
      <c r="BM133" s="421" t="s">
        <v>1411</v>
      </c>
    </row>
    <row r="134" spans="1:65" s="331" customFormat="1" ht="24.2" customHeight="1">
      <c r="A134" s="327"/>
      <c r="B134" s="409"/>
      <c r="C134" s="410">
        <v>4</v>
      </c>
      <c r="D134" s="410" t="s">
        <v>153</v>
      </c>
      <c r="E134" s="411" t="s">
        <v>282</v>
      </c>
      <c r="F134" s="412" t="s">
        <v>1412</v>
      </c>
      <c r="G134" s="413" t="s">
        <v>284</v>
      </c>
      <c r="H134" s="414">
        <v>20</v>
      </c>
      <c r="I134" s="415">
        <v>0</v>
      </c>
      <c r="J134" s="415">
        <f>ROUND(I134*H134,2)</f>
        <v>0</v>
      </c>
      <c r="K134" s="416"/>
      <c r="L134" s="328"/>
      <c r="M134" s="417" t="s">
        <v>5</v>
      </c>
      <c r="N134" s="418" t="s">
        <v>57</v>
      </c>
      <c r="O134" s="419">
        <v>0</v>
      </c>
      <c r="P134" s="419">
        <f>O134*H134</f>
        <v>0</v>
      </c>
      <c r="Q134" s="419">
        <v>0</v>
      </c>
      <c r="R134" s="419">
        <f>Q134*H134</f>
        <v>0</v>
      </c>
      <c r="S134" s="419">
        <v>0</v>
      </c>
      <c r="T134" s="420">
        <f>S134*H134</f>
        <v>0</v>
      </c>
      <c r="U134" s="327"/>
      <c r="V134" s="327"/>
      <c r="W134" s="327"/>
      <c r="X134" s="327"/>
      <c r="Y134" s="327"/>
      <c r="Z134" s="327"/>
      <c r="AA134" s="327"/>
      <c r="AB134" s="327"/>
      <c r="AC134" s="327"/>
      <c r="AD134" s="327"/>
      <c r="AE134" s="327"/>
      <c r="AR134" s="421" t="s">
        <v>170</v>
      </c>
      <c r="AT134" s="421" t="s">
        <v>153</v>
      </c>
      <c r="AU134" s="421" t="s">
        <v>94</v>
      </c>
      <c r="AY134" s="319" t="s">
        <v>150</v>
      </c>
      <c r="BE134" s="422">
        <f>IF(N134="základní",J134,0)</f>
        <v>0</v>
      </c>
      <c r="BF134" s="422">
        <f>IF(N134="snížená",J134,0)</f>
        <v>0</v>
      </c>
      <c r="BG134" s="422">
        <f>IF(N134="zákl. přenesená",J134,0)</f>
        <v>0</v>
      </c>
      <c r="BH134" s="422">
        <f>IF(N134="sníž. přenesená",J134,0)</f>
        <v>0</v>
      </c>
      <c r="BI134" s="422">
        <f>IF(N134="nulová",J134,0)</f>
        <v>0</v>
      </c>
      <c r="BJ134" s="319" t="s">
        <v>26</v>
      </c>
      <c r="BK134" s="422">
        <f>ROUND(I134*H134,2)</f>
        <v>0</v>
      </c>
      <c r="BL134" s="319" t="s">
        <v>170</v>
      </c>
      <c r="BM134" s="421" t="s">
        <v>1413</v>
      </c>
    </row>
    <row r="135" spans="1:65" s="331" customFormat="1" ht="24.2" customHeight="1">
      <c r="A135" s="327"/>
      <c r="B135" s="409"/>
      <c r="C135" s="410">
        <v>5</v>
      </c>
      <c r="D135" s="410" t="s">
        <v>153</v>
      </c>
      <c r="E135" s="411" t="s">
        <v>287</v>
      </c>
      <c r="F135" s="412" t="s">
        <v>1414</v>
      </c>
      <c r="G135" s="413" t="s">
        <v>289</v>
      </c>
      <c r="H135" s="414">
        <v>20</v>
      </c>
      <c r="I135" s="415">
        <v>0</v>
      </c>
      <c r="J135" s="415">
        <f>ROUND(I135*H135,2)</f>
        <v>0</v>
      </c>
      <c r="K135" s="416"/>
      <c r="L135" s="328"/>
      <c r="M135" s="417" t="s">
        <v>5</v>
      </c>
      <c r="N135" s="418" t="s">
        <v>57</v>
      </c>
      <c r="O135" s="419">
        <v>0.54700000000000004</v>
      </c>
      <c r="P135" s="419">
        <f>O135*H135</f>
        <v>10.940000000000001</v>
      </c>
      <c r="Q135" s="419">
        <v>3.6900000000000002E-2</v>
      </c>
      <c r="R135" s="419">
        <f>Q135*H135</f>
        <v>0.73799999999999999</v>
      </c>
      <c r="S135" s="419">
        <v>0</v>
      </c>
      <c r="T135" s="420">
        <f>S135*H135</f>
        <v>0</v>
      </c>
      <c r="U135" s="327"/>
      <c r="V135" s="327"/>
      <c r="W135" s="327"/>
      <c r="X135" s="327"/>
      <c r="Y135" s="327"/>
      <c r="Z135" s="327"/>
      <c r="AA135" s="327"/>
      <c r="AB135" s="327"/>
      <c r="AC135" s="327"/>
      <c r="AD135" s="327"/>
      <c r="AE135" s="327"/>
      <c r="AR135" s="421" t="s">
        <v>170</v>
      </c>
      <c r="AT135" s="421" t="s">
        <v>153</v>
      </c>
      <c r="AU135" s="421" t="s">
        <v>94</v>
      </c>
      <c r="AY135" s="319" t="s">
        <v>150</v>
      </c>
      <c r="BE135" s="422">
        <f>IF(N135="základní",J135,0)</f>
        <v>0</v>
      </c>
      <c r="BF135" s="422">
        <f>IF(N135="snížená",J135,0)</f>
        <v>0</v>
      </c>
      <c r="BG135" s="422">
        <f>IF(N135="zákl. přenesená",J135,0)</f>
        <v>0</v>
      </c>
      <c r="BH135" s="422">
        <f>IF(N135="sníž. přenesená",J135,0)</f>
        <v>0</v>
      </c>
      <c r="BI135" s="422">
        <f>IF(N135="nulová",J135,0)</f>
        <v>0</v>
      </c>
      <c r="BJ135" s="319" t="s">
        <v>26</v>
      </c>
      <c r="BK135" s="422">
        <f>ROUND(I135*H135,2)</f>
        <v>0</v>
      </c>
      <c r="BL135" s="319" t="s">
        <v>170</v>
      </c>
      <c r="BM135" s="421" t="s">
        <v>1415</v>
      </c>
    </row>
    <row r="136" spans="1:65" s="331" customFormat="1" ht="21.75" customHeight="1">
      <c r="A136" s="327"/>
      <c r="B136" s="409"/>
      <c r="C136" s="410">
        <v>6</v>
      </c>
      <c r="D136" s="410" t="s">
        <v>153</v>
      </c>
      <c r="E136" s="411" t="s">
        <v>1416</v>
      </c>
      <c r="F136" s="412" t="s">
        <v>1417</v>
      </c>
      <c r="G136" s="413" t="s">
        <v>265</v>
      </c>
      <c r="H136" s="414">
        <v>48</v>
      </c>
      <c r="I136" s="415">
        <v>0</v>
      </c>
      <c r="J136" s="415">
        <f>ROUND(I136*H136,2)</f>
        <v>0</v>
      </c>
      <c r="K136" s="416"/>
      <c r="L136" s="328"/>
      <c r="M136" s="417" t="s">
        <v>5</v>
      </c>
      <c r="N136" s="418" t="s">
        <v>57</v>
      </c>
      <c r="O136" s="419">
        <v>0.73199999999999998</v>
      </c>
      <c r="P136" s="419">
        <f>O136*H136</f>
        <v>35.135999999999996</v>
      </c>
      <c r="Q136" s="419">
        <v>0</v>
      </c>
      <c r="R136" s="419">
        <f>Q136*H136</f>
        <v>0</v>
      </c>
      <c r="S136" s="419">
        <v>0</v>
      </c>
      <c r="T136" s="420">
        <f>S136*H136</f>
        <v>0</v>
      </c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R136" s="421" t="s">
        <v>170</v>
      </c>
      <c r="AT136" s="421" t="s">
        <v>153</v>
      </c>
      <c r="AU136" s="421" t="s">
        <v>94</v>
      </c>
      <c r="AY136" s="319" t="s">
        <v>150</v>
      </c>
      <c r="BE136" s="422">
        <f>IF(N136="základní",J136,0)</f>
        <v>0</v>
      </c>
      <c r="BF136" s="422">
        <f>IF(N136="snížená",J136,0)</f>
        <v>0</v>
      </c>
      <c r="BG136" s="422">
        <f>IF(N136="zákl. přenesená",J136,0)</f>
        <v>0</v>
      </c>
      <c r="BH136" s="422">
        <f>IF(N136="sníž. přenesená",J136,0)</f>
        <v>0</v>
      </c>
      <c r="BI136" s="422">
        <f>IF(N136="nulová",J136,0)</f>
        <v>0</v>
      </c>
      <c r="BJ136" s="319" t="s">
        <v>26</v>
      </c>
      <c r="BK136" s="422">
        <f>ROUND(I136*H136,2)</f>
        <v>0</v>
      </c>
      <c r="BL136" s="319" t="s">
        <v>170</v>
      </c>
      <c r="BM136" s="421" t="s">
        <v>1418</v>
      </c>
    </row>
    <row r="137" spans="1:65" s="331" customFormat="1" ht="33" customHeight="1">
      <c r="A137" s="327"/>
      <c r="B137" s="409"/>
      <c r="C137" s="410">
        <v>7</v>
      </c>
      <c r="D137" s="410" t="s">
        <v>153</v>
      </c>
      <c r="E137" s="411" t="s">
        <v>1419</v>
      </c>
      <c r="F137" s="412" t="s">
        <v>1420</v>
      </c>
      <c r="G137" s="413" t="s">
        <v>301</v>
      </c>
      <c r="H137" s="414">
        <v>49.92</v>
      </c>
      <c r="I137" s="415">
        <v>0</v>
      </c>
      <c r="J137" s="415">
        <f>ROUND(I137*H137,2)</f>
        <v>0</v>
      </c>
      <c r="K137" s="416"/>
      <c r="L137" s="328"/>
      <c r="M137" s="417" t="s">
        <v>5</v>
      </c>
      <c r="N137" s="418" t="s">
        <v>57</v>
      </c>
      <c r="O137" s="419">
        <v>0.72</v>
      </c>
      <c r="P137" s="419">
        <f>O137*H137</f>
        <v>35.942399999999999</v>
      </c>
      <c r="Q137" s="419">
        <v>0</v>
      </c>
      <c r="R137" s="419">
        <f>Q137*H137</f>
        <v>0</v>
      </c>
      <c r="S137" s="419">
        <v>0</v>
      </c>
      <c r="T137" s="420">
        <f>S137*H137</f>
        <v>0</v>
      </c>
      <c r="U137" s="327"/>
      <c r="V137" s="327"/>
      <c r="W137" s="327"/>
      <c r="X137" s="327"/>
      <c r="Y137" s="327"/>
      <c r="Z137" s="327"/>
      <c r="AA137" s="327"/>
      <c r="AB137" s="327"/>
      <c r="AC137" s="327"/>
      <c r="AD137" s="327"/>
      <c r="AE137" s="327"/>
      <c r="AR137" s="421" t="s">
        <v>170</v>
      </c>
      <c r="AT137" s="421" t="s">
        <v>153</v>
      </c>
      <c r="AU137" s="421" t="s">
        <v>94</v>
      </c>
      <c r="AY137" s="319" t="s">
        <v>150</v>
      </c>
      <c r="BE137" s="422">
        <f>IF(N137="základní",J137,0)</f>
        <v>0</v>
      </c>
      <c r="BF137" s="422">
        <f>IF(N137="snížená",J137,0)</f>
        <v>0</v>
      </c>
      <c r="BG137" s="422">
        <f>IF(N137="zákl. přenesená",J137,0)</f>
        <v>0</v>
      </c>
      <c r="BH137" s="422">
        <f>IF(N137="sníž. přenesená",J137,0)</f>
        <v>0</v>
      </c>
      <c r="BI137" s="422">
        <f>IF(N137="nulová",J137,0)</f>
        <v>0</v>
      </c>
      <c r="BJ137" s="319" t="s">
        <v>26</v>
      </c>
      <c r="BK137" s="422">
        <f>ROUND(I137*H137,2)</f>
        <v>0</v>
      </c>
      <c r="BL137" s="319" t="s">
        <v>170</v>
      </c>
      <c r="BM137" s="421" t="s">
        <v>1421</v>
      </c>
    </row>
    <row r="138" spans="1:65" s="331" customFormat="1" ht="33" customHeight="1">
      <c r="A138" s="327"/>
      <c r="B138" s="409"/>
      <c r="C138" s="410">
        <v>8</v>
      </c>
      <c r="D138" s="410" t="s">
        <v>153</v>
      </c>
      <c r="E138" s="411" t="s">
        <v>1422</v>
      </c>
      <c r="F138" s="412" t="s">
        <v>1423</v>
      </c>
      <c r="G138" s="413" t="s">
        <v>301</v>
      </c>
      <c r="H138" s="414">
        <v>49.92</v>
      </c>
      <c r="I138" s="415">
        <v>0</v>
      </c>
      <c r="J138" s="415">
        <f>ROUND(I138*H138,2)</f>
        <v>0</v>
      </c>
      <c r="K138" s="416"/>
      <c r="L138" s="328"/>
      <c r="M138" s="417" t="s">
        <v>5</v>
      </c>
      <c r="N138" s="418" t="s">
        <v>57</v>
      </c>
      <c r="O138" s="419">
        <v>0.97399999999999998</v>
      </c>
      <c r="P138" s="419">
        <f>O138*H138</f>
        <v>48.622080000000004</v>
      </c>
      <c r="Q138" s="419">
        <v>0</v>
      </c>
      <c r="R138" s="419">
        <f>Q138*H138</f>
        <v>0</v>
      </c>
      <c r="S138" s="419">
        <v>0</v>
      </c>
      <c r="T138" s="420">
        <f>S138*H138</f>
        <v>0</v>
      </c>
      <c r="U138" s="327"/>
      <c r="V138" s="327"/>
      <c r="W138" s="327"/>
      <c r="X138" s="327"/>
      <c r="Y138" s="327"/>
      <c r="Z138" s="327"/>
      <c r="AA138" s="327"/>
      <c r="AB138" s="327"/>
      <c r="AC138" s="327"/>
      <c r="AD138" s="327"/>
      <c r="AE138" s="327"/>
      <c r="AR138" s="421" t="s">
        <v>170</v>
      </c>
      <c r="AT138" s="421" t="s">
        <v>153</v>
      </c>
      <c r="AU138" s="421" t="s">
        <v>94</v>
      </c>
      <c r="AY138" s="319" t="s">
        <v>150</v>
      </c>
      <c r="BE138" s="422">
        <f>IF(N138="základní",J138,0)</f>
        <v>0</v>
      </c>
      <c r="BF138" s="422">
        <f>IF(N138="snížená",J138,0)</f>
        <v>0</v>
      </c>
      <c r="BG138" s="422">
        <f>IF(N138="zákl. přenesená",J138,0)</f>
        <v>0</v>
      </c>
      <c r="BH138" s="422">
        <f>IF(N138="sníž. přenesená",J138,0)</f>
        <v>0</v>
      </c>
      <c r="BI138" s="422">
        <f>IF(N138="nulová",J138,0)</f>
        <v>0</v>
      </c>
      <c r="BJ138" s="319" t="s">
        <v>26</v>
      </c>
      <c r="BK138" s="422">
        <f>ROUND(I138*H138,2)</f>
        <v>0</v>
      </c>
      <c r="BL138" s="319" t="s">
        <v>170</v>
      </c>
      <c r="BM138" s="421" t="s">
        <v>1424</v>
      </c>
    </row>
    <row r="139" spans="1:65" s="331" customFormat="1" ht="24.2" customHeight="1">
      <c r="A139" s="327"/>
      <c r="B139" s="409"/>
      <c r="C139" s="410">
        <v>9</v>
      </c>
      <c r="D139" s="410" t="s">
        <v>153</v>
      </c>
      <c r="E139" s="411" t="s">
        <v>1425</v>
      </c>
      <c r="F139" s="412" t="s">
        <v>1426</v>
      </c>
      <c r="G139" s="413" t="s">
        <v>301</v>
      </c>
      <c r="H139" s="414">
        <v>10</v>
      </c>
      <c r="I139" s="415">
        <v>0</v>
      </c>
      <c r="J139" s="415">
        <f>ROUND(I139*H139,2)</f>
        <v>0</v>
      </c>
      <c r="K139" s="416"/>
      <c r="L139" s="328"/>
      <c r="M139" s="417" t="s">
        <v>5</v>
      </c>
      <c r="N139" s="418" t="s">
        <v>57</v>
      </c>
      <c r="O139" s="419">
        <v>1.7629999999999999</v>
      </c>
      <c r="P139" s="419">
        <f>O139*H139</f>
        <v>17.63</v>
      </c>
      <c r="Q139" s="419">
        <v>0</v>
      </c>
      <c r="R139" s="419">
        <f>Q139*H139</f>
        <v>0</v>
      </c>
      <c r="S139" s="419">
        <v>0</v>
      </c>
      <c r="T139" s="420">
        <f>S139*H139</f>
        <v>0</v>
      </c>
      <c r="U139" s="327"/>
      <c r="V139" s="327"/>
      <c r="W139" s="327"/>
      <c r="X139" s="327"/>
      <c r="Y139" s="327"/>
      <c r="Z139" s="327"/>
      <c r="AA139" s="327"/>
      <c r="AB139" s="327"/>
      <c r="AC139" s="327"/>
      <c r="AD139" s="327"/>
      <c r="AE139" s="327"/>
      <c r="AR139" s="421" t="s">
        <v>170</v>
      </c>
      <c r="AT139" s="421" t="s">
        <v>153</v>
      </c>
      <c r="AU139" s="421" t="s">
        <v>94</v>
      </c>
      <c r="AY139" s="319" t="s">
        <v>150</v>
      </c>
      <c r="BE139" s="422">
        <f>IF(N139="základní",J139,0)</f>
        <v>0</v>
      </c>
      <c r="BF139" s="422">
        <f>IF(N139="snížená",J139,0)</f>
        <v>0</v>
      </c>
      <c r="BG139" s="422">
        <f>IF(N139="zákl. přenesená",J139,0)</f>
        <v>0</v>
      </c>
      <c r="BH139" s="422">
        <f>IF(N139="sníž. přenesená",J139,0)</f>
        <v>0</v>
      </c>
      <c r="BI139" s="422">
        <f>IF(N139="nulová",J139,0)</f>
        <v>0</v>
      </c>
      <c r="BJ139" s="319" t="s">
        <v>26</v>
      </c>
      <c r="BK139" s="422">
        <f>ROUND(I139*H139,2)</f>
        <v>0</v>
      </c>
      <c r="BL139" s="319" t="s">
        <v>170</v>
      </c>
      <c r="BM139" s="421" t="s">
        <v>1427</v>
      </c>
    </row>
    <row r="140" spans="1:65" s="331" customFormat="1" ht="21.75" customHeight="1">
      <c r="A140" s="327"/>
      <c r="B140" s="409"/>
      <c r="C140" s="410">
        <v>10</v>
      </c>
      <c r="D140" s="410" t="s">
        <v>153</v>
      </c>
      <c r="E140" s="411" t="s">
        <v>1428</v>
      </c>
      <c r="F140" s="412" t="s">
        <v>1429</v>
      </c>
      <c r="G140" s="413" t="s">
        <v>265</v>
      </c>
      <c r="H140" s="414">
        <v>224</v>
      </c>
      <c r="I140" s="415">
        <v>0</v>
      </c>
      <c r="J140" s="415">
        <f>ROUND(I140*H140,2)</f>
        <v>0</v>
      </c>
      <c r="K140" s="416"/>
      <c r="L140" s="328"/>
      <c r="M140" s="417" t="s">
        <v>5</v>
      </c>
      <c r="N140" s="418" t="s">
        <v>57</v>
      </c>
      <c r="O140" s="419">
        <v>8.7999999999999995E-2</v>
      </c>
      <c r="P140" s="419">
        <f>O140*H140</f>
        <v>19.712</v>
      </c>
      <c r="Q140" s="419">
        <v>5.8E-4</v>
      </c>
      <c r="R140" s="419">
        <f>Q140*H140</f>
        <v>0.12992000000000001</v>
      </c>
      <c r="S140" s="419">
        <v>0</v>
      </c>
      <c r="T140" s="420">
        <f>S140*H140</f>
        <v>0</v>
      </c>
      <c r="U140" s="327"/>
      <c r="V140" s="327"/>
      <c r="W140" s="327"/>
      <c r="X140" s="327"/>
      <c r="Y140" s="327"/>
      <c r="Z140" s="327"/>
      <c r="AA140" s="327"/>
      <c r="AB140" s="327"/>
      <c r="AC140" s="327"/>
      <c r="AD140" s="327"/>
      <c r="AE140" s="327"/>
      <c r="AR140" s="421" t="s">
        <v>170</v>
      </c>
      <c r="AT140" s="421" t="s">
        <v>153</v>
      </c>
      <c r="AU140" s="421" t="s">
        <v>94</v>
      </c>
      <c r="AY140" s="319" t="s">
        <v>150</v>
      </c>
      <c r="BE140" s="422">
        <f>IF(N140="základní",J140,0)</f>
        <v>0</v>
      </c>
      <c r="BF140" s="422">
        <f>IF(N140="snížená",J140,0)</f>
        <v>0</v>
      </c>
      <c r="BG140" s="422">
        <f>IF(N140="zákl. přenesená",J140,0)</f>
        <v>0</v>
      </c>
      <c r="BH140" s="422">
        <f>IF(N140="sníž. přenesená",J140,0)</f>
        <v>0</v>
      </c>
      <c r="BI140" s="422">
        <f>IF(N140="nulová",J140,0)</f>
        <v>0</v>
      </c>
      <c r="BJ140" s="319" t="s">
        <v>26</v>
      </c>
      <c r="BK140" s="422">
        <f>ROUND(I140*H140,2)</f>
        <v>0</v>
      </c>
      <c r="BL140" s="319" t="s">
        <v>170</v>
      </c>
      <c r="BM140" s="421" t="s">
        <v>1430</v>
      </c>
    </row>
    <row r="141" spans="1:65" s="331" customFormat="1" ht="21.75" customHeight="1">
      <c r="A141" s="327"/>
      <c r="B141" s="409"/>
      <c r="C141" s="410">
        <v>11</v>
      </c>
      <c r="D141" s="410" t="s">
        <v>153</v>
      </c>
      <c r="E141" s="411" t="s">
        <v>1431</v>
      </c>
      <c r="F141" s="412" t="s">
        <v>1432</v>
      </c>
      <c r="G141" s="413" t="s">
        <v>265</v>
      </c>
      <c r="H141" s="414">
        <v>224</v>
      </c>
      <c r="I141" s="415">
        <v>0</v>
      </c>
      <c r="J141" s="415">
        <f>ROUND(I141*H141,2)</f>
        <v>0</v>
      </c>
      <c r="K141" s="416"/>
      <c r="L141" s="328"/>
      <c r="M141" s="417" t="s">
        <v>5</v>
      </c>
      <c r="N141" s="418" t="s">
        <v>57</v>
      </c>
      <c r="O141" s="419">
        <v>8.5000000000000006E-2</v>
      </c>
      <c r="P141" s="419">
        <f>O141*H141</f>
        <v>19.040000000000003</v>
      </c>
      <c r="Q141" s="419">
        <v>0</v>
      </c>
      <c r="R141" s="419">
        <f>Q141*H141</f>
        <v>0</v>
      </c>
      <c r="S141" s="419">
        <v>0</v>
      </c>
      <c r="T141" s="420">
        <f>S141*H141</f>
        <v>0</v>
      </c>
      <c r="U141" s="327"/>
      <c r="V141" s="327"/>
      <c r="W141" s="327"/>
      <c r="X141" s="327"/>
      <c r="Y141" s="327"/>
      <c r="Z141" s="327"/>
      <c r="AA141" s="327"/>
      <c r="AB141" s="327"/>
      <c r="AC141" s="327"/>
      <c r="AD141" s="327"/>
      <c r="AE141" s="327"/>
      <c r="AR141" s="421" t="s">
        <v>170</v>
      </c>
      <c r="AT141" s="421" t="s">
        <v>153</v>
      </c>
      <c r="AU141" s="421" t="s">
        <v>94</v>
      </c>
      <c r="AY141" s="319" t="s">
        <v>150</v>
      </c>
      <c r="BE141" s="422">
        <f>IF(N141="základní",J141,0)</f>
        <v>0</v>
      </c>
      <c r="BF141" s="422">
        <f>IF(N141="snížená",J141,0)</f>
        <v>0</v>
      </c>
      <c r="BG141" s="422">
        <f>IF(N141="zákl. přenesená",J141,0)</f>
        <v>0</v>
      </c>
      <c r="BH141" s="422">
        <f>IF(N141="sníž. přenesená",J141,0)</f>
        <v>0</v>
      </c>
      <c r="BI141" s="422">
        <f>IF(N141="nulová",J141,0)</f>
        <v>0</v>
      </c>
      <c r="BJ141" s="319" t="s">
        <v>26</v>
      </c>
      <c r="BK141" s="422">
        <f>ROUND(I141*H141,2)</f>
        <v>0</v>
      </c>
      <c r="BL141" s="319" t="s">
        <v>170</v>
      </c>
      <c r="BM141" s="421" t="s">
        <v>1433</v>
      </c>
    </row>
    <row r="142" spans="1:65" s="331" customFormat="1" ht="37.9" customHeight="1">
      <c r="A142" s="327"/>
      <c r="B142" s="409"/>
      <c r="C142" s="410">
        <v>12</v>
      </c>
      <c r="D142" s="410" t="s">
        <v>153</v>
      </c>
      <c r="E142" s="411" t="s">
        <v>1434</v>
      </c>
      <c r="F142" s="412" t="s">
        <v>1435</v>
      </c>
      <c r="G142" s="413" t="s">
        <v>301</v>
      </c>
      <c r="H142" s="414">
        <v>26.88</v>
      </c>
      <c r="I142" s="415">
        <v>0</v>
      </c>
      <c r="J142" s="415">
        <f>ROUND(I142*H142,2)</f>
        <v>0</v>
      </c>
      <c r="K142" s="416"/>
      <c r="L142" s="328"/>
      <c r="M142" s="417" t="s">
        <v>5</v>
      </c>
      <c r="N142" s="418" t="s">
        <v>57</v>
      </c>
      <c r="O142" s="419">
        <v>8.6999999999999994E-2</v>
      </c>
      <c r="P142" s="419">
        <f>O142*H142</f>
        <v>2.3385599999999998</v>
      </c>
      <c r="Q142" s="419">
        <v>0</v>
      </c>
      <c r="R142" s="419">
        <f>Q142*H142</f>
        <v>0</v>
      </c>
      <c r="S142" s="419">
        <v>0</v>
      </c>
      <c r="T142" s="420">
        <f>S142*H142</f>
        <v>0</v>
      </c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R142" s="421" t="s">
        <v>170</v>
      </c>
      <c r="AT142" s="421" t="s">
        <v>153</v>
      </c>
      <c r="AU142" s="421" t="s">
        <v>94</v>
      </c>
      <c r="AY142" s="319" t="s">
        <v>150</v>
      </c>
      <c r="BE142" s="422">
        <f>IF(N142="základní",J142,0)</f>
        <v>0</v>
      </c>
      <c r="BF142" s="422">
        <f>IF(N142="snížená",J142,0)</f>
        <v>0</v>
      </c>
      <c r="BG142" s="422">
        <f>IF(N142="zákl. přenesená",J142,0)</f>
        <v>0</v>
      </c>
      <c r="BH142" s="422">
        <f>IF(N142="sníž. přenesená",J142,0)</f>
        <v>0</v>
      </c>
      <c r="BI142" s="422">
        <f>IF(N142="nulová",J142,0)</f>
        <v>0</v>
      </c>
      <c r="BJ142" s="319" t="s">
        <v>26</v>
      </c>
      <c r="BK142" s="422">
        <f>ROUND(I142*H142,2)</f>
        <v>0</v>
      </c>
      <c r="BL142" s="319" t="s">
        <v>170</v>
      </c>
      <c r="BM142" s="421" t="s">
        <v>1436</v>
      </c>
    </row>
    <row r="143" spans="1:65" s="432" customFormat="1" ht="22.5">
      <c r="B143" s="433"/>
      <c r="D143" s="425" t="s">
        <v>163</v>
      </c>
      <c r="E143" s="434" t="s">
        <v>5</v>
      </c>
      <c r="F143" s="435" t="s">
        <v>1437</v>
      </c>
      <c r="H143" s="434" t="s">
        <v>5</v>
      </c>
      <c r="L143" s="433"/>
      <c r="M143" s="436"/>
      <c r="N143" s="437"/>
      <c r="O143" s="437"/>
      <c r="P143" s="437"/>
      <c r="Q143" s="437"/>
      <c r="R143" s="437"/>
      <c r="S143" s="437"/>
      <c r="T143" s="438"/>
      <c r="AT143" s="434" t="s">
        <v>163</v>
      </c>
      <c r="AU143" s="434" t="s">
        <v>94</v>
      </c>
      <c r="AV143" s="432" t="s">
        <v>26</v>
      </c>
      <c r="AW143" s="432" t="s">
        <v>49</v>
      </c>
      <c r="AX143" s="432" t="s">
        <v>86</v>
      </c>
      <c r="AY143" s="434" t="s">
        <v>150</v>
      </c>
    </row>
    <row r="144" spans="1:65" s="331" customFormat="1" ht="37.9" customHeight="1">
      <c r="A144" s="327"/>
      <c r="B144" s="409"/>
      <c r="C144" s="410">
        <v>13</v>
      </c>
      <c r="D144" s="410" t="s">
        <v>153</v>
      </c>
      <c r="E144" s="411" t="s">
        <v>1438</v>
      </c>
      <c r="F144" s="412" t="s">
        <v>1439</v>
      </c>
      <c r="G144" s="413" t="s">
        <v>301</v>
      </c>
      <c r="H144" s="414">
        <v>161.33000000000001</v>
      </c>
      <c r="I144" s="415">
        <v>0</v>
      </c>
      <c r="J144" s="415">
        <f>ROUND(I144*H144,2)</f>
        <v>0</v>
      </c>
      <c r="K144" s="416"/>
      <c r="L144" s="328"/>
      <c r="M144" s="417" t="s">
        <v>5</v>
      </c>
      <c r="N144" s="418" t="s">
        <v>57</v>
      </c>
      <c r="O144" s="419">
        <v>5.0000000000000001E-3</v>
      </c>
      <c r="P144" s="419">
        <f>O144*H144</f>
        <v>0.80665000000000009</v>
      </c>
      <c r="Q144" s="419">
        <v>0</v>
      </c>
      <c r="R144" s="419">
        <f>Q144*H144</f>
        <v>0</v>
      </c>
      <c r="S144" s="419">
        <v>0</v>
      </c>
      <c r="T144" s="420">
        <f>S144*H144</f>
        <v>0</v>
      </c>
      <c r="U144" s="327"/>
      <c r="V144" s="327"/>
      <c r="W144" s="327"/>
      <c r="X144" s="327"/>
      <c r="Y144" s="327"/>
      <c r="Z144" s="327"/>
      <c r="AA144" s="327"/>
      <c r="AB144" s="327"/>
      <c r="AC144" s="327"/>
      <c r="AD144" s="327"/>
      <c r="AE144" s="327"/>
      <c r="AR144" s="421" t="s">
        <v>170</v>
      </c>
      <c r="AT144" s="421" t="s">
        <v>153</v>
      </c>
      <c r="AU144" s="421" t="s">
        <v>94</v>
      </c>
      <c r="AY144" s="319" t="s">
        <v>150</v>
      </c>
      <c r="BE144" s="422">
        <f>IF(N144="základní",J144,0)</f>
        <v>0</v>
      </c>
      <c r="BF144" s="422">
        <f>IF(N144="snížená",J144,0)</f>
        <v>0</v>
      </c>
      <c r="BG144" s="422">
        <f>IF(N144="zákl. přenesená",J144,0)</f>
        <v>0</v>
      </c>
      <c r="BH144" s="422">
        <f>IF(N144="sníž. přenesená",J144,0)</f>
        <v>0</v>
      </c>
      <c r="BI144" s="422">
        <f>IF(N144="nulová",J144,0)</f>
        <v>0</v>
      </c>
      <c r="BJ144" s="319" t="s">
        <v>26</v>
      </c>
      <c r="BK144" s="422">
        <f>ROUND(I144*H144,2)</f>
        <v>0</v>
      </c>
      <c r="BL144" s="319" t="s">
        <v>170</v>
      </c>
      <c r="BM144" s="421" t="s">
        <v>1440</v>
      </c>
    </row>
    <row r="145" spans="1:65" s="432" customFormat="1" ht="22.5">
      <c r="B145" s="433"/>
      <c r="D145" s="425" t="s">
        <v>163</v>
      </c>
      <c r="E145" s="434" t="s">
        <v>5</v>
      </c>
      <c r="F145" s="435" t="s">
        <v>1437</v>
      </c>
      <c r="H145" s="434" t="s">
        <v>5</v>
      </c>
      <c r="L145" s="433"/>
      <c r="M145" s="436"/>
      <c r="N145" s="437"/>
      <c r="O145" s="437"/>
      <c r="P145" s="437"/>
      <c r="Q145" s="437"/>
      <c r="R145" s="437"/>
      <c r="S145" s="437"/>
      <c r="T145" s="438"/>
      <c r="AT145" s="434" t="s">
        <v>163</v>
      </c>
      <c r="AU145" s="434" t="s">
        <v>94</v>
      </c>
      <c r="AV145" s="432" t="s">
        <v>26</v>
      </c>
      <c r="AW145" s="432" t="s">
        <v>49</v>
      </c>
      <c r="AX145" s="432" t="s">
        <v>86</v>
      </c>
      <c r="AY145" s="434" t="s">
        <v>150</v>
      </c>
    </row>
    <row r="146" spans="1:65" s="423" customFormat="1">
      <c r="B146" s="424"/>
      <c r="D146" s="425" t="s">
        <v>163</v>
      </c>
      <c r="E146" s="426" t="s">
        <v>5</v>
      </c>
      <c r="F146" s="427" t="s">
        <v>1441</v>
      </c>
      <c r="H146" s="428">
        <v>76.536000000000001</v>
      </c>
      <c r="L146" s="424"/>
      <c r="M146" s="429"/>
      <c r="N146" s="430"/>
      <c r="O146" s="430"/>
      <c r="P146" s="430"/>
      <c r="Q146" s="430"/>
      <c r="R146" s="430"/>
      <c r="S146" s="430"/>
      <c r="T146" s="431"/>
      <c r="AT146" s="426" t="s">
        <v>163</v>
      </c>
      <c r="AU146" s="426" t="s">
        <v>94</v>
      </c>
      <c r="AV146" s="423" t="s">
        <v>94</v>
      </c>
      <c r="AW146" s="423" t="s">
        <v>49</v>
      </c>
      <c r="AX146" s="423" t="s">
        <v>26</v>
      </c>
      <c r="AY146" s="426" t="s">
        <v>150</v>
      </c>
    </row>
    <row r="147" spans="1:65" s="331" customFormat="1" ht="37.9" customHeight="1">
      <c r="A147" s="327"/>
      <c r="B147" s="409"/>
      <c r="C147" s="410">
        <v>14</v>
      </c>
      <c r="D147" s="410" t="s">
        <v>153</v>
      </c>
      <c r="E147" s="411" t="s">
        <v>1442</v>
      </c>
      <c r="F147" s="412" t="s">
        <v>1443</v>
      </c>
      <c r="G147" s="413" t="s">
        <v>301</v>
      </c>
      <c r="H147" s="414">
        <v>26.88</v>
      </c>
      <c r="I147" s="415">
        <v>0</v>
      </c>
      <c r="J147" s="415">
        <f>ROUND(I147*H147,2)</f>
        <v>0</v>
      </c>
      <c r="K147" s="416"/>
      <c r="L147" s="328"/>
      <c r="M147" s="417" t="s">
        <v>5</v>
      </c>
      <c r="N147" s="418" t="s">
        <v>57</v>
      </c>
      <c r="O147" s="419">
        <v>9.9000000000000005E-2</v>
      </c>
      <c r="P147" s="419">
        <f>O147*H147</f>
        <v>2.6611199999999999</v>
      </c>
      <c r="Q147" s="419">
        <v>0</v>
      </c>
      <c r="R147" s="419">
        <f>Q147*H147</f>
        <v>0</v>
      </c>
      <c r="S147" s="419">
        <v>0</v>
      </c>
      <c r="T147" s="420">
        <f>S147*H147</f>
        <v>0</v>
      </c>
      <c r="U147" s="327"/>
      <c r="V147" s="327"/>
      <c r="W147" s="327"/>
      <c r="X147" s="327"/>
      <c r="Y147" s="327"/>
      <c r="Z147" s="327"/>
      <c r="AA147" s="327"/>
      <c r="AB147" s="327"/>
      <c r="AC147" s="327"/>
      <c r="AD147" s="327"/>
      <c r="AE147" s="327"/>
      <c r="AR147" s="421" t="s">
        <v>170</v>
      </c>
      <c r="AT147" s="421" t="s">
        <v>153</v>
      </c>
      <c r="AU147" s="421" t="s">
        <v>94</v>
      </c>
      <c r="AY147" s="319" t="s">
        <v>150</v>
      </c>
      <c r="BE147" s="422">
        <f>IF(N147="základní",J147,0)</f>
        <v>0</v>
      </c>
      <c r="BF147" s="422">
        <f>IF(N147="snížená",J147,0)</f>
        <v>0</v>
      </c>
      <c r="BG147" s="422">
        <f>IF(N147="zákl. přenesená",J147,0)</f>
        <v>0</v>
      </c>
      <c r="BH147" s="422">
        <f>IF(N147="sníž. přenesená",J147,0)</f>
        <v>0</v>
      </c>
      <c r="BI147" s="422">
        <f>IF(N147="nulová",J147,0)</f>
        <v>0</v>
      </c>
      <c r="BJ147" s="319" t="s">
        <v>26</v>
      </c>
      <c r="BK147" s="422">
        <f>ROUND(I147*H147,2)</f>
        <v>0</v>
      </c>
      <c r="BL147" s="319" t="s">
        <v>170</v>
      </c>
      <c r="BM147" s="421" t="s">
        <v>1444</v>
      </c>
    </row>
    <row r="148" spans="1:65" s="432" customFormat="1" ht="22.5">
      <c r="B148" s="433"/>
      <c r="D148" s="425" t="s">
        <v>163</v>
      </c>
      <c r="E148" s="434" t="s">
        <v>5</v>
      </c>
      <c r="F148" s="435" t="s">
        <v>1437</v>
      </c>
      <c r="H148" s="434" t="s">
        <v>5</v>
      </c>
      <c r="L148" s="433"/>
      <c r="M148" s="436"/>
      <c r="N148" s="437"/>
      <c r="O148" s="437"/>
      <c r="P148" s="437"/>
      <c r="Q148" s="437"/>
      <c r="R148" s="437"/>
      <c r="S148" s="437"/>
      <c r="T148" s="438"/>
      <c r="AT148" s="434" t="s">
        <v>163</v>
      </c>
      <c r="AU148" s="434" t="s">
        <v>94</v>
      </c>
      <c r="AV148" s="432" t="s">
        <v>26</v>
      </c>
      <c r="AW148" s="432" t="s">
        <v>49</v>
      </c>
      <c r="AX148" s="432" t="s">
        <v>86</v>
      </c>
      <c r="AY148" s="434" t="s">
        <v>150</v>
      </c>
    </row>
    <row r="149" spans="1:65" s="331" customFormat="1" ht="37.9" customHeight="1">
      <c r="A149" s="327"/>
      <c r="B149" s="409"/>
      <c r="C149" s="410">
        <v>15</v>
      </c>
      <c r="D149" s="410" t="s">
        <v>153</v>
      </c>
      <c r="E149" s="411" t="s">
        <v>1445</v>
      </c>
      <c r="F149" s="412" t="s">
        <v>1446</v>
      </c>
      <c r="G149" s="413" t="s">
        <v>301</v>
      </c>
      <c r="H149" s="414">
        <v>161.33000000000001</v>
      </c>
      <c r="I149" s="415">
        <v>0</v>
      </c>
      <c r="J149" s="415">
        <f>ROUND(I149*H149,2)</f>
        <v>0</v>
      </c>
      <c r="K149" s="416"/>
      <c r="L149" s="328"/>
      <c r="M149" s="417" t="s">
        <v>5</v>
      </c>
      <c r="N149" s="418" t="s">
        <v>57</v>
      </c>
      <c r="O149" s="419">
        <v>6.0000000000000001E-3</v>
      </c>
      <c r="P149" s="419">
        <f>O149*H149</f>
        <v>0.96798000000000006</v>
      </c>
      <c r="Q149" s="419">
        <v>0</v>
      </c>
      <c r="R149" s="419">
        <f>Q149*H149</f>
        <v>0</v>
      </c>
      <c r="S149" s="419">
        <v>0</v>
      </c>
      <c r="T149" s="420">
        <f>S149*H149</f>
        <v>0</v>
      </c>
      <c r="U149" s="327"/>
      <c r="V149" s="327"/>
      <c r="W149" s="327"/>
      <c r="X149" s="327"/>
      <c r="Y149" s="327"/>
      <c r="Z149" s="327"/>
      <c r="AA149" s="327"/>
      <c r="AB149" s="327"/>
      <c r="AC149" s="327"/>
      <c r="AD149" s="327"/>
      <c r="AE149" s="327"/>
      <c r="AR149" s="421" t="s">
        <v>170</v>
      </c>
      <c r="AT149" s="421" t="s">
        <v>153</v>
      </c>
      <c r="AU149" s="421" t="s">
        <v>94</v>
      </c>
      <c r="AY149" s="319" t="s">
        <v>150</v>
      </c>
      <c r="BE149" s="422">
        <f>IF(N149="základní",J149,0)</f>
        <v>0</v>
      </c>
      <c r="BF149" s="422">
        <f>IF(N149="snížená",J149,0)</f>
        <v>0</v>
      </c>
      <c r="BG149" s="422">
        <f>IF(N149="zákl. přenesená",J149,0)</f>
        <v>0</v>
      </c>
      <c r="BH149" s="422">
        <f>IF(N149="sníž. přenesená",J149,0)</f>
        <v>0</v>
      </c>
      <c r="BI149" s="422">
        <f>IF(N149="nulová",J149,0)</f>
        <v>0</v>
      </c>
      <c r="BJ149" s="319" t="s">
        <v>26</v>
      </c>
      <c r="BK149" s="422">
        <f>ROUND(I149*H149,2)</f>
        <v>0</v>
      </c>
      <c r="BL149" s="319" t="s">
        <v>170</v>
      </c>
      <c r="BM149" s="421" t="s">
        <v>1447</v>
      </c>
    </row>
    <row r="150" spans="1:65" s="432" customFormat="1" ht="22.5">
      <c r="B150" s="433"/>
      <c r="D150" s="425" t="s">
        <v>163</v>
      </c>
      <c r="E150" s="434" t="s">
        <v>5</v>
      </c>
      <c r="F150" s="435" t="s">
        <v>1437</v>
      </c>
      <c r="H150" s="434" t="s">
        <v>5</v>
      </c>
      <c r="L150" s="433"/>
      <c r="M150" s="436"/>
      <c r="N150" s="437"/>
      <c r="O150" s="437"/>
      <c r="P150" s="437"/>
      <c r="Q150" s="437"/>
      <c r="R150" s="437"/>
      <c r="S150" s="437"/>
      <c r="T150" s="438"/>
      <c r="AT150" s="434" t="s">
        <v>163</v>
      </c>
      <c r="AU150" s="434" t="s">
        <v>94</v>
      </c>
      <c r="AV150" s="432" t="s">
        <v>26</v>
      </c>
      <c r="AW150" s="432" t="s">
        <v>49</v>
      </c>
      <c r="AX150" s="432" t="s">
        <v>86</v>
      </c>
      <c r="AY150" s="434" t="s">
        <v>150</v>
      </c>
    </row>
    <row r="151" spans="1:65" s="331" customFormat="1" ht="24.2" customHeight="1">
      <c r="A151" s="327"/>
      <c r="B151" s="409"/>
      <c r="C151" s="410">
        <v>16</v>
      </c>
      <c r="D151" s="410" t="s">
        <v>153</v>
      </c>
      <c r="E151" s="411" t="s">
        <v>1448</v>
      </c>
      <c r="F151" s="412" t="s">
        <v>1449</v>
      </c>
      <c r="G151" s="413" t="s">
        <v>378</v>
      </c>
      <c r="H151" s="414">
        <v>107.52</v>
      </c>
      <c r="I151" s="415">
        <v>0</v>
      </c>
      <c r="J151" s="415">
        <f>ROUND(I151*H151,2)</f>
        <v>0</v>
      </c>
      <c r="K151" s="416"/>
      <c r="L151" s="328"/>
      <c r="M151" s="417" t="s">
        <v>5</v>
      </c>
      <c r="N151" s="418" t="s">
        <v>57</v>
      </c>
      <c r="O151" s="419">
        <v>0</v>
      </c>
      <c r="P151" s="419">
        <f>O151*H151</f>
        <v>0</v>
      </c>
      <c r="Q151" s="419">
        <v>0</v>
      </c>
      <c r="R151" s="419">
        <f>Q151*H151</f>
        <v>0</v>
      </c>
      <c r="S151" s="419">
        <v>0</v>
      </c>
      <c r="T151" s="420">
        <f>S151*H151</f>
        <v>0</v>
      </c>
      <c r="U151" s="327"/>
      <c r="V151" s="327"/>
      <c r="W151" s="327"/>
      <c r="X151" s="327"/>
      <c r="Y151" s="327"/>
      <c r="Z151" s="327"/>
      <c r="AA151" s="327"/>
      <c r="AB151" s="327"/>
      <c r="AC151" s="327"/>
      <c r="AD151" s="327"/>
      <c r="AE151" s="327"/>
      <c r="AR151" s="421" t="s">
        <v>170</v>
      </c>
      <c r="AT151" s="421" t="s">
        <v>153</v>
      </c>
      <c r="AU151" s="421" t="s">
        <v>94</v>
      </c>
      <c r="AY151" s="319" t="s">
        <v>150</v>
      </c>
      <c r="BE151" s="422">
        <f>IF(N151="základní",J151,0)</f>
        <v>0</v>
      </c>
      <c r="BF151" s="422">
        <f>IF(N151="snížená",J151,0)</f>
        <v>0</v>
      </c>
      <c r="BG151" s="422">
        <f>IF(N151="zákl. přenesená",J151,0)</f>
        <v>0</v>
      </c>
      <c r="BH151" s="422">
        <f>IF(N151="sníž. přenesená",J151,0)</f>
        <v>0</v>
      </c>
      <c r="BI151" s="422">
        <f>IF(N151="nulová",J151,0)</f>
        <v>0</v>
      </c>
      <c r="BJ151" s="319" t="s">
        <v>26</v>
      </c>
      <c r="BK151" s="422">
        <f>ROUND(I151*H151,2)</f>
        <v>0</v>
      </c>
      <c r="BL151" s="319" t="s">
        <v>170</v>
      </c>
      <c r="BM151" s="421" t="s">
        <v>1450</v>
      </c>
    </row>
    <row r="152" spans="1:65" s="331" customFormat="1" ht="24.2" customHeight="1">
      <c r="A152" s="327"/>
      <c r="B152" s="409"/>
      <c r="C152" s="410">
        <v>17</v>
      </c>
      <c r="D152" s="410" t="s">
        <v>153</v>
      </c>
      <c r="E152" s="411" t="s">
        <v>1451</v>
      </c>
      <c r="F152" s="412" t="s">
        <v>1452</v>
      </c>
      <c r="G152" s="413" t="s">
        <v>301</v>
      </c>
      <c r="H152" s="414">
        <v>35</v>
      </c>
      <c r="I152" s="415">
        <v>0</v>
      </c>
      <c r="J152" s="415">
        <f>ROUND(I152*H152,2)</f>
        <v>0</v>
      </c>
      <c r="K152" s="416"/>
      <c r="L152" s="328"/>
      <c r="M152" s="417" t="s">
        <v>5</v>
      </c>
      <c r="N152" s="418" t="s">
        <v>57</v>
      </c>
      <c r="O152" s="419">
        <v>0.32800000000000001</v>
      </c>
      <c r="P152" s="419">
        <f>O152*H152</f>
        <v>11.48</v>
      </c>
      <c r="Q152" s="419">
        <v>0</v>
      </c>
      <c r="R152" s="419">
        <f>Q152*H152</f>
        <v>0</v>
      </c>
      <c r="S152" s="419">
        <v>0</v>
      </c>
      <c r="T152" s="420">
        <f>S152*H152</f>
        <v>0</v>
      </c>
      <c r="U152" s="327"/>
      <c r="V152" s="327"/>
      <c r="W152" s="327"/>
      <c r="X152" s="327"/>
      <c r="Y152" s="327"/>
      <c r="Z152" s="327"/>
      <c r="AA152" s="327"/>
      <c r="AB152" s="327"/>
      <c r="AC152" s="327"/>
      <c r="AD152" s="327"/>
      <c r="AE152" s="327"/>
      <c r="AR152" s="421" t="s">
        <v>170</v>
      </c>
      <c r="AT152" s="421" t="s">
        <v>153</v>
      </c>
      <c r="AU152" s="421" t="s">
        <v>94</v>
      </c>
      <c r="AY152" s="319" t="s">
        <v>150</v>
      </c>
      <c r="BE152" s="422">
        <f>IF(N152="základní",J152,0)</f>
        <v>0</v>
      </c>
      <c r="BF152" s="422">
        <f>IF(N152="snížená",J152,0)</f>
        <v>0</v>
      </c>
      <c r="BG152" s="422">
        <f>IF(N152="zákl. přenesená",J152,0)</f>
        <v>0</v>
      </c>
      <c r="BH152" s="422">
        <f>IF(N152="sníž. přenesená",J152,0)</f>
        <v>0</v>
      </c>
      <c r="BI152" s="422">
        <f>IF(N152="nulová",J152,0)</f>
        <v>0</v>
      </c>
      <c r="BJ152" s="319" t="s">
        <v>26</v>
      </c>
      <c r="BK152" s="422">
        <f>ROUND(I152*H152,2)</f>
        <v>0</v>
      </c>
      <c r="BL152" s="319" t="s">
        <v>170</v>
      </c>
      <c r="BM152" s="421" t="s">
        <v>1453</v>
      </c>
    </row>
    <row r="153" spans="1:65" s="331" customFormat="1" ht="16.5" customHeight="1">
      <c r="A153" s="327"/>
      <c r="B153" s="409"/>
      <c r="C153" s="439">
        <v>18</v>
      </c>
      <c r="D153" s="439" t="s">
        <v>389</v>
      </c>
      <c r="E153" s="440" t="s">
        <v>1454</v>
      </c>
      <c r="F153" s="441" t="s">
        <v>1455</v>
      </c>
      <c r="G153" s="442" t="s">
        <v>378</v>
      </c>
      <c r="H153" s="443">
        <v>38.4</v>
      </c>
      <c r="I153" s="444">
        <v>0</v>
      </c>
      <c r="J153" s="444">
        <f>ROUND(I153*H153,2)</f>
        <v>0</v>
      </c>
      <c r="K153" s="445"/>
      <c r="L153" s="446"/>
      <c r="M153" s="447" t="s">
        <v>5</v>
      </c>
      <c r="N153" s="448" t="s">
        <v>57</v>
      </c>
      <c r="O153" s="419">
        <v>0</v>
      </c>
      <c r="P153" s="419">
        <f>O153*H153</f>
        <v>0</v>
      </c>
      <c r="Q153" s="419">
        <v>1</v>
      </c>
      <c r="R153" s="419">
        <f>Q153*H153</f>
        <v>38.4</v>
      </c>
      <c r="S153" s="419">
        <v>0</v>
      </c>
      <c r="T153" s="420">
        <f>S153*H153</f>
        <v>0</v>
      </c>
      <c r="U153" s="327"/>
      <c r="V153" s="327"/>
      <c r="W153" s="327"/>
      <c r="X153" s="327"/>
      <c r="Y153" s="327"/>
      <c r="Z153" s="327"/>
      <c r="AA153" s="327"/>
      <c r="AB153" s="327"/>
      <c r="AC153" s="327"/>
      <c r="AD153" s="327"/>
      <c r="AE153" s="327"/>
      <c r="AR153" s="421" t="s">
        <v>187</v>
      </c>
      <c r="AT153" s="421" t="s">
        <v>389</v>
      </c>
      <c r="AU153" s="421" t="s">
        <v>94</v>
      </c>
      <c r="AY153" s="319" t="s">
        <v>150</v>
      </c>
      <c r="BE153" s="422">
        <f>IF(N153="základní",J153,0)</f>
        <v>0</v>
      </c>
      <c r="BF153" s="422">
        <f>IF(N153="snížená",J153,0)</f>
        <v>0</v>
      </c>
      <c r="BG153" s="422">
        <f>IF(N153="zákl. přenesená",J153,0)</f>
        <v>0</v>
      </c>
      <c r="BH153" s="422">
        <f>IF(N153="sníž. přenesená",J153,0)</f>
        <v>0</v>
      </c>
      <c r="BI153" s="422">
        <f>IF(N153="nulová",J153,0)</f>
        <v>0</v>
      </c>
      <c r="BJ153" s="319" t="s">
        <v>26</v>
      </c>
      <c r="BK153" s="422">
        <f>ROUND(I153*H153,2)</f>
        <v>0</v>
      </c>
      <c r="BL153" s="319" t="s">
        <v>170</v>
      </c>
      <c r="BM153" s="421" t="s">
        <v>1456</v>
      </c>
    </row>
    <row r="154" spans="1:65" s="331" customFormat="1" ht="24.2" customHeight="1">
      <c r="A154" s="327"/>
      <c r="B154" s="409"/>
      <c r="C154" s="410">
        <v>19</v>
      </c>
      <c r="D154" s="410" t="s">
        <v>153</v>
      </c>
      <c r="E154" s="411" t="s">
        <v>396</v>
      </c>
      <c r="F154" s="412" t="s">
        <v>1457</v>
      </c>
      <c r="G154" s="413" t="s">
        <v>301</v>
      </c>
      <c r="H154" s="414">
        <v>89.6</v>
      </c>
      <c r="I154" s="415">
        <v>0</v>
      </c>
      <c r="J154" s="415">
        <f>ROUND(I154*H154,2)</f>
        <v>0</v>
      </c>
      <c r="K154" s="416"/>
      <c r="L154" s="328"/>
      <c r="M154" s="417" t="s">
        <v>5</v>
      </c>
      <c r="N154" s="418" t="s">
        <v>57</v>
      </c>
      <c r="O154" s="419">
        <v>0.435</v>
      </c>
      <c r="P154" s="419">
        <f>O154*H154</f>
        <v>38.975999999999999</v>
      </c>
      <c r="Q154" s="419">
        <v>0</v>
      </c>
      <c r="R154" s="419">
        <f>Q154*H154</f>
        <v>0</v>
      </c>
      <c r="S154" s="419">
        <v>0</v>
      </c>
      <c r="T154" s="420">
        <f>S154*H154</f>
        <v>0</v>
      </c>
      <c r="U154" s="327"/>
      <c r="V154" s="327"/>
      <c r="W154" s="327"/>
      <c r="X154" s="327"/>
      <c r="Y154" s="327"/>
      <c r="Z154" s="327"/>
      <c r="AA154" s="327"/>
      <c r="AB154" s="327"/>
      <c r="AC154" s="327"/>
      <c r="AD154" s="327"/>
      <c r="AE154" s="327"/>
      <c r="AR154" s="421" t="s">
        <v>170</v>
      </c>
      <c r="AT154" s="421" t="s">
        <v>153</v>
      </c>
      <c r="AU154" s="421" t="s">
        <v>94</v>
      </c>
      <c r="AY154" s="319" t="s">
        <v>150</v>
      </c>
      <c r="BE154" s="422">
        <f>IF(N154="základní",J154,0)</f>
        <v>0</v>
      </c>
      <c r="BF154" s="422">
        <f>IF(N154="snížená",J154,0)</f>
        <v>0</v>
      </c>
      <c r="BG154" s="422">
        <f>IF(N154="zákl. přenesená",J154,0)</f>
        <v>0</v>
      </c>
      <c r="BH154" s="422">
        <f>IF(N154="sníž. přenesená",J154,0)</f>
        <v>0</v>
      </c>
      <c r="BI154" s="422">
        <f>IF(N154="nulová",J154,0)</f>
        <v>0</v>
      </c>
      <c r="BJ154" s="319" t="s">
        <v>26</v>
      </c>
      <c r="BK154" s="422">
        <f>ROUND(I154*H154,2)</f>
        <v>0</v>
      </c>
      <c r="BL154" s="319" t="s">
        <v>170</v>
      </c>
      <c r="BM154" s="421" t="s">
        <v>1458</v>
      </c>
    </row>
    <row r="155" spans="1:65" s="331" customFormat="1" ht="16.5" customHeight="1">
      <c r="A155" s="327"/>
      <c r="B155" s="409"/>
      <c r="C155" s="439">
        <v>20</v>
      </c>
      <c r="D155" s="439" t="s">
        <v>389</v>
      </c>
      <c r="E155" s="440" t="s">
        <v>1459</v>
      </c>
      <c r="F155" s="441" t="s">
        <v>1460</v>
      </c>
      <c r="G155" s="442" t="s">
        <v>378</v>
      </c>
      <c r="H155" s="443">
        <v>179.2</v>
      </c>
      <c r="I155" s="444">
        <v>0</v>
      </c>
      <c r="J155" s="444">
        <f>ROUND(I155*H155,2)</f>
        <v>0</v>
      </c>
      <c r="K155" s="445"/>
      <c r="L155" s="446"/>
      <c r="M155" s="447" t="s">
        <v>5</v>
      </c>
      <c r="N155" s="448" t="s">
        <v>57</v>
      </c>
      <c r="O155" s="419">
        <v>0</v>
      </c>
      <c r="P155" s="419">
        <f>O155*H155</f>
        <v>0</v>
      </c>
      <c r="Q155" s="419">
        <v>1</v>
      </c>
      <c r="R155" s="419">
        <f>Q155*H155</f>
        <v>179.2</v>
      </c>
      <c r="S155" s="419">
        <v>0</v>
      </c>
      <c r="T155" s="420">
        <f>S155*H155</f>
        <v>0</v>
      </c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R155" s="421" t="s">
        <v>187</v>
      </c>
      <c r="AT155" s="421" t="s">
        <v>389</v>
      </c>
      <c r="AU155" s="421" t="s">
        <v>94</v>
      </c>
      <c r="AY155" s="319" t="s">
        <v>150</v>
      </c>
      <c r="BE155" s="422">
        <f>IF(N155="základní",J155,0)</f>
        <v>0</v>
      </c>
      <c r="BF155" s="422">
        <f>IF(N155="snížená",J155,0)</f>
        <v>0</v>
      </c>
      <c r="BG155" s="422">
        <f>IF(N155="zákl. přenesená",J155,0)</f>
        <v>0</v>
      </c>
      <c r="BH155" s="422">
        <f>IF(N155="sníž. přenesená",J155,0)</f>
        <v>0</v>
      </c>
      <c r="BI155" s="422">
        <f>IF(N155="nulová",J155,0)</f>
        <v>0</v>
      </c>
      <c r="BJ155" s="319" t="s">
        <v>26</v>
      </c>
      <c r="BK155" s="422">
        <f>ROUND(I155*H155,2)</f>
        <v>0</v>
      </c>
      <c r="BL155" s="319" t="s">
        <v>170</v>
      </c>
      <c r="BM155" s="421" t="s">
        <v>1461</v>
      </c>
    </row>
    <row r="156" spans="1:65" s="331" customFormat="1" ht="24.2" customHeight="1">
      <c r="A156" s="327"/>
      <c r="B156" s="409"/>
      <c r="C156" s="410">
        <v>21</v>
      </c>
      <c r="D156" s="410" t="s">
        <v>153</v>
      </c>
      <c r="E156" s="411" t="s">
        <v>1462</v>
      </c>
      <c r="F156" s="412" t="s">
        <v>1463</v>
      </c>
      <c r="G156" s="413" t="s">
        <v>265</v>
      </c>
      <c r="H156" s="414">
        <v>48</v>
      </c>
      <c r="I156" s="415">
        <v>0</v>
      </c>
      <c r="J156" s="415">
        <f>ROUND(I156*H156,2)</f>
        <v>0</v>
      </c>
      <c r="K156" s="416"/>
      <c r="L156" s="328"/>
      <c r="M156" s="417" t="s">
        <v>5</v>
      </c>
      <c r="N156" s="418" t="s">
        <v>57</v>
      </c>
      <c r="O156" s="419">
        <v>0.875</v>
      </c>
      <c r="P156" s="419">
        <f>O156*H156</f>
        <v>42</v>
      </c>
      <c r="Q156" s="419">
        <v>0</v>
      </c>
      <c r="R156" s="419">
        <f>Q156*H156</f>
        <v>0</v>
      </c>
      <c r="S156" s="419">
        <v>0</v>
      </c>
      <c r="T156" s="420">
        <f>S156*H156</f>
        <v>0</v>
      </c>
      <c r="U156" s="327"/>
      <c r="V156" s="327"/>
      <c r="W156" s="327"/>
      <c r="X156" s="327"/>
      <c r="Y156" s="327"/>
      <c r="Z156" s="327"/>
      <c r="AA156" s="327"/>
      <c r="AB156" s="327"/>
      <c r="AC156" s="327"/>
      <c r="AD156" s="327"/>
      <c r="AE156" s="327"/>
      <c r="AR156" s="421" t="s">
        <v>170</v>
      </c>
      <c r="AT156" s="421" t="s">
        <v>153</v>
      </c>
      <c r="AU156" s="421" t="s">
        <v>94</v>
      </c>
      <c r="AY156" s="319" t="s">
        <v>150</v>
      </c>
      <c r="BE156" s="422">
        <f>IF(N156="základní",J156,0)</f>
        <v>0</v>
      </c>
      <c r="BF156" s="422">
        <f>IF(N156="snížená",J156,0)</f>
        <v>0</v>
      </c>
      <c r="BG156" s="422">
        <f>IF(N156="zákl. přenesená",J156,0)</f>
        <v>0</v>
      </c>
      <c r="BH156" s="422">
        <f>IF(N156="sníž. přenesená",J156,0)</f>
        <v>0</v>
      </c>
      <c r="BI156" s="422">
        <f>IF(N156="nulová",J156,0)</f>
        <v>0</v>
      </c>
      <c r="BJ156" s="319" t="s">
        <v>26</v>
      </c>
      <c r="BK156" s="422">
        <f>ROUND(I156*H156,2)</f>
        <v>0</v>
      </c>
      <c r="BL156" s="319" t="s">
        <v>170</v>
      </c>
      <c r="BM156" s="421" t="s">
        <v>1464</v>
      </c>
    </row>
    <row r="157" spans="1:65" s="331" customFormat="1" ht="24.2" customHeight="1">
      <c r="A157" s="327"/>
      <c r="B157" s="409"/>
      <c r="C157" s="410">
        <v>22</v>
      </c>
      <c r="D157" s="410" t="s">
        <v>153</v>
      </c>
      <c r="E157" s="411" t="s">
        <v>1465</v>
      </c>
      <c r="F157" s="412" t="s">
        <v>1466</v>
      </c>
      <c r="G157" s="413" t="s">
        <v>265</v>
      </c>
      <c r="H157" s="414">
        <v>48</v>
      </c>
      <c r="I157" s="415">
        <v>0</v>
      </c>
      <c r="J157" s="415">
        <f>ROUND(I157*H157,2)</f>
        <v>0</v>
      </c>
      <c r="K157" s="416"/>
      <c r="L157" s="328"/>
      <c r="M157" s="417" t="s">
        <v>5</v>
      </c>
      <c r="N157" s="418" t="s">
        <v>57</v>
      </c>
      <c r="O157" s="419">
        <v>7.6999999999999999E-2</v>
      </c>
      <c r="P157" s="419">
        <f>O157*H157</f>
        <v>3.6959999999999997</v>
      </c>
      <c r="Q157" s="419">
        <v>0</v>
      </c>
      <c r="R157" s="419">
        <f>Q157*H157</f>
        <v>0</v>
      </c>
      <c r="S157" s="419">
        <v>0</v>
      </c>
      <c r="T157" s="420">
        <f>S157*H157</f>
        <v>0</v>
      </c>
      <c r="U157" s="327"/>
      <c r="V157" s="327"/>
      <c r="W157" s="327"/>
      <c r="X157" s="327"/>
      <c r="Y157" s="327"/>
      <c r="Z157" s="327"/>
      <c r="AA157" s="327"/>
      <c r="AB157" s="327"/>
      <c r="AC157" s="327"/>
      <c r="AD157" s="327"/>
      <c r="AE157" s="327"/>
      <c r="AR157" s="421" t="s">
        <v>170</v>
      </c>
      <c r="AT157" s="421" t="s">
        <v>153</v>
      </c>
      <c r="AU157" s="421" t="s">
        <v>94</v>
      </c>
      <c r="AY157" s="319" t="s">
        <v>150</v>
      </c>
      <c r="BE157" s="422">
        <f>IF(N157="základní",J157,0)</f>
        <v>0</v>
      </c>
      <c r="BF157" s="422">
        <f>IF(N157="snížená",J157,0)</f>
        <v>0</v>
      </c>
      <c r="BG157" s="422">
        <f>IF(N157="zákl. přenesená",J157,0)</f>
        <v>0</v>
      </c>
      <c r="BH157" s="422">
        <f>IF(N157="sníž. přenesená",J157,0)</f>
        <v>0</v>
      </c>
      <c r="BI157" s="422">
        <f>IF(N157="nulová",J157,0)</f>
        <v>0</v>
      </c>
      <c r="BJ157" s="319" t="s">
        <v>26</v>
      </c>
      <c r="BK157" s="422">
        <f>ROUND(I157*H157,2)</f>
        <v>0</v>
      </c>
      <c r="BL157" s="319" t="s">
        <v>170</v>
      </c>
      <c r="BM157" s="421" t="s">
        <v>1467</v>
      </c>
    </row>
    <row r="158" spans="1:65" s="331" customFormat="1" ht="16.5" customHeight="1">
      <c r="A158" s="327"/>
      <c r="B158" s="409"/>
      <c r="C158" s="439">
        <v>23</v>
      </c>
      <c r="D158" s="439" t="s">
        <v>389</v>
      </c>
      <c r="E158" s="440" t="s">
        <v>1468</v>
      </c>
      <c r="F158" s="441" t="s">
        <v>1469</v>
      </c>
      <c r="G158" s="442" t="s">
        <v>419</v>
      </c>
      <c r="H158" s="443">
        <v>0.72</v>
      </c>
      <c r="I158" s="444">
        <v>0</v>
      </c>
      <c r="J158" s="444">
        <f>ROUND(I158*H158,2)</f>
        <v>0</v>
      </c>
      <c r="K158" s="445"/>
      <c r="L158" s="446"/>
      <c r="M158" s="447" t="s">
        <v>5</v>
      </c>
      <c r="N158" s="448" t="s">
        <v>57</v>
      </c>
      <c r="O158" s="419">
        <v>0</v>
      </c>
      <c r="P158" s="419">
        <f>O158*H158</f>
        <v>0</v>
      </c>
      <c r="Q158" s="419">
        <v>1E-3</v>
      </c>
      <c r="R158" s="419">
        <f>Q158*H158</f>
        <v>7.1999999999999994E-4</v>
      </c>
      <c r="S158" s="419">
        <v>0</v>
      </c>
      <c r="T158" s="420">
        <f>S158*H158</f>
        <v>0</v>
      </c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R158" s="421" t="s">
        <v>187</v>
      </c>
      <c r="AT158" s="421" t="s">
        <v>389</v>
      </c>
      <c r="AU158" s="421" t="s">
        <v>94</v>
      </c>
      <c r="AY158" s="319" t="s">
        <v>150</v>
      </c>
      <c r="BE158" s="422">
        <f>IF(N158="základní",J158,0)</f>
        <v>0</v>
      </c>
      <c r="BF158" s="422">
        <f>IF(N158="snížená",J158,0)</f>
        <v>0</v>
      </c>
      <c r="BG158" s="422">
        <f>IF(N158="zákl. přenesená",J158,0)</f>
        <v>0</v>
      </c>
      <c r="BH158" s="422">
        <f>IF(N158="sníž. přenesená",J158,0)</f>
        <v>0</v>
      </c>
      <c r="BI158" s="422">
        <f>IF(N158="nulová",J158,0)</f>
        <v>0</v>
      </c>
      <c r="BJ158" s="319" t="s">
        <v>26</v>
      </c>
      <c r="BK158" s="422">
        <f>ROUND(I158*H158,2)</f>
        <v>0</v>
      </c>
      <c r="BL158" s="319" t="s">
        <v>170</v>
      </c>
      <c r="BM158" s="421" t="s">
        <v>1470</v>
      </c>
    </row>
    <row r="159" spans="1:65" s="396" customFormat="1" ht="22.9" customHeight="1">
      <c r="B159" s="397"/>
      <c r="D159" s="398" t="s">
        <v>85</v>
      </c>
      <c r="E159" s="407" t="s">
        <v>170</v>
      </c>
      <c r="F159" s="407" t="s">
        <v>428</v>
      </c>
      <c r="J159" s="408">
        <f>J160</f>
        <v>0</v>
      </c>
      <c r="L159" s="397"/>
      <c r="M159" s="401"/>
      <c r="N159" s="402"/>
      <c r="O159" s="402"/>
      <c r="P159" s="403">
        <f>SUM(P160:P160)</f>
        <v>22.780799999999999</v>
      </c>
      <c r="Q159" s="402"/>
      <c r="R159" s="403">
        <f>SUM(R160:R160)</f>
        <v>0</v>
      </c>
      <c r="S159" s="402"/>
      <c r="T159" s="404">
        <f>SUM(T160:T160)</f>
        <v>0</v>
      </c>
      <c r="AR159" s="398" t="s">
        <v>26</v>
      </c>
      <c r="AT159" s="405" t="s">
        <v>85</v>
      </c>
      <c r="AU159" s="405" t="s">
        <v>26</v>
      </c>
      <c r="AY159" s="398" t="s">
        <v>150</v>
      </c>
      <c r="BK159" s="406">
        <f>SUM(BK160:BK160)</f>
        <v>0</v>
      </c>
    </row>
    <row r="160" spans="1:65" s="331" customFormat="1" ht="24.2" customHeight="1">
      <c r="A160" s="327"/>
      <c r="B160" s="409"/>
      <c r="C160" s="410">
        <v>24</v>
      </c>
      <c r="D160" s="410" t="s">
        <v>153</v>
      </c>
      <c r="E160" s="411" t="s">
        <v>1471</v>
      </c>
      <c r="F160" s="412" t="s">
        <v>1472</v>
      </c>
      <c r="G160" s="413" t="s">
        <v>301</v>
      </c>
      <c r="H160" s="414">
        <v>13.44</v>
      </c>
      <c r="I160" s="415">
        <v>0</v>
      </c>
      <c r="J160" s="415">
        <f>ROUND(I160*H160,2)</f>
        <v>0</v>
      </c>
      <c r="K160" s="416"/>
      <c r="L160" s="328"/>
      <c r="M160" s="417" t="s">
        <v>5</v>
      </c>
      <c r="N160" s="418" t="s">
        <v>57</v>
      </c>
      <c r="O160" s="419">
        <v>1.6950000000000001</v>
      </c>
      <c r="P160" s="419">
        <f>O160*H160</f>
        <v>22.780799999999999</v>
      </c>
      <c r="Q160" s="419">
        <v>0</v>
      </c>
      <c r="R160" s="419">
        <f>Q160*H160</f>
        <v>0</v>
      </c>
      <c r="S160" s="419">
        <v>0</v>
      </c>
      <c r="T160" s="420">
        <f>S160*H160</f>
        <v>0</v>
      </c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R160" s="421" t="s">
        <v>170</v>
      </c>
      <c r="AT160" s="421" t="s">
        <v>153</v>
      </c>
      <c r="AU160" s="421" t="s">
        <v>94</v>
      </c>
      <c r="AY160" s="319" t="s">
        <v>150</v>
      </c>
      <c r="BE160" s="422">
        <f>IF(N160="základní",J160,0)</f>
        <v>0</v>
      </c>
      <c r="BF160" s="422">
        <f>IF(N160="snížená",J160,0)</f>
        <v>0</v>
      </c>
      <c r="BG160" s="422">
        <f>IF(N160="zákl. přenesená",J160,0)</f>
        <v>0</v>
      </c>
      <c r="BH160" s="422">
        <f>IF(N160="sníž. přenesená",J160,0)</f>
        <v>0</v>
      </c>
      <c r="BI160" s="422">
        <f>IF(N160="nulová",J160,0)</f>
        <v>0</v>
      </c>
      <c r="BJ160" s="319" t="s">
        <v>26</v>
      </c>
      <c r="BK160" s="422">
        <f>ROUND(I160*H160,2)</f>
        <v>0</v>
      </c>
      <c r="BL160" s="319" t="s">
        <v>170</v>
      </c>
      <c r="BM160" s="421" t="s">
        <v>1473</v>
      </c>
    </row>
    <row r="161" spans="1:65" s="396" customFormat="1" ht="22.9" customHeight="1">
      <c r="B161" s="397"/>
      <c r="D161" s="398" t="s">
        <v>85</v>
      </c>
      <c r="E161" s="407" t="s">
        <v>149</v>
      </c>
      <c r="F161" s="407" t="s">
        <v>1474</v>
      </c>
      <c r="J161" s="408">
        <f>SUM(J162:J168)</f>
        <v>0</v>
      </c>
      <c r="L161" s="397"/>
      <c r="M161" s="401"/>
      <c r="N161" s="402"/>
      <c r="O161" s="402"/>
      <c r="P161" s="403">
        <f>SUM(P162:P168)</f>
        <v>28.723199999999999</v>
      </c>
      <c r="Q161" s="402"/>
      <c r="R161" s="403">
        <f>SUM(R162:R168)</f>
        <v>13.247999999999999</v>
      </c>
      <c r="S161" s="402"/>
      <c r="T161" s="404">
        <f>SUM(T162:T168)</f>
        <v>0</v>
      </c>
      <c r="AR161" s="398" t="s">
        <v>26</v>
      </c>
      <c r="AT161" s="405" t="s">
        <v>85</v>
      </c>
      <c r="AU161" s="405" t="s">
        <v>26</v>
      </c>
      <c r="AY161" s="398" t="s">
        <v>150</v>
      </c>
      <c r="BK161" s="406">
        <f>SUM(BK162:BK168)</f>
        <v>0</v>
      </c>
    </row>
    <row r="162" spans="1:65" s="331" customFormat="1" ht="24.2" customHeight="1">
      <c r="A162" s="327"/>
      <c r="B162" s="409"/>
      <c r="C162" s="410">
        <v>25</v>
      </c>
      <c r="D162" s="410" t="s">
        <v>153</v>
      </c>
      <c r="E162" s="411" t="s">
        <v>1475</v>
      </c>
      <c r="F162" s="412" t="s">
        <v>1476</v>
      </c>
      <c r="G162" s="413" t="s">
        <v>265</v>
      </c>
      <c r="H162" s="414">
        <v>38.4</v>
      </c>
      <c r="I162" s="415">
        <v>0</v>
      </c>
      <c r="J162" s="415">
        <f>ROUND(I162*H162,2)</f>
        <v>0</v>
      </c>
      <c r="K162" s="416"/>
      <c r="L162" s="328"/>
      <c r="M162" s="417" t="s">
        <v>5</v>
      </c>
      <c r="N162" s="418" t="s">
        <v>57</v>
      </c>
      <c r="O162" s="419">
        <v>2.7E-2</v>
      </c>
      <c r="P162" s="419">
        <f>O162*H162</f>
        <v>1.0367999999999999</v>
      </c>
      <c r="Q162" s="419">
        <v>0</v>
      </c>
      <c r="R162" s="419">
        <f>Q162*H162</f>
        <v>0</v>
      </c>
      <c r="S162" s="419">
        <v>0</v>
      </c>
      <c r="T162" s="420">
        <f>S162*H162</f>
        <v>0</v>
      </c>
      <c r="U162" s="327"/>
      <c r="V162" s="327"/>
      <c r="W162" s="327"/>
      <c r="X162" s="327"/>
      <c r="Y162" s="327"/>
      <c r="Z162" s="327"/>
      <c r="AA162" s="327"/>
      <c r="AB162" s="327"/>
      <c r="AC162" s="327"/>
      <c r="AD162" s="327"/>
      <c r="AE162" s="327"/>
      <c r="AR162" s="421" t="s">
        <v>170</v>
      </c>
      <c r="AT162" s="421" t="s">
        <v>153</v>
      </c>
      <c r="AU162" s="421" t="s">
        <v>94</v>
      </c>
      <c r="AY162" s="319" t="s">
        <v>150</v>
      </c>
      <c r="BE162" s="422">
        <f>IF(N162="základní",J162,0)</f>
        <v>0</v>
      </c>
      <c r="BF162" s="422">
        <f>IF(N162="snížená",J162,0)</f>
        <v>0</v>
      </c>
      <c r="BG162" s="422">
        <f>IF(N162="zákl. přenesená",J162,0)</f>
        <v>0</v>
      </c>
      <c r="BH162" s="422">
        <f>IF(N162="sníž. přenesená",J162,0)</f>
        <v>0</v>
      </c>
      <c r="BI162" s="422">
        <f>IF(N162="nulová",J162,0)</f>
        <v>0</v>
      </c>
      <c r="BJ162" s="319" t="s">
        <v>26</v>
      </c>
      <c r="BK162" s="422">
        <f>ROUND(I162*H162,2)</f>
        <v>0</v>
      </c>
      <c r="BL162" s="319" t="s">
        <v>170</v>
      </c>
      <c r="BM162" s="421" t="s">
        <v>1477</v>
      </c>
    </row>
    <row r="163" spans="1:65" s="331" customFormat="1" ht="24.2" customHeight="1">
      <c r="A163" s="327"/>
      <c r="B163" s="409"/>
      <c r="C163" s="410">
        <v>26</v>
      </c>
      <c r="D163" s="410" t="s">
        <v>153</v>
      </c>
      <c r="E163" s="411" t="s">
        <v>1478</v>
      </c>
      <c r="F163" s="412" t="s">
        <v>1479</v>
      </c>
      <c r="G163" s="413" t="s">
        <v>265</v>
      </c>
      <c r="H163" s="414">
        <v>76.8</v>
      </c>
      <c r="I163" s="415">
        <v>0</v>
      </c>
      <c r="J163" s="415">
        <f>ROUND(I163*H163,2)</f>
        <v>0</v>
      </c>
      <c r="K163" s="416"/>
      <c r="L163" s="328"/>
      <c r="M163" s="417" t="s">
        <v>5</v>
      </c>
      <c r="N163" s="418" t="s">
        <v>57</v>
      </c>
      <c r="O163" s="419">
        <v>2.5999999999999999E-2</v>
      </c>
      <c r="P163" s="419">
        <f>O163*H163</f>
        <v>1.9967999999999999</v>
      </c>
      <c r="Q163" s="419">
        <v>0</v>
      </c>
      <c r="R163" s="419">
        <f>Q163*H163</f>
        <v>0</v>
      </c>
      <c r="S163" s="419">
        <v>0</v>
      </c>
      <c r="T163" s="420">
        <f>S163*H163</f>
        <v>0</v>
      </c>
      <c r="U163" s="327"/>
      <c r="V163" s="327"/>
      <c r="W163" s="327"/>
      <c r="X163" s="327"/>
      <c r="Y163" s="327"/>
      <c r="Z163" s="327"/>
      <c r="AA163" s="327"/>
      <c r="AB163" s="327"/>
      <c r="AC163" s="327"/>
      <c r="AD163" s="327"/>
      <c r="AE163" s="327"/>
      <c r="AR163" s="421" t="s">
        <v>170</v>
      </c>
      <c r="AT163" s="421" t="s">
        <v>153</v>
      </c>
      <c r="AU163" s="421" t="s">
        <v>94</v>
      </c>
      <c r="AY163" s="319" t="s">
        <v>150</v>
      </c>
      <c r="BE163" s="422">
        <f>IF(N163="základní",J163,0)</f>
        <v>0</v>
      </c>
      <c r="BF163" s="422">
        <f>IF(N163="snížená",J163,0)</f>
        <v>0</v>
      </c>
      <c r="BG163" s="422">
        <f>IF(N163="zákl. přenesená",J163,0)</f>
        <v>0</v>
      </c>
      <c r="BH163" s="422">
        <f>IF(N163="sníž. přenesená",J163,0)</f>
        <v>0</v>
      </c>
      <c r="BI163" s="422">
        <f>IF(N163="nulová",J163,0)</f>
        <v>0</v>
      </c>
      <c r="BJ163" s="319" t="s">
        <v>26</v>
      </c>
      <c r="BK163" s="422">
        <f>ROUND(I163*H163,2)</f>
        <v>0</v>
      </c>
      <c r="BL163" s="319" t="s">
        <v>170</v>
      </c>
      <c r="BM163" s="421" t="s">
        <v>1480</v>
      </c>
    </row>
    <row r="164" spans="1:65" s="331" customFormat="1" ht="33" customHeight="1">
      <c r="A164" s="327"/>
      <c r="B164" s="409"/>
      <c r="C164" s="410">
        <v>27</v>
      </c>
      <c r="D164" s="410" t="s">
        <v>153</v>
      </c>
      <c r="E164" s="411" t="s">
        <v>1481</v>
      </c>
      <c r="F164" s="412" t="s">
        <v>1482</v>
      </c>
      <c r="G164" s="413" t="s">
        <v>265</v>
      </c>
      <c r="H164" s="414">
        <v>76.8</v>
      </c>
      <c r="I164" s="415">
        <v>0</v>
      </c>
      <c r="J164" s="415">
        <f>ROUND(I164*H164,2)</f>
        <v>0</v>
      </c>
      <c r="K164" s="416"/>
      <c r="L164" s="328"/>
      <c r="M164" s="417" t="s">
        <v>5</v>
      </c>
      <c r="N164" s="418" t="s">
        <v>57</v>
      </c>
      <c r="O164" s="419">
        <v>0.14899999999999999</v>
      </c>
      <c r="P164" s="419">
        <f>O164*H164</f>
        <v>11.443199999999999</v>
      </c>
      <c r="Q164" s="419">
        <v>0</v>
      </c>
      <c r="R164" s="419">
        <f>Q164*H164</f>
        <v>0</v>
      </c>
      <c r="S164" s="419">
        <v>0</v>
      </c>
      <c r="T164" s="420">
        <f>S164*H164</f>
        <v>0</v>
      </c>
      <c r="U164" s="327"/>
      <c r="V164" s="327"/>
      <c r="W164" s="327"/>
      <c r="X164" s="327"/>
      <c r="Y164" s="327"/>
      <c r="Z164" s="327"/>
      <c r="AA164" s="327"/>
      <c r="AB164" s="327"/>
      <c r="AC164" s="327"/>
      <c r="AD164" s="327"/>
      <c r="AE164" s="327"/>
      <c r="AR164" s="421" t="s">
        <v>170</v>
      </c>
      <c r="AT164" s="421" t="s">
        <v>153</v>
      </c>
      <c r="AU164" s="421" t="s">
        <v>94</v>
      </c>
      <c r="AY164" s="319" t="s">
        <v>150</v>
      </c>
      <c r="BE164" s="422">
        <f>IF(N164="základní",J164,0)</f>
        <v>0</v>
      </c>
      <c r="BF164" s="422">
        <f>IF(N164="snížená",J164,0)</f>
        <v>0</v>
      </c>
      <c r="BG164" s="422">
        <f>IF(N164="zákl. přenesená",J164,0)</f>
        <v>0</v>
      </c>
      <c r="BH164" s="422">
        <f>IF(N164="sníž. přenesená",J164,0)</f>
        <v>0</v>
      </c>
      <c r="BI164" s="422">
        <f>IF(N164="nulová",J164,0)</f>
        <v>0</v>
      </c>
      <c r="BJ164" s="319" t="s">
        <v>26</v>
      </c>
      <c r="BK164" s="422">
        <f>ROUND(I164*H164,2)</f>
        <v>0</v>
      </c>
      <c r="BL164" s="319" t="s">
        <v>170</v>
      </c>
      <c r="BM164" s="421" t="s">
        <v>1483</v>
      </c>
    </row>
    <row r="165" spans="1:65" s="331" customFormat="1" ht="24.2" customHeight="1">
      <c r="A165" s="327"/>
      <c r="B165" s="409"/>
      <c r="C165" s="410">
        <v>28</v>
      </c>
      <c r="D165" s="410" t="s">
        <v>153</v>
      </c>
      <c r="E165" s="411" t="s">
        <v>1484</v>
      </c>
      <c r="F165" s="412" t="s">
        <v>1485</v>
      </c>
      <c r="G165" s="413" t="s">
        <v>265</v>
      </c>
      <c r="H165" s="414">
        <v>38.4</v>
      </c>
      <c r="I165" s="415">
        <v>0</v>
      </c>
      <c r="J165" s="415">
        <f>ROUND(I165*H165,2)</f>
        <v>0</v>
      </c>
      <c r="K165" s="416"/>
      <c r="L165" s="328"/>
      <c r="M165" s="417" t="s">
        <v>5</v>
      </c>
      <c r="N165" s="418" t="s">
        <v>57</v>
      </c>
      <c r="O165" s="419">
        <v>0.17499999999999999</v>
      </c>
      <c r="P165" s="419">
        <f>O165*H165</f>
        <v>6.72</v>
      </c>
      <c r="Q165" s="419">
        <v>0.34499999999999997</v>
      </c>
      <c r="R165" s="419">
        <f>Q165*H165</f>
        <v>13.247999999999999</v>
      </c>
      <c r="S165" s="419">
        <v>0</v>
      </c>
      <c r="T165" s="420">
        <f>S165*H165</f>
        <v>0</v>
      </c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R165" s="421" t="s">
        <v>170</v>
      </c>
      <c r="AT165" s="421" t="s">
        <v>153</v>
      </c>
      <c r="AU165" s="421" t="s">
        <v>94</v>
      </c>
      <c r="AY165" s="319" t="s">
        <v>150</v>
      </c>
      <c r="BE165" s="422">
        <f>IF(N165="základní",J165,0)</f>
        <v>0</v>
      </c>
      <c r="BF165" s="422">
        <f>IF(N165="snížená",J165,0)</f>
        <v>0</v>
      </c>
      <c r="BG165" s="422">
        <f>IF(N165="zákl. přenesená",J165,0)</f>
        <v>0</v>
      </c>
      <c r="BH165" s="422">
        <f>IF(N165="sníž. přenesená",J165,0)</f>
        <v>0</v>
      </c>
      <c r="BI165" s="422">
        <f>IF(N165="nulová",J165,0)</f>
        <v>0</v>
      </c>
      <c r="BJ165" s="319" t="s">
        <v>26</v>
      </c>
      <c r="BK165" s="422">
        <f>ROUND(I165*H165,2)</f>
        <v>0</v>
      </c>
      <c r="BL165" s="319" t="s">
        <v>170</v>
      </c>
      <c r="BM165" s="421" t="s">
        <v>1486</v>
      </c>
    </row>
    <row r="166" spans="1:65" s="331" customFormat="1" ht="24.2" customHeight="1">
      <c r="A166" s="327"/>
      <c r="B166" s="409"/>
      <c r="C166" s="410">
        <v>29</v>
      </c>
      <c r="D166" s="410" t="s">
        <v>153</v>
      </c>
      <c r="E166" s="411" t="s">
        <v>464</v>
      </c>
      <c r="F166" s="412" t="s">
        <v>1487</v>
      </c>
      <c r="G166" s="413" t="s">
        <v>265</v>
      </c>
      <c r="H166" s="414">
        <v>38.4</v>
      </c>
      <c r="I166" s="415">
        <v>0</v>
      </c>
      <c r="J166" s="415">
        <f>ROUND(I166*H166,2)</f>
        <v>0</v>
      </c>
      <c r="K166" s="416"/>
      <c r="L166" s="328"/>
      <c r="M166" s="417" t="s">
        <v>5</v>
      </c>
      <c r="N166" s="418" t="s">
        <v>57</v>
      </c>
      <c r="O166" s="419">
        <v>4.0000000000000001E-3</v>
      </c>
      <c r="P166" s="419">
        <f>O166*H166</f>
        <v>0.15359999999999999</v>
      </c>
      <c r="Q166" s="419">
        <v>0</v>
      </c>
      <c r="R166" s="419">
        <f>Q166*H166</f>
        <v>0</v>
      </c>
      <c r="S166" s="419">
        <v>0</v>
      </c>
      <c r="T166" s="420">
        <f>S166*H166</f>
        <v>0</v>
      </c>
      <c r="U166" s="327"/>
      <c r="V166" s="327"/>
      <c r="W166" s="327"/>
      <c r="X166" s="327"/>
      <c r="Y166" s="327"/>
      <c r="Z166" s="327"/>
      <c r="AA166" s="327"/>
      <c r="AB166" s="327"/>
      <c r="AC166" s="327"/>
      <c r="AD166" s="327"/>
      <c r="AE166" s="327"/>
      <c r="AR166" s="421" t="s">
        <v>170</v>
      </c>
      <c r="AT166" s="421" t="s">
        <v>153</v>
      </c>
      <c r="AU166" s="421" t="s">
        <v>94</v>
      </c>
      <c r="AY166" s="319" t="s">
        <v>150</v>
      </c>
      <c r="BE166" s="422">
        <f>IF(N166="základní",J166,0)</f>
        <v>0</v>
      </c>
      <c r="BF166" s="422">
        <f>IF(N166="snížená",J166,0)</f>
        <v>0</v>
      </c>
      <c r="BG166" s="422">
        <f>IF(N166="zákl. přenesená",J166,0)</f>
        <v>0</v>
      </c>
      <c r="BH166" s="422">
        <f>IF(N166="sníž. přenesená",J166,0)</f>
        <v>0</v>
      </c>
      <c r="BI166" s="422">
        <f>IF(N166="nulová",J166,0)</f>
        <v>0</v>
      </c>
      <c r="BJ166" s="319" t="s">
        <v>26</v>
      </c>
      <c r="BK166" s="422">
        <f>ROUND(I166*H166,2)</f>
        <v>0</v>
      </c>
      <c r="BL166" s="319" t="s">
        <v>170</v>
      </c>
      <c r="BM166" s="421" t="s">
        <v>1488</v>
      </c>
    </row>
    <row r="167" spans="1:65" s="331" customFormat="1" ht="24.2" customHeight="1">
      <c r="A167" s="327"/>
      <c r="B167" s="409"/>
      <c r="C167" s="410">
        <v>30</v>
      </c>
      <c r="D167" s="410" t="s">
        <v>153</v>
      </c>
      <c r="E167" s="411" t="s">
        <v>1489</v>
      </c>
      <c r="F167" s="412" t="s">
        <v>1490</v>
      </c>
      <c r="G167" s="413" t="s">
        <v>265</v>
      </c>
      <c r="H167" s="414">
        <v>38.4</v>
      </c>
      <c r="I167" s="415">
        <v>0</v>
      </c>
      <c r="J167" s="415">
        <f>ROUND(I167*H167,2)</f>
        <v>0</v>
      </c>
      <c r="K167" s="416"/>
      <c r="L167" s="328"/>
      <c r="M167" s="417" t="s">
        <v>5</v>
      </c>
      <c r="N167" s="418" t="s">
        <v>57</v>
      </c>
      <c r="O167" s="419">
        <v>2E-3</v>
      </c>
      <c r="P167" s="419">
        <f>O167*H167</f>
        <v>7.6799999999999993E-2</v>
      </c>
      <c r="Q167" s="419">
        <v>0</v>
      </c>
      <c r="R167" s="419">
        <f>Q167*H167</f>
        <v>0</v>
      </c>
      <c r="S167" s="419">
        <v>0</v>
      </c>
      <c r="T167" s="420">
        <f>S167*H167</f>
        <v>0</v>
      </c>
      <c r="U167" s="327"/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327"/>
      <c r="AR167" s="421" t="s">
        <v>170</v>
      </c>
      <c r="AT167" s="421" t="s">
        <v>153</v>
      </c>
      <c r="AU167" s="421" t="s">
        <v>94</v>
      </c>
      <c r="AY167" s="319" t="s">
        <v>150</v>
      </c>
      <c r="BE167" s="422">
        <f>IF(N167="základní",J167,0)</f>
        <v>0</v>
      </c>
      <c r="BF167" s="422">
        <f>IF(N167="snížená",J167,0)</f>
        <v>0</v>
      </c>
      <c r="BG167" s="422">
        <f>IF(N167="zákl. přenesená",J167,0)</f>
        <v>0</v>
      </c>
      <c r="BH167" s="422">
        <f>IF(N167="sníž. přenesená",J167,0)</f>
        <v>0</v>
      </c>
      <c r="BI167" s="422">
        <f>IF(N167="nulová",J167,0)</f>
        <v>0</v>
      </c>
      <c r="BJ167" s="319" t="s">
        <v>26</v>
      </c>
      <c r="BK167" s="422">
        <f>ROUND(I167*H167,2)</f>
        <v>0</v>
      </c>
      <c r="BL167" s="319" t="s">
        <v>170</v>
      </c>
      <c r="BM167" s="421" t="s">
        <v>1491</v>
      </c>
    </row>
    <row r="168" spans="1:65" s="331" customFormat="1" ht="33" customHeight="1">
      <c r="A168" s="327"/>
      <c r="B168" s="409"/>
      <c r="C168" s="410">
        <v>31</v>
      </c>
      <c r="D168" s="410" t="s">
        <v>153</v>
      </c>
      <c r="E168" s="411" t="s">
        <v>1492</v>
      </c>
      <c r="F168" s="412" t="s">
        <v>1493</v>
      </c>
      <c r="G168" s="413" t="s">
        <v>265</v>
      </c>
      <c r="H168" s="414">
        <v>38.4</v>
      </c>
      <c r="I168" s="415">
        <v>0</v>
      </c>
      <c r="J168" s="415">
        <f>ROUND(I168*H168,2)</f>
        <v>0</v>
      </c>
      <c r="K168" s="416"/>
      <c r="L168" s="328"/>
      <c r="M168" s="417" t="s">
        <v>5</v>
      </c>
      <c r="N168" s="418" t="s">
        <v>57</v>
      </c>
      <c r="O168" s="419">
        <v>0.19</v>
      </c>
      <c r="P168" s="419">
        <f>O168*H168</f>
        <v>7.2959999999999994</v>
      </c>
      <c r="Q168" s="419">
        <v>0</v>
      </c>
      <c r="R168" s="419">
        <f>Q168*H168</f>
        <v>0</v>
      </c>
      <c r="S168" s="419">
        <v>0</v>
      </c>
      <c r="T168" s="420">
        <f>S168*H168</f>
        <v>0</v>
      </c>
      <c r="U168" s="327"/>
      <c r="V168" s="327"/>
      <c r="W168" s="327"/>
      <c r="X168" s="327"/>
      <c r="Y168" s="327"/>
      <c r="Z168" s="327"/>
      <c r="AA168" s="327"/>
      <c r="AB168" s="327"/>
      <c r="AC168" s="327"/>
      <c r="AD168" s="327"/>
      <c r="AE168" s="327"/>
      <c r="AR168" s="421" t="s">
        <v>170</v>
      </c>
      <c r="AT168" s="421" t="s">
        <v>153</v>
      </c>
      <c r="AU168" s="421" t="s">
        <v>94</v>
      </c>
      <c r="AY168" s="319" t="s">
        <v>150</v>
      </c>
      <c r="BE168" s="422">
        <f>IF(N168="základní",J168,0)</f>
        <v>0</v>
      </c>
      <c r="BF168" s="422">
        <f>IF(N168="snížená",J168,0)</f>
        <v>0</v>
      </c>
      <c r="BG168" s="422">
        <f>IF(N168="zákl. přenesená",J168,0)</f>
        <v>0</v>
      </c>
      <c r="BH168" s="422">
        <f>IF(N168="sníž. přenesená",J168,0)</f>
        <v>0</v>
      </c>
      <c r="BI168" s="422">
        <f>IF(N168="nulová",J168,0)</f>
        <v>0</v>
      </c>
      <c r="BJ168" s="319" t="s">
        <v>26</v>
      </c>
      <c r="BK168" s="422">
        <f>ROUND(I168*H168,2)</f>
        <v>0</v>
      </c>
      <c r="BL168" s="319" t="s">
        <v>170</v>
      </c>
      <c r="BM168" s="421" t="s">
        <v>1494</v>
      </c>
    </row>
    <row r="169" spans="1:65" s="396" customFormat="1" ht="22.9" customHeight="1">
      <c r="B169" s="397"/>
      <c r="D169" s="398" t="s">
        <v>85</v>
      </c>
      <c r="E169" s="407" t="s">
        <v>187</v>
      </c>
      <c r="F169" s="407" t="s">
        <v>477</v>
      </c>
      <c r="J169" s="408">
        <f>SUM(J170:J174)</f>
        <v>0</v>
      </c>
      <c r="L169" s="397"/>
      <c r="M169" s="401"/>
      <c r="N169" s="402"/>
      <c r="O169" s="402"/>
      <c r="P169" s="403">
        <f>SUM(P170:P172)</f>
        <v>21.952000000000002</v>
      </c>
      <c r="Q169" s="402"/>
      <c r="R169" s="403">
        <f>SUM(R170:R172)</f>
        <v>4.1439999999999998E-2</v>
      </c>
      <c r="S169" s="402"/>
      <c r="T169" s="404">
        <f>SUM(T170:T172)</f>
        <v>0</v>
      </c>
      <c r="AR169" s="398" t="s">
        <v>26</v>
      </c>
      <c r="AT169" s="405" t="s">
        <v>85</v>
      </c>
      <c r="AU169" s="405" t="s">
        <v>26</v>
      </c>
      <c r="AY169" s="398" t="s">
        <v>150</v>
      </c>
      <c r="BK169" s="406">
        <f>SUM(BK170:BK172)</f>
        <v>0</v>
      </c>
    </row>
    <row r="170" spans="1:65" s="331" customFormat="1" ht="24.2" customHeight="1">
      <c r="A170" s="327"/>
      <c r="B170" s="409"/>
      <c r="C170" s="410">
        <v>32</v>
      </c>
      <c r="D170" s="410" t="s">
        <v>153</v>
      </c>
      <c r="E170" s="411" t="s">
        <v>555</v>
      </c>
      <c r="F170" s="412" t="s">
        <v>1495</v>
      </c>
      <c r="G170" s="413" t="s">
        <v>289</v>
      </c>
      <c r="H170" s="414">
        <v>112</v>
      </c>
      <c r="I170" s="415">
        <v>0</v>
      </c>
      <c r="J170" s="415">
        <f>ROUND(I170*H170,2)</f>
        <v>0</v>
      </c>
      <c r="K170" s="416"/>
      <c r="L170" s="328"/>
      <c r="M170" s="417" t="s">
        <v>5</v>
      </c>
      <c r="N170" s="418" t="s">
        <v>57</v>
      </c>
      <c r="O170" s="419">
        <v>0.17100000000000001</v>
      </c>
      <c r="P170" s="419">
        <f>O170*H170</f>
        <v>19.152000000000001</v>
      </c>
      <c r="Q170" s="419">
        <v>0</v>
      </c>
      <c r="R170" s="419">
        <f>Q170*H170</f>
        <v>0</v>
      </c>
      <c r="S170" s="419">
        <v>0</v>
      </c>
      <c r="T170" s="420">
        <f>S170*H170</f>
        <v>0</v>
      </c>
      <c r="U170" s="327"/>
      <c r="V170" s="327"/>
      <c r="W170" s="327"/>
      <c r="X170" s="327"/>
      <c r="Y170" s="327"/>
      <c r="Z170" s="327"/>
      <c r="AA170" s="327"/>
      <c r="AB170" s="327"/>
      <c r="AC170" s="327"/>
      <c r="AD170" s="327"/>
      <c r="AE170" s="327"/>
      <c r="AR170" s="421" t="s">
        <v>170</v>
      </c>
      <c r="AT170" s="421" t="s">
        <v>153</v>
      </c>
      <c r="AU170" s="421" t="s">
        <v>94</v>
      </c>
      <c r="AY170" s="319" t="s">
        <v>150</v>
      </c>
      <c r="BE170" s="422">
        <f>IF(N170="základní",J170,0)</f>
        <v>0</v>
      </c>
      <c r="BF170" s="422">
        <f>IF(N170="snížená",J170,0)</f>
        <v>0</v>
      </c>
      <c r="BG170" s="422">
        <f>IF(N170="zákl. přenesená",J170,0)</f>
        <v>0</v>
      </c>
      <c r="BH170" s="422">
        <f>IF(N170="sníž. přenesená",J170,0)</f>
        <v>0</v>
      </c>
      <c r="BI170" s="422">
        <f>IF(N170="nulová",J170,0)</f>
        <v>0</v>
      </c>
      <c r="BJ170" s="319" t="s">
        <v>26</v>
      </c>
      <c r="BK170" s="422">
        <f>ROUND(I170*H170,2)</f>
        <v>0</v>
      </c>
      <c r="BL170" s="319" t="s">
        <v>170</v>
      </c>
      <c r="BM170" s="421" t="s">
        <v>1496</v>
      </c>
    </row>
    <row r="171" spans="1:65" s="331" customFormat="1" ht="21.75" customHeight="1">
      <c r="A171" s="327"/>
      <c r="B171" s="409"/>
      <c r="C171" s="439">
        <v>33</v>
      </c>
      <c r="D171" s="439" t="s">
        <v>389</v>
      </c>
      <c r="E171" s="440" t="s">
        <v>1497</v>
      </c>
      <c r="F171" s="441" t="s">
        <v>1516</v>
      </c>
      <c r="G171" s="442" t="s">
        <v>289</v>
      </c>
      <c r="H171" s="443">
        <v>112</v>
      </c>
      <c r="I171" s="444">
        <v>0</v>
      </c>
      <c r="J171" s="444">
        <f>ROUND(I171*H171,2)</f>
        <v>0</v>
      </c>
      <c r="K171" s="445"/>
      <c r="L171" s="446"/>
      <c r="M171" s="447" t="s">
        <v>5</v>
      </c>
      <c r="N171" s="448" t="s">
        <v>57</v>
      </c>
      <c r="O171" s="419">
        <v>0</v>
      </c>
      <c r="P171" s="419">
        <f>O171*H171</f>
        <v>0</v>
      </c>
      <c r="Q171" s="419">
        <v>2.7999999999999998E-4</v>
      </c>
      <c r="R171" s="419">
        <f>Q171*H171</f>
        <v>3.1359999999999999E-2</v>
      </c>
      <c r="S171" s="419">
        <v>0</v>
      </c>
      <c r="T171" s="420">
        <f>S171*H171</f>
        <v>0</v>
      </c>
      <c r="U171" s="327"/>
      <c r="V171" s="327"/>
      <c r="W171" s="327"/>
      <c r="X171" s="327"/>
      <c r="Y171" s="327"/>
      <c r="Z171" s="327"/>
      <c r="AA171" s="327"/>
      <c r="AB171" s="327"/>
      <c r="AC171" s="327"/>
      <c r="AD171" s="327"/>
      <c r="AE171" s="327"/>
      <c r="AR171" s="421" t="s">
        <v>187</v>
      </c>
      <c r="AT171" s="421" t="s">
        <v>389</v>
      </c>
      <c r="AU171" s="421" t="s">
        <v>94</v>
      </c>
      <c r="AY171" s="319" t="s">
        <v>150</v>
      </c>
      <c r="BE171" s="422">
        <f>IF(N171="základní",J171,0)</f>
        <v>0</v>
      </c>
      <c r="BF171" s="422">
        <f>IF(N171="snížená",J171,0)</f>
        <v>0</v>
      </c>
      <c r="BG171" s="422">
        <f>IF(N171="zákl. přenesená",J171,0)</f>
        <v>0</v>
      </c>
      <c r="BH171" s="422">
        <f>IF(N171="sníž. přenesená",J171,0)</f>
        <v>0</v>
      </c>
      <c r="BI171" s="422">
        <f>IF(N171="nulová",J171,0)</f>
        <v>0</v>
      </c>
      <c r="BJ171" s="319" t="s">
        <v>26</v>
      </c>
      <c r="BK171" s="422">
        <f>ROUND(I171*H171,2)</f>
        <v>0</v>
      </c>
      <c r="BL171" s="319" t="s">
        <v>170</v>
      </c>
      <c r="BM171" s="421" t="s">
        <v>1498</v>
      </c>
    </row>
    <row r="172" spans="1:65" s="331" customFormat="1" ht="21.75" customHeight="1">
      <c r="A172" s="327"/>
      <c r="B172" s="409"/>
      <c r="C172" s="410">
        <v>34</v>
      </c>
      <c r="D172" s="410" t="s">
        <v>153</v>
      </c>
      <c r="E172" s="411" t="s">
        <v>1499</v>
      </c>
      <c r="F172" s="412" t="s">
        <v>1500</v>
      </c>
      <c r="G172" s="413" t="s">
        <v>289</v>
      </c>
      <c r="H172" s="414">
        <v>112</v>
      </c>
      <c r="I172" s="415">
        <v>0</v>
      </c>
      <c r="J172" s="415">
        <f>ROUND(I172*H172,2)</f>
        <v>0</v>
      </c>
      <c r="K172" s="416"/>
      <c r="L172" s="328"/>
      <c r="M172" s="417" t="s">
        <v>5</v>
      </c>
      <c r="N172" s="418" t="s">
        <v>57</v>
      </c>
      <c r="O172" s="419">
        <v>2.5000000000000001E-2</v>
      </c>
      <c r="P172" s="419">
        <f>O172*H172</f>
        <v>2.8000000000000003</v>
      </c>
      <c r="Q172" s="419">
        <v>9.0000000000000006E-5</v>
      </c>
      <c r="R172" s="419">
        <f>Q172*H172</f>
        <v>1.008E-2</v>
      </c>
      <c r="S172" s="419">
        <v>0</v>
      </c>
      <c r="T172" s="420">
        <f>S172*H172</f>
        <v>0</v>
      </c>
      <c r="U172" s="327"/>
      <c r="V172" s="327"/>
      <c r="W172" s="327"/>
      <c r="X172" s="327"/>
      <c r="Y172" s="327"/>
      <c r="Z172" s="327"/>
      <c r="AA172" s="327"/>
      <c r="AB172" s="327"/>
      <c r="AC172" s="327"/>
      <c r="AD172" s="327"/>
      <c r="AE172" s="327"/>
      <c r="AR172" s="421" t="s">
        <v>170</v>
      </c>
      <c r="AT172" s="421" t="s">
        <v>153</v>
      </c>
      <c r="AU172" s="421" t="s">
        <v>94</v>
      </c>
      <c r="AY172" s="319" t="s">
        <v>150</v>
      </c>
      <c r="BE172" s="422">
        <f>IF(N172="základní",J172,0)</f>
        <v>0</v>
      </c>
      <c r="BF172" s="422">
        <f>IF(N172="snížená",J172,0)</f>
        <v>0</v>
      </c>
      <c r="BG172" s="422">
        <f>IF(N172="zákl. přenesená",J172,0)</f>
        <v>0</v>
      </c>
      <c r="BH172" s="422">
        <f>IF(N172="sníž. přenesená",J172,0)</f>
        <v>0</v>
      </c>
      <c r="BI172" s="422">
        <f>IF(N172="nulová",J172,0)</f>
        <v>0</v>
      </c>
      <c r="BJ172" s="319" t="s">
        <v>26</v>
      </c>
      <c r="BK172" s="422">
        <f>ROUND(I172*H172,2)</f>
        <v>0</v>
      </c>
      <c r="BL172" s="319" t="s">
        <v>170</v>
      </c>
      <c r="BM172" s="421" t="s">
        <v>1501</v>
      </c>
    </row>
    <row r="173" spans="1:65" s="331" customFormat="1" ht="21.75" customHeight="1">
      <c r="A173" s="329"/>
      <c r="B173" s="409"/>
      <c r="C173" s="410">
        <v>35</v>
      </c>
      <c r="D173" s="410" t="s">
        <v>1514</v>
      </c>
      <c r="E173" s="411" t="s">
        <v>156</v>
      </c>
      <c r="F173" s="412" t="s">
        <v>1515</v>
      </c>
      <c r="G173" s="413" t="s">
        <v>591</v>
      </c>
      <c r="H173" s="414">
        <v>16</v>
      </c>
      <c r="I173" s="415">
        <v>0</v>
      </c>
      <c r="J173" s="415">
        <f>ROUND(I173*H173,2)</f>
        <v>0</v>
      </c>
      <c r="K173" s="445"/>
      <c r="L173" s="446"/>
      <c r="M173" s="447" t="s">
        <v>5</v>
      </c>
      <c r="N173" s="448" t="s">
        <v>57</v>
      </c>
      <c r="O173" s="419"/>
      <c r="P173" s="419"/>
      <c r="Q173" s="419"/>
      <c r="R173" s="419"/>
      <c r="S173" s="419"/>
      <c r="T173" s="420"/>
      <c r="U173" s="329"/>
      <c r="V173" s="329"/>
      <c r="W173" s="329"/>
      <c r="X173" s="329"/>
      <c r="Y173" s="329"/>
      <c r="Z173" s="329"/>
      <c r="AA173" s="329"/>
      <c r="AB173" s="329"/>
      <c r="AC173" s="329"/>
      <c r="AD173" s="329"/>
      <c r="AE173" s="329"/>
      <c r="AR173" s="421"/>
      <c r="AT173" s="421"/>
      <c r="AU173" s="421"/>
      <c r="AY173" s="319"/>
      <c r="BE173" s="422"/>
      <c r="BF173" s="422"/>
      <c r="BG173" s="422"/>
      <c r="BH173" s="422"/>
      <c r="BI173" s="422"/>
      <c r="BJ173" s="319"/>
      <c r="BK173" s="422"/>
      <c r="BL173" s="319"/>
      <c r="BM173" s="421"/>
    </row>
    <row r="174" spans="1:65" s="331" customFormat="1" ht="21.75" customHeight="1">
      <c r="A174" s="329"/>
      <c r="B174" s="409"/>
      <c r="C174" s="410">
        <v>36</v>
      </c>
      <c r="D174" s="410" t="s">
        <v>1514</v>
      </c>
      <c r="E174" s="411" t="s">
        <v>156</v>
      </c>
      <c r="F174" s="412" t="s">
        <v>1517</v>
      </c>
      <c r="G174" s="413" t="s">
        <v>591</v>
      </c>
      <c r="H174" s="414">
        <v>16</v>
      </c>
      <c r="I174" s="415">
        <v>0</v>
      </c>
      <c r="J174" s="415">
        <f>ROUND(I174*H174,2)</f>
        <v>0</v>
      </c>
      <c r="K174" s="445"/>
      <c r="L174" s="446"/>
      <c r="M174" s="447" t="s">
        <v>5</v>
      </c>
      <c r="N174" s="448" t="s">
        <v>57</v>
      </c>
      <c r="O174" s="419"/>
      <c r="P174" s="419"/>
      <c r="Q174" s="419"/>
      <c r="R174" s="419"/>
      <c r="S174" s="419"/>
      <c r="T174" s="420"/>
      <c r="U174" s="329"/>
      <c r="V174" s="329"/>
      <c r="W174" s="329"/>
      <c r="X174" s="329"/>
      <c r="Y174" s="329"/>
      <c r="Z174" s="329"/>
      <c r="AA174" s="329"/>
      <c r="AB174" s="329"/>
      <c r="AC174" s="329"/>
      <c r="AD174" s="329"/>
      <c r="AE174" s="329"/>
      <c r="AR174" s="421"/>
      <c r="AT174" s="421"/>
      <c r="AU174" s="421"/>
      <c r="AY174" s="319"/>
      <c r="BE174" s="422"/>
      <c r="BF174" s="422"/>
      <c r="BG174" s="422"/>
      <c r="BH174" s="422"/>
      <c r="BI174" s="422"/>
      <c r="BJ174" s="319"/>
      <c r="BK174" s="422"/>
      <c r="BL174" s="319"/>
      <c r="BM174" s="421"/>
    </row>
    <row r="175" spans="1:65" s="331" customFormat="1" ht="36">
      <c r="A175" s="329"/>
      <c r="B175" s="409"/>
      <c r="C175" s="410"/>
      <c r="D175" s="410"/>
      <c r="E175" s="411"/>
      <c r="F175" s="516" t="s">
        <v>1518</v>
      </c>
      <c r="G175" s="413"/>
      <c r="H175" s="414"/>
      <c r="I175" s="415"/>
      <c r="J175" s="415"/>
      <c r="K175" s="515"/>
      <c r="L175" s="446"/>
      <c r="M175" s="447"/>
      <c r="N175" s="448"/>
      <c r="O175" s="419"/>
      <c r="P175" s="419"/>
      <c r="Q175" s="419"/>
      <c r="R175" s="419"/>
      <c r="S175" s="419"/>
      <c r="T175" s="420"/>
      <c r="U175" s="329"/>
      <c r="V175" s="329"/>
      <c r="W175" s="329"/>
      <c r="X175" s="329"/>
      <c r="Y175" s="329"/>
      <c r="Z175" s="329"/>
      <c r="AA175" s="329"/>
      <c r="AB175" s="329"/>
      <c r="AC175" s="329"/>
      <c r="AD175" s="329"/>
      <c r="AE175" s="329"/>
      <c r="AR175" s="421"/>
      <c r="AT175" s="421"/>
      <c r="AU175" s="421"/>
      <c r="AY175" s="319"/>
      <c r="BE175" s="422"/>
      <c r="BF175" s="422"/>
      <c r="BG175" s="422"/>
      <c r="BH175" s="422"/>
      <c r="BI175" s="422"/>
      <c r="BJ175" s="319"/>
      <c r="BK175" s="422"/>
      <c r="BL175" s="319"/>
      <c r="BM175" s="421"/>
    </row>
    <row r="176" spans="1:65" s="396" customFormat="1" ht="22.9" customHeight="1">
      <c r="B176" s="397"/>
      <c r="D176" s="398" t="s">
        <v>85</v>
      </c>
      <c r="E176" s="407" t="s">
        <v>191</v>
      </c>
      <c r="F176" s="407" t="s">
        <v>754</v>
      </c>
      <c r="J176" s="408">
        <f>J177+J183</f>
        <v>0</v>
      </c>
      <c r="L176" s="397"/>
      <c r="M176" s="401"/>
      <c r="N176" s="402"/>
      <c r="O176" s="402"/>
      <c r="P176" s="403" t="e">
        <f>SUM(#REF!)</f>
        <v>#REF!</v>
      </c>
      <c r="Q176" s="402"/>
      <c r="R176" s="403" t="e">
        <f>SUM(#REF!)</f>
        <v>#REF!</v>
      </c>
      <c r="S176" s="402"/>
      <c r="T176" s="404" t="e">
        <f>SUM(#REF!)</f>
        <v>#REF!</v>
      </c>
      <c r="AR176" s="398" t="s">
        <v>26</v>
      </c>
      <c r="AT176" s="405" t="s">
        <v>85</v>
      </c>
      <c r="AU176" s="405" t="s">
        <v>26</v>
      </c>
      <c r="AY176" s="398" t="s">
        <v>150</v>
      </c>
      <c r="BK176" s="406" t="e">
        <f>SUM(#REF!)</f>
        <v>#REF!</v>
      </c>
    </row>
    <row r="177" spans="1:65" s="396" customFormat="1" ht="22.9" customHeight="1">
      <c r="B177" s="397"/>
      <c r="D177" s="398" t="s">
        <v>85</v>
      </c>
      <c r="E177" s="407" t="s">
        <v>768</v>
      </c>
      <c r="F177" s="407" t="s">
        <v>769</v>
      </c>
      <c r="J177" s="408">
        <f>J178+J179</f>
        <v>0</v>
      </c>
      <c r="L177" s="397"/>
      <c r="M177" s="401"/>
      <c r="N177" s="402"/>
      <c r="O177" s="402"/>
      <c r="P177" s="403">
        <f>SUM(P178:P182)</f>
        <v>2.6347</v>
      </c>
      <c r="Q177" s="402"/>
      <c r="R177" s="403">
        <f>SUM(R178:R182)</f>
        <v>0</v>
      </c>
      <c r="S177" s="402"/>
      <c r="T177" s="404">
        <f>SUM(T178:T182)</f>
        <v>0</v>
      </c>
      <c r="AR177" s="398" t="s">
        <v>26</v>
      </c>
      <c r="AT177" s="405" t="s">
        <v>85</v>
      </c>
      <c r="AU177" s="405" t="s">
        <v>26</v>
      </c>
      <c r="AY177" s="398" t="s">
        <v>150</v>
      </c>
      <c r="BK177" s="406">
        <f>SUM(BK178:BK182)</f>
        <v>0</v>
      </c>
    </row>
    <row r="178" spans="1:65" s="331" customFormat="1" ht="21.75" customHeight="1">
      <c r="A178" s="327"/>
      <c r="B178" s="409"/>
      <c r="C178" s="410">
        <v>37</v>
      </c>
      <c r="D178" s="410" t="s">
        <v>153</v>
      </c>
      <c r="E178" s="411" t="s">
        <v>771</v>
      </c>
      <c r="F178" s="412" t="s">
        <v>1502</v>
      </c>
      <c r="G178" s="413" t="s">
        <v>378</v>
      </c>
      <c r="H178" s="414">
        <v>43.9</v>
      </c>
      <c r="I178" s="415">
        <v>0</v>
      </c>
      <c r="J178" s="415">
        <f>ROUND(I178*H178,2)</f>
        <v>0</v>
      </c>
      <c r="K178" s="416"/>
      <c r="L178" s="328"/>
      <c r="M178" s="417" t="s">
        <v>5</v>
      </c>
      <c r="N178" s="418" t="s">
        <v>57</v>
      </c>
      <c r="O178" s="419">
        <v>0.03</v>
      </c>
      <c r="P178" s="419">
        <f>O178*H178</f>
        <v>1.3169999999999999</v>
      </c>
      <c r="Q178" s="419">
        <v>0</v>
      </c>
      <c r="R178" s="419">
        <f>Q178*H178</f>
        <v>0</v>
      </c>
      <c r="S178" s="419">
        <v>0</v>
      </c>
      <c r="T178" s="420">
        <f>S178*H178</f>
        <v>0</v>
      </c>
      <c r="U178" s="327"/>
      <c r="V178" s="327"/>
      <c r="W178" s="327"/>
      <c r="X178" s="327"/>
      <c r="Y178" s="327"/>
      <c r="Z178" s="327"/>
      <c r="AA178" s="327"/>
      <c r="AB178" s="327"/>
      <c r="AC178" s="327"/>
      <c r="AD178" s="327"/>
      <c r="AE178" s="327"/>
      <c r="AR178" s="421" t="s">
        <v>170</v>
      </c>
      <c r="AT178" s="421" t="s">
        <v>153</v>
      </c>
      <c r="AU178" s="421" t="s">
        <v>94</v>
      </c>
      <c r="AY178" s="319" t="s">
        <v>150</v>
      </c>
      <c r="BE178" s="422">
        <f>IF(N178="základní",J178,0)</f>
        <v>0</v>
      </c>
      <c r="BF178" s="422">
        <f>IF(N178="snížená",J178,0)</f>
        <v>0</v>
      </c>
      <c r="BG178" s="422">
        <f>IF(N178="zákl. přenesená",J178,0)</f>
        <v>0</v>
      </c>
      <c r="BH178" s="422">
        <f>IF(N178="sníž. přenesená",J178,0)</f>
        <v>0</v>
      </c>
      <c r="BI178" s="422">
        <f>IF(N178="nulová",J178,0)</f>
        <v>0</v>
      </c>
      <c r="BJ178" s="319" t="s">
        <v>26</v>
      </c>
      <c r="BK178" s="422">
        <f>ROUND(I178*H178,2)</f>
        <v>0</v>
      </c>
      <c r="BL178" s="319" t="s">
        <v>170</v>
      </c>
      <c r="BM178" s="421" t="s">
        <v>1503</v>
      </c>
    </row>
    <row r="179" spans="1:65" s="331" customFormat="1" ht="24.2" customHeight="1">
      <c r="A179" s="327"/>
      <c r="B179" s="409"/>
      <c r="C179" s="410">
        <v>38</v>
      </c>
      <c r="D179" s="410" t="s">
        <v>153</v>
      </c>
      <c r="E179" s="411" t="s">
        <v>775</v>
      </c>
      <c r="F179" s="412" t="s">
        <v>1504</v>
      </c>
      <c r="G179" s="413" t="s">
        <v>378</v>
      </c>
      <c r="H179" s="414">
        <v>658.85</v>
      </c>
      <c r="I179" s="415">
        <v>0</v>
      </c>
      <c r="J179" s="415">
        <f>ROUND(I179*H179,2)</f>
        <v>0</v>
      </c>
      <c r="K179" s="416"/>
      <c r="L179" s="328"/>
      <c r="M179" s="417" t="s">
        <v>5</v>
      </c>
      <c r="N179" s="418" t="s">
        <v>57</v>
      </c>
      <c r="O179" s="419">
        <v>2E-3</v>
      </c>
      <c r="P179" s="419">
        <f>O179*H179</f>
        <v>1.3177000000000001</v>
      </c>
      <c r="Q179" s="419">
        <v>0</v>
      </c>
      <c r="R179" s="419">
        <f>Q179*H179</f>
        <v>0</v>
      </c>
      <c r="S179" s="419">
        <v>0</v>
      </c>
      <c r="T179" s="420">
        <f>S179*H179</f>
        <v>0</v>
      </c>
      <c r="U179" s="327"/>
      <c r="V179" s="327"/>
      <c r="W179" s="327"/>
      <c r="X179" s="327"/>
      <c r="Y179" s="327"/>
      <c r="Z179" s="327"/>
      <c r="AA179" s="327"/>
      <c r="AB179" s="327"/>
      <c r="AC179" s="327"/>
      <c r="AD179" s="327"/>
      <c r="AE179" s="327"/>
      <c r="AR179" s="421" t="s">
        <v>170</v>
      </c>
      <c r="AT179" s="421" t="s">
        <v>153</v>
      </c>
      <c r="AU179" s="421" t="s">
        <v>94</v>
      </c>
      <c r="AY179" s="319" t="s">
        <v>150</v>
      </c>
      <c r="BE179" s="422">
        <f>IF(N179="základní",J179,0)</f>
        <v>0</v>
      </c>
      <c r="BF179" s="422">
        <f>IF(N179="snížená",J179,0)</f>
        <v>0</v>
      </c>
      <c r="BG179" s="422">
        <f>IF(N179="zákl. přenesená",J179,0)</f>
        <v>0</v>
      </c>
      <c r="BH179" s="422">
        <f>IF(N179="sníž. přenesená",J179,0)</f>
        <v>0</v>
      </c>
      <c r="BI179" s="422">
        <f>IF(N179="nulová",J179,0)</f>
        <v>0</v>
      </c>
      <c r="BJ179" s="319" t="s">
        <v>26</v>
      </c>
      <c r="BK179" s="422">
        <f>ROUND(I179*H179,2)</f>
        <v>0</v>
      </c>
      <c r="BL179" s="319" t="s">
        <v>170</v>
      </c>
      <c r="BM179" s="421" t="s">
        <v>1505</v>
      </c>
    </row>
    <row r="180" spans="1:65" s="432" customFormat="1" ht="22.5">
      <c r="B180" s="433"/>
      <c r="D180" s="425" t="s">
        <v>163</v>
      </c>
      <c r="E180" s="434" t="s">
        <v>5</v>
      </c>
      <c r="F180" s="435" t="s">
        <v>1437</v>
      </c>
      <c r="H180" s="434" t="s">
        <v>5</v>
      </c>
      <c r="L180" s="433"/>
      <c r="M180" s="436"/>
      <c r="N180" s="437"/>
      <c r="O180" s="437"/>
      <c r="P180" s="437"/>
      <c r="Q180" s="437"/>
      <c r="R180" s="437"/>
      <c r="S180" s="437"/>
      <c r="T180" s="438"/>
      <c r="AT180" s="434" t="s">
        <v>163</v>
      </c>
      <c r="AU180" s="434" t="s">
        <v>94</v>
      </c>
      <c r="AV180" s="432" t="s">
        <v>26</v>
      </c>
      <c r="AW180" s="432" t="s">
        <v>49</v>
      </c>
      <c r="AX180" s="432" t="s">
        <v>86</v>
      </c>
      <c r="AY180" s="434" t="s">
        <v>150</v>
      </c>
    </row>
    <row r="181" spans="1:65" s="331" customFormat="1" ht="33" customHeight="1">
      <c r="A181" s="327"/>
      <c r="B181" s="409"/>
      <c r="C181" s="410">
        <v>39</v>
      </c>
      <c r="D181" s="410" t="s">
        <v>153</v>
      </c>
      <c r="E181" s="411" t="s">
        <v>1506</v>
      </c>
      <c r="F181" s="412" t="s">
        <v>1507</v>
      </c>
      <c r="G181" s="413" t="s">
        <v>378</v>
      </c>
      <c r="H181" s="414">
        <v>14.35</v>
      </c>
      <c r="I181" s="415">
        <v>0</v>
      </c>
      <c r="J181" s="415">
        <f>ROUND(I181*H181,2)</f>
        <v>0</v>
      </c>
      <c r="K181" s="416"/>
      <c r="L181" s="328"/>
      <c r="M181" s="417" t="s">
        <v>5</v>
      </c>
      <c r="N181" s="418" t="s">
        <v>57</v>
      </c>
      <c r="O181" s="419">
        <v>0</v>
      </c>
      <c r="P181" s="419">
        <f>O181*H181</f>
        <v>0</v>
      </c>
      <c r="Q181" s="419">
        <v>0</v>
      </c>
      <c r="R181" s="419">
        <f>Q181*H181</f>
        <v>0</v>
      </c>
      <c r="S181" s="419">
        <v>0</v>
      </c>
      <c r="T181" s="420">
        <f>S181*H181</f>
        <v>0</v>
      </c>
      <c r="U181" s="327"/>
      <c r="V181" s="327"/>
      <c r="W181" s="327"/>
      <c r="X181" s="327"/>
      <c r="Y181" s="327"/>
      <c r="Z181" s="327"/>
      <c r="AA181" s="327"/>
      <c r="AB181" s="327"/>
      <c r="AC181" s="327"/>
      <c r="AD181" s="327"/>
      <c r="AE181" s="327"/>
      <c r="AR181" s="421" t="s">
        <v>170</v>
      </c>
      <c r="AT181" s="421" t="s">
        <v>153</v>
      </c>
      <c r="AU181" s="421" t="s">
        <v>94</v>
      </c>
      <c r="AY181" s="319" t="s">
        <v>150</v>
      </c>
      <c r="BE181" s="422">
        <f>IF(N181="základní",J181,0)</f>
        <v>0</v>
      </c>
      <c r="BF181" s="422">
        <f>IF(N181="snížená",J181,0)</f>
        <v>0</v>
      </c>
      <c r="BG181" s="422">
        <f>IF(N181="zákl. přenesená",J181,0)</f>
        <v>0</v>
      </c>
      <c r="BH181" s="422">
        <f>IF(N181="sníž. přenesená",J181,0)</f>
        <v>0</v>
      </c>
      <c r="BI181" s="422">
        <f>IF(N181="nulová",J181,0)</f>
        <v>0</v>
      </c>
      <c r="BJ181" s="319" t="s">
        <v>26</v>
      </c>
      <c r="BK181" s="422">
        <f>ROUND(I181*H181,2)</f>
        <v>0</v>
      </c>
      <c r="BL181" s="319" t="s">
        <v>170</v>
      </c>
      <c r="BM181" s="421" t="s">
        <v>1508</v>
      </c>
    </row>
    <row r="182" spans="1:65" s="331" customFormat="1" ht="24.2" customHeight="1">
      <c r="A182" s="327"/>
      <c r="B182" s="409"/>
      <c r="C182" s="410">
        <v>40</v>
      </c>
      <c r="D182" s="410" t="s">
        <v>153</v>
      </c>
      <c r="E182" s="411" t="s">
        <v>1509</v>
      </c>
      <c r="F182" s="412" t="s">
        <v>1449</v>
      </c>
      <c r="G182" s="413" t="s">
        <v>378</v>
      </c>
      <c r="H182" s="414">
        <v>29.55</v>
      </c>
      <c r="I182" s="415">
        <v>0</v>
      </c>
      <c r="J182" s="415">
        <f>ROUND(I182*H182,2)</f>
        <v>0</v>
      </c>
      <c r="K182" s="416"/>
      <c r="L182" s="328"/>
      <c r="M182" s="417" t="s">
        <v>5</v>
      </c>
      <c r="N182" s="418" t="s">
        <v>57</v>
      </c>
      <c r="O182" s="419">
        <v>0</v>
      </c>
      <c r="P182" s="419">
        <f>O182*H182</f>
        <v>0</v>
      </c>
      <c r="Q182" s="419">
        <v>0</v>
      </c>
      <c r="R182" s="419">
        <f>Q182*H182</f>
        <v>0</v>
      </c>
      <c r="S182" s="419">
        <v>0</v>
      </c>
      <c r="T182" s="420">
        <f>S182*H182</f>
        <v>0</v>
      </c>
      <c r="U182" s="327"/>
      <c r="V182" s="327"/>
      <c r="W182" s="327"/>
      <c r="X182" s="327"/>
      <c r="Y182" s="327"/>
      <c r="Z182" s="327"/>
      <c r="AA182" s="327"/>
      <c r="AB182" s="327"/>
      <c r="AC182" s="327"/>
      <c r="AD182" s="327"/>
      <c r="AE182" s="327"/>
      <c r="AR182" s="421" t="s">
        <v>170</v>
      </c>
      <c r="AT182" s="421" t="s">
        <v>153</v>
      </c>
      <c r="AU182" s="421" t="s">
        <v>94</v>
      </c>
      <c r="AY182" s="319" t="s">
        <v>150</v>
      </c>
      <c r="BE182" s="422">
        <f>IF(N182="základní",J182,0)</f>
        <v>0</v>
      </c>
      <c r="BF182" s="422">
        <f>IF(N182="snížená",J182,0)</f>
        <v>0</v>
      </c>
      <c r="BG182" s="422">
        <f>IF(N182="zákl. přenesená",J182,0)</f>
        <v>0</v>
      </c>
      <c r="BH182" s="422">
        <f>IF(N182="sníž. přenesená",J182,0)</f>
        <v>0</v>
      </c>
      <c r="BI182" s="422">
        <f>IF(N182="nulová",J182,0)</f>
        <v>0</v>
      </c>
      <c r="BJ182" s="319" t="s">
        <v>26</v>
      </c>
      <c r="BK182" s="422">
        <f>ROUND(I182*H182,2)</f>
        <v>0</v>
      </c>
      <c r="BL182" s="319" t="s">
        <v>170</v>
      </c>
      <c r="BM182" s="421" t="s">
        <v>1510</v>
      </c>
    </row>
    <row r="183" spans="1:65" s="396" customFormat="1" ht="22.9" customHeight="1">
      <c r="B183" s="397"/>
      <c r="D183" s="398" t="s">
        <v>85</v>
      </c>
      <c r="E183" s="407" t="s">
        <v>792</v>
      </c>
      <c r="F183" s="407" t="s">
        <v>793</v>
      </c>
      <c r="J183" s="408">
        <f>J184</f>
        <v>0</v>
      </c>
      <c r="L183" s="397"/>
      <c r="M183" s="401"/>
      <c r="N183" s="402"/>
      <c r="O183" s="402"/>
      <c r="P183" s="403">
        <f>SUM(P184:P184)</f>
        <v>2.8980000000000002E-2</v>
      </c>
      <c r="Q183" s="402"/>
      <c r="R183" s="403">
        <f>SUM(R184:R184)</f>
        <v>0</v>
      </c>
      <c r="S183" s="402"/>
      <c r="T183" s="404">
        <f>SUM(T184:T184)</f>
        <v>0</v>
      </c>
      <c r="AR183" s="398" t="s">
        <v>26</v>
      </c>
      <c r="AT183" s="405" t="s">
        <v>85</v>
      </c>
      <c r="AU183" s="405" t="s">
        <v>26</v>
      </c>
      <c r="AY183" s="398" t="s">
        <v>150</v>
      </c>
      <c r="BK183" s="406">
        <f>SUM(BK184:BK184)</f>
        <v>0</v>
      </c>
    </row>
    <row r="184" spans="1:65" s="331" customFormat="1" ht="24.2" customHeight="1">
      <c r="A184" s="327"/>
      <c r="B184" s="409"/>
      <c r="C184" s="410">
        <v>41</v>
      </c>
      <c r="D184" s="410" t="s">
        <v>153</v>
      </c>
      <c r="E184" s="411" t="s">
        <v>795</v>
      </c>
      <c r="F184" s="412" t="s">
        <v>1519</v>
      </c>
      <c r="G184" s="413" t="s">
        <v>378</v>
      </c>
      <c r="H184" s="414">
        <v>3.5000000000000003E-2</v>
      </c>
      <c r="I184" s="415">
        <v>0</v>
      </c>
      <c r="J184" s="415">
        <f>ROUND(I184*H184,2)</f>
        <v>0</v>
      </c>
      <c r="K184" s="416"/>
      <c r="L184" s="328"/>
      <c r="M184" s="417" t="s">
        <v>5</v>
      </c>
      <c r="N184" s="418" t="s">
        <v>57</v>
      </c>
      <c r="O184" s="419">
        <v>0.82799999999999996</v>
      </c>
      <c r="P184" s="419">
        <f>O184*H184</f>
        <v>2.8980000000000002E-2</v>
      </c>
      <c r="Q184" s="419">
        <v>0</v>
      </c>
      <c r="R184" s="419">
        <f>Q184*H184</f>
        <v>0</v>
      </c>
      <c r="S184" s="419">
        <v>0</v>
      </c>
      <c r="T184" s="420">
        <f>S184*H184</f>
        <v>0</v>
      </c>
      <c r="U184" s="327"/>
      <c r="V184" s="327"/>
      <c r="W184" s="327"/>
      <c r="X184" s="327"/>
      <c r="Y184" s="327"/>
      <c r="Z184" s="327"/>
      <c r="AA184" s="327"/>
      <c r="AB184" s="327"/>
      <c r="AC184" s="327"/>
      <c r="AD184" s="327"/>
      <c r="AE184" s="327"/>
      <c r="AR184" s="421" t="s">
        <v>170</v>
      </c>
      <c r="AT184" s="421" t="s">
        <v>153</v>
      </c>
      <c r="AU184" s="421" t="s">
        <v>94</v>
      </c>
      <c r="AY184" s="319" t="s">
        <v>150</v>
      </c>
      <c r="BE184" s="422">
        <f>IF(N184="základní",J184,0)</f>
        <v>0</v>
      </c>
      <c r="BF184" s="422">
        <f>IF(N184="snížená",J184,0)</f>
        <v>0</v>
      </c>
      <c r="BG184" s="422">
        <f>IF(N184="zákl. přenesená",J184,0)</f>
        <v>0</v>
      </c>
      <c r="BH184" s="422">
        <f>IF(N184="sníž. přenesená",J184,0)</f>
        <v>0</v>
      </c>
      <c r="BI184" s="422">
        <f>IF(N184="nulová",J184,0)</f>
        <v>0</v>
      </c>
      <c r="BJ184" s="319" t="s">
        <v>26</v>
      </c>
      <c r="BK184" s="422">
        <f>ROUND(I184*H184,2)</f>
        <v>0</v>
      </c>
      <c r="BL184" s="319" t="s">
        <v>170</v>
      </c>
      <c r="BM184" s="421" t="s">
        <v>1511</v>
      </c>
    </row>
    <row r="185" spans="1:65" s="331" customFormat="1" ht="6.95" customHeight="1">
      <c r="A185" s="327"/>
      <c r="B185" s="360"/>
      <c r="C185" s="361"/>
      <c r="D185" s="361"/>
      <c r="E185" s="361"/>
      <c r="F185" s="361"/>
      <c r="G185" s="361"/>
      <c r="H185" s="361"/>
      <c r="I185" s="361"/>
      <c r="J185" s="361"/>
      <c r="K185" s="361"/>
      <c r="L185" s="328"/>
      <c r="M185" s="327"/>
      <c r="O185" s="327"/>
      <c r="P185" s="327"/>
      <c r="Q185" s="327"/>
      <c r="R185" s="327"/>
      <c r="S185" s="327"/>
      <c r="T185" s="327"/>
      <c r="U185" s="327"/>
      <c r="V185" s="327"/>
      <c r="W185" s="327"/>
      <c r="X185" s="327"/>
      <c r="Y185" s="327"/>
      <c r="Z185" s="327"/>
      <c r="AA185" s="327"/>
      <c r="AB185" s="327"/>
      <c r="AC185" s="327"/>
      <c r="AD185" s="327"/>
      <c r="AE185" s="327"/>
    </row>
  </sheetData>
  <autoFilter ref="C127:K184"/>
  <mergeCells count="12">
    <mergeCell ref="E120:H12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9" customWidth="1"/>
    <col min="2" max="2" width="1.6640625" style="239" customWidth="1"/>
    <col min="3" max="4" width="5" style="239" customWidth="1"/>
    <col min="5" max="5" width="11.6640625" style="239" customWidth="1"/>
    <col min="6" max="6" width="9.1640625" style="239" customWidth="1"/>
    <col min="7" max="7" width="5" style="239" customWidth="1"/>
    <col min="8" max="8" width="77.83203125" style="239" customWidth="1"/>
    <col min="9" max="10" width="20" style="239" customWidth="1"/>
    <col min="11" max="11" width="1.6640625" style="239" customWidth="1"/>
  </cols>
  <sheetData>
    <row r="1" spans="2:11" ht="37.5" customHeight="1"/>
    <row r="2" spans="2:1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pans="2:11" s="15" customFormat="1" ht="45" customHeight="1">
      <c r="B3" s="243"/>
      <c r="C3" s="507" t="s">
        <v>1124</v>
      </c>
      <c r="D3" s="507"/>
      <c r="E3" s="507"/>
      <c r="F3" s="507"/>
      <c r="G3" s="507"/>
      <c r="H3" s="507"/>
      <c r="I3" s="507"/>
      <c r="J3" s="507"/>
      <c r="K3" s="244"/>
    </row>
    <row r="4" spans="2:11" ht="25.5" customHeight="1">
      <c r="B4" s="245"/>
      <c r="C4" s="514" t="s">
        <v>1125</v>
      </c>
      <c r="D4" s="514"/>
      <c r="E4" s="514"/>
      <c r="F4" s="514"/>
      <c r="G4" s="514"/>
      <c r="H4" s="514"/>
      <c r="I4" s="514"/>
      <c r="J4" s="514"/>
      <c r="K4" s="246"/>
    </row>
    <row r="5" spans="2:11" ht="5.25" customHeight="1">
      <c r="B5" s="245"/>
      <c r="C5" s="247"/>
      <c r="D5" s="247"/>
      <c r="E5" s="247"/>
      <c r="F5" s="247"/>
      <c r="G5" s="247"/>
      <c r="H5" s="247"/>
      <c r="I5" s="247"/>
      <c r="J5" s="247"/>
      <c r="K5" s="246"/>
    </row>
    <row r="6" spans="2:11" ht="15" customHeight="1">
      <c r="B6" s="245"/>
      <c r="C6" s="510" t="s">
        <v>1126</v>
      </c>
      <c r="D6" s="510"/>
      <c r="E6" s="510"/>
      <c r="F6" s="510"/>
      <c r="G6" s="510"/>
      <c r="H6" s="510"/>
      <c r="I6" s="510"/>
      <c r="J6" s="510"/>
      <c r="K6" s="246"/>
    </row>
    <row r="7" spans="2:11" ht="15" customHeight="1">
      <c r="B7" s="249"/>
      <c r="C7" s="510" t="s">
        <v>1127</v>
      </c>
      <c r="D7" s="510"/>
      <c r="E7" s="510"/>
      <c r="F7" s="510"/>
      <c r="G7" s="510"/>
      <c r="H7" s="510"/>
      <c r="I7" s="510"/>
      <c r="J7" s="510"/>
      <c r="K7" s="246"/>
    </row>
    <row r="8" spans="2:1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pans="2:11" ht="15" customHeight="1">
      <c r="B9" s="249"/>
      <c r="C9" s="510" t="s">
        <v>1128</v>
      </c>
      <c r="D9" s="510"/>
      <c r="E9" s="510"/>
      <c r="F9" s="510"/>
      <c r="G9" s="510"/>
      <c r="H9" s="510"/>
      <c r="I9" s="510"/>
      <c r="J9" s="510"/>
      <c r="K9" s="246"/>
    </row>
    <row r="10" spans="2:11" ht="15" customHeight="1">
      <c r="B10" s="249"/>
      <c r="C10" s="248"/>
      <c r="D10" s="510" t="s">
        <v>1129</v>
      </c>
      <c r="E10" s="510"/>
      <c r="F10" s="510"/>
      <c r="G10" s="510"/>
      <c r="H10" s="510"/>
      <c r="I10" s="510"/>
      <c r="J10" s="510"/>
      <c r="K10" s="246"/>
    </row>
    <row r="11" spans="2:11" ht="15" customHeight="1">
      <c r="B11" s="249"/>
      <c r="C11" s="250"/>
      <c r="D11" s="510" t="s">
        <v>1130</v>
      </c>
      <c r="E11" s="510"/>
      <c r="F11" s="510"/>
      <c r="G11" s="510"/>
      <c r="H11" s="510"/>
      <c r="I11" s="510"/>
      <c r="J11" s="510"/>
      <c r="K11" s="246"/>
    </row>
    <row r="12" spans="2:11" ht="12.75" customHeight="1">
      <c r="B12" s="249"/>
      <c r="C12" s="250"/>
      <c r="D12" s="250"/>
      <c r="E12" s="250"/>
      <c r="F12" s="250"/>
      <c r="G12" s="250"/>
      <c r="H12" s="250"/>
      <c r="I12" s="250"/>
      <c r="J12" s="250"/>
      <c r="K12" s="246"/>
    </row>
    <row r="13" spans="2:11" ht="15" customHeight="1">
      <c r="B13" s="249"/>
      <c r="C13" s="250"/>
      <c r="D13" s="510" t="s">
        <v>1131</v>
      </c>
      <c r="E13" s="510"/>
      <c r="F13" s="510"/>
      <c r="G13" s="510"/>
      <c r="H13" s="510"/>
      <c r="I13" s="510"/>
      <c r="J13" s="510"/>
      <c r="K13" s="246"/>
    </row>
    <row r="14" spans="2:11" ht="15" customHeight="1">
      <c r="B14" s="249"/>
      <c r="C14" s="250"/>
      <c r="D14" s="510" t="s">
        <v>1132</v>
      </c>
      <c r="E14" s="510"/>
      <c r="F14" s="510"/>
      <c r="G14" s="510"/>
      <c r="H14" s="510"/>
      <c r="I14" s="510"/>
      <c r="J14" s="510"/>
      <c r="K14" s="246"/>
    </row>
    <row r="15" spans="2:11" ht="15" customHeight="1">
      <c r="B15" s="249"/>
      <c r="C15" s="250"/>
      <c r="D15" s="510" t="s">
        <v>1133</v>
      </c>
      <c r="E15" s="510"/>
      <c r="F15" s="510"/>
      <c r="G15" s="510"/>
      <c r="H15" s="510"/>
      <c r="I15" s="510"/>
      <c r="J15" s="510"/>
      <c r="K15" s="246"/>
    </row>
    <row r="16" spans="2:11" ht="15" customHeight="1">
      <c r="B16" s="249"/>
      <c r="C16" s="250"/>
      <c r="D16" s="250"/>
      <c r="E16" s="251" t="s">
        <v>1134</v>
      </c>
      <c r="F16" s="510" t="s">
        <v>1135</v>
      </c>
      <c r="G16" s="510"/>
      <c r="H16" s="510"/>
      <c r="I16" s="510"/>
      <c r="J16" s="510"/>
      <c r="K16" s="246"/>
    </row>
    <row r="17" spans="2:11" ht="15" customHeight="1">
      <c r="B17" s="249"/>
      <c r="C17" s="250"/>
      <c r="D17" s="250"/>
      <c r="E17" s="251" t="s">
        <v>92</v>
      </c>
      <c r="F17" s="510" t="s">
        <v>1136</v>
      </c>
      <c r="G17" s="510"/>
      <c r="H17" s="510"/>
      <c r="I17" s="510"/>
      <c r="J17" s="510"/>
      <c r="K17" s="246"/>
    </row>
    <row r="18" spans="2:11" ht="15" customHeight="1">
      <c r="B18" s="249"/>
      <c r="C18" s="250"/>
      <c r="D18" s="250"/>
      <c r="E18" s="251" t="s">
        <v>1137</v>
      </c>
      <c r="F18" s="510" t="s">
        <v>1138</v>
      </c>
      <c r="G18" s="510"/>
      <c r="H18" s="510"/>
      <c r="I18" s="510"/>
      <c r="J18" s="510"/>
      <c r="K18" s="246"/>
    </row>
    <row r="19" spans="2:11" ht="15" customHeight="1">
      <c r="B19" s="249"/>
      <c r="C19" s="250"/>
      <c r="D19" s="250"/>
      <c r="E19" s="251" t="s">
        <v>1139</v>
      </c>
      <c r="F19" s="510" t="s">
        <v>96</v>
      </c>
      <c r="G19" s="510"/>
      <c r="H19" s="510"/>
      <c r="I19" s="510"/>
      <c r="J19" s="510"/>
      <c r="K19" s="246"/>
    </row>
    <row r="20" spans="2:11" ht="15" customHeight="1">
      <c r="B20" s="249"/>
      <c r="C20" s="250"/>
      <c r="D20" s="250"/>
      <c r="E20" s="251" t="s">
        <v>1140</v>
      </c>
      <c r="F20" s="510" t="s">
        <v>1141</v>
      </c>
      <c r="G20" s="510"/>
      <c r="H20" s="510"/>
      <c r="I20" s="510"/>
      <c r="J20" s="510"/>
      <c r="K20" s="246"/>
    </row>
    <row r="21" spans="2:11" ht="15" customHeight="1">
      <c r="B21" s="249"/>
      <c r="C21" s="250"/>
      <c r="D21" s="250"/>
      <c r="E21" s="251" t="s">
        <v>97</v>
      </c>
      <c r="F21" s="510" t="s">
        <v>1142</v>
      </c>
      <c r="G21" s="510"/>
      <c r="H21" s="510"/>
      <c r="I21" s="510"/>
      <c r="J21" s="510"/>
      <c r="K21" s="246"/>
    </row>
    <row r="22" spans="2:11" ht="12.75" customHeight="1">
      <c r="B22" s="249"/>
      <c r="C22" s="250"/>
      <c r="D22" s="250"/>
      <c r="E22" s="250"/>
      <c r="F22" s="250"/>
      <c r="G22" s="250"/>
      <c r="H22" s="250"/>
      <c r="I22" s="250"/>
      <c r="J22" s="250"/>
      <c r="K22" s="246"/>
    </row>
    <row r="23" spans="2:11" ht="15" customHeight="1">
      <c r="B23" s="249"/>
      <c r="C23" s="510" t="s">
        <v>1143</v>
      </c>
      <c r="D23" s="510"/>
      <c r="E23" s="510"/>
      <c r="F23" s="510"/>
      <c r="G23" s="510"/>
      <c r="H23" s="510"/>
      <c r="I23" s="510"/>
      <c r="J23" s="510"/>
      <c r="K23" s="246"/>
    </row>
    <row r="24" spans="2:11" ht="15" customHeight="1">
      <c r="B24" s="249"/>
      <c r="C24" s="510" t="s">
        <v>1144</v>
      </c>
      <c r="D24" s="510"/>
      <c r="E24" s="510"/>
      <c r="F24" s="510"/>
      <c r="G24" s="510"/>
      <c r="H24" s="510"/>
      <c r="I24" s="510"/>
      <c r="J24" s="510"/>
      <c r="K24" s="246"/>
    </row>
    <row r="25" spans="2:11" ht="15" customHeight="1">
      <c r="B25" s="249"/>
      <c r="C25" s="248"/>
      <c r="D25" s="510" t="s">
        <v>1145</v>
      </c>
      <c r="E25" s="510"/>
      <c r="F25" s="510"/>
      <c r="G25" s="510"/>
      <c r="H25" s="510"/>
      <c r="I25" s="510"/>
      <c r="J25" s="510"/>
      <c r="K25" s="246"/>
    </row>
    <row r="26" spans="2:11" ht="15" customHeight="1">
      <c r="B26" s="249"/>
      <c r="C26" s="250"/>
      <c r="D26" s="510" t="s">
        <v>1146</v>
      </c>
      <c r="E26" s="510"/>
      <c r="F26" s="510"/>
      <c r="G26" s="510"/>
      <c r="H26" s="510"/>
      <c r="I26" s="510"/>
      <c r="J26" s="510"/>
      <c r="K26" s="246"/>
    </row>
    <row r="27" spans="2:11" ht="12.75" customHeight="1">
      <c r="B27" s="249"/>
      <c r="C27" s="250"/>
      <c r="D27" s="250"/>
      <c r="E27" s="250"/>
      <c r="F27" s="250"/>
      <c r="G27" s="250"/>
      <c r="H27" s="250"/>
      <c r="I27" s="250"/>
      <c r="J27" s="250"/>
      <c r="K27" s="246"/>
    </row>
    <row r="28" spans="2:11" ht="15" customHeight="1">
      <c r="B28" s="249"/>
      <c r="C28" s="250"/>
      <c r="D28" s="510" t="s">
        <v>1147</v>
      </c>
      <c r="E28" s="510"/>
      <c r="F28" s="510"/>
      <c r="G28" s="510"/>
      <c r="H28" s="510"/>
      <c r="I28" s="510"/>
      <c r="J28" s="510"/>
      <c r="K28" s="246"/>
    </row>
    <row r="29" spans="2:11" ht="15" customHeight="1">
      <c r="B29" s="249"/>
      <c r="C29" s="250"/>
      <c r="D29" s="510" t="s">
        <v>1148</v>
      </c>
      <c r="E29" s="510"/>
      <c r="F29" s="510"/>
      <c r="G29" s="510"/>
      <c r="H29" s="510"/>
      <c r="I29" s="510"/>
      <c r="J29" s="510"/>
      <c r="K29" s="246"/>
    </row>
    <row r="30" spans="2:11" ht="12.75" customHeight="1">
      <c r="B30" s="249"/>
      <c r="C30" s="250"/>
      <c r="D30" s="250"/>
      <c r="E30" s="250"/>
      <c r="F30" s="250"/>
      <c r="G30" s="250"/>
      <c r="H30" s="250"/>
      <c r="I30" s="250"/>
      <c r="J30" s="250"/>
      <c r="K30" s="246"/>
    </row>
    <row r="31" spans="2:11" ht="15" customHeight="1">
      <c r="B31" s="249"/>
      <c r="C31" s="250"/>
      <c r="D31" s="510" t="s">
        <v>1149</v>
      </c>
      <c r="E31" s="510"/>
      <c r="F31" s="510"/>
      <c r="G31" s="510"/>
      <c r="H31" s="510"/>
      <c r="I31" s="510"/>
      <c r="J31" s="510"/>
      <c r="K31" s="246"/>
    </row>
    <row r="32" spans="2:11" ht="15" customHeight="1">
      <c r="B32" s="249"/>
      <c r="C32" s="250"/>
      <c r="D32" s="510" t="s">
        <v>1150</v>
      </c>
      <c r="E32" s="510"/>
      <c r="F32" s="510"/>
      <c r="G32" s="510"/>
      <c r="H32" s="510"/>
      <c r="I32" s="510"/>
      <c r="J32" s="510"/>
      <c r="K32" s="246"/>
    </row>
    <row r="33" spans="2:11" ht="15" customHeight="1">
      <c r="B33" s="249"/>
      <c r="C33" s="250"/>
      <c r="D33" s="510" t="s">
        <v>1151</v>
      </c>
      <c r="E33" s="510"/>
      <c r="F33" s="510"/>
      <c r="G33" s="510"/>
      <c r="H33" s="510"/>
      <c r="I33" s="510"/>
      <c r="J33" s="510"/>
      <c r="K33" s="246"/>
    </row>
    <row r="34" spans="2:11" ht="15" customHeight="1">
      <c r="B34" s="249"/>
      <c r="C34" s="250"/>
      <c r="D34" s="248"/>
      <c r="E34" s="252" t="s">
        <v>134</v>
      </c>
      <c r="F34" s="248"/>
      <c r="G34" s="510" t="s">
        <v>1152</v>
      </c>
      <c r="H34" s="510"/>
      <c r="I34" s="510"/>
      <c r="J34" s="510"/>
      <c r="K34" s="246"/>
    </row>
    <row r="35" spans="2:11" ht="30.75" customHeight="1">
      <c r="B35" s="249"/>
      <c r="C35" s="250"/>
      <c r="D35" s="248"/>
      <c r="E35" s="252" t="s">
        <v>1153</v>
      </c>
      <c r="F35" s="248"/>
      <c r="G35" s="510" t="s">
        <v>1154</v>
      </c>
      <c r="H35" s="510"/>
      <c r="I35" s="510"/>
      <c r="J35" s="510"/>
      <c r="K35" s="246"/>
    </row>
    <row r="36" spans="2:11" ht="15" customHeight="1">
      <c r="B36" s="249"/>
      <c r="C36" s="250"/>
      <c r="D36" s="248"/>
      <c r="E36" s="252" t="s">
        <v>67</v>
      </c>
      <c r="F36" s="248"/>
      <c r="G36" s="510" t="s">
        <v>1155</v>
      </c>
      <c r="H36" s="510"/>
      <c r="I36" s="510"/>
      <c r="J36" s="510"/>
      <c r="K36" s="246"/>
    </row>
    <row r="37" spans="2:11" ht="15" customHeight="1">
      <c r="B37" s="249"/>
      <c r="C37" s="250"/>
      <c r="D37" s="248"/>
      <c r="E37" s="252" t="s">
        <v>135</v>
      </c>
      <c r="F37" s="248"/>
      <c r="G37" s="510" t="s">
        <v>1156</v>
      </c>
      <c r="H37" s="510"/>
      <c r="I37" s="510"/>
      <c r="J37" s="510"/>
      <c r="K37" s="246"/>
    </row>
    <row r="38" spans="2:11" ht="15" customHeight="1">
      <c r="B38" s="249"/>
      <c r="C38" s="250"/>
      <c r="D38" s="248"/>
      <c r="E38" s="252" t="s">
        <v>136</v>
      </c>
      <c r="F38" s="248"/>
      <c r="G38" s="510" t="s">
        <v>1157</v>
      </c>
      <c r="H38" s="510"/>
      <c r="I38" s="510"/>
      <c r="J38" s="510"/>
      <c r="K38" s="246"/>
    </row>
    <row r="39" spans="2:11" ht="15" customHeight="1">
      <c r="B39" s="249"/>
      <c r="C39" s="250"/>
      <c r="D39" s="248"/>
      <c r="E39" s="252" t="s">
        <v>137</v>
      </c>
      <c r="F39" s="248"/>
      <c r="G39" s="510" t="s">
        <v>1158</v>
      </c>
      <c r="H39" s="510"/>
      <c r="I39" s="510"/>
      <c r="J39" s="510"/>
      <c r="K39" s="246"/>
    </row>
    <row r="40" spans="2:11" ht="15" customHeight="1">
      <c r="B40" s="249"/>
      <c r="C40" s="250"/>
      <c r="D40" s="248"/>
      <c r="E40" s="252" t="s">
        <v>1159</v>
      </c>
      <c r="F40" s="248"/>
      <c r="G40" s="510" t="s">
        <v>1160</v>
      </c>
      <c r="H40" s="510"/>
      <c r="I40" s="510"/>
      <c r="J40" s="510"/>
      <c r="K40" s="246"/>
    </row>
    <row r="41" spans="2:11" ht="15" customHeight="1">
      <c r="B41" s="249"/>
      <c r="C41" s="250"/>
      <c r="D41" s="248"/>
      <c r="E41" s="252"/>
      <c r="F41" s="248"/>
      <c r="G41" s="510" t="s">
        <v>1161</v>
      </c>
      <c r="H41" s="510"/>
      <c r="I41" s="510"/>
      <c r="J41" s="510"/>
      <c r="K41" s="246"/>
    </row>
    <row r="42" spans="2:11" ht="15" customHeight="1">
      <c r="B42" s="249"/>
      <c r="C42" s="250"/>
      <c r="D42" s="248"/>
      <c r="E42" s="252" t="s">
        <v>1162</v>
      </c>
      <c r="F42" s="248"/>
      <c r="G42" s="510" t="s">
        <v>1163</v>
      </c>
      <c r="H42" s="510"/>
      <c r="I42" s="510"/>
      <c r="J42" s="510"/>
      <c r="K42" s="246"/>
    </row>
    <row r="43" spans="2:11" ht="15" customHeight="1">
      <c r="B43" s="249"/>
      <c r="C43" s="250"/>
      <c r="D43" s="248"/>
      <c r="E43" s="252" t="s">
        <v>139</v>
      </c>
      <c r="F43" s="248"/>
      <c r="G43" s="510" t="s">
        <v>1164</v>
      </c>
      <c r="H43" s="510"/>
      <c r="I43" s="510"/>
      <c r="J43" s="510"/>
      <c r="K43" s="246"/>
    </row>
    <row r="44" spans="2:11" ht="12.75" customHeight="1">
      <c r="B44" s="249"/>
      <c r="C44" s="250"/>
      <c r="D44" s="248"/>
      <c r="E44" s="248"/>
      <c r="F44" s="248"/>
      <c r="G44" s="248"/>
      <c r="H44" s="248"/>
      <c r="I44" s="248"/>
      <c r="J44" s="248"/>
      <c r="K44" s="246"/>
    </row>
    <row r="45" spans="2:11" ht="15" customHeight="1">
      <c r="B45" s="249"/>
      <c r="C45" s="250"/>
      <c r="D45" s="510" t="s">
        <v>1165</v>
      </c>
      <c r="E45" s="510"/>
      <c r="F45" s="510"/>
      <c r="G45" s="510"/>
      <c r="H45" s="510"/>
      <c r="I45" s="510"/>
      <c r="J45" s="510"/>
      <c r="K45" s="246"/>
    </row>
    <row r="46" spans="2:11" ht="15" customHeight="1">
      <c r="B46" s="249"/>
      <c r="C46" s="250"/>
      <c r="D46" s="250"/>
      <c r="E46" s="510" t="s">
        <v>1166</v>
      </c>
      <c r="F46" s="510"/>
      <c r="G46" s="510"/>
      <c r="H46" s="510"/>
      <c r="I46" s="510"/>
      <c r="J46" s="510"/>
      <c r="K46" s="246"/>
    </row>
    <row r="47" spans="2:11" ht="15" customHeight="1">
      <c r="B47" s="249"/>
      <c r="C47" s="250"/>
      <c r="D47" s="250"/>
      <c r="E47" s="510" t="s">
        <v>1167</v>
      </c>
      <c r="F47" s="510"/>
      <c r="G47" s="510"/>
      <c r="H47" s="510"/>
      <c r="I47" s="510"/>
      <c r="J47" s="510"/>
      <c r="K47" s="246"/>
    </row>
    <row r="48" spans="2:11" ht="15" customHeight="1">
      <c r="B48" s="249"/>
      <c r="C48" s="250"/>
      <c r="D48" s="250"/>
      <c r="E48" s="510" t="s">
        <v>1168</v>
      </c>
      <c r="F48" s="510"/>
      <c r="G48" s="510"/>
      <c r="H48" s="510"/>
      <c r="I48" s="510"/>
      <c r="J48" s="510"/>
      <c r="K48" s="246"/>
    </row>
    <row r="49" spans="2:11" ht="15" customHeight="1">
      <c r="B49" s="249"/>
      <c r="C49" s="250"/>
      <c r="D49" s="510" t="s">
        <v>1169</v>
      </c>
      <c r="E49" s="510"/>
      <c r="F49" s="510"/>
      <c r="G49" s="510"/>
      <c r="H49" s="510"/>
      <c r="I49" s="510"/>
      <c r="J49" s="510"/>
      <c r="K49" s="246"/>
    </row>
    <row r="50" spans="2:11" ht="25.5" customHeight="1">
      <c r="B50" s="245"/>
      <c r="C50" s="514" t="s">
        <v>1170</v>
      </c>
      <c r="D50" s="514"/>
      <c r="E50" s="514"/>
      <c r="F50" s="514"/>
      <c r="G50" s="514"/>
      <c r="H50" s="514"/>
      <c r="I50" s="514"/>
      <c r="J50" s="514"/>
      <c r="K50" s="246"/>
    </row>
    <row r="51" spans="2:11" ht="5.25" customHeight="1">
      <c r="B51" s="245"/>
      <c r="C51" s="247"/>
      <c r="D51" s="247"/>
      <c r="E51" s="247"/>
      <c r="F51" s="247"/>
      <c r="G51" s="247"/>
      <c r="H51" s="247"/>
      <c r="I51" s="247"/>
      <c r="J51" s="247"/>
      <c r="K51" s="246"/>
    </row>
    <row r="52" spans="2:11" ht="15" customHeight="1">
      <c r="B52" s="245"/>
      <c r="C52" s="510" t="s">
        <v>1171</v>
      </c>
      <c r="D52" s="510"/>
      <c r="E52" s="510"/>
      <c r="F52" s="510"/>
      <c r="G52" s="510"/>
      <c r="H52" s="510"/>
      <c r="I52" s="510"/>
      <c r="J52" s="510"/>
      <c r="K52" s="246"/>
    </row>
    <row r="53" spans="2:11" ht="15" customHeight="1">
      <c r="B53" s="245"/>
      <c r="C53" s="510" t="s">
        <v>1172</v>
      </c>
      <c r="D53" s="510"/>
      <c r="E53" s="510"/>
      <c r="F53" s="510"/>
      <c r="G53" s="510"/>
      <c r="H53" s="510"/>
      <c r="I53" s="510"/>
      <c r="J53" s="510"/>
      <c r="K53" s="246"/>
    </row>
    <row r="54" spans="2:11" ht="12.75" customHeight="1">
      <c r="B54" s="245"/>
      <c r="C54" s="248"/>
      <c r="D54" s="248"/>
      <c r="E54" s="248"/>
      <c r="F54" s="248"/>
      <c r="G54" s="248"/>
      <c r="H54" s="248"/>
      <c r="I54" s="248"/>
      <c r="J54" s="248"/>
      <c r="K54" s="246"/>
    </row>
    <row r="55" spans="2:11" ht="15" customHeight="1">
      <c r="B55" s="245"/>
      <c r="C55" s="510" t="s">
        <v>1173</v>
      </c>
      <c r="D55" s="510"/>
      <c r="E55" s="510"/>
      <c r="F55" s="510"/>
      <c r="G55" s="510"/>
      <c r="H55" s="510"/>
      <c r="I55" s="510"/>
      <c r="J55" s="510"/>
      <c r="K55" s="246"/>
    </row>
    <row r="56" spans="2:11" ht="15" customHeight="1">
      <c r="B56" s="245"/>
      <c r="C56" s="250"/>
      <c r="D56" s="510" t="s">
        <v>1174</v>
      </c>
      <c r="E56" s="510"/>
      <c r="F56" s="510"/>
      <c r="G56" s="510"/>
      <c r="H56" s="510"/>
      <c r="I56" s="510"/>
      <c r="J56" s="510"/>
      <c r="K56" s="246"/>
    </row>
    <row r="57" spans="2:11" ht="15" customHeight="1">
      <c r="B57" s="245"/>
      <c r="C57" s="250"/>
      <c r="D57" s="510" t="s">
        <v>1175</v>
      </c>
      <c r="E57" s="510"/>
      <c r="F57" s="510"/>
      <c r="G57" s="510"/>
      <c r="H57" s="510"/>
      <c r="I57" s="510"/>
      <c r="J57" s="510"/>
      <c r="K57" s="246"/>
    </row>
    <row r="58" spans="2:11" ht="15" customHeight="1">
      <c r="B58" s="245"/>
      <c r="C58" s="250"/>
      <c r="D58" s="510" t="s">
        <v>1176</v>
      </c>
      <c r="E58" s="510"/>
      <c r="F58" s="510"/>
      <c r="G58" s="510"/>
      <c r="H58" s="510"/>
      <c r="I58" s="510"/>
      <c r="J58" s="510"/>
      <c r="K58" s="246"/>
    </row>
    <row r="59" spans="2:11" ht="15" customHeight="1">
      <c r="B59" s="245"/>
      <c r="C59" s="250"/>
      <c r="D59" s="510" t="s">
        <v>1177</v>
      </c>
      <c r="E59" s="510"/>
      <c r="F59" s="510"/>
      <c r="G59" s="510"/>
      <c r="H59" s="510"/>
      <c r="I59" s="510"/>
      <c r="J59" s="510"/>
      <c r="K59" s="246"/>
    </row>
    <row r="60" spans="2:11" ht="15" customHeight="1">
      <c r="B60" s="245"/>
      <c r="C60" s="250"/>
      <c r="D60" s="511" t="s">
        <v>1178</v>
      </c>
      <c r="E60" s="511"/>
      <c r="F60" s="511"/>
      <c r="G60" s="511"/>
      <c r="H60" s="511"/>
      <c r="I60" s="511"/>
      <c r="J60" s="511"/>
      <c r="K60" s="246"/>
    </row>
    <row r="61" spans="2:11" ht="15" customHeight="1">
      <c r="B61" s="245"/>
      <c r="C61" s="250"/>
      <c r="D61" s="510" t="s">
        <v>1179</v>
      </c>
      <c r="E61" s="510"/>
      <c r="F61" s="510"/>
      <c r="G61" s="510"/>
      <c r="H61" s="510"/>
      <c r="I61" s="510"/>
      <c r="J61" s="510"/>
      <c r="K61" s="246"/>
    </row>
    <row r="62" spans="2:11" ht="12.75" customHeight="1">
      <c r="B62" s="245"/>
      <c r="C62" s="250"/>
      <c r="D62" s="250"/>
      <c r="E62" s="253"/>
      <c r="F62" s="250"/>
      <c r="G62" s="250"/>
      <c r="H62" s="250"/>
      <c r="I62" s="250"/>
      <c r="J62" s="250"/>
      <c r="K62" s="246"/>
    </row>
    <row r="63" spans="2:11" ht="15" customHeight="1">
      <c r="B63" s="245"/>
      <c r="C63" s="250"/>
      <c r="D63" s="510" t="s">
        <v>1180</v>
      </c>
      <c r="E63" s="510"/>
      <c r="F63" s="510"/>
      <c r="G63" s="510"/>
      <c r="H63" s="510"/>
      <c r="I63" s="510"/>
      <c r="J63" s="510"/>
      <c r="K63" s="246"/>
    </row>
    <row r="64" spans="2:11" ht="15" customHeight="1">
      <c r="B64" s="245"/>
      <c r="C64" s="250"/>
      <c r="D64" s="511" t="s">
        <v>1181</v>
      </c>
      <c r="E64" s="511"/>
      <c r="F64" s="511"/>
      <c r="G64" s="511"/>
      <c r="H64" s="511"/>
      <c r="I64" s="511"/>
      <c r="J64" s="511"/>
      <c r="K64" s="246"/>
    </row>
    <row r="65" spans="2:11" ht="15" customHeight="1">
      <c r="B65" s="245"/>
      <c r="C65" s="250"/>
      <c r="D65" s="510" t="s">
        <v>1182</v>
      </c>
      <c r="E65" s="510"/>
      <c r="F65" s="510"/>
      <c r="G65" s="510"/>
      <c r="H65" s="510"/>
      <c r="I65" s="510"/>
      <c r="J65" s="510"/>
      <c r="K65" s="246"/>
    </row>
    <row r="66" spans="2:11" ht="15" customHeight="1">
      <c r="B66" s="245"/>
      <c r="C66" s="250"/>
      <c r="D66" s="510" t="s">
        <v>1183</v>
      </c>
      <c r="E66" s="510"/>
      <c r="F66" s="510"/>
      <c r="G66" s="510"/>
      <c r="H66" s="510"/>
      <c r="I66" s="510"/>
      <c r="J66" s="510"/>
      <c r="K66" s="246"/>
    </row>
    <row r="67" spans="2:11" ht="15" customHeight="1">
      <c r="B67" s="245"/>
      <c r="C67" s="250"/>
      <c r="D67" s="510" t="s">
        <v>1184</v>
      </c>
      <c r="E67" s="510"/>
      <c r="F67" s="510"/>
      <c r="G67" s="510"/>
      <c r="H67" s="510"/>
      <c r="I67" s="510"/>
      <c r="J67" s="510"/>
      <c r="K67" s="246"/>
    </row>
    <row r="68" spans="2:11" ht="15" customHeight="1">
      <c r="B68" s="245"/>
      <c r="C68" s="250"/>
      <c r="D68" s="510" t="s">
        <v>1185</v>
      </c>
      <c r="E68" s="510"/>
      <c r="F68" s="510"/>
      <c r="G68" s="510"/>
      <c r="H68" s="510"/>
      <c r="I68" s="510"/>
      <c r="J68" s="510"/>
      <c r="K68" s="246"/>
    </row>
    <row r="69" spans="2:11" ht="12.75" customHeight="1">
      <c r="B69" s="254"/>
      <c r="C69" s="255"/>
      <c r="D69" s="255"/>
      <c r="E69" s="255"/>
      <c r="F69" s="255"/>
      <c r="G69" s="255"/>
      <c r="H69" s="255"/>
      <c r="I69" s="255"/>
      <c r="J69" s="255"/>
      <c r="K69" s="256"/>
    </row>
    <row r="70" spans="2:11" ht="18.75" customHeight="1">
      <c r="B70" s="257"/>
      <c r="C70" s="257"/>
      <c r="D70" s="257"/>
      <c r="E70" s="257"/>
      <c r="F70" s="257"/>
      <c r="G70" s="257"/>
      <c r="H70" s="257"/>
      <c r="I70" s="257"/>
      <c r="J70" s="257"/>
      <c r="K70" s="258"/>
    </row>
    <row r="71" spans="2:11" ht="18.75" customHeight="1">
      <c r="B71" s="258"/>
      <c r="C71" s="258"/>
      <c r="D71" s="258"/>
      <c r="E71" s="258"/>
      <c r="F71" s="258"/>
      <c r="G71" s="258"/>
      <c r="H71" s="258"/>
      <c r="I71" s="258"/>
      <c r="J71" s="258"/>
      <c r="K71" s="258"/>
    </row>
    <row r="72" spans="2:11" ht="7.5" customHeight="1">
      <c r="B72" s="259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ht="45" customHeight="1">
      <c r="B73" s="262"/>
      <c r="C73" s="512" t="s">
        <v>114</v>
      </c>
      <c r="D73" s="512"/>
      <c r="E73" s="512"/>
      <c r="F73" s="512"/>
      <c r="G73" s="512"/>
      <c r="H73" s="512"/>
      <c r="I73" s="512"/>
      <c r="J73" s="512"/>
      <c r="K73" s="263"/>
    </row>
    <row r="74" spans="2:11" ht="17.25" customHeight="1">
      <c r="B74" s="262"/>
      <c r="C74" s="264" t="s">
        <v>1186</v>
      </c>
      <c r="D74" s="264"/>
      <c r="E74" s="264"/>
      <c r="F74" s="264" t="s">
        <v>1187</v>
      </c>
      <c r="G74" s="265"/>
      <c r="H74" s="264" t="s">
        <v>135</v>
      </c>
      <c r="I74" s="264" t="s">
        <v>71</v>
      </c>
      <c r="J74" s="264" t="s">
        <v>1188</v>
      </c>
      <c r="K74" s="263"/>
    </row>
    <row r="75" spans="2:11" ht="17.25" customHeight="1">
      <c r="B75" s="262"/>
      <c r="C75" s="266" t="s">
        <v>1189</v>
      </c>
      <c r="D75" s="266"/>
      <c r="E75" s="266"/>
      <c r="F75" s="267" t="s">
        <v>1190</v>
      </c>
      <c r="G75" s="268"/>
      <c r="H75" s="266"/>
      <c r="I75" s="266"/>
      <c r="J75" s="266" t="s">
        <v>1191</v>
      </c>
      <c r="K75" s="263"/>
    </row>
    <row r="76" spans="2:11" ht="5.25" customHeight="1">
      <c r="B76" s="262"/>
      <c r="C76" s="269"/>
      <c r="D76" s="269"/>
      <c r="E76" s="269"/>
      <c r="F76" s="269"/>
      <c r="G76" s="270"/>
      <c r="H76" s="269"/>
      <c r="I76" s="269"/>
      <c r="J76" s="269"/>
      <c r="K76" s="263"/>
    </row>
    <row r="77" spans="2:11" ht="15" customHeight="1">
      <c r="B77" s="262"/>
      <c r="C77" s="252" t="s">
        <v>67</v>
      </c>
      <c r="D77" s="269"/>
      <c r="E77" s="269"/>
      <c r="F77" s="271" t="s">
        <v>1192</v>
      </c>
      <c r="G77" s="270"/>
      <c r="H77" s="252" t="s">
        <v>1193</v>
      </c>
      <c r="I77" s="252" t="s">
        <v>1194</v>
      </c>
      <c r="J77" s="252">
        <v>20</v>
      </c>
      <c r="K77" s="263"/>
    </row>
    <row r="78" spans="2:11" ht="15" customHeight="1">
      <c r="B78" s="262"/>
      <c r="C78" s="252" t="s">
        <v>1195</v>
      </c>
      <c r="D78" s="252"/>
      <c r="E78" s="252"/>
      <c r="F78" s="271" t="s">
        <v>1192</v>
      </c>
      <c r="G78" s="270"/>
      <c r="H78" s="252" t="s">
        <v>1196</v>
      </c>
      <c r="I78" s="252" t="s">
        <v>1194</v>
      </c>
      <c r="J78" s="252">
        <v>120</v>
      </c>
      <c r="K78" s="263"/>
    </row>
    <row r="79" spans="2:11" ht="15" customHeight="1">
      <c r="B79" s="272"/>
      <c r="C79" s="252" t="s">
        <v>1197</v>
      </c>
      <c r="D79" s="252"/>
      <c r="E79" s="252"/>
      <c r="F79" s="271" t="s">
        <v>1198</v>
      </c>
      <c r="G79" s="270"/>
      <c r="H79" s="252" t="s">
        <v>1199</v>
      </c>
      <c r="I79" s="252" t="s">
        <v>1194</v>
      </c>
      <c r="J79" s="252">
        <v>50</v>
      </c>
      <c r="K79" s="263"/>
    </row>
    <row r="80" spans="2:11" ht="15" customHeight="1">
      <c r="B80" s="272"/>
      <c r="C80" s="252" t="s">
        <v>1200</v>
      </c>
      <c r="D80" s="252"/>
      <c r="E80" s="252"/>
      <c r="F80" s="271" t="s">
        <v>1192</v>
      </c>
      <c r="G80" s="270"/>
      <c r="H80" s="252" t="s">
        <v>1201</v>
      </c>
      <c r="I80" s="252" t="s">
        <v>1202</v>
      </c>
      <c r="J80" s="252"/>
      <c r="K80" s="263"/>
    </row>
    <row r="81" spans="2:11" ht="15" customHeight="1">
      <c r="B81" s="272"/>
      <c r="C81" s="273" t="s">
        <v>1203</v>
      </c>
      <c r="D81" s="273"/>
      <c r="E81" s="273"/>
      <c r="F81" s="274" t="s">
        <v>1198</v>
      </c>
      <c r="G81" s="273"/>
      <c r="H81" s="273" t="s">
        <v>1204</v>
      </c>
      <c r="I81" s="273" t="s">
        <v>1194</v>
      </c>
      <c r="J81" s="273">
        <v>15</v>
      </c>
      <c r="K81" s="263"/>
    </row>
    <row r="82" spans="2:11" ht="15" customHeight="1">
      <c r="B82" s="272"/>
      <c r="C82" s="273" t="s">
        <v>1205</v>
      </c>
      <c r="D82" s="273"/>
      <c r="E82" s="273"/>
      <c r="F82" s="274" t="s">
        <v>1198</v>
      </c>
      <c r="G82" s="273"/>
      <c r="H82" s="273" t="s">
        <v>1206</v>
      </c>
      <c r="I82" s="273" t="s">
        <v>1194</v>
      </c>
      <c r="J82" s="273">
        <v>15</v>
      </c>
      <c r="K82" s="263"/>
    </row>
    <row r="83" spans="2:11" ht="15" customHeight="1">
      <c r="B83" s="272"/>
      <c r="C83" s="273" t="s">
        <v>1207</v>
      </c>
      <c r="D83" s="273"/>
      <c r="E83" s="273"/>
      <c r="F83" s="274" t="s">
        <v>1198</v>
      </c>
      <c r="G83" s="273"/>
      <c r="H83" s="273" t="s">
        <v>1208</v>
      </c>
      <c r="I83" s="273" t="s">
        <v>1194</v>
      </c>
      <c r="J83" s="273">
        <v>20</v>
      </c>
      <c r="K83" s="263"/>
    </row>
    <row r="84" spans="2:11" ht="15" customHeight="1">
      <c r="B84" s="272"/>
      <c r="C84" s="273" t="s">
        <v>1209</v>
      </c>
      <c r="D84" s="273"/>
      <c r="E84" s="273"/>
      <c r="F84" s="274" t="s">
        <v>1198</v>
      </c>
      <c r="G84" s="273"/>
      <c r="H84" s="273" t="s">
        <v>1210</v>
      </c>
      <c r="I84" s="273" t="s">
        <v>1194</v>
      </c>
      <c r="J84" s="273">
        <v>20</v>
      </c>
      <c r="K84" s="263"/>
    </row>
    <row r="85" spans="2:11" ht="15" customHeight="1">
      <c r="B85" s="272"/>
      <c r="C85" s="252" t="s">
        <v>1211</v>
      </c>
      <c r="D85" s="252"/>
      <c r="E85" s="252"/>
      <c r="F85" s="271" t="s">
        <v>1198</v>
      </c>
      <c r="G85" s="270"/>
      <c r="H85" s="252" t="s">
        <v>1212</v>
      </c>
      <c r="I85" s="252" t="s">
        <v>1194</v>
      </c>
      <c r="J85" s="252">
        <v>50</v>
      </c>
      <c r="K85" s="263"/>
    </row>
    <row r="86" spans="2:11" ht="15" customHeight="1">
      <c r="B86" s="272"/>
      <c r="C86" s="252" t="s">
        <v>1213</v>
      </c>
      <c r="D86" s="252"/>
      <c r="E86" s="252"/>
      <c r="F86" s="271" t="s">
        <v>1198</v>
      </c>
      <c r="G86" s="270"/>
      <c r="H86" s="252" t="s">
        <v>1214</v>
      </c>
      <c r="I86" s="252" t="s">
        <v>1194</v>
      </c>
      <c r="J86" s="252">
        <v>20</v>
      </c>
      <c r="K86" s="263"/>
    </row>
    <row r="87" spans="2:11" ht="15" customHeight="1">
      <c r="B87" s="272"/>
      <c r="C87" s="252" t="s">
        <v>1215</v>
      </c>
      <c r="D87" s="252"/>
      <c r="E87" s="252"/>
      <c r="F87" s="271" t="s">
        <v>1198</v>
      </c>
      <c r="G87" s="270"/>
      <c r="H87" s="252" t="s">
        <v>1216</v>
      </c>
      <c r="I87" s="252" t="s">
        <v>1194</v>
      </c>
      <c r="J87" s="252">
        <v>20</v>
      </c>
      <c r="K87" s="263"/>
    </row>
    <row r="88" spans="2:11" ht="15" customHeight="1">
      <c r="B88" s="272"/>
      <c r="C88" s="252" t="s">
        <v>1217</v>
      </c>
      <c r="D88" s="252"/>
      <c r="E88" s="252"/>
      <c r="F88" s="271" t="s">
        <v>1198</v>
      </c>
      <c r="G88" s="270"/>
      <c r="H88" s="252" t="s">
        <v>1218</v>
      </c>
      <c r="I88" s="252" t="s">
        <v>1194</v>
      </c>
      <c r="J88" s="252">
        <v>50</v>
      </c>
      <c r="K88" s="263"/>
    </row>
    <row r="89" spans="2:11" ht="15" customHeight="1">
      <c r="B89" s="272"/>
      <c r="C89" s="252" t="s">
        <v>1219</v>
      </c>
      <c r="D89" s="252"/>
      <c r="E89" s="252"/>
      <c r="F89" s="271" t="s">
        <v>1198</v>
      </c>
      <c r="G89" s="270"/>
      <c r="H89" s="252" t="s">
        <v>1219</v>
      </c>
      <c r="I89" s="252" t="s">
        <v>1194</v>
      </c>
      <c r="J89" s="252">
        <v>50</v>
      </c>
      <c r="K89" s="263"/>
    </row>
    <row r="90" spans="2:11" ht="15" customHeight="1">
      <c r="B90" s="272"/>
      <c r="C90" s="252" t="s">
        <v>140</v>
      </c>
      <c r="D90" s="252"/>
      <c r="E90" s="252"/>
      <c r="F90" s="271" t="s">
        <v>1198</v>
      </c>
      <c r="G90" s="270"/>
      <c r="H90" s="252" t="s">
        <v>1220</v>
      </c>
      <c r="I90" s="252" t="s">
        <v>1194</v>
      </c>
      <c r="J90" s="252">
        <v>255</v>
      </c>
      <c r="K90" s="263"/>
    </row>
    <row r="91" spans="2:11" ht="15" customHeight="1">
      <c r="B91" s="272"/>
      <c r="C91" s="252" t="s">
        <v>1221</v>
      </c>
      <c r="D91" s="252"/>
      <c r="E91" s="252"/>
      <c r="F91" s="271" t="s">
        <v>1192</v>
      </c>
      <c r="G91" s="270"/>
      <c r="H91" s="252" t="s">
        <v>1222</v>
      </c>
      <c r="I91" s="252" t="s">
        <v>1223</v>
      </c>
      <c r="J91" s="252"/>
      <c r="K91" s="263"/>
    </row>
    <row r="92" spans="2:11" ht="15" customHeight="1">
      <c r="B92" s="272"/>
      <c r="C92" s="252" t="s">
        <v>1224</v>
      </c>
      <c r="D92" s="252"/>
      <c r="E92" s="252"/>
      <c r="F92" s="271" t="s">
        <v>1192</v>
      </c>
      <c r="G92" s="270"/>
      <c r="H92" s="252" t="s">
        <v>1225</v>
      </c>
      <c r="I92" s="252" t="s">
        <v>1226</v>
      </c>
      <c r="J92" s="252"/>
      <c r="K92" s="263"/>
    </row>
    <row r="93" spans="2:11" ht="15" customHeight="1">
      <c r="B93" s="272"/>
      <c r="C93" s="252" t="s">
        <v>1227</v>
      </c>
      <c r="D93" s="252"/>
      <c r="E93" s="252"/>
      <c r="F93" s="271" t="s">
        <v>1192</v>
      </c>
      <c r="G93" s="270"/>
      <c r="H93" s="252" t="s">
        <v>1227</v>
      </c>
      <c r="I93" s="252" t="s">
        <v>1226</v>
      </c>
      <c r="J93" s="252"/>
      <c r="K93" s="263"/>
    </row>
    <row r="94" spans="2:11" ht="15" customHeight="1">
      <c r="B94" s="272"/>
      <c r="C94" s="252" t="s">
        <v>52</v>
      </c>
      <c r="D94" s="252"/>
      <c r="E94" s="252"/>
      <c r="F94" s="271" t="s">
        <v>1192</v>
      </c>
      <c r="G94" s="270"/>
      <c r="H94" s="252" t="s">
        <v>1228</v>
      </c>
      <c r="I94" s="252" t="s">
        <v>1226</v>
      </c>
      <c r="J94" s="252"/>
      <c r="K94" s="263"/>
    </row>
    <row r="95" spans="2:11" ht="15" customHeight="1">
      <c r="B95" s="272"/>
      <c r="C95" s="252" t="s">
        <v>62</v>
      </c>
      <c r="D95" s="252"/>
      <c r="E95" s="252"/>
      <c r="F95" s="271" t="s">
        <v>1192</v>
      </c>
      <c r="G95" s="270"/>
      <c r="H95" s="252" t="s">
        <v>1229</v>
      </c>
      <c r="I95" s="252" t="s">
        <v>1226</v>
      </c>
      <c r="J95" s="252"/>
      <c r="K95" s="263"/>
    </row>
    <row r="96" spans="2:11" ht="15" customHeight="1">
      <c r="B96" s="275"/>
      <c r="C96" s="276"/>
      <c r="D96" s="276"/>
      <c r="E96" s="276"/>
      <c r="F96" s="276"/>
      <c r="G96" s="276"/>
      <c r="H96" s="276"/>
      <c r="I96" s="276"/>
      <c r="J96" s="276"/>
      <c r="K96" s="277"/>
    </row>
    <row r="97" spans="2:11" ht="18.75" customHeight="1">
      <c r="B97" s="278"/>
      <c r="C97" s="279"/>
      <c r="D97" s="279"/>
      <c r="E97" s="279"/>
      <c r="F97" s="279"/>
      <c r="G97" s="279"/>
      <c r="H97" s="279"/>
      <c r="I97" s="279"/>
      <c r="J97" s="279"/>
      <c r="K97" s="278"/>
    </row>
    <row r="98" spans="2:11" ht="18.75" customHeight="1">
      <c r="B98" s="258"/>
      <c r="C98" s="258"/>
      <c r="D98" s="258"/>
      <c r="E98" s="258"/>
      <c r="F98" s="258"/>
      <c r="G98" s="258"/>
      <c r="H98" s="258"/>
      <c r="I98" s="258"/>
      <c r="J98" s="258"/>
      <c r="K98" s="258"/>
    </row>
    <row r="99" spans="2:11" ht="7.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61"/>
    </row>
    <row r="100" spans="2:11" ht="45" customHeight="1">
      <c r="B100" s="262"/>
      <c r="C100" s="512" t="s">
        <v>1230</v>
      </c>
      <c r="D100" s="512"/>
      <c r="E100" s="512"/>
      <c r="F100" s="512"/>
      <c r="G100" s="512"/>
      <c r="H100" s="512"/>
      <c r="I100" s="512"/>
      <c r="J100" s="512"/>
      <c r="K100" s="263"/>
    </row>
    <row r="101" spans="2:11" ht="17.25" customHeight="1">
      <c r="B101" s="262"/>
      <c r="C101" s="264" t="s">
        <v>1186</v>
      </c>
      <c r="D101" s="264"/>
      <c r="E101" s="264"/>
      <c r="F101" s="264" t="s">
        <v>1187</v>
      </c>
      <c r="G101" s="265"/>
      <c r="H101" s="264" t="s">
        <v>135</v>
      </c>
      <c r="I101" s="264" t="s">
        <v>71</v>
      </c>
      <c r="J101" s="264" t="s">
        <v>1188</v>
      </c>
      <c r="K101" s="263"/>
    </row>
    <row r="102" spans="2:11" ht="17.25" customHeight="1">
      <c r="B102" s="262"/>
      <c r="C102" s="266" t="s">
        <v>1189</v>
      </c>
      <c r="D102" s="266"/>
      <c r="E102" s="266"/>
      <c r="F102" s="267" t="s">
        <v>1190</v>
      </c>
      <c r="G102" s="268"/>
      <c r="H102" s="266"/>
      <c r="I102" s="266"/>
      <c r="J102" s="266" t="s">
        <v>1191</v>
      </c>
      <c r="K102" s="263"/>
    </row>
    <row r="103" spans="2:11" ht="5.25" customHeight="1">
      <c r="B103" s="262"/>
      <c r="C103" s="264"/>
      <c r="D103" s="264"/>
      <c r="E103" s="264"/>
      <c r="F103" s="264"/>
      <c r="G103" s="280"/>
      <c r="H103" s="264"/>
      <c r="I103" s="264"/>
      <c r="J103" s="264"/>
      <c r="K103" s="263"/>
    </row>
    <row r="104" spans="2:11" ht="15" customHeight="1">
      <c r="B104" s="262"/>
      <c r="C104" s="252" t="s">
        <v>67</v>
      </c>
      <c r="D104" s="269"/>
      <c r="E104" s="269"/>
      <c r="F104" s="271" t="s">
        <v>1192</v>
      </c>
      <c r="G104" s="280"/>
      <c r="H104" s="252" t="s">
        <v>1231</v>
      </c>
      <c r="I104" s="252" t="s">
        <v>1194</v>
      </c>
      <c r="J104" s="252">
        <v>20</v>
      </c>
      <c r="K104" s="263"/>
    </row>
    <row r="105" spans="2:11" ht="15" customHeight="1">
      <c r="B105" s="262"/>
      <c r="C105" s="252" t="s">
        <v>1195</v>
      </c>
      <c r="D105" s="252"/>
      <c r="E105" s="252"/>
      <c r="F105" s="271" t="s">
        <v>1192</v>
      </c>
      <c r="G105" s="252"/>
      <c r="H105" s="252" t="s">
        <v>1231</v>
      </c>
      <c r="I105" s="252" t="s">
        <v>1194</v>
      </c>
      <c r="J105" s="252">
        <v>120</v>
      </c>
      <c r="K105" s="263"/>
    </row>
    <row r="106" spans="2:11" ht="15" customHeight="1">
      <c r="B106" s="272"/>
      <c r="C106" s="252" t="s">
        <v>1197</v>
      </c>
      <c r="D106" s="252"/>
      <c r="E106" s="252"/>
      <c r="F106" s="271" t="s">
        <v>1198</v>
      </c>
      <c r="G106" s="252"/>
      <c r="H106" s="252" t="s">
        <v>1231</v>
      </c>
      <c r="I106" s="252" t="s">
        <v>1194</v>
      </c>
      <c r="J106" s="252">
        <v>50</v>
      </c>
      <c r="K106" s="263"/>
    </row>
    <row r="107" spans="2:11" ht="15" customHeight="1">
      <c r="B107" s="272"/>
      <c r="C107" s="252" t="s">
        <v>1200</v>
      </c>
      <c r="D107" s="252"/>
      <c r="E107" s="252"/>
      <c r="F107" s="271" t="s">
        <v>1192</v>
      </c>
      <c r="G107" s="252"/>
      <c r="H107" s="252" t="s">
        <v>1231</v>
      </c>
      <c r="I107" s="252" t="s">
        <v>1202</v>
      </c>
      <c r="J107" s="252"/>
      <c r="K107" s="263"/>
    </row>
    <row r="108" spans="2:11" ht="15" customHeight="1">
      <c r="B108" s="272"/>
      <c r="C108" s="252" t="s">
        <v>1211</v>
      </c>
      <c r="D108" s="252"/>
      <c r="E108" s="252"/>
      <c r="F108" s="271" t="s">
        <v>1198</v>
      </c>
      <c r="G108" s="252"/>
      <c r="H108" s="252" t="s">
        <v>1231</v>
      </c>
      <c r="I108" s="252" t="s">
        <v>1194</v>
      </c>
      <c r="J108" s="252">
        <v>50</v>
      </c>
      <c r="K108" s="263"/>
    </row>
    <row r="109" spans="2:11" ht="15" customHeight="1">
      <c r="B109" s="272"/>
      <c r="C109" s="252" t="s">
        <v>1219</v>
      </c>
      <c r="D109" s="252"/>
      <c r="E109" s="252"/>
      <c r="F109" s="271" t="s">
        <v>1198</v>
      </c>
      <c r="G109" s="252"/>
      <c r="H109" s="252" t="s">
        <v>1231</v>
      </c>
      <c r="I109" s="252" t="s">
        <v>1194</v>
      </c>
      <c r="J109" s="252">
        <v>50</v>
      </c>
      <c r="K109" s="263"/>
    </row>
    <row r="110" spans="2:11" ht="15" customHeight="1">
      <c r="B110" s="272"/>
      <c r="C110" s="252" t="s">
        <v>1217</v>
      </c>
      <c r="D110" s="252"/>
      <c r="E110" s="252"/>
      <c r="F110" s="271" t="s">
        <v>1198</v>
      </c>
      <c r="G110" s="252"/>
      <c r="H110" s="252" t="s">
        <v>1231</v>
      </c>
      <c r="I110" s="252" t="s">
        <v>1194</v>
      </c>
      <c r="J110" s="252">
        <v>50</v>
      </c>
      <c r="K110" s="263"/>
    </row>
    <row r="111" spans="2:11" ht="15" customHeight="1">
      <c r="B111" s="272"/>
      <c r="C111" s="252" t="s">
        <v>67</v>
      </c>
      <c r="D111" s="252"/>
      <c r="E111" s="252"/>
      <c r="F111" s="271" t="s">
        <v>1192</v>
      </c>
      <c r="G111" s="252"/>
      <c r="H111" s="252" t="s">
        <v>1232</v>
      </c>
      <c r="I111" s="252" t="s">
        <v>1194</v>
      </c>
      <c r="J111" s="252">
        <v>20</v>
      </c>
      <c r="K111" s="263"/>
    </row>
    <row r="112" spans="2:11" ht="15" customHeight="1">
      <c r="B112" s="272"/>
      <c r="C112" s="252" t="s">
        <v>1233</v>
      </c>
      <c r="D112" s="252"/>
      <c r="E112" s="252"/>
      <c r="F112" s="271" t="s">
        <v>1192</v>
      </c>
      <c r="G112" s="252"/>
      <c r="H112" s="252" t="s">
        <v>1234</v>
      </c>
      <c r="I112" s="252" t="s">
        <v>1194</v>
      </c>
      <c r="J112" s="252">
        <v>120</v>
      </c>
      <c r="K112" s="263"/>
    </row>
    <row r="113" spans="2:11" ht="15" customHeight="1">
      <c r="B113" s="272"/>
      <c r="C113" s="252" t="s">
        <v>52</v>
      </c>
      <c r="D113" s="252"/>
      <c r="E113" s="252"/>
      <c r="F113" s="271" t="s">
        <v>1192</v>
      </c>
      <c r="G113" s="252"/>
      <c r="H113" s="252" t="s">
        <v>1235</v>
      </c>
      <c r="I113" s="252" t="s">
        <v>1226</v>
      </c>
      <c r="J113" s="252"/>
      <c r="K113" s="263"/>
    </row>
    <row r="114" spans="2:11" ht="15" customHeight="1">
      <c r="B114" s="272"/>
      <c r="C114" s="252" t="s">
        <v>62</v>
      </c>
      <c r="D114" s="252"/>
      <c r="E114" s="252"/>
      <c r="F114" s="271" t="s">
        <v>1192</v>
      </c>
      <c r="G114" s="252"/>
      <c r="H114" s="252" t="s">
        <v>1236</v>
      </c>
      <c r="I114" s="252" t="s">
        <v>1226</v>
      </c>
      <c r="J114" s="252"/>
      <c r="K114" s="263"/>
    </row>
    <row r="115" spans="2:11" ht="15" customHeight="1">
      <c r="B115" s="272"/>
      <c r="C115" s="252" t="s">
        <v>71</v>
      </c>
      <c r="D115" s="252"/>
      <c r="E115" s="252"/>
      <c r="F115" s="271" t="s">
        <v>1192</v>
      </c>
      <c r="G115" s="252"/>
      <c r="H115" s="252" t="s">
        <v>1237</v>
      </c>
      <c r="I115" s="252" t="s">
        <v>1238</v>
      </c>
      <c r="J115" s="252"/>
      <c r="K115" s="263"/>
    </row>
    <row r="116" spans="2:11" ht="15" customHeight="1">
      <c r="B116" s="275"/>
      <c r="C116" s="281"/>
      <c r="D116" s="281"/>
      <c r="E116" s="281"/>
      <c r="F116" s="281"/>
      <c r="G116" s="281"/>
      <c r="H116" s="281"/>
      <c r="I116" s="281"/>
      <c r="J116" s="281"/>
      <c r="K116" s="277"/>
    </row>
    <row r="117" spans="2:11" ht="18.75" customHeight="1">
      <c r="B117" s="282"/>
      <c r="C117" s="248"/>
      <c r="D117" s="248"/>
      <c r="E117" s="248"/>
      <c r="F117" s="283"/>
      <c r="G117" s="248"/>
      <c r="H117" s="248"/>
      <c r="I117" s="248"/>
      <c r="J117" s="248"/>
      <c r="K117" s="282"/>
    </row>
    <row r="118" spans="2:11" ht="18.75" customHeight="1"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</row>
    <row r="119" spans="2:11" ht="7.5" customHeight="1">
      <c r="B119" s="284"/>
      <c r="C119" s="285"/>
      <c r="D119" s="285"/>
      <c r="E119" s="285"/>
      <c r="F119" s="285"/>
      <c r="G119" s="285"/>
      <c r="H119" s="285"/>
      <c r="I119" s="285"/>
      <c r="J119" s="285"/>
      <c r="K119" s="286"/>
    </row>
    <row r="120" spans="2:11" ht="45" customHeight="1">
      <c r="B120" s="287"/>
      <c r="C120" s="507" t="s">
        <v>1239</v>
      </c>
      <c r="D120" s="507"/>
      <c r="E120" s="507"/>
      <c r="F120" s="507"/>
      <c r="G120" s="507"/>
      <c r="H120" s="507"/>
      <c r="I120" s="507"/>
      <c r="J120" s="507"/>
      <c r="K120" s="288"/>
    </row>
    <row r="121" spans="2:11" ht="17.25" customHeight="1">
      <c r="B121" s="289"/>
      <c r="C121" s="264" t="s">
        <v>1186</v>
      </c>
      <c r="D121" s="264"/>
      <c r="E121" s="264"/>
      <c r="F121" s="264" t="s">
        <v>1187</v>
      </c>
      <c r="G121" s="265"/>
      <c r="H121" s="264" t="s">
        <v>135</v>
      </c>
      <c r="I121" s="264" t="s">
        <v>71</v>
      </c>
      <c r="J121" s="264" t="s">
        <v>1188</v>
      </c>
      <c r="K121" s="290"/>
    </row>
    <row r="122" spans="2:11" ht="17.25" customHeight="1">
      <c r="B122" s="289"/>
      <c r="C122" s="266" t="s">
        <v>1189</v>
      </c>
      <c r="D122" s="266"/>
      <c r="E122" s="266"/>
      <c r="F122" s="267" t="s">
        <v>1190</v>
      </c>
      <c r="G122" s="268"/>
      <c r="H122" s="266"/>
      <c r="I122" s="266"/>
      <c r="J122" s="266" t="s">
        <v>1191</v>
      </c>
      <c r="K122" s="290"/>
    </row>
    <row r="123" spans="2:11" ht="5.25" customHeight="1">
      <c r="B123" s="291"/>
      <c r="C123" s="269"/>
      <c r="D123" s="269"/>
      <c r="E123" s="269"/>
      <c r="F123" s="269"/>
      <c r="G123" s="252"/>
      <c r="H123" s="269"/>
      <c r="I123" s="269"/>
      <c r="J123" s="269"/>
      <c r="K123" s="292"/>
    </row>
    <row r="124" spans="2:11" ht="15" customHeight="1">
      <c r="B124" s="291"/>
      <c r="C124" s="252" t="s">
        <v>1195</v>
      </c>
      <c r="D124" s="269"/>
      <c r="E124" s="269"/>
      <c r="F124" s="271" t="s">
        <v>1192</v>
      </c>
      <c r="G124" s="252"/>
      <c r="H124" s="252" t="s">
        <v>1231</v>
      </c>
      <c r="I124" s="252" t="s">
        <v>1194</v>
      </c>
      <c r="J124" s="252">
        <v>120</v>
      </c>
      <c r="K124" s="293"/>
    </row>
    <row r="125" spans="2:11" ht="15" customHeight="1">
      <c r="B125" s="291"/>
      <c r="C125" s="252" t="s">
        <v>1240</v>
      </c>
      <c r="D125" s="252"/>
      <c r="E125" s="252"/>
      <c r="F125" s="271" t="s">
        <v>1192</v>
      </c>
      <c r="G125" s="252"/>
      <c r="H125" s="252" t="s">
        <v>1241</v>
      </c>
      <c r="I125" s="252" t="s">
        <v>1194</v>
      </c>
      <c r="J125" s="252" t="s">
        <v>1242</v>
      </c>
      <c r="K125" s="293"/>
    </row>
    <row r="126" spans="2:11" ht="15" customHeight="1">
      <c r="B126" s="291"/>
      <c r="C126" s="252" t="s">
        <v>97</v>
      </c>
      <c r="D126" s="252"/>
      <c r="E126" s="252"/>
      <c r="F126" s="271" t="s">
        <v>1192</v>
      </c>
      <c r="G126" s="252"/>
      <c r="H126" s="252" t="s">
        <v>1243</v>
      </c>
      <c r="I126" s="252" t="s">
        <v>1194</v>
      </c>
      <c r="J126" s="252" t="s">
        <v>1242</v>
      </c>
      <c r="K126" s="293"/>
    </row>
    <row r="127" spans="2:11" ht="15" customHeight="1">
      <c r="B127" s="291"/>
      <c r="C127" s="252" t="s">
        <v>1203</v>
      </c>
      <c r="D127" s="252"/>
      <c r="E127" s="252"/>
      <c r="F127" s="271" t="s">
        <v>1198</v>
      </c>
      <c r="G127" s="252"/>
      <c r="H127" s="252" t="s">
        <v>1204</v>
      </c>
      <c r="I127" s="252" t="s">
        <v>1194</v>
      </c>
      <c r="J127" s="252">
        <v>15</v>
      </c>
      <c r="K127" s="293"/>
    </row>
    <row r="128" spans="2:11" ht="15" customHeight="1">
      <c r="B128" s="291"/>
      <c r="C128" s="273" t="s">
        <v>1205</v>
      </c>
      <c r="D128" s="273"/>
      <c r="E128" s="273"/>
      <c r="F128" s="274" t="s">
        <v>1198</v>
      </c>
      <c r="G128" s="273"/>
      <c r="H128" s="273" t="s">
        <v>1206</v>
      </c>
      <c r="I128" s="273" t="s">
        <v>1194</v>
      </c>
      <c r="J128" s="273">
        <v>15</v>
      </c>
      <c r="K128" s="293"/>
    </row>
    <row r="129" spans="2:11" ht="15" customHeight="1">
      <c r="B129" s="291"/>
      <c r="C129" s="273" t="s">
        <v>1207</v>
      </c>
      <c r="D129" s="273"/>
      <c r="E129" s="273"/>
      <c r="F129" s="274" t="s">
        <v>1198</v>
      </c>
      <c r="G129" s="273"/>
      <c r="H129" s="273" t="s">
        <v>1208</v>
      </c>
      <c r="I129" s="273" t="s">
        <v>1194</v>
      </c>
      <c r="J129" s="273">
        <v>20</v>
      </c>
      <c r="K129" s="293"/>
    </row>
    <row r="130" spans="2:11" ht="15" customHeight="1">
      <c r="B130" s="291"/>
      <c r="C130" s="273" t="s">
        <v>1209</v>
      </c>
      <c r="D130" s="273"/>
      <c r="E130" s="273"/>
      <c r="F130" s="274" t="s">
        <v>1198</v>
      </c>
      <c r="G130" s="273"/>
      <c r="H130" s="273" t="s">
        <v>1210</v>
      </c>
      <c r="I130" s="273" t="s">
        <v>1194</v>
      </c>
      <c r="J130" s="273">
        <v>20</v>
      </c>
      <c r="K130" s="293"/>
    </row>
    <row r="131" spans="2:11" ht="15" customHeight="1">
      <c r="B131" s="291"/>
      <c r="C131" s="252" t="s">
        <v>1197</v>
      </c>
      <c r="D131" s="252"/>
      <c r="E131" s="252"/>
      <c r="F131" s="271" t="s">
        <v>1198</v>
      </c>
      <c r="G131" s="252"/>
      <c r="H131" s="252" t="s">
        <v>1231</v>
      </c>
      <c r="I131" s="252" t="s">
        <v>1194</v>
      </c>
      <c r="J131" s="252">
        <v>50</v>
      </c>
      <c r="K131" s="293"/>
    </row>
    <row r="132" spans="2:11" ht="15" customHeight="1">
      <c r="B132" s="291"/>
      <c r="C132" s="252" t="s">
        <v>1211</v>
      </c>
      <c r="D132" s="252"/>
      <c r="E132" s="252"/>
      <c r="F132" s="271" t="s">
        <v>1198</v>
      </c>
      <c r="G132" s="252"/>
      <c r="H132" s="252" t="s">
        <v>1231</v>
      </c>
      <c r="I132" s="252" t="s">
        <v>1194</v>
      </c>
      <c r="J132" s="252">
        <v>50</v>
      </c>
      <c r="K132" s="293"/>
    </row>
    <row r="133" spans="2:11" ht="15" customHeight="1">
      <c r="B133" s="291"/>
      <c r="C133" s="252" t="s">
        <v>1217</v>
      </c>
      <c r="D133" s="252"/>
      <c r="E133" s="252"/>
      <c r="F133" s="271" t="s">
        <v>1198</v>
      </c>
      <c r="G133" s="252"/>
      <c r="H133" s="252" t="s">
        <v>1231</v>
      </c>
      <c r="I133" s="252" t="s">
        <v>1194</v>
      </c>
      <c r="J133" s="252">
        <v>50</v>
      </c>
      <c r="K133" s="293"/>
    </row>
    <row r="134" spans="2:11" ht="15" customHeight="1">
      <c r="B134" s="291"/>
      <c r="C134" s="252" t="s">
        <v>1219</v>
      </c>
      <c r="D134" s="252"/>
      <c r="E134" s="252"/>
      <c r="F134" s="271" t="s">
        <v>1198</v>
      </c>
      <c r="G134" s="252"/>
      <c r="H134" s="252" t="s">
        <v>1231</v>
      </c>
      <c r="I134" s="252" t="s">
        <v>1194</v>
      </c>
      <c r="J134" s="252">
        <v>50</v>
      </c>
      <c r="K134" s="293"/>
    </row>
    <row r="135" spans="2:11" ht="15" customHeight="1">
      <c r="B135" s="291"/>
      <c r="C135" s="252" t="s">
        <v>140</v>
      </c>
      <c r="D135" s="252"/>
      <c r="E135" s="252"/>
      <c r="F135" s="271" t="s">
        <v>1198</v>
      </c>
      <c r="G135" s="252"/>
      <c r="H135" s="252" t="s">
        <v>1244</v>
      </c>
      <c r="I135" s="252" t="s">
        <v>1194</v>
      </c>
      <c r="J135" s="252">
        <v>255</v>
      </c>
      <c r="K135" s="293"/>
    </row>
    <row r="136" spans="2:11" ht="15" customHeight="1">
      <c r="B136" s="291"/>
      <c r="C136" s="252" t="s">
        <v>1221</v>
      </c>
      <c r="D136" s="252"/>
      <c r="E136" s="252"/>
      <c r="F136" s="271" t="s">
        <v>1192</v>
      </c>
      <c r="G136" s="252"/>
      <c r="H136" s="252" t="s">
        <v>1245</v>
      </c>
      <c r="I136" s="252" t="s">
        <v>1223</v>
      </c>
      <c r="J136" s="252"/>
      <c r="K136" s="293"/>
    </row>
    <row r="137" spans="2:11" ht="15" customHeight="1">
      <c r="B137" s="291"/>
      <c r="C137" s="252" t="s">
        <v>1224</v>
      </c>
      <c r="D137" s="252"/>
      <c r="E137" s="252"/>
      <c r="F137" s="271" t="s">
        <v>1192</v>
      </c>
      <c r="G137" s="252"/>
      <c r="H137" s="252" t="s">
        <v>1246</v>
      </c>
      <c r="I137" s="252" t="s">
        <v>1226</v>
      </c>
      <c r="J137" s="252"/>
      <c r="K137" s="293"/>
    </row>
    <row r="138" spans="2:11" ht="15" customHeight="1">
      <c r="B138" s="291"/>
      <c r="C138" s="252" t="s">
        <v>1227</v>
      </c>
      <c r="D138" s="252"/>
      <c r="E138" s="252"/>
      <c r="F138" s="271" t="s">
        <v>1192</v>
      </c>
      <c r="G138" s="252"/>
      <c r="H138" s="252" t="s">
        <v>1227</v>
      </c>
      <c r="I138" s="252" t="s">
        <v>1226</v>
      </c>
      <c r="J138" s="252"/>
      <c r="K138" s="293"/>
    </row>
    <row r="139" spans="2:11" ht="15" customHeight="1">
      <c r="B139" s="291"/>
      <c r="C139" s="252" t="s">
        <v>52</v>
      </c>
      <c r="D139" s="252"/>
      <c r="E139" s="252"/>
      <c r="F139" s="271" t="s">
        <v>1192</v>
      </c>
      <c r="G139" s="252"/>
      <c r="H139" s="252" t="s">
        <v>1247</v>
      </c>
      <c r="I139" s="252" t="s">
        <v>1226</v>
      </c>
      <c r="J139" s="252"/>
      <c r="K139" s="293"/>
    </row>
    <row r="140" spans="2:11" ht="15" customHeight="1">
      <c r="B140" s="291"/>
      <c r="C140" s="252" t="s">
        <v>1248</v>
      </c>
      <c r="D140" s="252"/>
      <c r="E140" s="252"/>
      <c r="F140" s="271" t="s">
        <v>1192</v>
      </c>
      <c r="G140" s="252"/>
      <c r="H140" s="252" t="s">
        <v>1249</v>
      </c>
      <c r="I140" s="252" t="s">
        <v>1226</v>
      </c>
      <c r="J140" s="252"/>
      <c r="K140" s="293"/>
    </row>
    <row r="141" spans="2:11" ht="15" customHeight="1">
      <c r="B141" s="294"/>
      <c r="C141" s="295"/>
      <c r="D141" s="295"/>
      <c r="E141" s="295"/>
      <c r="F141" s="295"/>
      <c r="G141" s="295"/>
      <c r="H141" s="295"/>
      <c r="I141" s="295"/>
      <c r="J141" s="295"/>
      <c r="K141" s="296"/>
    </row>
    <row r="142" spans="2:11" ht="18.75" customHeight="1">
      <c r="B142" s="248"/>
      <c r="C142" s="248"/>
      <c r="D142" s="248"/>
      <c r="E142" s="248"/>
      <c r="F142" s="283"/>
      <c r="G142" s="248"/>
      <c r="H142" s="248"/>
      <c r="I142" s="248"/>
      <c r="J142" s="248"/>
      <c r="K142" s="248"/>
    </row>
    <row r="143" spans="2:11" ht="18.75" customHeight="1"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</row>
    <row r="144" spans="2:11" ht="7.5" customHeight="1">
      <c r="B144" s="259"/>
      <c r="C144" s="260"/>
      <c r="D144" s="260"/>
      <c r="E144" s="260"/>
      <c r="F144" s="260"/>
      <c r="G144" s="260"/>
      <c r="H144" s="260"/>
      <c r="I144" s="260"/>
      <c r="J144" s="260"/>
      <c r="K144" s="261"/>
    </row>
    <row r="145" spans="2:11" ht="45" customHeight="1">
      <c r="B145" s="262"/>
      <c r="C145" s="512" t="s">
        <v>1250</v>
      </c>
      <c r="D145" s="512"/>
      <c r="E145" s="512"/>
      <c r="F145" s="512"/>
      <c r="G145" s="512"/>
      <c r="H145" s="512"/>
      <c r="I145" s="512"/>
      <c r="J145" s="512"/>
      <c r="K145" s="263"/>
    </row>
    <row r="146" spans="2:11" ht="17.25" customHeight="1">
      <c r="B146" s="262"/>
      <c r="C146" s="264" t="s">
        <v>1186</v>
      </c>
      <c r="D146" s="264"/>
      <c r="E146" s="264"/>
      <c r="F146" s="264" t="s">
        <v>1187</v>
      </c>
      <c r="G146" s="265"/>
      <c r="H146" s="264" t="s">
        <v>135</v>
      </c>
      <c r="I146" s="264" t="s">
        <v>71</v>
      </c>
      <c r="J146" s="264" t="s">
        <v>1188</v>
      </c>
      <c r="K146" s="263"/>
    </row>
    <row r="147" spans="2:11" ht="17.25" customHeight="1">
      <c r="B147" s="262"/>
      <c r="C147" s="266" t="s">
        <v>1189</v>
      </c>
      <c r="D147" s="266"/>
      <c r="E147" s="266"/>
      <c r="F147" s="267" t="s">
        <v>1190</v>
      </c>
      <c r="G147" s="268"/>
      <c r="H147" s="266"/>
      <c r="I147" s="266"/>
      <c r="J147" s="266" t="s">
        <v>1191</v>
      </c>
      <c r="K147" s="263"/>
    </row>
    <row r="148" spans="2:11" ht="5.25" customHeight="1">
      <c r="B148" s="272"/>
      <c r="C148" s="269"/>
      <c r="D148" s="269"/>
      <c r="E148" s="269"/>
      <c r="F148" s="269"/>
      <c r="G148" s="270"/>
      <c r="H148" s="269"/>
      <c r="I148" s="269"/>
      <c r="J148" s="269"/>
      <c r="K148" s="293"/>
    </row>
    <row r="149" spans="2:11" ht="15" customHeight="1">
      <c r="B149" s="272"/>
      <c r="C149" s="297" t="s">
        <v>1195</v>
      </c>
      <c r="D149" s="252"/>
      <c r="E149" s="252"/>
      <c r="F149" s="298" t="s">
        <v>1192</v>
      </c>
      <c r="G149" s="252"/>
      <c r="H149" s="297" t="s">
        <v>1231</v>
      </c>
      <c r="I149" s="297" t="s">
        <v>1194</v>
      </c>
      <c r="J149" s="297">
        <v>120</v>
      </c>
      <c r="K149" s="293"/>
    </row>
    <row r="150" spans="2:11" ht="15" customHeight="1">
      <c r="B150" s="272"/>
      <c r="C150" s="297" t="s">
        <v>1240</v>
      </c>
      <c r="D150" s="252"/>
      <c r="E150" s="252"/>
      <c r="F150" s="298" t="s">
        <v>1192</v>
      </c>
      <c r="G150" s="252"/>
      <c r="H150" s="297" t="s">
        <v>1251</v>
      </c>
      <c r="I150" s="297" t="s">
        <v>1194</v>
      </c>
      <c r="J150" s="297" t="s">
        <v>1242</v>
      </c>
      <c r="K150" s="293"/>
    </row>
    <row r="151" spans="2:11" ht="15" customHeight="1">
      <c r="B151" s="272"/>
      <c r="C151" s="297" t="s">
        <v>97</v>
      </c>
      <c r="D151" s="252"/>
      <c r="E151" s="252"/>
      <c r="F151" s="298" t="s">
        <v>1192</v>
      </c>
      <c r="G151" s="252"/>
      <c r="H151" s="297" t="s">
        <v>1252</v>
      </c>
      <c r="I151" s="297" t="s">
        <v>1194</v>
      </c>
      <c r="J151" s="297" t="s">
        <v>1242</v>
      </c>
      <c r="K151" s="293"/>
    </row>
    <row r="152" spans="2:11" ht="15" customHeight="1">
      <c r="B152" s="272"/>
      <c r="C152" s="297" t="s">
        <v>1197</v>
      </c>
      <c r="D152" s="252"/>
      <c r="E152" s="252"/>
      <c r="F152" s="298" t="s">
        <v>1198</v>
      </c>
      <c r="G152" s="252"/>
      <c r="H152" s="297" t="s">
        <v>1231</v>
      </c>
      <c r="I152" s="297" t="s">
        <v>1194</v>
      </c>
      <c r="J152" s="297">
        <v>50</v>
      </c>
      <c r="K152" s="293"/>
    </row>
    <row r="153" spans="2:11" ht="15" customHeight="1">
      <c r="B153" s="272"/>
      <c r="C153" s="297" t="s">
        <v>1200</v>
      </c>
      <c r="D153" s="252"/>
      <c r="E153" s="252"/>
      <c r="F153" s="298" t="s">
        <v>1192</v>
      </c>
      <c r="G153" s="252"/>
      <c r="H153" s="297" t="s">
        <v>1231</v>
      </c>
      <c r="I153" s="297" t="s">
        <v>1202</v>
      </c>
      <c r="J153" s="297"/>
      <c r="K153" s="293"/>
    </row>
    <row r="154" spans="2:11" ht="15" customHeight="1">
      <c r="B154" s="272"/>
      <c r="C154" s="297" t="s">
        <v>1211</v>
      </c>
      <c r="D154" s="252"/>
      <c r="E154" s="252"/>
      <c r="F154" s="298" t="s">
        <v>1198</v>
      </c>
      <c r="G154" s="252"/>
      <c r="H154" s="297" t="s">
        <v>1231</v>
      </c>
      <c r="I154" s="297" t="s">
        <v>1194</v>
      </c>
      <c r="J154" s="297">
        <v>50</v>
      </c>
      <c r="K154" s="293"/>
    </row>
    <row r="155" spans="2:11" ht="15" customHeight="1">
      <c r="B155" s="272"/>
      <c r="C155" s="297" t="s">
        <v>1219</v>
      </c>
      <c r="D155" s="252"/>
      <c r="E155" s="252"/>
      <c r="F155" s="298" t="s">
        <v>1198</v>
      </c>
      <c r="G155" s="252"/>
      <c r="H155" s="297" t="s">
        <v>1231</v>
      </c>
      <c r="I155" s="297" t="s">
        <v>1194</v>
      </c>
      <c r="J155" s="297">
        <v>50</v>
      </c>
      <c r="K155" s="293"/>
    </row>
    <row r="156" spans="2:11" ht="15" customHeight="1">
      <c r="B156" s="272"/>
      <c r="C156" s="297" t="s">
        <v>1217</v>
      </c>
      <c r="D156" s="252"/>
      <c r="E156" s="252"/>
      <c r="F156" s="298" t="s">
        <v>1198</v>
      </c>
      <c r="G156" s="252"/>
      <c r="H156" s="297" t="s">
        <v>1231</v>
      </c>
      <c r="I156" s="297" t="s">
        <v>1194</v>
      </c>
      <c r="J156" s="297">
        <v>50</v>
      </c>
      <c r="K156" s="293"/>
    </row>
    <row r="157" spans="2:11" ht="15" customHeight="1">
      <c r="B157" s="272"/>
      <c r="C157" s="297" t="s">
        <v>124</v>
      </c>
      <c r="D157" s="252"/>
      <c r="E157" s="252"/>
      <c r="F157" s="298" t="s">
        <v>1192</v>
      </c>
      <c r="G157" s="252"/>
      <c r="H157" s="297" t="s">
        <v>1253</v>
      </c>
      <c r="I157" s="297" t="s">
        <v>1194</v>
      </c>
      <c r="J157" s="297" t="s">
        <v>1254</v>
      </c>
      <c r="K157" s="293"/>
    </row>
    <row r="158" spans="2:11" ht="15" customHeight="1">
      <c r="B158" s="272"/>
      <c r="C158" s="297" t="s">
        <v>1255</v>
      </c>
      <c r="D158" s="252"/>
      <c r="E158" s="252"/>
      <c r="F158" s="298" t="s">
        <v>1192</v>
      </c>
      <c r="G158" s="252"/>
      <c r="H158" s="297" t="s">
        <v>1256</v>
      </c>
      <c r="I158" s="297" t="s">
        <v>1226</v>
      </c>
      <c r="J158" s="297"/>
      <c r="K158" s="293"/>
    </row>
    <row r="159" spans="2:11" ht="15" customHeight="1">
      <c r="B159" s="299"/>
      <c r="C159" s="281"/>
      <c r="D159" s="281"/>
      <c r="E159" s="281"/>
      <c r="F159" s="281"/>
      <c r="G159" s="281"/>
      <c r="H159" s="281"/>
      <c r="I159" s="281"/>
      <c r="J159" s="281"/>
      <c r="K159" s="300"/>
    </row>
    <row r="160" spans="2:11" ht="18.75" customHeight="1">
      <c r="B160" s="248"/>
      <c r="C160" s="252"/>
      <c r="D160" s="252"/>
      <c r="E160" s="252"/>
      <c r="F160" s="271"/>
      <c r="G160" s="252"/>
      <c r="H160" s="252"/>
      <c r="I160" s="252"/>
      <c r="J160" s="252"/>
      <c r="K160" s="248"/>
    </row>
    <row r="161" spans="2:11" ht="18.75" customHeight="1"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</row>
    <row r="162" spans="2:11" ht="7.5" customHeight="1">
      <c r="B162" s="240"/>
      <c r="C162" s="241"/>
      <c r="D162" s="241"/>
      <c r="E162" s="241"/>
      <c r="F162" s="241"/>
      <c r="G162" s="241"/>
      <c r="H162" s="241"/>
      <c r="I162" s="241"/>
      <c r="J162" s="241"/>
      <c r="K162" s="242"/>
    </row>
    <row r="163" spans="2:11" ht="45" customHeight="1">
      <c r="B163" s="243"/>
      <c r="C163" s="507" t="s">
        <v>1257</v>
      </c>
      <c r="D163" s="507"/>
      <c r="E163" s="507"/>
      <c r="F163" s="507"/>
      <c r="G163" s="507"/>
      <c r="H163" s="507"/>
      <c r="I163" s="507"/>
      <c r="J163" s="507"/>
      <c r="K163" s="244"/>
    </row>
    <row r="164" spans="2:11" ht="17.25" customHeight="1">
      <c r="B164" s="243"/>
      <c r="C164" s="264" t="s">
        <v>1186</v>
      </c>
      <c r="D164" s="264"/>
      <c r="E164" s="264"/>
      <c r="F164" s="264" t="s">
        <v>1187</v>
      </c>
      <c r="G164" s="301"/>
      <c r="H164" s="302" t="s">
        <v>135</v>
      </c>
      <c r="I164" s="302" t="s">
        <v>71</v>
      </c>
      <c r="J164" s="264" t="s">
        <v>1188</v>
      </c>
      <c r="K164" s="244"/>
    </row>
    <row r="165" spans="2:11" ht="17.25" customHeight="1">
      <c r="B165" s="245"/>
      <c r="C165" s="266" t="s">
        <v>1189</v>
      </c>
      <c r="D165" s="266"/>
      <c r="E165" s="266"/>
      <c r="F165" s="267" t="s">
        <v>1190</v>
      </c>
      <c r="G165" s="303"/>
      <c r="H165" s="304"/>
      <c r="I165" s="304"/>
      <c r="J165" s="266" t="s">
        <v>1191</v>
      </c>
      <c r="K165" s="246"/>
    </row>
    <row r="166" spans="2:11" ht="5.25" customHeight="1">
      <c r="B166" s="272"/>
      <c r="C166" s="269"/>
      <c r="D166" s="269"/>
      <c r="E166" s="269"/>
      <c r="F166" s="269"/>
      <c r="G166" s="270"/>
      <c r="H166" s="269"/>
      <c r="I166" s="269"/>
      <c r="J166" s="269"/>
      <c r="K166" s="293"/>
    </row>
    <row r="167" spans="2:11" ht="15" customHeight="1">
      <c r="B167" s="272"/>
      <c r="C167" s="252" t="s">
        <v>1195</v>
      </c>
      <c r="D167" s="252"/>
      <c r="E167" s="252"/>
      <c r="F167" s="271" t="s">
        <v>1192</v>
      </c>
      <c r="G167" s="252"/>
      <c r="H167" s="252" t="s">
        <v>1231</v>
      </c>
      <c r="I167" s="252" t="s">
        <v>1194</v>
      </c>
      <c r="J167" s="252">
        <v>120</v>
      </c>
      <c r="K167" s="293"/>
    </row>
    <row r="168" spans="2:11" ht="15" customHeight="1">
      <c r="B168" s="272"/>
      <c r="C168" s="252" t="s">
        <v>1240</v>
      </c>
      <c r="D168" s="252"/>
      <c r="E168" s="252"/>
      <c r="F168" s="271" t="s">
        <v>1192</v>
      </c>
      <c r="G168" s="252"/>
      <c r="H168" s="252" t="s">
        <v>1241</v>
      </c>
      <c r="I168" s="252" t="s">
        <v>1194</v>
      </c>
      <c r="J168" s="252" t="s">
        <v>1242</v>
      </c>
      <c r="K168" s="293"/>
    </row>
    <row r="169" spans="2:11" ht="15" customHeight="1">
      <c r="B169" s="272"/>
      <c r="C169" s="252" t="s">
        <v>97</v>
      </c>
      <c r="D169" s="252"/>
      <c r="E169" s="252"/>
      <c r="F169" s="271" t="s">
        <v>1192</v>
      </c>
      <c r="G169" s="252"/>
      <c r="H169" s="252" t="s">
        <v>1258</v>
      </c>
      <c r="I169" s="252" t="s">
        <v>1194</v>
      </c>
      <c r="J169" s="252" t="s">
        <v>1242</v>
      </c>
      <c r="K169" s="293"/>
    </row>
    <row r="170" spans="2:11" ht="15" customHeight="1">
      <c r="B170" s="272"/>
      <c r="C170" s="252" t="s">
        <v>1197</v>
      </c>
      <c r="D170" s="252"/>
      <c r="E170" s="252"/>
      <c r="F170" s="271" t="s">
        <v>1198</v>
      </c>
      <c r="G170" s="252"/>
      <c r="H170" s="252" t="s">
        <v>1258</v>
      </c>
      <c r="I170" s="252" t="s">
        <v>1194</v>
      </c>
      <c r="J170" s="252">
        <v>50</v>
      </c>
      <c r="K170" s="293"/>
    </row>
    <row r="171" spans="2:11" ht="15" customHeight="1">
      <c r="B171" s="272"/>
      <c r="C171" s="252" t="s">
        <v>1200</v>
      </c>
      <c r="D171" s="252"/>
      <c r="E171" s="252"/>
      <c r="F171" s="271" t="s">
        <v>1192</v>
      </c>
      <c r="G171" s="252"/>
      <c r="H171" s="252" t="s">
        <v>1258</v>
      </c>
      <c r="I171" s="252" t="s">
        <v>1202</v>
      </c>
      <c r="J171" s="252"/>
      <c r="K171" s="293"/>
    </row>
    <row r="172" spans="2:11" ht="15" customHeight="1">
      <c r="B172" s="272"/>
      <c r="C172" s="252" t="s">
        <v>1211</v>
      </c>
      <c r="D172" s="252"/>
      <c r="E172" s="252"/>
      <c r="F172" s="271" t="s">
        <v>1198</v>
      </c>
      <c r="G172" s="252"/>
      <c r="H172" s="252" t="s">
        <v>1258</v>
      </c>
      <c r="I172" s="252" t="s">
        <v>1194</v>
      </c>
      <c r="J172" s="252">
        <v>50</v>
      </c>
      <c r="K172" s="293"/>
    </row>
    <row r="173" spans="2:11" ht="15" customHeight="1">
      <c r="B173" s="272"/>
      <c r="C173" s="252" t="s">
        <v>1219</v>
      </c>
      <c r="D173" s="252"/>
      <c r="E173" s="252"/>
      <c r="F173" s="271" t="s">
        <v>1198</v>
      </c>
      <c r="G173" s="252"/>
      <c r="H173" s="252" t="s">
        <v>1258</v>
      </c>
      <c r="I173" s="252" t="s">
        <v>1194</v>
      </c>
      <c r="J173" s="252">
        <v>50</v>
      </c>
      <c r="K173" s="293"/>
    </row>
    <row r="174" spans="2:11" ht="15" customHeight="1">
      <c r="B174" s="272"/>
      <c r="C174" s="252" t="s">
        <v>1217</v>
      </c>
      <c r="D174" s="252"/>
      <c r="E174" s="252"/>
      <c r="F174" s="271" t="s">
        <v>1198</v>
      </c>
      <c r="G174" s="252"/>
      <c r="H174" s="252" t="s">
        <v>1258</v>
      </c>
      <c r="I174" s="252" t="s">
        <v>1194</v>
      </c>
      <c r="J174" s="252">
        <v>50</v>
      </c>
      <c r="K174" s="293"/>
    </row>
    <row r="175" spans="2:11" ht="15" customHeight="1">
      <c r="B175" s="272"/>
      <c r="C175" s="252" t="s">
        <v>134</v>
      </c>
      <c r="D175" s="252"/>
      <c r="E175" s="252"/>
      <c r="F175" s="271" t="s">
        <v>1192</v>
      </c>
      <c r="G175" s="252"/>
      <c r="H175" s="252" t="s">
        <v>1259</v>
      </c>
      <c r="I175" s="252" t="s">
        <v>1260</v>
      </c>
      <c r="J175" s="252"/>
      <c r="K175" s="293"/>
    </row>
    <row r="176" spans="2:11" ht="15" customHeight="1">
      <c r="B176" s="272"/>
      <c r="C176" s="252" t="s">
        <v>71</v>
      </c>
      <c r="D176" s="252"/>
      <c r="E176" s="252"/>
      <c r="F176" s="271" t="s">
        <v>1192</v>
      </c>
      <c r="G176" s="252"/>
      <c r="H176" s="252" t="s">
        <v>1261</v>
      </c>
      <c r="I176" s="252" t="s">
        <v>1262</v>
      </c>
      <c r="J176" s="252">
        <v>1</v>
      </c>
      <c r="K176" s="293"/>
    </row>
    <row r="177" spans="2:11" ht="15" customHeight="1">
      <c r="B177" s="272"/>
      <c r="C177" s="252" t="s">
        <v>67</v>
      </c>
      <c r="D177" s="252"/>
      <c r="E177" s="252"/>
      <c r="F177" s="271" t="s">
        <v>1192</v>
      </c>
      <c r="G177" s="252"/>
      <c r="H177" s="252" t="s">
        <v>1263</v>
      </c>
      <c r="I177" s="252" t="s">
        <v>1194</v>
      </c>
      <c r="J177" s="252">
        <v>20</v>
      </c>
      <c r="K177" s="293"/>
    </row>
    <row r="178" spans="2:11" ht="15" customHeight="1">
      <c r="B178" s="272"/>
      <c r="C178" s="252" t="s">
        <v>135</v>
      </c>
      <c r="D178" s="252"/>
      <c r="E178" s="252"/>
      <c r="F178" s="271" t="s">
        <v>1192</v>
      </c>
      <c r="G178" s="252"/>
      <c r="H178" s="252" t="s">
        <v>1264</v>
      </c>
      <c r="I178" s="252" t="s">
        <v>1194</v>
      </c>
      <c r="J178" s="252">
        <v>255</v>
      </c>
      <c r="K178" s="293"/>
    </row>
    <row r="179" spans="2:11" ht="15" customHeight="1">
      <c r="B179" s="272"/>
      <c r="C179" s="252" t="s">
        <v>136</v>
      </c>
      <c r="D179" s="252"/>
      <c r="E179" s="252"/>
      <c r="F179" s="271" t="s">
        <v>1192</v>
      </c>
      <c r="G179" s="252"/>
      <c r="H179" s="252" t="s">
        <v>1157</v>
      </c>
      <c r="I179" s="252" t="s">
        <v>1194</v>
      </c>
      <c r="J179" s="252">
        <v>10</v>
      </c>
      <c r="K179" s="293"/>
    </row>
    <row r="180" spans="2:11" ht="15" customHeight="1">
      <c r="B180" s="272"/>
      <c r="C180" s="252" t="s">
        <v>137</v>
      </c>
      <c r="D180" s="252"/>
      <c r="E180" s="252"/>
      <c r="F180" s="271" t="s">
        <v>1192</v>
      </c>
      <c r="G180" s="252"/>
      <c r="H180" s="252" t="s">
        <v>1265</v>
      </c>
      <c r="I180" s="252" t="s">
        <v>1226</v>
      </c>
      <c r="J180" s="252"/>
      <c r="K180" s="293"/>
    </row>
    <row r="181" spans="2:11" ht="15" customHeight="1">
      <c r="B181" s="272"/>
      <c r="C181" s="252" t="s">
        <v>1266</v>
      </c>
      <c r="D181" s="252"/>
      <c r="E181" s="252"/>
      <c r="F181" s="271" t="s">
        <v>1192</v>
      </c>
      <c r="G181" s="252"/>
      <c r="H181" s="252" t="s">
        <v>1267</v>
      </c>
      <c r="I181" s="252" t="s">
        <v>1226</v>
      </c>
      <c r="J181" s="252"/>
      <c r="K181" s="293"/>
    </row>
    <row r="182" spans="2:11" ht="15" customHeight="1">
      <c r="B182" s="272"/>
      <c r="C182" s="252" t="s">
        <v>1255</v>
      </c>
      <c r="D182" s="252"/>
      <c r="E182" s="252"/>
      <c r="F182" s="271" t="s">
        <v>1192</v>
      </c>
      <c r="G182" s="252"/>
      <c r="H182" s="252" t="s">
        <v>1268</v>
      </c>
      <c r="I182" s="252" t="s">
        <v>1226</v>
      </c>
      <c r="J182" s="252"/>
      <c r="K182" s="293"/>
    </row>
    <row r="183" spans="2:11" ht="15" customHeight="1">
      <c r="B183" s="272"/>
      <c r="C183" s="252" t="s">
        <v>139</v>
      </c>
      <c r="D183" s="252"/>
      <c r="E183" s="252"/>
      <c r="F183" s="271" t="s">
        <v>1198</v>
      </c>
      <c r="G183" s="252"/>
      <c r="H183" s="252" t="s">
        <v>1269</v>
      </c>
      <c r="I183" s="252" t="s">
        <v>1194</v>
      </c>
      <c r="J183" s="252">
        <v>50</v>
      </c>
      <c r="K183" s="293"/>
    </row>
    <row r="184" spans="2:11" ht="15" customHeight="1">
      <c r="B184" s="272"/>
      <c r="C184" s="252" t="s">
        <v>1270</v>
      </c>
      <c r="D184" s="252"/>
      <c r="E184" s="252"/>
      <c r="F184" s="271" t="s">
        <v>1198</v>
      </c>
      <c r="G184" s="252"/>
      <c r="H184" s="252" t="s">
        <v>1271</v>
      </c>
      <c r="I184" s="252" t="s">
        <v>1272</v>
      </c>
      <c r="J184" s="252"/>
      <c r="K184" s="293"/>
    </row>
    <row r="185" spans="2:11" ht="15" customHeight="1">
      <c r="B185" s="272"/>
      <c r="C185" s="252" t="s">
        <v>1273</v>
      </c>
      <c r="D185" s="252"/>
      <c r="E185" s="252"/>
      <c r="F185" s="271" t="s">
        <v>1198</v>
      </c>
      <c r="G185" s="252"/>
      <c r="H185" s="252" t="s">
        <v>1274</v>
      </c>
      <c r="I185" s="252" t="s">
        <v>1272</v>
      </c>
      <c r="J185" s="252"/>
      <c r="K185" s="293"/>
    </row>
    <row r="186" spans="2:11" ht="15" customHeight="1">
      <c r="B186" s="272"/>
      <c r="C186" s="252" t="s">
        <v>1275</v>
      </c>
      <c r="D186" s="252"/>
      <c r="E186" s="252"/>
      <c r="F186" s="271" t="s">
        <v>1198</v>
      </c>
      <c r="G186" s="252"/>
      <c r="H186" s="252" t="s">
        <v>1276</v>
      </c>
      <c r="I186" s="252" t="s">
        <v>1272</v>
      </c>
      <c r="J186" s="252"/>
      <c r="K186" s="293"/>
    </row>
    <row r="187" spans="2:11" ht="15" customHeight="1">
      <c r="B187" s="272"/>
      <c r="C187" s="305" t="s">
        <v>1277</v>
      </c>
      <c r="D187" s="252"/>
      <c r="E187" s="252"/>
      <c r="F187" s="271" t="s">
        <v>1198</v>
      </c>
      <c r="G187" s="252"/>
      <c r="H187" s="252" t="s">
        <v>1278</v>
      </c>
      <c r="I187" s="252" t="s">
        <v>1279</v>
      </c>
      <c r="J187" s="306" t="s">
        <v>1280</v>
      </c>
      <c r="K187" s="293"/>
    </row>
    <row r="188" spans="2:11" ht="15" customHeight="1">
      <c r="B188" s="272"/>
      <c r="C188" s="257" t="s">
        <v>56</v>
      </c>
      <c r="D188" s="252"/>
      <c r="E188" s="252"/>
      <c r="F188" s="271" t="s">
        <v>1192</v>
      </c>
      <c r="G188" s="252"/>
      <c r="H188" s="248" t="s">
        <v>1281</v>
      </c>
      <c r="I188" s="252" t="s">
        <v>1282</v>
      </c>
      <c r="J188" s="252"/>
      <c r="K188" s="293"/>
    </row>
    <row r="189" spans="2:11" ht="15" customHeight="1">
      <c r="B189" s="272"/>
      <c r="C189" s="257" t="s">
        <v>1283</v>
      </c>
      <c r="D189" s="252"/>
      <c r="E189" s="252"/>
      <c r="F189" s="271" t="s">
        <v>1192</v>
      </c>
      <c r="G189" s="252"/>
      <c r="H189" s="252" t="s">
        <v>1284</v>
      </c>
      <c r="I189" s="252" t="s">
        <v>1226</v>
      </c>
      <c r="J189" s="252"/>
      <c r="K189" s="293"/>
    </row>
    <row r="190" spans="2:11" ht="15" customHeight="1">
      <c r="B190" s="272"/>
      <c r="C190" s="257" t="s">
        <v>1285</v>
      </c>
      <c r="D190" s="252"/>
      <c r="E190" s="252"/>
      <c r="F190" s="271" t="s">
        <v>1192</v>
      </c>
      <c r="G190" s="252"/>
      <c r="H190" s="252" t="s">
        <v>1286</v>
      </c>
      <c r="I190" s="252" t="s">
        <v>1226</v>
      </c>
      <c r="J190" s="252"/>
      <c r="K190" s="293"/>
    </row>
    <row r="191" spans="2:11" ht="15" customHeight="1">
      <c r="B191" s="272"/>
      <c r="C191" s="257" t="s">
        <v>1287</v>
      </c>
      <c r="D191" s="252"/>
      <c r="E191" s="252"/>
      <c r="F191" s="271" t="s">
        <v>1198</v>
      </c>
      <c r="G191" s="252"/>
      <c r="H191" s="252" t="s">
        <v>1288</v>
      </c>
      <c r="I191" s="252" t="s">
        <v>1226</v>
      </c>
      <c r="J191" s="252"/>
      <c r="K191" s="293"/>
    </row>
    <row r="192" spans="2:11" ht="15" customHeight="1">
      <c r="B192" s="299"/>
      <c r="C192" s="307"/>
      <c r="D192" s="281"/>
      <c r="E192" s="281"/>
      <c r="F192" s="281"/>
      <c r="G192" s="281"/>
      <c r="H192" s="281"/>
      <c r="I192" s="281"/>
      <c r="J192" s="281"/>
      <c r="K192" s="300"/>
    </row>
    <row r="193" spans="2:11" ht="18.75" customHeight="1">
      <c r="B193" s="248"/>
      <c r="C193" s="252"/>
      <c r="D193" s="252"/>
      <c r="E193" s="252"/>
      <c r="F193" s="271"/>
      <c r="G193" s="252"/>
      <c r="H193" s="252"/>
      <c r="I193" s="252"/>
      <c r="J193" s="252"/>
      <c r="K193" s="248"/>
    </row>
    <row r="194" spans="2:11" ht="18.75" customHeight="1">
      <c r="B194" s="248"/>
      <c r="C194" s="252"/>
      <c r="D194" s="252"/>
      <c r="E194" s="252"/>
      <c r="F194" s="271"/>
      <c r="G194" s="252"/>
      <c r="H194" s="252"/>
      <c r="I194" s="252"/>
      <c r="J194" s="252"/>
      <c r="K194" s="248"/>
    </row>
    <row r="195" spans="2:11" ht="18.75" customHeight="1"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</row>
    <row r="196" spans="2:11">
      <c r="B196" s="240"/>
      <c r="C196" s="241"/>
      <c r="D196" s="241"/>
      <c r="E196" s="241"/>
      <c r="F196" s="241"/>
      <c r="G196" s="241"/>
      <c r="H196" s="241"/>
      <c r="I196" s="241"/>
      <c r="J196" s="241"/>
      <c r="K196" s="242"/>
    </row>
    <row r="197" spans="2:11" ht="21">
      <c r="B197" s="243"/>
      <c r="C197" s="507" t="s">
        <v>1289</v>
      </c>
      <c r="D197" s="507"/>
      <c r="E197" s="507"/>
      <c r="F197" s="507"/>
      <c r="G197" s="507"/>
      <c r="H197" s="507"/>
      <c r="I197" s="507"/>
      <c r="J197" s="507"/>
      <c r="K197" s="244"/>
    </row>
    <row r="198" spans="2:11" ht="25.5" customHeight="1">
      <c r="B198" s="243"/>
      <c r="C198" s="308" t="s">
        <v>1290</v>
      </c>
      <c r="D198" s="308"/>
      <c r="E198" s="308"/>
      <c r="F198" s="308" t="s">
        <v>1291</v>
      </c>
      <c r="G198" s="309"/>
      <c r="H198" s="513" t="s">
        <v>1292</v>
      </c>
      <c r="I198" s="513"/>
      <c r="J198" s="513"/>
      <c r="K198" s="244"/>
    </row>
    <row r="199" spans="2:11" ht="5.25" customHeight="1">
      <c r="B199" s="272"/>
      <c r="C199" s="269"/>
      <c r="D199" s="269"/>
      <c r="E199" s="269"/>
      <c r="F199" s="269"/>
      <c r="G199" s="252"/>
      <c r="H199" s="269"/>
      <c r="I199" s="269"/>
      <c r="J199" s="269"/>
      <c r="K199" s="293"/>
    </row>
    <row r="200" spans="2:11" ht="15" customHeight="1">
      <c r="B200" s="272"/>
      <c r="C200" s="252" t="s">
        <v>1282</v>
      </c>
      <c r="D200" s="252"/>
      <c r="E200" s="252"/>
      <c r="F200" s="271" t="s">
        <v>57</v>
      </c>
      <c r="G200" s="252"/>
      <c r="H200" s="509" t="s">
        <v>1293</v>
      </c>
      <c r="I200" s="509"/>
      <c r="J200" s="509"/>
      <c r="K200" s="293"/>
    </row>
    <row r="201" spans="2:11" ht="15" customHeight="1">
      <c r="B201" s="272"/>
      <c r="C201" s="278"/>
      <c r="D201" s="252"/>
      <c r="E201" s="252"/>
      <c r="F201" s="271" t="s">
        <v>58</v>
      </c>
      <c r="G201" s="252"/>
      <c r="H201" s="509" t="s">
        <v>1294</v>
      </c>
      <c r="I201" s="509"/>
      <c r="J201" s="509"/>
      <c r="K201" s="293"/>
    </row>
    <row r="202" spans="2:11" ht="15" customHeight="1">
      <c r="B202" s="272"/>
      <c r="C202" s="278"/>
      <c r="D202" s="252"/>
      <c r="E202" s="252"/>
      <c r="F202" s="271" t="s">
        <v>61</v>
      </c>
      <c r="G202" s="252"/>
      <c r="H202" s="509" t="s">
        <v>1295</v>
      </c>
      <c r="I202" s="509"/>
      <c r="J202" s="509"/>
      <c r="K202" s="293"/>
    </row>
    <row r="203" spans="2:11" ht="15" customHeight="1">
      <c r="B203" s="272"/>
      <c r="C203" s="252"/>
      <c r="D203" s="252"/>
      <c r="E203" s="252"/>
      <c r="F203" s="271" t="s">
        <v>59</v>
      </c>
      <c r="G203" s="252"/>
      <c r="H203" s="509" t="s">
        <v>1296</v>
      </c>
      <c r="I203" s="509"/>
      <c r="J203" s="509"/>
      <c r="K203" s="293"/>
    </row>
    <row r="204" spans="2:11" ht="15" customHeight="1">
      <c r="B204" s="272"/>
      <c r="C204" s="252"/>
      <c r="D204" s="252"/>
      <c r="E204" s="252"/>
      <c r="F204" s="271" t="s">
        <v>60</v>
      </c>
      <c r="G204" s="252"/>
      <c r="H204" s="509" t="s">
        <v>1297</v>
      </c>
      <c r="I204" s="509"/>
      <c r="J204" s="509"/>
      <c r="K204" s="293"/>
    </row>
    <row r="205" spans="2:11" ht="15" customHeight="1">
      <c r="B205" s="272"/>
      <c r="C205" s="252"/>
      <c r="D205" s="252"/>
      <c r="E205" s="252"/>
      <c r="F205" s="271"/>
      <c r="G205" s="252"/>
      <c r="H205" s="252"/>
      <c r="I205" s="252"/>
      <c r="J205" s="252"/>
      <c r="K205" s="293"/>
    </row>
    <row r="206" spans="2:11" ht="15" customHeight="1">
      <c r="B206" s="272"/>
      <c r="C206" s="252" t="s">
        <v>1238</v>
      </c>
      <c r="D206" s="252"/>
      <c r="E206" s="252"/>
      <c r="F206" s="271" t="s">
        <v>1134</v>
      </c>
      <c r="G206" s="252"/>
      <c r="H206" s="509" t="s">
        <v>1298</v>
      </c>
      <c r="I206" s="509"/>
      <c r="J206" s="509"/>
      <c r="K206" s="293"/>
    </row>
    <row r="207" spans="2:11" ht="15" customHeight="1">
      <c r="B207" s="272"/>
      <c r="C207" s="278"/>
      <c r="D207" s="252"/>
      <c r="E207" s="252"/>
      <c r="F207" s="271" t="s">
        <v>1137</v>
      </c>
      <c r="G207" s="252"/>
      <c r="H207" s="509" t="s">
        <v>1138</v>
      </c>
      <c r="I207" s="509"/>
      <c r="J207" s="509"/>
      <c r="K207" s="293"/>
    </row>
    <row r="208" spans="2:11" ht="15" customHeight="1">
      <c r="B208" s="272"/>
      <c r="C208" s="252"/>
      <c r="D208" s="252"/>
      <c r="E208" s="252"/>
      <c r="F208" s="271" t="s">
        <v>92</v>
      </c>
      <c r="G208" s="252"/>
      <c r="H208" s="509" t="s">
        <v>1299</v>
      </c>
      <c r="I208" s="509"/>
      <c r="J208" s="509"/>
      <c r="K208" s="293"/>
    </row>
    <row r="209" spans="2:11" ht="15" customHeight="1">
      <c r="B209" s="310"/>
      <c r="C209" s="278"/>
      <c r="D209" s="278"/>
      <c r="E209" s="278"/>
      <c r="F209" s="271" t="s">
        <v>1139</v>
      </c>
      <c r="G209" s="257"/>
      <c r="H209" s="508" t="s">
        <v>96</v>
      </c>
      <c r="I209" s="508"/>
      <c r="J209" s="508"/>
      <c r="K209" s="311"/>
    </row>
    <row r="210" spans="2:11" ht="15" customHeight="1">
      <c r="B210" s="310"/>
      <c r="C210" s="278"/>
      <c r="D210" s="278"/>
      <c r="E210" s="278"/>
      <c r="F210" s="271" t="s">
        <v>1140</v>
      </c>
      <c r="G210" s="257"/>
      <c r="H210" s="508" t="s">
        <v>223</v>
      </c>
      <c r="I210" s="508"/>
      <c r="J210" s="508"/>
      <c r="K210" s="311"/>
    </row>
    <row r="211" spans="2:11" ht="15" customHeight="1">
      <c r="B211" s="310"/>
      <c r="C211" s="278"/>
      <c r="D211" s="278"/>
      <c r="E211" s="278"/>
      <c r="F211" s="312"/>
      <c r="G211" s="257"/>
      <c r="H211" s="313"/>
      <c r="I211" s="313"/>
      <c r="J211" s="313"/>
      <c r="K211" s="311"/>
    </row>
    <row r="212" spans="2:11" ht="15" customHeight="1">
      <c r="B212" s="310"/>
      <c r="C212" s="252" t="s">
        <v>1262</v>
      </c>
      <c r="D212" s="278"/>
      <c r="E212" s="278"/>
      <c r="F212" s="271">
        <v>1</v>
      </c>
      <c r="G212" s="257"/>
      <c r="H212" s="508" t="s">
        <v>1300</v>
      </c>
      <c r="I212" s="508"/>
      <c r="J212" s="508"/>
      <c r="K212" s="311"/>
    </row>
    <row r="213" spans="2:11" ht="15" customHeight="1">
      <c r="B213" s="310"/>
      <c r="C213" s="278"/>
      <c r="D213" s="278"/>
      <c r="E213" s="278"/>
      <c r="F213" s="271">
        <v>2</v>
      </c>
      <c r="G213" s="257"/>
      <c r="H213" s="508" t="s">
        <v>1301</v>
      </c>
      <c r="I213" s="508"/>
      <c r="J213" s="508"/>
      <c r="K213" s="311"/>
    </row>
    <row r="214" spans="2:11" ht="15" customHeight="1">
      <c r="B214" s="310"/>
      <c r="C214" s="278"/>
      <c r="D214" s="278"/>
      <c r="E214" s="278"/>
      <c r="F214" s="271">
        <v>3</v>
      </c>
      <c r="G214" s="257"/>
      <c r="H214" s="508" t="s">
        <v>1302</v>
      </c>
      <c r="I214" s="508"/>
      <c r="J214" s="508"/>
      <c r="K214" s="311"/>
    </row>
    <row r="215" spans="2:11" ht="15" customHeight="1">
      <c r="B215" s="310"/>
      <c r="C215" s="278"/>
      <c r="D215" s="278"/>
      <c r="E215" s="278"/>
      <c r="F215" s="271">
        <v>4</v>
      </c>
      <c r="G215" s="257"/>
      <c r="H215" s="508" t="s">
        <v>1303</v>
      </c>
      <c r="I215" s="508"/>
      <c r="J215" s="508"/>
      <c r="K215" s="311"/>
    </row>
    <row r="216" spans="2:11" ht="12.75" customHeight="1">
      <c r="B216" s="314"/>
      <c r="C216" s="315"/>
      <c r="D216" s="315"/>
      <c r="E216" s="315"/>
      <c r="F216" s="315"/>
      <c r="G216" s="315"/>
      <c r="H216" s="315"/>
      <c r="I216" s="315"/>
      <c r="J216" s="315"/>
      <c r="K216" s="316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VON - Vedlejší a osta...</vt:lpstr>
      <vt:lpstr>SO1 - SO 1 - Stavební úpr...</vt:lpstr>
      <vt:lpstr>SO2 - SO 2 - Přeložení vo...</vt:lpstr>
      <vt:lpstr>SO3 - SO 3 - Rozšíření vo...</vt:lpstr>
      <vt:lpstr>SO4 - SO 4 Nové vodovodní přípo</vt:lpstr>
      <vt:lpstr>Pokyny pro vyplnění</vt:lpstr>
      <vt:lpstr>'Rekapitulace stavby'!Názvy_tisku</vt:lpstr>
      <vt:lpstr>'SO1 - SO 1 - Stavební úpr...'!Názvy_tisku</vt:lpstr>
      <vt:lpstr>'SO2 - SO 2 - Přeložení vo...'!Názvy_tisku</vt:lpstr>
      <vt:lpstr>'SO3 - SO 3 - Rozšíření vo...'!Názvy_tisku</vt:lpstr>
      <vt:lpstr>'SO4 - SO 4 Nové vodovodní přípo'!Názvy_tisku</vt:lpstr>
      <vt:lpstr>'VON - Vedlejší a osta...'!Názvy_tisku</vt:lpstr>
      <vt:lpstr>'Pokyny pro vyplnění'!Oblast_tisku</vt:lpstr>
      <vt:lpstr>'Rekapitulace stavby'!Oblast_tisku</vt:lpstr>
      <vt:lpstr>'SO1 - SO 1 - Stavební úpr...'!Oblast_tisku</vt:lpstr>
      <vt:lpstr>'SO2 - SO 2 - Přeložení vo...'!Oblast_tisku</vt:lpstr>
      <vt:lpstr>'SO3 - SO 3 - Rozšíření vo...'!Oblast_tisku</vt:lpstr>
      <vt:lpstr>'SO4 - SO 4 Nové vodovodní přípo'!Oblast_tisku</vt:lpstr>
      <vt:lpstr>'VON - Vedlejší a osta...'!Oblast_tisku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PAVELBRUNA\PavelBruna</dc:creator>
  <cp:lastModifiedBy>Kafluk Miloš</cp:lastModifiedBy>
  <dcterms:created xsi:type="dcterms:W3CDTF">2018-11-28T21:49:16Z</dcterms:created>
  <dcterms:modified xsi:type="dcterms:W3CDTF">2023-12-11T09:02:44Z</dcterms:modified>
</cp:coreProperties>
</file>