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16" yWindow="65416" windowWidth="29040" windowHeight="17640" tabRatio="834" firstSheet="6" activeTab="11"/>
  </bookViews>
  <sheets>
    <sheet name="Rekapitulace" sheetId="1" r:id="rId1"/>
    <sheet name="VRN" sheetId="2" r:id="rId2"/>
    <sheet name="SO 01" sheetId="3" r:id="rId3"/>
    <sheet name="SO 02_PS 01_PS 01.01" sheetId="4" r:id="rId4"/>
    <sheet name="SO 02_PS 01_PS 01.02" sheetId="5" r:id="rId5"/>
    <sheet name="SO 02_PS 02" sheetId="15" r:id="rId6"/>
    <sheet name="SO 02_SO 02" sheetId="7" r:id="rId7"/>
    <sheet name="SO 03" sheetId="17" r:id="rId8"/>
    <sheet name="SO 04_SO 04.01" sheetId="9" r:id="rId9"/>
    <sheet name="SO 04_SO 04.02" sheetId="10" r:id="rId10"/>
    <sheet name="SO 04_SO 04.03" sheetId="11" r:id="rId11"/>
    <sheet name="SO 05" sheetId="12" r:id="rId12"/>
    <sheet name="SO 06" sheetId="13" r:id="rId13"/>
    <sheet name="SO 07" sheetId="16" r:id="rId14"/>
  </sheets>
  <externalReferences>
    <externalReference r:id="rId17"/>
    <externalReference r:id="rId18"/>
  </externalReferences>
  <definedNames>
    <definedName name="_xlnm._FilterDatabase" localSheetId="13" hidden="1">'SO 07'!$C$130:$K$181</definedName>
    <definedName name="CenaCelkem" localSheetId="7">#REF!</definedName>
    <definedName name="CenaCelkem">#REF!</definedName>
    <definedName name="CenaCelkemBezDPH" localSheetId="7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 localSheetId="5">'[2]Stavba'!$J$29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 localSheetId="7">#REF!</definedName>
    <definedName name="oadresa">#REF!</definedName>
    <definedName name="_xlnm.Print_Area" localSheetId="5">'SO 02_PS 02'!$A$1:$U$44</definedName>
    <definedName name="_xlnm.Print_Area" localSheetId="13">'SO 07'!$C$4:$J$76,'SO 07'!$C$82:$J$112,'SO 07'!$C$118:$J$181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bjednatele">#REF!</definedName>
    <definedName name="Zaokrouhleni">#REF!</definedName>
    <definedName name="ZaZhotovitele">#REF!</definedName>
    <definedName name="Zhotovitel">#REF!</definedName>
    <definedName name="_xlnm.Print_Titles" localSheetId="13">'SO 07'!$130:$130</definedName>
  </definedNames>
  <calcPr calcId="191029"/>
  <extLst/>
</workbook>
</file>

<file path=xl/sharedStrings.xml><?xml version="1.0" encoding="utf-8"?>
<sst xmlns="http://schemas.openxmlformats.org/spreadsheetml/2006/main" count="7045" uniqueCount="1637">
  <si>
    <t>Rekapitulace ceny</t>
  </si>
  <si>
    <t>Stavba: 2007 - Sobětuchy, vodovod - Řešení kvality vody</t>
  </si>
  <si>
    <t>Varianta: DÚR+DSP - Dokumentace pro Územní řízení + Stavební povolení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</si>
  <si>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</si>
  <si>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</si>
  <si>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</si>
  <si>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</si>
  <si>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</si>
  <si>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</si>
  <si>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</si>
  <si>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</si>
  <si>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</si>
  <si>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</si>
  <si>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</si>
  <si>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2007</t>
  </si>
  <si>
    <t>Sobětuchy, vodovod - Řešení kvality vody</t>
  </si>
  <si>
    <t>O</t>
  </si>
  <si>
    <t>Rozpočet:</t>
  </si>
  <si>
    <t>0,00</t>
  </si>
  <si>
    <t>15,00</t>
  </si>
  <si>
    <t>21,00</t>
  </si>
  <si>
    <t>3</t>
  </si>
  <si>
    <t>2</t>
  </si>
  <si>
    <t>01</t>
  </si>
  <si>
    <t>Vedlejší rozpočtové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</si>
  <si>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</si>
  <si>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</si>
  <si>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</si>
  <si>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</si>
  <si>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</si>
  <si>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</si>
  <si>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</si>
  <si>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</si>
  <si>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</si>
  <si>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</si>
  <si>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</si>
  <si>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</si>
  <si>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</si>
  <si>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</si>
  <si>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</si>
  <si>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</si>
  <si>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</si>
  <si>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</si>
  <si>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</si>
  <si>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</si>
  <si>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1.01</t>
  </si>
  <si>
    <t/>
  </si>
  <si>
    <t>Zařízení staveniště, provozní vlivy</t>
  </si>
  <si>
    <t>KPL</t>
  </si>
  <si>
    <t>PP</t>
  </si>
  <si>
    <t>Specifikace dle Technických podmínek</t>
  </si>
  <si>
    <t>VV</t>
  </si>
  <si>
    <t>1.02</t>
  </si>
  <si>
    <t>Skládkovné</t>
  </si>
  <si>
    <t>Specifikace dle Technických podmínek 
Včetně poplatků pokud nebyli uvedeny jinde</t>
  </si>
  <si>
    <t>1.03</t>
  </si>
  <si>
    <t>Fotodokumentace</t>
  </si>
  <si>
    <t>1.04</t>
  </si>
  <si>
    <t>Publicita a propagace stavby</t>
  </si>
  <si>
    <t>1.05</t>
  </si>
  <si>
    <t>Realizační dokumentace stavby včetně projednání a kontroly na stavbě</t>
  </si>
  <si>
    <t>1.06</t>
  </si>
  <si>
    <t>Plán bezpečnosti a ochrany zdraví při práci (BOZP)</t>
  </si>
  <si>
    <t>7</t>
  </si>
  <si>
    <t>1.07</t>
  </si>
  <si>
    <t>Záchranný archeologický dohled</t>
  </si>
  <si>
    <t>8</t>
  </si>
  <si>
    <t>1.08</t>
  </si>
  <si>
    <t>Doklady požadované k předání a převzetí díla</t>
  </si>
  <si>
    <t>1.09</t>
  </si>
  <si>
    <t>Dokumentace skutečného provedení stavby a dokumentace geodetického zaměření stavby</t>
  </si>
  <si>
    <t>1.10</t>
  </si>
  <si>
    <t>Další doplňující průzkumy</t>
  </si>
  <si>
    <t>11</t>
  </si>
  <si>
    <t>1.11</t>
  </si>
  <si>
    <t>Pasportizace stávajících objektů – inventarizační prohlídky</t>
  </si>
  <si>
    <t>12</t>
  </si>
  <si>
    <t>1.12</t>
  </si>
  <si>
    <t>Vytyčení podzemních zařízení, rizika a zvláštní opatření</t>
  </si>
  <si>
    <t>13</t>
  </si>
  <si>
    <t>1.13</t>
  </si>
  <si>
    <t>Zaškolení pracovníků provozovatele/objednatele</t>
  </si>
  <si>
    <t>14</t>
  </si>
  <si>
    <t>1.14</t>
  </si>
  <si>
    <t>Vytyčení stavby, ochrana geodetických bodů před poškozením</t>
  </si>
  <si>
    <t>15</t>
  </si>
  <si>
    <t>1.15</t>
  </si>
  <si>
    <t>Zajištění a osvětlení výkopů a překopů</t>
  </si>
  <si>
    <t>16</t>
  </si>
  <si>
    <t>1.16</t>
  </si>
  <si>
    <t>Havarijní plán</t>
  </si>
  <si>
    <t>17</t>
  </si>
  <si>
    <t>1.17</t>
  </si>
  <si>
    <t>Zvláštní požadavky na zhotovení</t>
  </si>
  <si>
    <t>18</t>
  </si>
  <si>
    <t>1.18</t>
  </si>
  <si>
    <t>Zemní práce</t>
  </si>
  <si>
    <t>19</t>
  </si>
  <si>
    <t>1.19</t>
  </si>
  <si>
    <t>Dopravně inženýrská opatření a dopravní značení DIO</t>
  </si>
  <si>
    <t>SO 01</t>
  </si>
  <si>
    <t>Čerpací šachta na vrtu HVT-1</t>
  </si>
  <si>
    <t>115101201</t>
  </si>
  <si>
    <t>Čerpání vody na dopravní výšku do 10 m průměrný přítok do 500 l/min</t>
  </si>
  <si>
    <t>HOD</t>
  </si>
  <si>
    <t>Čerpání vody na dopravní výšku do 10 m s uvažovaným průměrným přítokem do 500 l/min 
Podzemní případně dešťová voda nateklá do výkopu</t>
  </si>
  <si>
    <t>115101301</t>
  </si>
  <si>
    <t>Pohotovost čerpací soupravy pro dopravní výšku do 10 m přítok do 500 l/min</t>
  </si>
  <si>
    <t>DEN</t>
  </si>
  <si>
    <t>Pohotovost záložní čerpací soupravy pro dopravní výšku do 10 m s uvažovaným průměrným přítokem do 500 l/min</t>
  </si>
  <si>
    <t>120001101</t>
  </si>
  <si>
    <t>Příplatek za ztížení odkopávky nebo prokkopávky v blízkosti inženýrských sítí</t>
  </si>
  <si>
    <t>M3</t>
  </si>
  <si>
    <t>Příplatek k cenám vykopávek za ztížení vykopávky v blízkosti inženýrských sítí nebo výbušnin v horninách jakékoliv třídy 
V blízkosti vrtu</t>
  </si>
  <si>
    <t>1,50*1,50*2,70 =6,075 [A]</t>
  </si>
  <si>
    <t>131101101</t>
  </si>
  <si>
    <t>Hloubení jam nezapažených v hornině tř. 1 a 2 objemu do 100 m3</t>
  </si>
  <si>
    <t>Hloubení nezapažených jam a zářezů s urovnáním dna do předepsaného profilu a spádu v horninách tř. 1 a 2 do 100 m3</t>
  </si>
  <si>
    <t>5,32*5,32*0,10 =2,830 [A]</t>
  </si>
  <si>
    <t>131301101</t>
  </si>
  <si>
    <t>Hloubení jam nezapažených v hornině tř. 4 objemu do 100 m3</t>
  </si>
  <si>
    <t>Hloubení nezapažených jam a zářezů s urovnáním dna do předepsaného profilu a spádu v hornině tř. 4 do 100 m3</t>
  </si>
  <si>
    <t>4,72*4,72*1,70 =37,873 [A]</t>
  </si>
  <si>
    <t>131301109</t>
  </si>
  <si>
    <t>Příplatek za lepivost u hloubení jam nezapažených v hornině tř. 4</t>
  </si>
  <si>
    <t>Hloubení nezapažených jam a zářezů s urovnáním dna do předepsaného profilu a spádu 
Příplatek k cenám za lepivost horniny tř. 4</t>
  </si>
  <si>
    <t>131401101</t>
  </si>
  <si>
    <t>Hloubení jam nezapažených v hornině tř. 5 objemu do 100 m3</t>
  </si>
  <si>
    <t>Hloubení nezapažených jam a zářezů s urovnáním dna do předepsaného profilu a spádu v hornině tř. 5 do 100 m3</t>
  </si>
  <si>
    <t>3,88*3,88*0,825 =12,420 [A]</t>
  </si>
  <si>
    <t>161101101</t>
  </si>
  <si>
    <t>Svislé přemístění výkopku z horniny tř. 1 až 4 hl výkopu do 2,5 m</t>
  </si>
  <si>
    <t>Svislé přemístění výkopku dopravního prostředku z horniny tř. 1 až 4, při hloubce výkopu do 2,5 m</t>
  </si>
  <si>
    <t>2,830 + 38,873 =41,703 [A]</t>
  </si>
  <si>
    <t>161101151</t>
  </si>
  <si>
    <t>Svislé přemístění výkopku z horniny tř. 5 až 7 hl výkopu do 2,5 m</t>
  </si>
  <si>
    <t>Svislé přemístění výkopku dopravního prostředku z horniny tř. 5 až 7, při hloubce výkopu do 2,5 m</t>
  </si>
  <si>
    <t>162701105</t>
  </si>
  <si>
    <t>Vodorovné přemístění výkopku/sypaniny z horniny tř. 1 až 4</t>
  </si>
  <si>
    <t>Vodorovné přemístění výkopku nebo sypaniny po suchu na obvyklém dopravním prostředku, bez naložení výkopku, avšak se složením bez rozhrnutí z horniny tř. 1 až 4 na vzdálenost dle dodavatelem zvolené skládky. 
Přepava výkopku na skládku.</t>
  </si>
  <si>
    <t>(1,024+2,521) podsyp + 11,540 obsyp + 10,901 šachta - 12,420 tř.5 =13,566 [A]</t>
  </si>
  <si>
    <t>162701155</t>
  </si>
  <si>
    <t>Vodorovné přemístění výkopku/sypaniny z horniny tř. 5 až 7</t>
  </si>
  <si>
    <t>Vodorovné přemístění výkopku nebo sypaniny po suchu na obvyklém dopravním prostředku, bez naložení výkopku, avšak se složením bez rozhrnutí 
z horniny tř. 5 až 7 na vzdálenost dle dodavatelem zvolené skládky. 
Přepava výkopku na skládku.</t>
  </si>
  <si>
    <t>167101101</t>
  </si>
  <si>
    <t>Nakládání výkopku z hornin tř. 1 až 4 do 100 m3</t>
  </si>
  <si>
    <t>Nakládání, skládání a překládání neulehlého výkopku nebo sypaniny nakládání, množství do 100 m3, z hornin tř. 1 až 4 
Naložení přebytečného výkopku před odvozem na skládku</t>
  </si>
  <si>
    <t>167101151</t>
  </si>
  <si>
    <t>Nakládání výkopku z hornin tř. 5 až 7 do 100 m3</t>
  </si>
  <si>
    <t>Nakládání, skládání a překládání neulehlého výkopku nebo sypaniny nakládání, množství do 100 m3, z hornin tř. 5 až 7 
Naložení přebytečného výkopku před odvozem na skládku</t>
  </si>
  <si>
    <t>171201201</t>
  </si>
  <si>
    <t>Uložení sypaniny na skládky</t>
  </si>
  <si>
    <t>Uložení sypaniny na skládky 
Uložení výkopku na trvalou slkádku</t>
  </si>
  <si>
    <t>((1,024+2,521) podsyp + 11,540 obsyp + 10,901 šachta) =25,986 [A]</t>
  </si>
  <si>
    <t>171201211</t>
  </si>
  <si>
    <t>Poplatek za uložení stavebního odpadu - zeminy a kameniva na skládce</t>
  </si>
  <si>
    <t>T</t>
  </si>
  <si>
    <t>Poplatek za uložení stavebního odpadu na skládce (skládkovné) zeminy a kameniva zatříděného do Katalogu odpadů pod kódem 170 504</t>
  </si>
  <si>
    <t>((1,024+2,521) podsyp + 11,540 obsyp + 10,901 šachta)*1,9 =49,373 [A]</t>
  </si>
  <si>
    <t>174101101</t>
  </si>
  <si>
    <t>Zásyp jam, šachet rýh nebo kolem objektů sypaninou se zhutněním</t>
  </si>
  <si>
    <t>Zásyp sypaninou z jakékoliv horniny s uložením výkopku ve vrstvách se zhutněním jam, šachet, rýh nebo kolem objektů v těchto vykopávkách 
Zásyp stávajícím výkopkem</t>
  </si>
  <si>
    <t>(2,830+37,873+12,420) výkop - (1,024+2,521) podsyp - 11,540 obsyp -10,901 šachta =27,137 [A]</t>
  </si>
  <si>
    <t>175101201</t>
  </si>
  <si>
    <t>Obsypání objektu sypaninou bez prohození sítem, uloženou do 3 m</t>
  </si>
  <si>
    <t>Obsypání objektů pro jakoukoliv míru zhutnění bez prohození sypaniny sítem 
Obsypání šachty stávající zeminou z výkopu, hutněno po 150mm</t>
  </si>
  <si>
    <t>3,14*(1,65*1,65)*2,625 - 3,14*(1,15*1,15)*2,625 =11,540 [A]</t>
  </si>
  <si>
    <t>175101209</t>
  </si>
  <si>
    <t>Příplatek k obsypání objektu za ruční prohození sypaniny sítem, uložené do 3 m</t>
  </si>
  <si>
    <t>Obsypání objektů pro jakoukoliv míru zhutnění 
Příplatek k ceně za prohození sypaniny sítem</t>
  </si>
  <si>
    <t>Svislé konstrukce</t>
  </si>
  <si>
    <t>320101112</t>
  </si>
  <si>
    <t>Osazení betonových a železobetonových prefabrikátů hmotnosti nad 1000 do 5000 kg</t>
  </si>
  <si>
    <t>Osazení betonových a železobetonových prefabrikátů hmotnosti jednotlivě přes 1 000 do 5 000 kg 
Zákrytová deska čerpací šachty</t>
  </si>
  <si>
    <t>3,14*(1,15*1,15)*0,20 =0,831 [A]</t>
  </si>
  <si>
    <t>PN</t>
  </si>
  <si>
    <t>20</t>
  </si>
  <si>
    <t>R.03-1112</t>
  </si>
  <si>
    <t>prefabrikovaná železobetonová zákrytová deska DN2000</t>
  </si>
  <si>
    <t>KUS</t>
  </si>
  <si>
    <t>Beton ŽB C 34/45-2ba 
Prostupy 600x600mm a 800x600mm</t>
  </si>
  <si>
    <t>21</t>
  </si>
  <si>
    <t>320101114</t>
  </si>
  <si>
    <t>Osazení betonových a železobetonových prefabrikátů hmotnosti nad 7000 do 10000 kg</t>
  </si>
  <si>
    <t>Osazení betonových a železobetonových prefabrikátů hmotnosti jednotlivě přes 7 000 do 10 000 kg 
Dno čerpací šachty</t>
  </si>
  <si>
    <t>3,14*(1,15*1,15)*2,0-3,14*(1,0*1,0)*2,0 + 3,14*(1,45*1,45)*0,20 =3,346 [A]</t>
  </si>
  <si>
    <t>22</t>
  </si>
  <si>
    <t>R.03-1114</t>
  </si>
  <si>
    <t>prefabrikované železobetonové dno šachty DN2000</t>
  </si>
  <si>
    <t>Beton ŽB C 34/45-2ba 
Prostupy DN600 ve dně, DN300 a DN100 ve stěně</t>
  </si>
  <si>
    <t>23</t>
  </si>
  <si>
    <t>341311811</t>
  </si>
  <si>
    <t>Stěny nosné z betonu tř. C 25/30</t>
  </si>
  <si>
    <t>Stěny a příčky z betonu nosné prostého tř. C 25/30 
Vstupní komínek do čerpací šachty</t>
  </si>
  <si>
    <t>2,25*1,10*0,30 - 0,60*0,60*0,30 - 0,80*0,60*0,30 =0,491 [A]</t>
  </si>
  <si>
    <t>24</t>
  </si>
  <si>
    <t>341351311</t>
  </si>
  <si>
    <t>Zřízení jednostranného bednění nosných stěn</t>
  </si>
  <si>
    <t>M2</t>
  </si>
  <si>
    <t>Bednění stěn a příček nosných rovné jednostranné zřízení 
Vstupní komínek do čerpací šachty</t>
  </si>
  <si>
    <t>2,25*0,30*2+1,10*0,30*2 + 0,60*0,30*4 + 0,80*0,30*2+0,60*0,30*2 =3,570 [A]</t>
  </si>
  <si>
    <t>25</t>
  </si>
  <si>
    <t>341351312</t>
  </si>
  <si>
    <t>Odstranění jednostranného bednění nosných stěn</t>
  </si>
  <si>
    <t>Bednění stěn a příček nosných rovné jednostranné odstranění 
Vstupní komínek do čerpací šachty</t>
  </si>
  <si>
    <t>Vodorovné konstrukce</t>
  </si>
  <si>
    <t>26</t>
  </si>
  <si>
    <t>451315114</t>
  </si>
  <si>
    <t>Podkladní nebo výplňová vrstva z betonu C 12/15 tl do 100 mm</t>
  </si>
  <si>
    <t>Podkladní a výplňové vrstvy z betonu prostého tloušťky do 100 mm, z betonu C 12/15 
Podklad čerpací jímky</t>
  </si>
  <si>
    <t>3,20*3,20 =10,240 [A]</t>
  </si>
  <si>
    <t>27</t>
  </si>
  <si>
    <t>451315135</t>
  </si>
  <si>
    <t>Podkladní nebo výplňová vrstva z betonu C 16/20 tl do 200 mm</t>
  </si>
  <si>
    <t>Podkladní a výplňové vrstvy z betonu prostého tloušťky do 200 mm, z betonu C 16/20 
Spádový beton v čerpací šachtě. Včetně zřízení čerpací jímky pomocí PVC trubky DN400</t>
  </si>
  <si>
    <t>3,14*(1,00*1,00) - 3,14*(0,20*0,20) =3,014 [A]</t>
  </si>
  <si>
    <t>28</t>
  </si>
  <si>
    <t>28611103</t>
  </si>
  <si>
    <t>trubka kanalizační PVC hladká hrdlovaná D 400x5000 mm</t>
  </si>
  <si>
    <t>M</t>
  </si>
  <si>
    <t>Trubka pro čerpací jímku</t>
  </si>
  <si>
    <t>29</t>
  </si>
  <si>
    <t>451535111</t>
  </si>
  <si>
    <t>Podkladní vrstva tl do 250 mm ze štěrku</t>
  </si>
  <si>
    <t>Podkladní vrstva tl. do 250 mm s dodáním hmot, s jejich rozprostřením a zhutněním a s urovnáním horní plochy ze štěrku 
tl. 200mm, fr. 32-63</t>
  </si>
  <si>
    <t>3,55*3,55*0,20 =2,521 [A]</t>
  </si>
  <si>
    <t>30</t>
  </si>
  <si>
    <t>452368211</t>
  </si>
  <si>
    <t>Výztuž podkladních desek nebo bloků nebo pražců otevřený výkop ze svařovaných sítí Kari</t>
  </si>
  <si>
    <t>Výztuž podkladních desek, bloků nebo pražců v otevřeném výkopu ze svařovaných sítí typu Kari 
Podklad čerpací jímky</t>
  </si>
  <si>
    <t>(3,00*3,00)*0,005267 =0,047 [A]</t>
  </si>
  <si>
    <t>Přidružená stavební výroba</t>
  </si>
  <si>
    <t>31</t>
  </si>
  <si>
    <t>711111002</t>
  </si>
  <si>
    <t>Provedení izolace proti zemní vlhkosti vodorovné za studena lakem asfaltovým</t>
  </si>
  <si>
    <t>Provedení izolace proti zemní vlhkosti natěradly a tmely za studena na ploše vodorovné V nátěrem lakem asfaltovým</t>
  </si>
  <si>
    <t>3,14*(1,15*1,15) dno + 3,14*(1,15*1,15) - 0,60*0,60 - 0,60*0,80 strop =7,465 [A]</t>
  </si>
  <si>
    <t>32</t>
  </si>
  <si>
    <t>11163150</t>
  </si>
  <si>
    <t>lak asfaltový penetrační</t>
  </si>
  <si>
    <t>7,465 * 0,000604 =0,005 [A]</t>
  </si>
  <si>
    <t>33</t>
  </si>
  <si>
    <t>711112002</t>
  </si>
  <si>
    <t>Provedení izolace proti zemní vlhkosti svislé za studena lakem asfaltovým</t>
  </si>
  <si>
    <t>Provedení izolace proti zemní vlhkosti natěradly a tmely za studena na ploše svislé S nátěrem lakem asfaltovým</t>
  </si>
  <si>
    <t>(2*3,14*1,15)*2,49 stěny =17,983 [A]</t>
  </si>
  <si>
    <t>34</t>
  </si>
  <si>
    <t>17,983 * 0,000604 =0,011 [A]</t>
  </si>
  <si>
    <t>35</t>
  </si>
  <si>
    <t>711141559</t>
  </si>
  <si>
    <t>Provedení izolace proti zemní vlhkosti pásy přitavením vodorovné NAIP</t>
  </si>
  <si>
    <t>Provedení izolace proti zemní vlhkosti pásy přitavením NAIP na ploše vodorovné V</t>
  </si>
  <si>
    <t>3* 3,14*(1,15*1,15) =12,458 [A]</t>
  </si>
  <si>
    <t>36</t>
  </si>
  <si>
    <t>62833158</t>
  </si>
  <si>
    <t>pás asfaltový s minerálním posypem tl 4mm s vložkou ze skelné tkaniny 200g/m2</t>
  </si>
  <si>
    <t>2* 3,14*(1,15*1,15) =8,305 [A]</t>
  </si>
  <si>
    <t>37</t>
  </si>
  <si>
    <t>62851002</t>
  </si>
  <si>
    <t>pás asfaltový modifikovaný podkladní tl. 3 mm na různé povrchy</t>
  </si>
  <si>
    <t>3,14*(1,15*1,15) =4,153 [A]</t>
  </si>
  <si>
    <t>38</t>
  </si>
  <si>
    <t>711142559</t>
  </si>
  <si>
    <t>Provedení izolace proti zemní vlhkosti pásy přitavením svislé NAIP</t>
  </si>
  <si>
    <t>Provedení izolace proti zemní vlhkosti pásy přitavením NAIP na ploše svislé S</t>
  </si>
  <si>
    <t>3* (2*3,14*1,15)*1,20 =25,999 [A]</t>
  </si>
  <si>
    <t>39</t>
  </si>
  <si>
    <t>2* (2*3,14*1,15)*1,20 =17,333 [A]</t>
  </si>
  <si>
    <t>40</t>
  </si>
  <si>
    <t>(2*3,14*1,15)*1,20 =8,666 [A]</t>
  </si>
  <si>
    <t>41</t>
  </si>
  <si>
    <t>711161115</t>
  </si>
  <si>
    <t>Izolace proti zemní vlhkosti nopovou fólií vodorovná, nopek v 20,0 mm, tl do 1,0 mm</t>
  </si>
  <si>
    <t>Izolace proti zemní vlhkosti a beztlakové vodě nopovými fóliemi na ploše vodorovné V vrstva ochranná, odvětrávací a drenážní výška nopku 20,0 mm, tl. fólie do 1,0 mm</t>
  </si>
  <si>
    <t>3,14*(1,23*1,23) - 2,25*1,10 =2,276 [A]</t>
  </si>
  <si>
    <t>42</t>
  </si>
  <si>
    <t>711161215</t>
  </si>
  <si>
    <t>Izolace proti zemní vlhkosti nopovou fólií svislá, nopek v 20,0 mm, tl do 1,0 mm</t>
  </si>
  <si>
    <t>Izolace proti zemní vlhkosti a beztlakové vodě nopovými fóliemi na ploše svislé S vrstva ochranná, odvětrávací a drenážní výška nopku 20,0 mm, tl. fólie do 1,0 mm</t>
  </si>
  <si>
    <t>(2*3,14*1,23)*1,28 =9,887 [A]</t>
  </si>
  <si>
    <t>43</t>
  </si>
  <si>
    <t>767861011</t>
  </si>
  <si>
    <t>Montáž vnitřních kovových žebříků přímých délky do 5 m kotvených do betonu</t>
  </si>
  <si>
    <t>Montáž vnitřních kovových žebříků přímých délky přes 2 do 5 m, ukotvených do betonu 
Včetně madel</t>
  </si>
  <si>
    <t>44</t>
  </si>
  <si>
    <t>44983027</t>
  </si>
  <si>
    <t>žebřík výstupový jednoduchý přímý z nerezové oceli dl 4m</t>
  </si>
  <si>
    <t>Žebřík dl. 2,25m včetně konzol pro uchycení do zdi a madel 
Nerez ocel 17 240</t>
  </si>
  <si>
    <t>45</t>
  </si>
  <si>
    <t>795421001</t>
  </si>
  <si>
    <t>Izolace tepelná svislá lepená desek celoplošně</t>
  </si>
  <si>
    <t>Izolace tepelná svislá lepená z dílců nebo desek celoplošně 
Extrudovaný polystyren tl. 80mm</t>
  </si>
  <si>
    <t>(2*3,14*1,15)*1,08 =7,800 [A]</t>
  </si>
  <si>
    <t>46</t>
  </si>
  <si>
    <t>795421011</t>
  </si>
  <si>
    <t>Izolace tepelná vodorovná lepená z desek celoplošně</t>
  </si>
  <si>
    <t>Izolace tepelná vodorovná lepená z dílců nebo desek celoplošně 
Extrudovaný polystyren tl. 80mm</t>
  </si>
  <si>
    <t>3,14*(1,15*1,15) - 2,25*1,10 =1,678 [A]</t>
  </si>
  <si>
    <t>Potrubí</t>
  </si>
  <si>
    <t>47</t>
  </si>
  <si>
    <t>899102112</t>
  </si>
  <si>
    <t>Osazení poklopů litinových nebo ocelových včetně rámů pro třídu zatížení A15, A50</t>
  </si>
  <si>
    <t>Osazení poklopů litinových a ocelových včetně rámů pro třídu zatížení A15, A50</t>
  </si>
  <si>
    <t>48</t>
  </si>
  <si>
    <t>R.08-2112</t>
  </si>
  <si>
    <t>poklop šachtový vodotěsný, nerez ocel s rámem</t>
  </si>
  <si>
    <t>poklop s otvorem 600x600mm, větrací hlavice, uzamykatelný</t>
  </si>
  <si>
    <t>49</t>
  </si>
  <si>
    <t>02</t>
  </si>
  <si>
    <t>poklop s otvorem 800x600mm, uzamykatelný</t>
  </si>
  <si>
    <t>Ostatní konstrukce a práce</t>
  </si>
  <si>
    <t>50</t>
  </si>
  <si>
    <t>919726122</t>
  </si>
  <si>
    <t>Geotextilie pro ochranu, separaci a filtraci netkaná měrná hmotnost do 300 g/m2</t>
  </si>
  <si>
    <t>Geotextilie netkaná pro ochranu, separaci nebo filtraci měrná hmotnost přes 200 do 300 g/m2</t>
  </si>
  <si>
    <t>(3,14*(1,23*1,23) - 2,25*1,10) + (2*3,14*1,23)*1,28 =12,163 [A]</t>
  </si>
  <si>
    <t>51</t>
  </si>
  <si>
    <t>998144471</t>
  </si>
  <si>
    <t>Přesun hmot pro montované betonové nádrže, jímky a zásobníky v do 25 m</t>
  </si>
  <si>
    <t>Přesun hmot pro nádrže, jímky, zásobníky a jámy pozemní mimo zemědělství se svislou nosnou konstrukcí montovanou z dílců betonových tyčových nebo plošných</t>
  </si>
  <si>
    <t>Objekt:</t>
  </si>
  <si>
    <t>SO 02</t>
  </si>
  <si>
    <t>Vodojem a úpravna vody</t>
  </si>
  <si>
    <t>O1</t>
  </si>
  <si>
    <t>PS 01</t>
  </si>
  <si>
    <t>Technologická část</t>
  </si>
  <si>
    <t>O2</t>
  </si>
  <si>
    <t>PS 01.01</t>
  </si>
  <si>
    <t xml:space="preserve">  PS 01</t>
  </si>
  <si>
    <t xml:space="preserve">    PS 01.01</t>
  </si>
  <si>
    <t>452313141</t>
  </si>
  <si>
    <t>Podkladní bloky z betonu prostého tř. C 16/20</t>
  </si>
  <si>
    <t>Podkladní a zajišťovací konstrukce z betonu prostého bloky pro potrubí z betonu tř. C 16/20</t>
  </si>
  <si>
    <t>Čerpadlo 0,60*0,40*0,368 =0,088 [A] 
Hydrovar 0,70*0,65*0,085 =0,039 [B] 
Celkem: A+B=0,127 [C]</t>
  </si>
  <si>
    <t>452353101</t>
  </si>
  <si>
    <t>Bednění podkladních bloků</t>
  </si>
  <si>
    <t>Bednění podkladních a zajišťovacích konstrukcí bloků pro potrubí</t>
  </si>
  <si>
    <t>Čerpadlo 0,60*0,368*2+0,40*0,368*2 =0,736 [A] 
Hydrovar 0,70*0,085*2+0,65*0,085*2 =0,230 [B] 
Celkem: A+B =0,966 [C]</t>
  </si>
  <si>
    <t>722174002</t>
  </si>
  <si>
    <t>Potrubí vodovodní plastové PPR svar polyfuze PN 16 D 20 x 2,8 mm</t>
  </si>
  <si>
    <t>Potrubí z plastových trubek z polypropylenu (PPR) svařovaných polyfuzněPN 16 (SDR 7,4) D 20 x 2,8 
PPR potrubí k umyvadlu, d20 PN16 dl. 8,80 m+ 5x koleno 90°, d20 PN16</t>
  </si>
  <si>
    <t>722231084</t>
  </si>
  <si>
    <t>Ventil zpětný G 1 PN 16 do 90°C</t>
  </si>
  <si>
    <t>Armatury se dvěma závity ventily zpětné mosazné PN 16 do 90 st.C vnitřní závit G 1 
Zpětná klapka kulová, vnitřní/vnitřní závit 1“ PN16</t>
  </si>
  <si>
    <t>722232043</t>
  </si>
  <si>
    <t>Kohout kulový přímý G 1/2 PN 42 do 185°C vnitřní závit</t>
  </si>
  <si>
    <t>Armatury se dvěma závity kulové kohouty PN 42 do 185  st.C přímé vnitřní závit G 1/2 
Kulový kohout, vnitřní/vnitřní závit 1/2“ 
Kulový kohout závitový č. 2.3.310.8.1212, vnitřní/vnitřní závit DN 1/2“ PN16, AVK</t>
  </si>
  <si>
    <t>722232044</t>
  </si>
  <si>
    <t>Kohout kulový přímý G 3/4 PN 42 do 185°C vnitřní závit</t>
  </si>
  <si>
    <t>Armatury se dvěma závity kulové kohouty PN 42 do 185  st.C přímé vnitřní závit G 3/4 
Kulový kohout závitový č. 2.3.310.8.3434, vnitřní/vnitřní závit DN 3/4“ PN16, AVK</t>
  </si>
  <si>
    <t>722232045</t>
  </si>
  <si>
    <t>Kohout kulový přímý G 1 PN 42 do 185°C vnitřní závit</t>
  </si>
  <si>
    <t>Armatury se dvěma závity kulové kohouty PN 42 do 185  st.C přímé vnitřní závit G 1 
Kulový kohout závitový č. 2.3.310.8.11, vnitřní/vnitřní závit DN1“ PN16, AVK</t>
  </si>
  <si>
    <t>734173413</t>
  </si>
  <si>
    <t>Spoj přírubový PN 16 DN 40</t>
  </si>
  <si>
    <t>SOUBOR</t>
  </si>
  <si>
    <t>Nerez šrouby, matky, podložky, těsnění...</t>
  </si>
  <si>
    <t>734173414</t>
  </si>
  <si>
    <t>Spoj přírubový PN 16 DN 50</t>
  </si>
  <si>
    <t>734173416</t>
  </si>
  <si>
    <t>Spoj přírubový PN 16 DN 65</t>
  </si>
  <si>
    <t>734173417</t>
  </si>
  <si>
    <t>Spoj přírubový PN 16 DN 80</t>
  </si>
  <si>
    <t>76</t>
  </si>
  <si>
    <t>R.07.001</t>
  </si>
  <si>
    <t>Dmychadlo</t>
  </si>
  <si>
    <t>Dmychadlo, závit 2“ 
Doprava, montáž, uvedení do provozu, zaškolení...</t>
  </si>
  <si>
    <t>77</t>
  </si>
  <si>
    <t>R.07.002</t>
  </si>
  <si>
    <t>Automatický tlakový filtr</t>
  </si>
  <si>
    <t>Automatický tlakový filtr TFB14, Eurowater + 4x automatický ventil ovládaný membránou DN65 
Filtr, elektrorazvaděč,dávkování, kompresor... 
Doprava, montáž, uvedení do provozu, zaškolení...</t>
  </si>
  <si>
    <t>78</t>
  </si>
  <si>
    <t>R.07-003</t>
  </si>
  <si>
    <t>Jednostupňová monobloková čerpadla s axiálním sáním</t>
  </si>
  <si>
    <t>Čerpadlo Grundfos NB 40-160/162 AF2ABQQW, DN65 PN16 
Doprava, montáž, uvedení do provozu, zaškolení...</t>
  </si>
  <si>
    <t>79</t>
  </si>
  <si>
    <t>R.07-004</t>
  </si>
  <si>
    <t>Automatická tlaková stanice</t>
  </si>
  <si>
    <t>Automatická tlaková stanice VDH 2.8/7-eSV-HYDROVAR, vnější závit 2“ PN16 + tlaková nádoba 50L a příslušenství 
Doprava, montáž, uvedení do provozu, zaškolení...</t>
  </si>
  <si>
    <t>857242122</t>
  </si>
  <si>
    <t>X</t>
  </si>
  <si>
    <t>Montáž ocelových tvarovek jednoosých přírubových otevřený výkop DN 80</t>
  </si>
  <si>
    <t>Montáž ocelových tvarovek na potrubí ocelovém tlakovém jednoosých na potrubí z trub přírubových v otevřeném výkopu, kanálu nebo v šachtě DN 80</t>
  </si>
  <si>
    <t>2+1+1+1+1+1+1+4+2+1+2+1+1+1+2+4+1+1+1+2+1+1+1+2+2+2+2+2 =44,000 [A]</t>
  </si>
  <si>
    <t>R.2122-101</t>
  </si>
  <si>
    <t>přírubové koleno 90° DN 80 PN16</t>
  </si>
  <si>
    <t>Přírubové koleno 90°, DN80 PN16 dl. 550/150mm 
Ocel 17 240</t>
  </si>
  <si>
    <t>R.2122-102</t>
  </si>
  <si>
    <t>přírubové koleno 90° DN 65 PN16</t>
  </si>
  <si>
    <t>Přírubové koleno 90°, DN65 PN16 dl. 2800/780mm 
Ocel 17 240</t>
  </si>
  <si>
    <t>Přírubové koleno 90°, DN65 PN16 dl. 1130/150mm 
Ocel 17 240</t>
  </si>
  <si>
    <t>03</t>
  </si>
  <si>
    <t>Přírubové koleno 90°, DN65 PN16 dl. 950/150mm 
Ocel 17 240</t>
  </si>
  <si>
    <t>04</t>
  </si>
  <si>
    <t>Přírubové koleno 90°, DN65 PN16 dl. 850/200mm 
Ocel 17 240</t>
  </si>
  <si>
    <t>05</t>
  </si>
  <si>
    <t>Přírubové koleno 90°, DN65 PN16 dl. 760/1750mm 
Ocel 17 240</t>
  </si>
  <si>
    <t>06</t>
  </si>
  <si>
    <t>Přírubové koleno 90°, DN65 PN16 dl. 760/730mm 
Ocel 17 240</t>
  </si>
  <si>
    <t>07</t>
  </si>
  <si>
    <t>Přírubové koleno 90°, DN65 PN16 dl. 300/200mm 
Ocel 17 240</t>
  </si>
  <si>
    <t>08</t>
  </si>
  <si>
    <t>Přírubové koleno 90°, DN65 PN16 dl. 215/150mm 
Ocel 17 240</t>
  </si>
  <si>
    <t>09</t>
  </si>
  <si>
    <t>Atyp koleno 90°, DN65 PN16 dl. 2336/1450mm – Tvarovka č.3 + návarek pro propojení s filtrem, vnější závit 1/2“ + návarek pro propojení odpadu z dmychadla, vnější závit 1“ 
Ocel 17 240</t>
  </si>
  <si>
    <t>Přírubové koleno 90°, DN65 PN16 dl. 4200/100mm 
Ocel 17 348</t>
  </si>
  <si>
    <t>R.2122-103</t>
  </si>
  <si>
    <t>přírubové koleno 90° DN 50 PN16</t>
  </si>
  <si>
    <t>Přírubové koleno 90°, DN50 PN16 dl. 250/150mm 
Ocel 17 240</t>
  </si>
  <si>
    <t>Atyp koleno 90°, DN50 PN16 dl. 250/150 – Tvarovka č.9 + návarek pro odvzdušnění, vnější závit 1“ 
Ocel 17 240</t>
  </si>
  <si>
    <t>R.2122-104</t>
  </si>
  <si>
    <t>atypický RP Kus DN 80/65 PN16</t>
  </si>
  <si>
    <t>RP Kus, DN80/65 PN16 dl. 1550mm 
Ocel 17 240</t>
  </si>
  <si>
    <t>R.2122-105</t>
  </si>
  <si>
    <t>TP Kus DN 80 PN16</t>
  </si>
  <si>
    <t>TP Kus, DN80 PN16 dl. 450mm 
Ocel 17 240</t>
  </si>
  <si>
    <t>TP Kus, DN80 PN16 dl. 600mm 
Ocel 17 348</t>
  </si>
  <si>
    <t>R.2122-106</t>
  </si>
  <si>
    <t>TP Kus DN 65 PN16</t>
  </si>
  <si>
    <t>TP Kus, DN65 PN16 dl. 3310mm 
Ocel 17 240</t>
  </si>
  <si>
    <t>TP Kus, DN65 PN16 dl. 200mm  
Ocel 17 240</t>
  </si>
  <si>
    <t>TP Kus, DN65 PN16 dl. 150mm 
Ocel 17 240</t>
  </si>
  <si>
    <t>TP Kus, DN65 PN16 dl. 600mm 
Ocel 17 348</t>
  </si>
  <si>
    <t>R.2122-107</t>
  </si>
  <si>
    <t>atypická tvarovka - přírubové koleno 90° DN65 + RP Kus DN 80/65 PN16</t>
  </si>
  <si>
    <t>Atyp tvarovka – Koleno 90°+RP Kus, DN80/65 PN16 dl. 2330/600mm  
Ocel 17 240</t>
  </si>
  <si>
    <t>R.2122-108</t>
  </si>
  <si>
    <t>atypická tvarovka - přírubové koleno 90° DN65 + RP Kus DN 65/45 PN16</t>
  </si>
  <si>
    <t>Atyp tvarovka – Koleno 90°+RP Kus, DN65/40 PN16 dl. 600/300mm 
Ocel 17 240</t>
  </si>
  <si>
    <t>R.2122-109</t>
  </si>
  <si>
    <t>atypická tvarovka - přírubové koleno 90° DN50</t>
  </si>
  <si>
    <t>Atyp tvarovka, DN50 PN16 dl. 150/830/200/330/200/100 – Tvarovka č.6 + návarek pro propojení odpadu z dmychadla, vnější závit 1“ 
Ocel 17 240</t>
  </si>
  <si>
    <t>R.2122-110</t>
  </si>
  <si>
    <t>příruba závitová DN 65/závit 2" PN 16</t>
  </si>
  <si>
    <t>Závitová příruba s vnitřním závitem, DN65/2“ PN16 
Ocel 17 240</t>
  </si>
  <si>
    <t>R.2122-111</t>
  </si>
  <si>
    <t>šroubovací zátka DN 2" PN16</t>
  </si>
  <si>
    <t>Šroubovací zátka, vnitřní závit 2“ PN16  
Ocel 17 240</t>
  </si>
  <si>
    <t>R.2122-112</t>
  </si>
  <si>
    <t>F Kus DN 80 PN16</t>
  </si>
  <si>
    <t>F Kus, DN80 PN16 dl.450mm  
Ocel 17 348</t>
  </si>
  <si>
    <t>R.2122-113</t>
  </si>
  <si>
    <t>Sací koš DN 80 PN16</t>
  </si>
  <si>
    <t>Sací koš, DN80 PN16 dl. 200mm  
Ocel 17 348</t>
  </si>
  <si>
    <t>R.2122-114</t>
  </si>
  <si>
    <t>Nátok DN 80 PN16</t>
  </si>
  <si>
    <t>Atyp RP Kus, DN300/80 PN16 dl. 400/150mm – Tvarovka č.10  
Ocel 17 348</t>
  </si>
  <si>
    <t>857242192</t>
  </si>
  <si>
    <t>Příplatek za práci ve štole při montáži ocelových tvarovek jednoosých přírubových DN 80 až 250</t>
  </si>
  <si>
    <t>Montáž ocelových tvarovek na potrubí ocelovém tlakovém jednoosých na potrubí z trub přírubových 
    Příplatek k ceně za práce ve štole, v uzavřeném kanálu nebo v objektech DN od 80 do 250</t>
  </si>
  <si>
    <t>857244122</t>
  </si>
  <si>
    <t>Montáž ocelových tvarovek odbočných přírubových otevřený výkop DN 80</t>
  </si>
  <si>
    <t>Montáž ocelových tvarovek na potrubí ocelovém tlakovém odbočných na potrubí z trub přírubových v otevřeném výkopu, kanálu nebo v šachtě DN 80</t>
  </si>
  <si>
    <t>1+1+1+1+1+1+1 =7,000 [A]</t>
  </si>
  <si>
    <t>R.4122-102</t>
  </si>
  <si>
    <t>T Kus DN 65/50 PN 16</t>
  </si>
  <si>
    <t>T Kus, DN65/50 PN16 dl. 300/150mm 
Ocel 17 240</t>
  </si>
  <si>
    <t>R.4122-103</t>
  </si>
  <si>
    <t>atypická tvarovka - přírubové koleno 90° DN65 + T Kus DN 65/65 PN16</t>
  </si>
  <si>
    <t>Atyp tvarovka, DN65 PN16 dl. 2086/1750/150mm – Tvarovka č.2 + návarek pro odvzdušnění, vnější závit 1“ + návarek pro odběr vzorků, vnější závit 3/4“ 
Ocel 17 240</t>
  </si>
  <si>
    <t>Atyp tvarovka, DN65 PN16 dl. 2036/950/3x980mm – Tvarovka č.4 + návarek pro odběr vzorků, vnější závit 3/4“ 
Ocel 17 240</t>
  </si>
  <si>
    <t>R.4122-104</t>
  </si>
  <si>
    <t>atypická tvarovka - přírubové koleno 90° DN50 + T Kus DN 65/50 PN16</t>
  </si>
  <si>
    <t>Atyp tvarovka, DN65/50 PN16 dl. 846/200/100 – Tvarovka č.5 
Ocel 17 240</t>
  </si>
  <si>
    <t>R.4122-105</t>
  </si>
  <si>
    <t>atypická tvarovka - přírubové koleno 90° DN65 + T Kus DN 80/65 PN16</t>
  </si>
  <si>
    <t>Atyp tvarovka, DN80/65 PN16 dl. 2120/150/150/300/150 – Tvarovka č.7 + návarek pro měření hladiny, vnější závit 1/2“  
Ocel 17 240</t>
  </si>
  <si>
    <t>R.4122-106</t>
  </si>
  <si>
    <t>atypická tvarovka - T Kus DN 80/50 + RP Kus DN80/65 PN16</t>
  </si>
  <si>
    <t>Atyp tvarovka, DN80/65 PN16 dl. 540/150 – Tvarovka č.8 + návarek pro napojení umyvadla, vnější závit 1/2“ 
Ocel 17 240</t>
  </si>
  <si>
    <t>R.4122-107</t>
  </si>
  <si>
    <t>atypická tvarovka - přírubové koleno 90° DN80 + T Kus DN 80/80 PN16</t>
  </si>
  <si>
    <t>Atyp tvarovka, DN80/80 PN16 dl. 330/2200/2120/150/2200/330 – Tvarovka č.11 
Ocel 17 240</t>
  </si>
  <si>
    <t>857244192</t>
  </si>
  <si>
    <t>Příplatek za práci ve štole při montáži ocelových tvarovek odbočných přírubových DN 80 až 250</t>
  </si>
  <si>
    <t>Montáž ocelových tvarovek na potrubí ocelovém tlakovém odbočných na potrubí z trub přírubových 
    Příplatek k ceně za práce ve štole, v uzavřeném kanálu nebo v objektech DN od 80 do 250</t>
  </si>
  <si>
    <t>891163221</t>
  </si>
  <si>
    <t>Montáž ventilů odvzdušňovacích závitových DN 25</t>
  </si>
  <si>
    <t>Montáž vodovodních armatur na potrubí ventilů odvzdušňovacích nebo zavzdušňovacích mechanických a plovákových závitových na venkovních řadech DN 25</t>
  </si>
  <si>
    <t>52</t>
  </si>
  <si>
    <t>R.3221-001</t>
  </si>
  <si>
    <t>ventil odvzdušňovací závitový plastový 1"</t>
  </si>
  <si>
    <t>Kombinovaný vzdušník č. 10.5.1, DN1“ PN16, AVK</t>
  </si>
  <si>
    <t>53</t>
  </si>
  <si>
    <t>891211222</t>
  </si>
  <si>
    <t>Montáž vodovodních šoupátek s ručním kolečkem v šachtách DN 50</t>
  </si>
  <si>
    <t>Montáž vodovodních armatur na potrubí šoupátek nebo klapek uzavíracích v šachtách s ručním kolečkem DN 50</t>
  </si>
  <si>
    <t>54</t>
  </si>
  <si>
    <t>42210100</t>
  </si>
  <si>
    <t>kolo ruční pro DN 40-50, D = 150 mm</t>
  </si>
  <si>
    <t>55</t>
  </si>
  <si>
    <t>42221114</t>
  </si>
  <si>
    <t>šoupátko s přírubami, voda DN 50mm PN16</t>
  </si>
  <si>
    <t>Šoupě EKO plus, DN50 PN16, VAG</t>
  </si>
  <si>
    <t>56</t>
  </si>
  <si>
    <t>891212312</t>
  </si>
  <si>
    <t>Montáž přírubového vodoměru DN 50 v šachtě</t>
  </si>
  <si>
    <t>Montáž vodovodních armatur na potrubí vodoměrů v šachtě přírubových DN 50</t>
  </si>
  <si>
    <t>57</t>
  </si>
  <si>
    <t>38821715</t>
  </si>
  <si>
    <t>vodoměr šroubový přírubový na studenou vodu PN 16 DN 50</t>
  </si>
  <si>
    <t>Vodoměr H4000 Helix WP, DN50 PN16, Elster</t>
  </si>
  <si>
    <t>58</t>
  </si>
  <si>
    <t>891213395</t>
  </si>
  <si>
    <t>Příplatek za montáž ventilů v objektech DN 50 až 150</t>
  </si>
  <si>
    <t>Montáž vodovodních armatur na potrubí ventilů odvzdušňovacích nebo zavzdušňovacích mechanických a plovákových 
    Příplatek k ceně za montáž v objektech DN od 50 do 150</t>
  </si>
  <si>
    <t>59</t>
  </si>
  <si>
    <t>891213431</t>
  </si>
  <si>
    <t>Montáž ventilů regulačních v objektech DN 50</t>
  </si>
  <si>
    <t>Montáž vodovodních armatur na potrubí ventilů regulačních plovákových v objektech DN 50</t>
  </si>
  <si>
    <t>60</t>
  </si>
  <si>
    <t>R.3431-101</t>
  </si>
  <si>
    <t>ventil redukční DN65 PN 16 s manometrem</t>
  </si>
  <si>
    <t>Redukční ventil s.682, DN65 PN16, Goetze KG</t>
  </si>
  <si>
    <t>61</t>
  </si>
  <si>
    <t>891215321</t>
  </si>
  <si>
    <t>Montáž zpětných klapek DN 50</t>
  </si>
  <si>
    <t>Montáž vodovodních armatur na potrubí zpětných klapek DN 50</t>
  </si>
  <si>
    <t>62</t>
  </si>
  <si>
    <t>55128051</t>
  </si>
  <si>
    <t>klapka zpětná samočinná přírubová PN 16 do 100°C DN 50</t>
  </si>
  <si>
    <t>Zpětná klapka č. 11.3.50, DN50 PN16, AVK</t>
  </si>
  <si>
    <t>63</t>
  </si>
  <si>
    <t>891231222</t>
  </si>
  <si>
    <t>Montáž vodovodních šoupátek s ručním kolečkem v šachtách DN 65</t>
  </si>
  <si>
    <t>Montáž vodovodních armatur na potrubí šoupátek nebo klapek uzavíracích v šachtách s ručním kolečkem DN 65</t>
  </si>
  <si>
    <t>64</t>
  </si>
  <si>
    <t>42210101</t>
  </si>
  <si>
    <t>kolo ruční pro DN 65-80, D = 175 mm</t>
  </si>
  <si>
    <t>65</t>
  </si>
  <si>
    <t>42221115</t>
  </si>
  <si>
    <t>šoupátko s přírubami, voda DN 65mm PN16</t>
  </si>
  <si>
    <t>Šoupě EKO plus, DN65 PN16, VAG</t>
  </si>
  <si>
    <t>66</t>
  </si>
  <si>
    <t>891241222</t>
  </si>
  <si>
    <t>Montáž vodovodních šoupátek s ručním kolečkem v šachtách DN 80</t>
  </si>
  <si>
    <t>Montáž vodovodních armatur na potrubí šoupátek nebo klapek uzavíracích v šachtách s ručním kolečkem DN 80</t>
  </si>
  <si>
    <t>67</t>
  </si>
  <si>
    <t>68</t>
  </si>
  <si>
    <t>42221116</t>
  </si>
  <si>
    <t>šoupátko s přírubami, voda DN 80mm PN16</t>
  </si>
  <si>
    <t>Šoupě EKO plus, DN80 PN16, VAG</t>
  </si>
  <si>
    <t>69</t>
  </si>
  <si>
    <t>891242312</t>
  </si>
  <si>
    <t>Montáž přírubového vodoměru DN 80 v šachtě</t>
  </si>
  <si>
    <t>Montáž vodovodních armatur na potrubí vodoměrů v šachtě přírubových DN 65-80</t>
  </si>
  <si>
    <t>70</t>
  </si>
  <si>
    <t>38821716</t>
  </si>
  <si>
    <t>vodoměr šroubový přírubový na studenou vodu PN 16 DN 65</t>
  </si>
  <si>
    <t>Vodoměr H4000 Helix WP, DN65 PN16, Elster</t>
  </si>
  <si>
    <t>71</t>
  </si>
  <si>
    <t>892233122</t>
  </si>
  <si>
    <t>Proplach a dezinfekce vodovodního potrubí DN od 40 do 70</t>
  </si>
  <si>
    <t>72</t>
  </si>
  <si>
    <t>892241111</t>
  </si>
  <si>
    <t>Tlaková zkouška vodou potrubí do 80</t>
  </si>
  <si>
    <t>Tlakové zkoušky vodou na potrubí DN do 80</t>
  </si>
  <si>
    <t>73</t>
  </si>
  <si>
    <t>892273122</t>
  </si>
  <si>
    <t>Proplach a dezinfekce vodovodního potrubí DN od 80 do 125</t>
  </si>
  <si>
    <t>74</t>
  </si>
  <si>
    <t>936311111</t>
  </si>
  <si>
    <t>Zabetonování potrubí ve vynechaných otvorech z betonu se zvýšenými nároky C 25/30 pl otvoru 0,25 m2</t>
  </si>
  <si>
    <t>Zabetonování potrubí uloženého ve vynechaných otvorech ve dně nebo ve stěnách nádrží, z betonu se zvýšenými nároky na prostředí o ploše otvoru do 0,25 m2 
Utěsnění prostupů pro potrubí zdí čerpací šachty, zdmi a stropem vodojemu. 
Obvod potrubí a stěna kruhového otvoru na vnější straně stěny budou opatřeny těsnící páskou SIKA SWEL, meziprostor bude vyplněn betonem C16/20</t>
  </si>
  <si>
    <t>Vodojem stěna 3,14*(0,125*0,125)*0,16*12 + 3,14*(0,10*0,10)*0,16*4 + 3,14*(0,075*0,075)*0,16*4 + Vodojem strop 3,14*(0,1*0,1)*0,20*5 + 3,14*(0,1*0,1)*0,16*5 + 3,14*(0,025*0,025)*0,20 + 3,14*(0,025*0,025)*0,16=0,183 [A]</t>
  </si>
  <si>
    <t>75</t>
  </si>
  <si>
    <t>998272211</t>
  </si>
  <si>
    <t>Přesun hmot pro trubní vedení z ocelových trub svařovaných ve štole</t>
  </si>
  <si>
    <t>Přesun hmot pro trubní vedení z ocelových trub svařovaných pro vodovody, plynovody, teplovody, shybky, produktovody ve štole, šachtě</t>
  </si>
  <si>
    <t>PS 01.02</t>
  </si>
  <si>
    <t>Čerpací šachta</t>
  </si>
  <si>
    <t xml:space="preserve">    PS 01.02</t>
  </si>
  <si>
    <t>3,14*0,08*0,08*0,47 =0,009 [A]</t>
  </si>
  <si>
    <t>28611134</t>
  </si>
  <si>
    <t>trubka kanalizační PVC DN 160x5000 mm SN4</t>
  </si>
  <si>
    <t>Bednění bloku</t>
  </si>
  <si>
    <t>734173425</t>
  </si>
  <si>
    <t>Spoj přírubový PN 16 DN 300</t>
  </si>
  <si>
    <t>850315121</t>
  </si>
  <si>
    <t>Výřez nebo výsek na potrubí z trub litinových tlakových nebo plastických hmot DN 150</t>
  </si>
  <si>
    <t>Výřez nebo výsek na potrubí z trub litinových tlakových nebo plasických hmot DN 150 
Zkrácení stávající PVC pažnice d165</t>
  </si>
  <si>
    <t>Montáž litinových tvarovek jednoosých přírubových otevřený výkop DN 80</t>
  </si>
  <si>
    <t>Montáž litinových tvarovek na potrubí litinovém tlakovém jednoosých na potrubí z trub přírubových v otevřeném výkopu, kanálu nebo v šachtě DN 80</t>
  </si>
  <si>
    <t>1+1 =2,000 [A]</t>
  </si>
  <si>
    <t>55251656</t>
  </si>
  <si>
    <t>příruba litinová úsporná PN16 pro vodovodní litinové potrubí 80/98mm</t>
  </si>
  <si>
    <t>Redukční příruba XR typ A č. 0801, DN80/50 PN16, Hawle</t>
  </si>
  <si>
    <t>Čerpací šachta 1=1,000 [A]</t>
  </si>
  <si>
    <t>55253092</t>
  </si>
  <si>
    <t>trouba přírubová litinová vodovodní  PN 10/16 DN 80 dl 500mm</t>
  </si>
  <si>
    <t>TP Kus, DN80 PN16 dl. 500mm, Duktus</t>
  </si>
  <si>
    <t>Čerpací šachta 0,50*1 =0,500 [A]</t>
  </si>
  <si>
    <t>R.2122-001</t>
  </si>
  <si>
    <t>atypický TP Kus DN 50 PN16</t>
  </si>
  <si>
    <t>Atyp tvarovka, DN50 PN16, příruby DN50/300/50 – Tvarovka č.2, výkres č. D.2.2.3 
Ocel 17 240</t>
  </si>
  <si>
    <t>R.2122-002</t>
  </si>
  <si>
    <t>TP Kus DN 50 PN16</t>
  </si>
  <si>
    <t>TP Kus, DN50 PN16 dl.300mm + návarek vnější závit 1/2“ 
Ocel 17 240</t>
  </si>
  <si>
    <t>Příplatek za práci ve štole při montáži litinových tvarovek jednoosých přírubových DN 80 až 250</t>
  </si>
  <si>
    <t>Montáž litinových tvarovek na potrubí litinovém tlakovém jednoosých na potrubí z trub přírubových 
    Příplatek k ceně za práce ve štole, v uzavřeném kanálu nebo v objektech DN od 80 do 250</t>
  </si>
  <si>
    <t>R.4122-001</t>
  </si>
  <si>
    <t>T Kus DN 50/50 PN 16</t>
  </si>
  <si>
    <t>T Kus, DN50 PN16 dl. 300/400mm – Tvarovka č.3, výkres č. D.2.2.3 + 2x otočná příruba DN50, přerušení potrubí – Straub spojka s jištěním DN50 PN16 
Ocel 17 240</t>
  </si>
  <si>
    <t>857372122</t>
  </si>
  <si>
    <t>Montáž ocelových tvarovek jednoosých přírubových otevřený výkop DN 300</t>
  </si>
  <si>
    <t>Montáž ocelových tvarovek na potrubí ocelovém tlakovém jednoosých na potrubí z trub přírubových v otevřeném výkopu, kanálu nebo v šachtě DN 300</t>
  </si>
  <si>
    <t>F Kus DN 300 PN 16</t>
  </si>
  <si>
    <t>F Kus, DN300 PN16 dl. 1000mm – Tvarovka č.1, výkres č. D.2.2.3 
Ocel 17 240</t>
  </si>
  <si>
    <t>857372192</t>
  </si>
  <si>
    <t>Příplatek za práci ve štole při montáži ocelových tvarovek jednoosých přírubových DN 300 až 600</t>
  </si>
  <si>
    <t>Montáž ocelových tvarovek na potrubí ocelovém tlakovém jednoosých na potrubí z trub přírubových 
    Příplatek k ceně za práce ve štole, v uzavřeném kanálu nebo v objektech DN od 300 do 600</t>
  </si>
  <si>
    <t>Odvzdušňovací a zavzdušňovací ventil plastový č.10.8.1, vnější závit 1“, AVK</t>
  </si>
  <si>
    <t>Přírubový vodoměr WP READ01, impuls 10l/s, DN50 PN16</t>
  </si>
  <si>
    <t>891213321</t>
  </si>
  <si>
    <t>Montáž ventilů odvzdušňovacích přírubových DN 50</t>
  </si>
  <si>
    <t>Montáž vodovodních armatur na potrubíventilů odvzdušňovacích nebo zavzdušňovacích mechanických a plovákových přírubových na venkovních řadech DN 50</t>
  </si>
  <si>
    <t>R.3321-001</t>
  </si>
  <si>
    <t>ventil odvzdušňovací přírubový DN50</t>
  </si>
  <si>
    <t>Odvzdušňovací a zavzdušňovací ventil č.10.6.50, DN50 PN16, AVK</t>
  </si>
  <si>
    <t>R.08-001</t>
  </si>
  <si>
    <t>Výřez nebo výsek na potrubí z trub ocelových DN 300</t>
  </si>
  <si>
    <t>Výřez nebo výsek na potrubí z trub ocelových DN 500 
Zkrácení stávající OC pažnice d273</t>
  </si>
  <si>
    <t>R.08-002</t>
  </si>
  <si>
    <t>Výřez nebo výsek na potrubí z trub ocelových DN 400</t>
  </si>
  <si>
    <t>Výřez nebo výsek na potrubí z trub ocelových DN 500 
Zkrácení stávající OC pažnice d426</t>
  </si>
  <si>
    <t>R.08-003</t>
  </si>
  <si>
    <t>Výřez nebo výsek na potrubí z trub ocelových DN 500</t>
  </si>
  <si>
    <t>Výřez nebo výsek na potrubí z trub ocelových DN 500 
Zkrácení stávající OC pažnice d530</t>
  </si>
  <si>
    <t>Zabetonování potrubí uloženého ve vynechaných otvorech ve dně nebo ve stěnách nádrží, z betonu se zvýšenými nároky na prostředí o ploše otvoru do 0,25 m2 
Prostup ve dně čerpací šachty 
Výztuž dna šachty bude navařena k prstenci tvarovky. Obvod pažnice a stěna kruhového otvoru ve dně šachty budou opatřeny těsnící páskou SIKA SWELL S. Zbývající prostor ve dně bude vyplněn a utěsněn betonem C16/20. Prostor mezi ocelovou pažnicí vrtu a navlečeným F kusem bude vyplněn těsnící maltou Vandex.</t>
  </si>
  <si>
    <t>3,14*(0,30*0,30)*0,30 =0,085 [A]</t>
  </si>
  <si>
    <t>Čerpací šachta stěna 3,14*(0,15*0,15)*0,15 =0,011 [A]</t>
  </si>
  <si>
    <t>Elektrotechnologická část</t>
  </si>
  <si>
    <t xml:space="preserve">  PS 02</t>
  </si>
  <si>
    <t>Vodojem a upravna vody - Stavební část</t>
  </si>
  <si>
    <t xml:space="preserve">  SO 02</t>
  </si>
  <si>
    <t>16,10*6,27*0,10 vodojem =10,095 [A]</t>
  </si>
  <si>
    <t>131301102</t>
  </si>
  <si>
    <t>Hloubení jam nezapažených v hornině tř. 4 objemu do 1000 m3</t>
  </si>
  <si>
    <t>Hloubení nezapažených jam a zářezů s urovnáním dna do předepsaného profilu a spádu v hornině tř. 4 přes 100 do 1 000 m3</t>
  </si>
  <si>
    <t>15,49*5,66*1,70 vodojem =149,045 [A]</t>
  </si>
  <si>
    <t>14,43*4,59*0,745 vodojem =49,344 [A]</t>
  </si>
  <si>
    <t>132301201</t>
  </si>
  <si>
    <t>Hloubení rýh š do 2000 mm v hornině tř. 4 objemu do 100 m3</t>
  </si>
  <si>
    <t>Hloubení zapažených i nezapažených rýh šířky přes 600 do 2 000 mm s urovnáním dna do předepsaného profilu a spádu v hornině tř. 4 do 100 m3</t>
  </si>
  <si>
    <t>1,00*1,60*19,76 potrubí od drenáže k vsakování =31,616 [A]</t>
  </si>
  <si>
    <t>132301209</t>
  </si>
  <si>
    <t>Příplatek za lepivost k hloubení rýh š do 2000 mm v hornině tř. 4</t>
  </si>
  <si>
    <t>Hloubení zapažených i nezapažených rýh šířky přes 600 do 2 000 mm s urovnáním dna do předepsaného profilu a spádu v hornině tř. 4 
Příplatek k cenám za lepivost horniny tř. 4 
Potrubí od drenáže k vsakování</t>
  </si>
  <si>
    <t>151811131</t>
  </si>
  <si>
    <t>Osazení pažicího boxu hl výkopu do 4 m š do 1,2 m</t>
  </si>
  <si>
    <t>Zřízení pažicích boxů pro pažení a rozepření stěn rýh podzemního vedení hloubka výkopu do 4 m, šířka do 1,2 m</t>
  </si>
  <si>
    <t>1,60*19,76*2 potrubí od drenáže k vsakování =63,232 [A]</t>
  </si>
  <si>
    <t>151811231</t>
  </si>
  <si>
    <t>Odstranění pažicího boxu hl výkopu do 4 m š do 1,2 m</t>
  </si>
  <si>
    <t>Odstranění pažicích boxů pro pažení a rozepření stěn rýh podzemního vedení hloubka výkopu do 4 m, šířka do 1,2 m</t>
  </si>
  <si>
    <t>Svislé přemístění výkopku dopravního prostředku z horniny tř. 1 až 4, při hloubce výkopu do 2,5 m 
Potrubí od drenáže k vsakování</t>
  </si>
  <si>
    <t>31,616  potrubí od drenáže k vsakování + 10,095+149,045 vodojem =190,756 [A]</t>
  </si>
  <si>
    <t>161101152</t>
  </si>
  <si>
    <t>Svislé přemístění výkopku z horniny tř. 5 až 7 hl výkopu do 4 m</t>
  </si>
  <si>
    <t>Svislé přemístění výkopku dopravního prostředku z horniny tř. 5 až 7, při hloubce výkopu do 4 m</t>
  </si>
  <si>
    <t>49,344 vodojem =49,344 [A]</t>
  </si>
  <si>
    <t>1,976 podsyp potrubí od drenáže k vsakování + 13,681 obsyp potrubí od drenáže k vsakování+drenáž + 1,066 potrubí od drenáže k vsakování+drenáž =16,723 [A] 
8,852 podsyp vodojemu + 70,930 obsyp vodojemu + 121,457 vodojem - 47,649 nadzemní obsyp vodojemu - 49,344 tř.5  =104,246 [B] 
Celkem: A+B=120,969 [C]</t>
  </si>
  <si>
    <t>167101102</t>
  </si>
  <si>
    <t>Nakládání výkopku z hornin tř. 1 až 4 přes 100 m3</t>
  </si>
  <si>
    <t>Nakládání, skládání a překládání neulehlého výkopku nebo sypaniny nakládání, množství přes 100 m3, z hornin tř. 1 až 4 
Naložení přebytečného výkopku před odvozem na skládku</t>
  </si>
  <si>
    <t>171101103</t>
  </si>
  <si>
    <t>Uložení sypaniny z hornin soudržných do násypů zhutněných do 100 % PS</t>
  </si>
  <si>
    <t>Uložení sypaniny do násypů s rozprostřením sypaniny ve vrstvách a s hrubým urovnáním zhutněných s uzavřením povrchu násypu (dále jen PS) přes 96 do 100% PS 
Nadzemní obsyp vodojemu stávající zeminou</t>
  </si>
  <si>
    <t>1,976 podsyp potrubí od drenáže k vsakování + 13,681 obsyp potrubí od drenáže k vsakování+drenáž + 1,066 potrubí od drenáže k vsakování+drenáž =16,723 [A] 
8,852 podsyp vodojemu + 70,930 obsyp vodojemu + 121,457 vodojem - 47,649 nadzemní obsyp vodojemu =153,590 [B] 
Celkem: A+B=170,313 [C]</t>
  </si>
  <si>
    <t>(1,976 podsyp potrubí od drenáže k vsakování + 13,681 obsyp potrubí od drenáže k vsakování+drenáž + 1,066 potrubí od drenáže k vsakování+drenáž) * 1,9 =31,774 [A] 
(8,852 podsyp vodojemu + 70,930 obsyp vodojemu + 121,457 vodojem - 47,649 nadzemní obsyp vodojemu) *1,9 =291,821 [B] 
Celkem: A+B=323,595 [C]</t>
  </si>
  <si>
    <t>Zásyp sypaninou z jakékoliv horniny s uložením výkopku ve vrstvách se zhutněním jam, šachet, rýh nebo kolem objektů v těchto vykopávkách</t>
  </si>
  <si>
    <t>31,616 výkop potrubí od drenáže k vsakování - 1,976 podsyp potrubí od drenáže k vsakování - 13,681 obsyp potrubí od drenáže k vsakování+drenáž - 1,066 potrubí od drenáže k vsakování+drenáž =14,893 [A] 
10,095+149,045+49,344 výkop vodojem - 8,852 podsyp vodojemu - 70,930 obsyp vodojemu - 121,457 vodojem =7,245 [B] 
Celkem: A+B=22,138 [C]</t>
  </si>
  <si>
    <t>Obsypání objektů pro jakoukoliv míru zhutnění bez prohození sypaniny sítem 
Obsypání vodojemu stávající zeminou z výkopu, hutněno po 150mm</t>
  </si>
  <si>
    <t>(13,94*3,37*0,50*2 + 3,10*3,37*2) stěny + (12,94*3,10 - 7,46*3,10)*0,18 strop =70,930 [B]</t>
  </si>
  <si>
    <t>175111101</t>
  </si>
  <si>
    <t>Obsypání potrubí ručně sypaninou bez prohození sítem, uloženou do 3 m</t>
  </si>
  <si>
    <t>Obsypání potrubí ručně 3 m od jeho kraje, pro jakoukoliv hloubku výkopu a míru zhutnění bez prohození sypaniny sítem</t>
  </si>
  <si>
    <t>1,00*0,46*19,76 - 3,14*(0,08*0,08)*19,76 potrubí od drenáže k vsakování + 0,17m2*33,28 - 3,14*(0,08*0,08)*33,28 drenáž =13,681 [A]</t>
  </si>
  <si>
    <t>58337331</t>
  </si>
  <si>
    <t>štěrkopísek frakce 0/22</t>
  </si>
  <si>
    <t>(1,00*0,46*19,76 - 3,14*(0,08*0,08)*19,76 potrubí od drenáže k vsakování) * 2,0 =17,385 [A]</t>
  </si>
  <si>
    <t>58344197</t>
  </si>
  <si>
    <t>štěrkodrť frakce 0/63</t>
  </si>
  <si>
    <t>(0,17m2*33,28 - 3,14*(0,08*0,08)*33,28) *1,85 drenáž =9,229 [A]</t>
  </si>
  <si>
    <t>R.03-001</t>
  </si>
  <si>
    <t>Dodávka a montáž objektů VDJ</t>
  </si>
  <si>
    <t>Specifikace položky v příloze č.1 Výkazu výměr</t>
  </si>
  <si>
    <t>Podkladní vrstva tl. do 250 mm s dodáním hmot, s jejich rozprostřením a zhutněním a s urovnáním horní plochy ze štěrku 
Podsyp armaturní a akumulačních komor fr. 8-16 tl. 100mm</t>
  </si>
  <si>
    <t>14,05*4,20*0,10 =5,901 [A]</t>
  </si>
  <si>
    <t>Podkladní vrstva tl. do 250 mm s dodáním hmot, s jejich rozprostřením a zhutněním a s urovnáním horní plochy ze štěrku 
Kačírek tl. 200mm v okapovém chodníčku</t>
  </si>
  <si>
    <t>10,72m2 * 0,20 =2,144 [A]</t>
  </si>
  <si>
    <t>451573111</t>
  </si>
  <si>
    <t>Lože pod potrubí otevřený výkop ze štěrkopísku</t>
  </si>
  <si>
    <t>Lože pod potrubí, stoky a drobné objekty v otevřeném výkopu z písku a štěrkopísku do 63 mm 
Podsyp poutubí od drenáže k vsakování tl. 100mm, zrno max 40mm</t>
  </si>
  <si>
    <t>1,00*0,10*19,76 =1,976 [A]</t>
  </si>
  <si>
    <t>451575111</t>
  </si>
  <si>
    <t>Podkladní vrstva tl do 250 mm ze štěrkopísku</t>
  </si>
  <si>
    <t>Podkladní vrstva tl. do 250 mm s dodáním hmot, s jejich rozprostřením a zhutněním a s urovnáním horní plochy ze štěrkopísku 
Podsyp armaturní a akumulačních komor fr. 4-8 tl. 50mm</t>
  </si>
  <si>
    <t>14,05*4,20*0,05 =2,951 [A]</t>
  </si>
  <si>
    <t>3* (12,94*3,10- 7,50*3,10) =50,592 [A]</t>
  </si>
  <si>
    <t>2* (12,94*3,10- 7,50*3,10) =33,728 [A]</t>
  </si>
  <si>
    <t>(12,94*3,10- 7,50*3,10) =16,864 [A]</t>
  </si>
  <si>
    <t>3* (12,94*1,20*2 + 3,10*1,20*2) =115,488 [A]</t>
  </si>
  <si>
    <t>2* (12,94*1,20*2 + 3,10*1,20*2) =76,992 [A]</t>
  </si>
  <si>
    <t>(12,94*1,20*2 + 3,10*1,20*2) =38,496 [A]</t>
  </si>
  <si>
    <t>(13,10*3,30 - 7,50*3,30) =18,480 [A]</t>
  </si>
  <si>
    <t>(13,10*1,30*2 + 3,30*1,30*2) + (7,50*0,45*2 + 3,30*0,45*2) =52,360 [A]</t>
  </si>
  <si>
    <t>721173316</t>
  </si>
  <si>
    <t>Potrubí kanalizační z PVC SN 4 dešťové DN 125</t>
  </si>
  <si>
    <t>Potrubí z plastových trub PVC SN4 dešťové DN 125 
Potrubí, tvarovky (kolena a přesuvky), fitrační síťky pro odvětrání. Větrací mřížky součástí fasády objektu.</t>
  </si>
  <si>
    <t>(3,50+0,43 + výškové koleno 90 + dvojitá přesuvka + filtrační síťka)*2 akumulační komory + (4,00+0,43 + výškové koleno 90) armaturní komora + 0,28*2 nadzemní objekt =12,850 [A]</t>
  </si>
  <si>
    <t>725211601</t>
  </si>
  <si>
    <t>Umyvadlo keramické připevněné na stěnu šrouby bílé bez krytu na sifon 500 mm</t>
  </si>
  <si>
    <t>Umyvadla keramická bez výtokových armatur se zápachovou uzávěrkou připevněná na stěnu šrouby bílá bez sloupu nebo krytu na sifon 500 mm</t>
  </si>
  <si>
    <t>725822612</t>
  </si>
  <si>
    <t>Baterie umyvadlová stojánková páková s výpustí</t>
  </si>
  <si>
    <t>Baterie umyvadlové stojánkové pákové s výpustí</t>
  </si>
  <si>
    <t>742420021</t>
  </si>
  <si>
    <t>Montáž antenního stožáru včetně upevňovacího materiálu</t>
  </si>
  <si>
    <t>Montáž společné televizní antény antenního stožáru včetně upevňovacího materiálu</t>
  </si>
  <si>
    <t>R.07-0021</t>
  </si>
  <si>
    <t>Anténa</t>
  </si>
  <si>
    <t>nerez ocel d40/2</t>
  </si>
  <si>
    <t>Izolace tepelná svislá lepená z dílců nebo desek celoplošně 
Extrudovaný polystyren tl. 100mm</t>
  </si>
  <si>
    <t>(12,94*1,10*2 + 3,30*1,10*2) =35,728 [A]</t>
  </si>
  <si>
    <t>Izolace tepelná vodorovná lepená z dílců nebo desek celoplošně 
Extrudovaný polystyren tl. 100mm</t>
  </si>
  <si>
    <t>12,94*3,10 - 7,50*3,10 =16,864 [A]</t>
  </si>
  <si>
    <t>871228111</t>
  </si>
  <si>
    <t>Kladení drenážního potrubí z tvrdého PVC průměru do 150 mm</t>
  </si>
  <si>
    <t>Kladení drenážního potrubí z plastických hmot do připravené rýhy z tvrdého PVC, průměru přes 90 do 150 mm</t>
  </si>
  <si>
    <t>28611225</t>
  </si>
  <si>
    <t>trubka PVC drenážní flexibilní D 160mm</t>
  </si>
  <si>
    <t>včetně záslepek</t>
  </si>
  <si>
    <t>28613276</t>
  </si>
  <si>
    <t>koleno příslušenství drenážního systému 90° DN 150</t>
  </si>
  <si>
    <t>871313121</t>
  </si>
  <si>
    <t>Montáž kanalizačního potrubí z PVC těsněné gumovým kroužkem otevřený výkop sklon do 20 % DN 160</t>
  </si>
  <si>
    <t>Montáž kanalizačního potrubí z plastů z tvrdého PVC těsněných gumovým kroužkem v otevřeném výkopu ve sklonu do 20 % DN 160 
Podtrubí od drenáže k vsakování</t>
  </si>
  <si>
    <t>28611166</t>
  </si>
  <si>
    <t>trubka kanalizační PVC DN 160x5000 mm SN 8</t>
  </si>
  <si>
    <t>877315211</t>
  </si>
  <si>
    <t>Montáž tvarovek z tvrdého PVC-systém KG nebo z polypropylenu-systém KG 2000 jednoosé DN 160</t>
  </si>
  <si>
    <t>Montáž tvarovek na kanalizačním potrubí z trub z plastu z tvrdého PVC nebo z polypropylenu v otevřeném výkopu jednoosých DN 160 
Podtrubí od drenáže k vsakování</t>
  </si>
  <si>
    <t>1+1=2,000 [A]</t>
  </si>
  <si>
    <t>28611359</t>
  </si>
  <si>
    <t>koleno kanalizace PVC KG 160x15°</t>
  </si>
  <si>
    <t>28611360</t>
  </si>
  <si>
    <t>koleno kanalizace PVC KG 160x30°</t>
  </si>
  <si>
    <t>877315221</t>
  </si>
  <si>
    <t>Montáž tvarovek z tvrdého PVC-systém KG nebo z polypropylenu-systém KG 2000 dvouosé DN 160</t>
  </si>
  <si>
    <t>Montáž tvarovek na kanalizačním potrubí z trub z plastu z tvrdého PVC nebo z polypropylenu v otevřeném výkopu dvouosých DN 160 
Podtrubí od drenáže k vsakování</t>
  </si>
  <si>
    <t>28611429</t>
  </si>
  <si>
    <t>odbočka kanalizační plastová s hrdlem KG 160/160/87°</t>
  </si>
  <si>
    <t>916331112</t>
  </si>
  <si>
    <t>Osazení zahradního obrubníku betonového do lože z betonu s boční opěrou</t>
  </si>
  <si>
    <t>Osazení zahradního obrubníku betonového s ložem tl. od 50 do 100 mm z betonu prostého tř. C 12/15 s boční opěrou z betonu prostého tř. C 12/15</t>
  </si>
  <si>
    <t>59217001</t>
  </si>
  <si>
    <t>obrubník betonový zahradní 100 x 5 x 25 cm</t>
  </si>
  <si>
    <t>10,72 okapový chodníček =10,720 [A] 
(13,14*3,30 - 7,50*3,30) + (13,14*1,30*2 + 3,30*1,30*2) + (7,50*0,45*2 + 3,30*0,45*2) ochrana tepelné izolace =71,076 [B] 
Celkem: A+B=81,796 [C]</t>
  </si>
  <si>
    <t>SO 03</t>
  </si>
  <si>
    <t>Vsakovací jímka prací vody</t>
  </si>
  <si>
    <t>7,05*4,80*0,10 =3,384 [A]</t>
  </si>
  <si>
    <t>6,45*4,20*1,70 =46,053 [A]</t>
  </si>
  <si>
    <t>3,384+46,053 =49,437 [A]</t>
  </si>
  <si>
    <t>Vodorovné přemístění výkopku nebo sypaniny po suchu na obvyklém dopravním prostředku, bez naložení výkopku, avšak se složením bez rozhrnutí z horniny tř. 5 až 7 na vzdálenost dle dodavatelem zvolené skládky. 
Přepava výkopku na skládku.</t>
  </si>
  <si>
    <t>Obsypání objektů pro jakoukoliv míru zhutnění bez prohození sypaniny sítem 
Obsypání šachtet stávající zeminou z výkopu, hutněno po 150mm</t>
  </si>
  <si>
    <t>Prostup DN600</t>
  </si>
  <si>
    <t>Osazení betonových a železobetonových prefabrikátů hmotnosti jednotlivě přes 7 000 do 10 000 kg 
Skruž vsakovací jímky</t>
  </si>
  <si>
    <t>3,14*(1,15*1,15)*2,0-3,14*(1,0*1,0)*2,0 =2,025 [A]</t>
  </si>
  <si>
    <t>prefabrikovaná železobetonová skruž šachty DN2000</t>
  </si>
  <si>
    <t>Podkladní vrstva tl. do 250 mm s dodáním hmot, s jejich rozprostřením a zhutněním a s urovnáním horní plochy ze štěrku 
Vsakovací šachta</t>
  </si>
  <si>
    <t>3,14*(0,50*0,50)*0,30 + 2,24*2,24*0,20 =1,239 [A]</t>
  </si>
  <si>
    <t>457541111</t>
  </si>
  <si>
    <t>Filtrační vrstvy ze štěrkodrti bez zhutnění frakce od 0 až 22 do 0 až 63 mm</t>
  </si>
  <si>
    <t>Filtrační vrstvy jakékoliv tloušťky a sklonu ze štěrkodrti bez zhutnění, frakce od 0-22 do 0-63 mm 
Vsakovací jímka, štěrk fr. 4-8mm</t>
  </si>
  <si>
    <t>3,14*(1,00*1,00)*0,20 + 3,30*3,30*0,20 =2,806 [A]</t>
  </si>
  <si>
    <t>457571311</t>
  </si>
  <si>
    <t>Filtrační vrstvy z kameniva těženého drobného bez zhutnění frakce od 0 až 1 do 2 až 4 mm</t>
  </si>
  <si>
    <t>Filtrační vrstvy jakékoliv tloušťky a sklonu z drobného těženého kameniva bez zhutnění, frakce od 0-1 do 2-4 mm 
Vsakovací jímka, vodárenský písek tl. 300mm fr. 2mm</t>
  </si>
  <si>
    <t>3,14*(1,00*1,00)*0,30 =0,942 [A]</t>
  </si>
  <si>
    <t>Provedení izolace proti zemní vlhkosti pásy přitavením NAIP na ploše vodorovné V 
Vsakovací jímka</t>
  </si>
  <si>
    <t>3* (3,14*(1,15*1,15) - 3,14*(0,4325*0,4325)) =10,696 [A]</t>
  </si>
  <si>
    <t>2* (3,14*(1,15*1,15) - 3,14*(0,4325*0,4325)) =7,131 [A]</t>
  </si>
  <si>
    <t>(3,14*(1,15*1,15) - 3,14*(0,4325*0,4325)) =3,565 [A]</t>
  </si>
  <si>
    <t>Provedení izolace proti zemní vlhkosti pásy přitavením NAIP na ploše svislé S 
Vsakovací jímka</t>
  </si>
  <si>
    <t>894138001</t>
  </si>
  <si>
    <t>Příplatek ZKD 0,60 m výšky vstupu na stokách</t>
  </si>
  <si>
    <t>Příplatek k cenám šachet na stokách kruhových a vejčitých za každých dalších 0,60 m výšky 
Vsakovací šachta</t>
  </si>
  <si>
    <t>894411111</t>
  </si>
  <si>
    <t>Zřízení šachet kanalizačních z betonových dílců na potrubí DN do 200 dno beton tř. C 25/30</t>
  </si>
  <si>
    <t>Zřízení šachet kanalizačních z betonových dílců výšky vstupu do 1,50 m s obložením dna betonem tř. C 25/30, na potrubí DN do 200 
Vsakoavací šachta</t>
  </si>
  <si>
    <t>59224161</t>
  </si>
  <si>
    <t>skruž kanalizační s ocelovými stupadly 100 x 50 x 12 cm</t>
  </si>
  <si>
    <t>59224162</t>
  </si>
  <si>
    <t>skruž kanalizační s ocelovými stupadly 100 x 100 x 12 cm</t>
  </si>
  <si>
    <t>1 skuž s prostupem DN120</t>
  </si>
  <si>
    <t>59224188</t>
  </si>
  <si>
    <t>prstenec šachtový vyrovnávací betonový 625x120x120mm</t>
  </si>
  <si>
    <t>1 Vsakovací šachta + 2 Vsakovací jímka =3,000 [A]</t>
  </si>
  <si>
    <t>59224312</t>
  </si>
  <si>
    <t>kónus šachetní betonový kapsové plastové stupadlo 100x62,5x58 cm</t>
  </si>
  <si>
    <t>59224348</t>
  </si>
  <si>
    <t>těsnění elastomerové pro spojení šachetních dílů DN 1000</t>
  </si>
  <si>
    <t>Osazení poklopů litinových a ocelových včetně rámů pro třídu zatížení A15, A50 
Vsakoavcí jímka a šachta</t>
  </si>
  <si>
    <t>28661932</t>
  </si>
  <si>
    <t>poklop šachtový litinový dno DN 600 pro třídu zatížení A15</t>
  </si>
  <si>
    <t>poklop s pantem a odvětráním</t>
  </si>
  <si>
    <t>Geotextilie netkaná pro ochranu, separaci nebo filtraci měrná hmotnost přes 200 do 300 g/m2 
Vsakovací jímka</t>
  </si>
  <si>
    <t>(3,14*(1,15*1,15) - 3,14*(0,4325*0,4325)) + (2*3,14*1,15)*1,20 =12,232 [A]</t>
  </si>
  <si>
    <t>SO 04</t>
  </si>
  <si>
    <t>Příjezdová komunikace, zpevněné plochy, oplocení</t>
  </si>
  <si>
    <t>SO 04.01</t>
  </si>
  <si>
    <t>Příjezdová komunikace</t>
  </si>
  <si>
    <t xml:space="preserve">  SO 04.01</t>
  </si>
  <si>
    <t>122302202</t>
  </si>
  <si>
    <t>Odkopávky a prokopávky nezapažené pro silnice objemu do 1000 m3 v hornině tř. 4</t>
  </si>
  <si>
    <t>Odkopávky a prokopávky nezapažené pro silnice prostředek v hornině tř. 4 přes 100 do 1 000 m3</t>
  </si>
  <si>
    <t>99,501 + 7,131 =106,632 [A]</t>
  </si>
  <si>
    <t>122302209</t>
  </si>
  <si>
    <t>Příplatek k odkopávkám a prokopávkám pro silnice v hornině tř. 4 za lepivost</t>
  </si>
  <si>
    <t>Odkopávky a prokopávky nezapažené pro silnice prostředek v hornině tř. 4 
Příplatek k cenám za lepivost horniny tř. 4</t>
  </si>
  <si>
    <t>5,33*3,00*0,10 Vsakovací objekt =1,599 [A]</t>
  </si>
  <si>
    <t>5,33*3,00*1,70 Vsakovací objekt =27,183 [A]</t>
  </si>
  <si>
    <t>Hloubení nezapažených jam a zářezů s urovnáním dna do předepsaného profilu a spádu 
Příplatek k cenám za lepivost horniny tř. 4 
Vsakovací objekt</t>
  </si>
  <si>
    <t>5,33*3,00*0,50 Vsakovací objekt =7,995 [A]</t>
  </si>
  <si>
    <t>1,00*0,50*6,95 drenáž + 1,00*0,50*2,94 potrubí od žlabu =4,945 [A]</t>
  </si>
  <si>
    <t>Hloubení zapažených i nezapažených rýh šířky přes 600 do 2 000 mm s urovnáním dna do předepsaného profilu a spádu v hornině tř. 4 
Příplatek k cenám za lepivost horniny tř. 4 
Potrubí od žlabu + drenáž</t>
  </si>
  <si>
    <t>Svislé přemístění výkopku dopravního prostředku z horniny tř. 1 až 4, při hloubce výkopu do 2,5 m 
Potrubí od žlabu + drenáž</t>
  </si>
  <si>
    <t>4,945 potrubí od žlabu+drenáž + 1,599+27,183 vsakovací objekt =33,727 [A]</t>
  </si>
  <si>
    <t>Svislé přemístění výkopku dopravního prostředku z horniny tř. 5 až 7, při hloubce výkopu do 2,5 m 
Vsakovací objekt</t>
  </si>
  <si>
    <t>(0,695+0,294) podsyp potrubí od žlabu+drenáž + 3,045 obsyp potrubí od žlabu+drenáž + 0,232 potrubí od žlabu+drenáž =4,266 [A] 
28,782 zásyp vsakovacího objektu - 7,995 tř.5 =20,787 [B] 
106,632 odpopávka - 6,884 násyp - 8,148  násyp v SO 04.02 - 69,68 zásypy SO 06  =21,920 [C] 
Celkem: A+B+C=46,973 [D]</t>
  </si>
  <si>
    <t>Vodorovné přemístění do 10000 m výkopku/sypaniny z horniny tř. 1 až 4</t>
  </si>
  <si>
    <t>Vodorovné přemístění výkopku nebo sypaniny po suchu na obvyklém dopravním prostředku, bez naložení výkopku, avšak se složením bez rozhrnutí z horniny tř. 1 až 4 na vzdálenost dle dodavatelem zvolené skládky. 
Přepava výkopku pro zásypy SO 06</t>
  </si>
  <si>
    <t>Vodorovné přemístění výkopku nebo sypaniny po suchu na obvyklém dopravním prostředku, bez naložení výkopku, avšak se složením bez rozhrnutí z horniny tř. 5 až 7 na vzdálenost dle dodavatelem zvolené skládky. 
Vsakovací objekt 
Přepava výkopku na skládku.</t>
  </si>
  <si>
    <t>Nakládání, skládání a překládání neulehlého výkopku nebo sypaniny nakládání, množství přes 100 m3, z hornin tř. 1 až 4 
Naložení přebytečného výkopku před odvozem na skládku a zásypů SO06</t>
  </si>
  <si>
    <t>(0,695+0,294) podsyp potrubí od žlabu+drenáž + 3,045 obsyp potrubí od žlabu+drenáž + 0,232 potrubí od žlabu+drenáž =4,266 [A] 
28,782 zásyp vsakovacího objektu - 7,995 tř.5 =20,787 [B] 
106,632 odpopávka - 6,884 násyp - 8,148  násyp v SO04.02 =91,600 [C] 
Celkem: A+B+C=116,653 [D]</t>
  </si>
  <si>
    <t>Nakládání, skládání a překládání neulehlého výkopku nebo sypaniny nakládání, množství do 100 m3, z hornin tř. 5 až 7 
Naložení přebytečného výkopku před odvozem na skládku 
Vsakovací objekt</t>
  </si>
  <si>
    <t>Uložení sypaniny do násypů s rozprostřením sypaniny ve vrstvách a s hrubým urovnáním zhutněných s uzavřením povrchu násypu (dále jen PS) přes 96 do 100 % PS</t>
  </si>
  <si>
    <t>116,653 - 69,68(zásypy SO 06) tř4 + 7,955 tř5 =54,928 [A]</t>
  </si>
  <si>
    <t>((0,695+0,294) podsyp potrubí od žlabu+drenáž + 3,045 obsyp potrubí od žlabu+drenáž + 0,232 potrubí od žlabu+drenáž) * 1,9 =8,105 [A] 
(28,782 zásyp vsakovacího objektu) *1,9 =54,686 [B] 
(106,632 odpopávka - 6,884 násyp - 8,148  násyp v SO 04.02 - 69,68 zásypy SO 06) *1,9 =41,648 [C] 
Celkem: A+B+C=104,439 [D]</t>
  </si>
  <si>
    <t>4,945 výkop potrubí od žlabu+drenáž - (0,695+0,294) podsyp potrubí od žlabu+drenáž - 3,045 obsyp potrubí od žlabu+drenáž - 0,232 potrubí od žlabu+drenáž =0,679 [A] 
(1,599+27,183+7,995) výkop vsakovací objekt - 28,782 zásyp šterkem vsakovací objekt =7,995 [B] 
Celkem: A+B=8,674 [C]</t>
  </si>
  <si>
    <t>5,33*3,00*1,80 vsakovací objekt =28,782 [A]</t>
  </si>
  <si>
    <t>fr. 32-63</t>
  </si>
  <si>
    <t>(5,33*3,00*1,80)*1,85 vsakovací objekt =53,247 [A]</t>
  </si>
  <si>
    <t>1,00*0,5*2,94 - 3,14*(0,10*0,10)*2,94 potrubí od žlabu + 1,00*0,260*6,95 - 3,14*(0,08*0,08)*6,95 drenáž =3,045 [A]</t>
  </si>
  <si>
    <t>(1,00*0,5*2,94 - 3,14*(0,10*0,10)*2,94) * 2,0 potrubí od žlabu =2,755 [A]</t>
  </si>
  <si>
    <t>(1,00*0,260*6,95 - 3,14*(0,08*0,08)*6,95) * 1,85 drenáž =3,085 [A]</t>
  </si>
  <si>
    <t>181102302</t>
  </si>
  <si>
    <t>Úprava pláně v zářezech se zhutněním</t>
  </si>
  <si>
    <t>Úprava pláně na stavbách dálnic strojně v zářezech mimo skalních se zhutněním</t>
  </si>
  <si>
    <t>200,85 * 1,25 =251,063 [A]</t>
  </si>
  <si>
    <t>451541111</t>
  </si>
  <si>
    <t>Lože pod potrubí otevřený výkop ze štěrkodrtě</t>
  </si>
  <si>
    <t>Lože pod potrubí, stoky a drobné objekty v otevřeném výkopu ze štěrkodrtě 0-63 mm 
Podsyp drenáže tl. 100mm</t>
  </si>
  <si>
    <t>1,00*0,10*6,95 =0,695 [A]</t>
  </si>
  <si>
    <t>Lože pod potrubí, stoky a drobné objekty v otevřeném výkopu z písku a štěrkopísku do 63 mm 
Podsyp poutubí od žlabu tl. 100mm, zrno max 40mm</t>
  </si>
  <si>
    <t>1,00*0,10*2,94 =0,294 [A]</t>
  </si>
  <si>
    <t>452312131</t>
  </si>
  <si>
    <t>Sedlové lože z betonu prostého tř. C 12/15 otevřený výkop</t>
  </si>
  <si>
    <t>Podkladní a zajišťovací konstrukce z betonu prostého v otevřeném výkopu sedlové lože pod potrubí z betonu tř. C 12/15 
Sedlo pro štěrbinový žlab</t>
  </si>
  <si>
    <t>0,6*0,10*4,00 =0,240 [A]</t>
  </si>
  <si>
    <t>Komunikace</t>
  </si>
  <si>
    <t>564851111</t>
  </si>
  <si>
    <t>Podklad ze štěrkodrtě ŠD tl 150 mm</t>
  </si>
  <si>
    <t>Podklad ze štěrkodrti ŠDA s rozprostřením a zhutněním, po zhutnění tl. 150 mm</t>
  </si>
  <si>
    <t>200,85 * 1,05 =210,893 [A]</t>
  </si>
  <si>
    <t>Podklad ze štěrkodrti ŠDB s rozprostřením a zhutněním, po zhutnění tl. 150 mm</t>
  </si>
  <si>
    <t>565135121</t>
  </si>
  <si>
    <t>Asfaltový beton vrstva podkladní ACP 16 (obalované kamenivo OKS) tl 50 mm š přes 3 m</t>
  </si>
  <si>
    <t>Asfaltový beton vrstva podkladní ACP 16+ (obalované kamenivo střednězrnné - OKS) s rozprostřením a zhutněním v pruhu šířky přes 3 m, po zhutnění tl. 50 mm</t>
  </si>
  <si>
    <t>200,85 * 1,02 =204,867 [A]</t>
  </si>
  <si>
    <t>569831111</t>
  </si>
  <si>
    <t>Zpevnění krajnic štěrkodrtí tl 100 mm</t>
  </si>
  <si>
    <t>Zpevnění krajnic nebo komunikací pro pěší s rozprostřením a zhutněním, po zhutnění štěrkodrtí tl. 100 mm</t>
  </si>
  <si>
    <t>86,15*0,50 =43,075 [A]</t>
  </si>
  <si>
    <t>573231106</t>
  </si>
  <si>
    <t>Postřik živičný spojovací ze silniční emulze v množství 0,30 kg/m2</t>
  </si>
  <si>
    <t>Postřik spojovací PSE bez posypu kamenivem ze silniční emulze, v množství 0,30 kg/m2</t>
  </si>
  <si>
    <t>577134121</t>
  </si>
  <si>
    <t>Asfaltový beton vrstva obrusná ACO 11 (ABS) tř. I tl 40 mm š přes 3 m z nemodifikovaného asfaltu</t>
  </si>
  <si>
    <t>Asfaltový beton vrstva obrusná ACO 11 (ABS) s rozprostřením a se zhutněním z nemodifikovaného asfaltu v pruhu šířky přes 3 m tř. I, po zhutnění tl. 40 mm</t>
  </si>
  <si>
    <t>Kladení drenážního potrubí z plastických hmot do připravené rýhy z tvrdého PVC, průměru přes 90 do 150 mm 
Drenáž v ZÚ komunikace</t>
  </si>
  <si>
    <t>včetně záslepky</t>
  </si>
  <si>
    <t>28613271</t>
  </si>
  <si>
    <t>koleno drenážního systému 45° DN 150</t>
  </si>
  <si>
    <t>Koleno 30°</t>
  </si>
  <si>
    <t>871353121</t>
  </si>
  <si>
    <t>Montáž kanalizačního potrubí z PVC těsněné gumovým kroužkem otevřený výkop sklon do 20 % DN 200</t>
  </si>
  <si>
    <t>Montáž kanalizačního potrubí z plastů z tvrdého PVC těsněných gumovým kroužkem v otevřeném výkopu ve sklonu do 20 % DN 200 
Podtrubí od štěrbinového žlabu</t>
  </si>
  <si>
    <t>28611169</t>
  </si>
  <si>
    <t>trubka kanalizační PVC DN 200x5000 mm SN 8</t>
  </si>
  <si>
    <t>877355211</t>
  </si>
  <si>
    <t>Montáž tvarovek z tvrdého PVC-systém KG nebo z polypropylenu-systém KG 2000 jednoosé DN 200</t>
  </si>
  <si>
    <t>Montáž tvarovek na kanalizačním potrubí z trub z plastu z tvrdého PVC nebo z polypropylenu v otevřeném výkopu jednoosých DN 200 
Podtrubí od štěrbinového žlabu</t>
  </si>
  <si>
    <t>28611365</t>
  </si>
  <si>
    <t>koleno kanalizace PVC KG 200x30°</t>
  </si>
  <si>
    <t>912211111</t>
  </si>
  <si>
    <t>Montáž směrového sloupku silničního plastového prosté uložení bez betonového základu</t>
  </si>
  <si>
    <t>Montáž směrového sloupku plastového s odrazkou prostým uložením bez betonového základu silničního 
Napojení na stávající vozovku</t>
  </si>
  <si>
    <t>40445162</t>
  </si>
  <si>
    <t>sloupek silniční směrový plastový 1000mm</t>
  </si>
  <si>
    <t>Červená barva sloupku</t>
  </si>
  <si>
    <t>3,00*5,33 vsakovací objekt =15,990 [A]</t>
  </si>
  <si>
    <t>919731122</t>
  </si>
  <si>
    <t>Zarovnání styčné plochy podkladu nebo krytu živičného tl do 100 mm</t>
  </si>
  <si>
    <t>Zarovnání styčné plochy podkladu nebo krytu podél vybourané části komunikace nebo zpevněné plochy živičné tl. přes 50 do 100 mm 
Napojení na stávající vozovku</t>
  </si>
  <si>
    <t>919735112</t>
  </si>
  <si>
    <t>Řezání stávajícího živičného krytu hl do 100 mm</t>
  </si>
  <si>
    <t>Řezání stávajícího živičného krytu nebo podkladu hloubky přes 50 do 100 mm 
Napojení na stávající vozovku</t>
  </si>
  <si>
    <t>928621011</t>
  </si>
  <si>
    <t>Zálivka asfaltová podél jedné strany žlabu</t>
  </si>
  <si>
    <t>Dilatační zálivka u šterbinového žlabu</t>
  </si>
  <si>
    <t>2 * 4,00 =8,000 [A]</t>
  </si>
  <si>
    <t>928621012</t>
  </si>
  <si>
    <t>Zálivka asfaltová mezi novým a starým asfalt. povrchem</t>
  </si>
  <si>
    <t>Zálivka spáry mezi novou a stávající konstrukcí 
Napojení na stávající vozovku</t>
  </si>
  <si>
    <t>935114121</t>
  </si>
  <si>
    <t>Štěrbinový odvodňovací betonový žlab 450x500 mm bez vnitřního spádu se základem</t>
  </si>
  <si>
    <t>Štěrbinový odvodňovací betonový žlab se základem z betonu prostého a s obetonováním rozměru 450x500 mm bez obrubníku bez vnitřního spádu 
Štěrbinový žlabTZD-Q-I dl. 3,00m + šterbinová vpust TZV-Q-I dl. 1,00m + 2x záslepka, 2x vložka Horba tl. 8mm dl.4,00m</t>
  </si>
  <si>
    <t>998225111</t>
  </si>
  <si>
    <t>Přesun hmot pro pozemní komunikace s krytem z kamene, monolitickým betonovým nebo živičným</t>
  </si>
  <si>
    <t>Přesun hmot pro komunikace s krytem z kameniva, monolitickým betonovým nebo živičným jakékoliv délky objektu</t>
  </si>
  <si>
    <t>SO 04.02</t>
  </si>
  <si>
    <t>Zpevněné plochy</t>
  </si>
  <si>
    <t xml:space="preserve">  SO 04.02</t>
  </si>
  <si>
    <t>Uložení sypaniny do násypů s rozprostřením sypaniny ve vrstvách a s hrubým urovnáním zhutněných s uzavřením povrchu násypu (dále jen PS) přes 96 do 100% PS 
Zemina z objektu SO 04.01</t>
  </si>
  <si>
    <t>4,40*4,20*0,25 +4,80*2,10*0,35 =8,148 [A]</t>
  </si>
  <si>
    <t>451571412</t>
  </si>
  <si>
    <t>Podklad pod dlažbu z kameniva tl přes 100 do 150 mm</t>
  </si>
  <si>
    <t>Podklad pod dlažbu z kameniva tl. přes 100 do 150 mm 
Štěrkodrť fr. 16-32mm tl. 150mm</t>
  </si>
  <si>
    <t>11,59 + 7,54 =19,130 [A]</t>
  </si>
  <si>
    <t>596211110</t>
  </si>
  <si>
    <t>Kladení zámkové dlažby komunikací pro pěší tl 60 mm skupiny A pl do 50 m2</t>
  </si>
  <si>
    <t>Kladení dlažby z betonových zámkových dlaždic komunikací pro pěší vibrováním a se smetením přebytečného materiálu na krajnici tl. 60 mm skupiny A, pro plochy do 50 m2 včetně ložní vrstvy tl.40mm a výplně spar</t>
  </si>
  <si>
    <t>59245015</t>
  </si>
  <si>
    <t>dlažba zámková profilová základní 20x16,5x6 cm přírodní</t>
  </si>
  <si>
    <t>916131213</t>
  </si>
  <si>
    <t>Osazení silničního obrubníku betonového stojatého s boční opěrou do lože z betonu prostého</t>
  </si>
  <si>
    <t>Osazení silničního obrubníku betonového se zřízením lože, s vyplněním a zatřením spár cementovou maltou stojatého s boční opěrou z betonu prostého, do lože z betonu prostého</t>
  </si>
  <si>
    <t>1,95+1,28 =3,230 [A]</t>
  </si>
  <si>
    <t>59217031</t>
  </si>
  <si>
    <t>obrubník betonový silniční 100 x 15 x 25 cm</t>
  </si>
  <si>
    <t>12,01 + 12,29 =24,300 [A]</t>
  </si>
  <si>
    <t>998223011</t>
  </si>
  <si>
    <t>Přesun hmot pro pozemní komunikace s krytem dlážděným</t>
  </si>
  <si>
    <t>Přesun hmot pro pozemní komunikace s krytem dlážděným jakékoliv délky objektu</t>
  </si>
  <si>
    <t>SO 04.03</t>
  </si>
  <si>
    <t>Oplocení</t>
  </si>
  <si>
    <t xml:space="preserve">  SO 04.03</t>
  </si>
  <si>
    <t>112111111</t>
  </si>
  <si>
    <t>Spálení větví všech druhů stromů</t>
  </si>
  <si>
    <t>Spálení větví stromů všech druhů stromů o průměru kmene přes 0,10 m na hromadách</t>
  </si>
  <si>
    <t>112151011</t>
  </si>
  <si>
    <t>Volné kácení stromů s rozřezáním a odvětvením D kmene do 200 mm</t>
  </si>
  <si>
    <t>Pokácení stromu volné v celku s odřezáním kmene a s odvětvením průměru kmene přes 100 do 200 mm</t>
  </si>
  <si>
    <t>112201101</t>
  </si>
  <si>
    <t>Odstranění pařezů D do 300 mm</t>
  </si>
  <si>
    <t>Odstranění pařezů s jejich vykopáním, vytrháním nebo odstřelením, s přesekáním kořenů průměru přes 100 do 300 mm</t>
  </si>
  <si>
    <t>112211111</t>
  </si>
  <si>
    <t>Spálení pařezu D do 0,3 m</t>
  </si>
  <si>
    <t>Spálení pařezů na hromadách průměru přes 0,10 do 0,30 m</t>
  </si>
  <si>
    <t>121101102</t>
  </si>
  <si>
    <t>Sejmutí ornice s přemístěním na vzdálenost do 100 m</t>
  </si>
  <si>
    <t>Sejmutí ornice nebo lesní půdy složením, na vzdálenost přes 50 do 100 m</t>
  </si>
  <si>
    <t>720m2 * 0,20 =144,000 [A]</t>
  </si>
  <si>
    <t>131111333</t>
  </si>
  <si>
    <t>Vrtání jamek pro plotové sloupky D do 300 mm - ručně s motorovým vrtákem</t>
  </si>
  <si>
    <t>Vrtání jamek pro plotové sloupky ručním motorovým vrtákem průměru přes 200 do 300 mm</t>
  </si>
  <si>
    <t>59*0,67 plotový sloupek + 47*0,76 vzpěra =75,250 [A]</t>
  </si>
  <si>
    <t>132301101</t>
  </si>
  <si>
    <t>Hloubení rýh š do 600 mm v hornině tř. 4 objemu do 100 m3</t>
  </si>
  <si>
    <t>Hloubení zapažených i nezapažených rýh šířky do 600 mm s urovnáním dna do předepsaného profilu a spádu v hornině tř. 4 do 100 m3</t>
  </si>
  <si>
    <t>2*(0,32*0,32*0,65) + 4,30*0,32*0,50 brána =0,821 [A]</t>
  </si>
  <si>
    <t>0,821 brána =0,821 [A]</t>
  </si>
  <si>
    <t>0,821 brána + 7,29 jamky =8,111 [A]</t>
  </si>
  <si>
    <t>(0,821 brána + 7,29 jamky) * 1,9 =15,411 [A]</t>
  </si>
  <si>
    <t>181301105</t>
  </si>
  <si>
    <t>Rozprostření ornice tl vrstvy do 300 mm pl do 500 m2 v rovině nebo ve svahu do 1:5</t>
  </si>
  <si>
    <t>Rozprostření a urovnání ornice v rovině nebo ve svahu sklonu do 1:5 při souvislé ploše do 500 m2, tl. vrstvy přes 250 do 300 mm 
Rozprostření sejmuté ornice na pozemku VaKu</t>
  </si>
  <si>
    <t>720 - 200,85 vozovka - (11,59+7,54) dlažba - 37,84 vodojem =462,180 [A]</t>
  </si>
  <si>
    <t>181411121</t>
  </si>
  <si>
    <t>Založení lučního trávníku výsevem plochy do 1000 m2 v rovině a ve svahu do 1:5</t>
  </si>
  <si>
    <t>Založení trávníku na půdě předem připravené plochy do 1000 m2 výsevem včetně utažení lučního v rovině nebo na svahu do 1:5</t>
  </si>
  <si>
    <t>00572472</t>
  </si>
  <si>
    <t>osivo směs travní krajinná-rovinná</t>
  </si>
  <si>
    <t>KG</t>
  </si>
  <si>
    <t>462,18*0,015 =6,933 [A]</t>
  </si>
  <si>
    <t>185804312</t>
  </si>
  <si>
    <t>Zalití rostlin vodou plocha přes 20 m2</t>
  </si>
  <si>
    <t>Zalití rostlin vodou plochy záhonů jednotlivě přes 20 m2 
Trávník</t>
  </si>
  <si>
    <t>Základy</t>
  </si>
  <si>
    <t>274313711</t>
  </si>
  <si>
    <t>Základové pásy z betonu tř. C 20/25</t>
  </si>
  <si>
    <t>Základy z betonu prostého pasy betonu kamenem neprokládaného tř. C 20/25 
Základ pro bránu.</t>
  </si>
  <si>
    <t>274351121</t>
  </si>
  <si>
    <t>Zřízení bednění základových pasů rovného</t>
  </si>
  <si>
    <t>Bednění základů pasů rovné zřízení 
Základ brány</t>
  </si>
  <si>
    <t>4,94*0,65*2 + 0,32*0,65*2 brána =6,838 [A]</t>
  </si>
  <si>
    <t>274351122</t>
  </si>
  <si>
    <t>Odstranění bednění základových pasů rovného</t>
  </si>
  <si>
    <t>Bednění základů pasů rovné odstranění</t>
  </si>
  <si>
    <t>338121123</t>
  </si>
  <si>
    <t>Osazování sloupků a vzpěr ŽB plotových zabetonováním patky o objemu do 0,15 m3</t>
  </si>
  <si>
    <t>Osazování sloupků a vzpěr plotových železobetonových se zabetonováním patky betonem tř. C20/25, o objemu do 0,15 m3 
(včetně betonové patky)</t>
  </si>
  <si>
    <t>59 sloupek + 47 vzpěra =106,000 [A]</t>
  </si>
  <si>
    <t>59231120</t>
  </si>
  <si>
    <t>sloupek plotový řadový pro drátěné pletivo 15x15x230cm</t>
  </si>
  <si>
    <t>Nezkracovat</t>
  </si>
  <si>
    <t>Vzpěra, zkrácený plotový sloupek průběžný</t>
  </si>
  <si>
    <t>338171123</t>
  </si>
  <si>
    <t>Osazování sloupků a vzpěr plotových ocelových v 2,60 m se zabetonováním</t>
  </si>
  <si>
    <t>Osazování sloupků a vzpěr plotových ocelových trubkových nebo profilovaných výšky do 2,60 m se zabetonováním (tř. C 25/30) do 0,08 m3 do připravených jamek 
Sloupky brány 127/7/2250 (včetně betonové patky)</t>
  </si>
  <si>
    <t>55342328</t>
  </si>
  <si>
    <t>sloupek pro branku 127/7 v 2,25m včetně pantu</t>
  </si>
  <si>
    <t>Opískováno a opatřeno žárovým zinkováním. Opatřeno nátěrem barvy na bázi PUR vhodným na pozinkované povrchy v barevném odstínu RAL podle požadavku objednatele.</t>
  </si>
  <si>
    <t>348101240</t>
  </si>
  <si>
    <t>Osazení vrat a vrátek k oplocení na ocelové sloupky do 8 m2</t>
  </si>
  <si>
    <t>Osazení vrat a vrátek k oplocení na sloupky ocelové, plochy jednotlivě přes 6 do 8 m2</t>
  </si>
  <si>
    <t>55342321</t>
  </si>
  <si>
    <t>branka vchodová kovová 1550x1150 mm</t>
  </si>
  <si>
    <t>55342341</t>
  </si>
  <si>
    <t>brána kovová 1550x3230 mm</t>
  </si>
  <si>
    <t>348121221</t>
  </si>
  <si>
    <t>Osazení podhrabových desek délky do 3 m na plotové sloupky</t>
  </si>
  <si>
    <t>Osazení podhrabových desek na sloupky, délky desek přes 2 do 3 m</t>
  </si>
  <si>
    <t>144,68/2,95 =49,044 [A]</t>
  </si>
  <si>
    <t>59233120</t>
  </si>
  <si>
    <t>deska plotová betonová 290x5x29 cm</t>
  </si>
  <si>
    <t>Podhrabová deska 2950/5/30</t>
  </si>
  <si>
    <t>348401120</t>
  </si>
  <si>
    <t>Osazení oplocení ze strojového pletiva s napínacími dráty výšky do 1,6 m do 15° sklonu svahu</t>
  </si>
  <si>
    <t>Osazení oplocení ze strojového pletiva s napínacími dráty do 15 st. sklonu svahu, výšky do 1,6 m</t>
  </si>
  <si>
    <t>144,68 - 10,00 =134,680 [A]</t>
  </si>
  <si>
    <t>15619100</t>
  </si>
  <si>
    <t>drát poplastovaný kruhový napínací 2,5/3,5mm</t>
  </si>
  <si>
    <t>3 * 134,68 =404,040 [A]</t>
  </si>
  <si>
    <t>31327502</t>
  </si>
  <si>
    <t>pletivo drátěné plastifikované se čtvercovými oky 50 mm/2,2 mm, 150 cm</t>
  </si>
  <si>
    <t>348401160</t>
  </si>
  <si>
    <t>Osazení oplocení ze strojového pletiva s napínacími dráty výšky do 1,6 m přes 15° sklonu svahu</t>
  </si>
  <si>
    <t>Osazení oplocení ze strojového pletiva s napínacími dráty přes 15 st. sklonu svahu, výšky do 1,6 m</t>
  </si>
  <si>
    <t>3 * 10,00 =30,000 [A]</t>
  </si>
  <si>
    <t>348401360</t>
  </si>
  <si>
    <t>Přiháčkování strojového pletiva k napínacímu drátu na oplocení ve sklonu svahu do 15°</t>
  </si>
  <si>
    <t>Osazení oplocení ze strojového pletiva rozvinutí, uchycení a napnutí drátu do 15 st. sklonu svahu přiháčkování pletiva k napínacímu drátu</t>
  </si>
  <si>
    <t>348401460</t>
  </si>
  <si>
    <t>Přiháčkování strojového pletiva k napínacímu drátu na oplocení ve sklonu svahu přes 15°</t>
  </si>
  <si>
    <t>Osazení oplocení ze strojového pletiva rozvinutí, uchycení a napnutí drátu přes 15 st. sklonu svahu přiháčkování pletiva k napínacímu drátu</t>
  </si>
  <si>
    <t>966003818</t>
  </si>
  <si>
    <t>Rozebrání oplocení s příčníky a ocelovými sloupky z prken a latí</t>
  </si>
  <si>
    <t>Rozebrání dřevěného oplocení se sloupky osové vzdálenosti do 4,00 m, výšky do 2,50 m, osazených do hloubky 1,00 m s příčníky a ocelovými sloupky z prken a latí 
Stávající plot</t>
  </si>
  <si>
    <t>966071821</t>
  </si>
  <si>
    <t>Rozebrání oplocení z drátěného pletiva se čtvercovými oky výšky do 1,6 m</t>
  </si>
  <si>
    <t>Rozebrání oplocení z pletiva drátěného se čtvercovými oky, výšky do 1,6 m se sloupky osové vzdálenosti do 4,00 m, osazených do hloubky 1,00 m 
Stávající plot</t>
  </si>
  <si>
    <t>997002611</t>
  </si>
  <si>
    <t>Nakládání suti a vybouraných hmot</t>
  </si>
  <si>
    <t>Nakládání suti a vybouraných hmot na dopravní prostředek pro vodorovné přemístění 
Stávající plot</t>
  </si>
  <si>
    <t>998232111</t>
  </si>
  <si>
    <t>Přesun hmot pro oplocení zděné z cihel nebo tvárnic v do 10 m</t>
  </si>
  <si>
    <t>Přesun hmot pro oplocení se svislou nosnou konstrukcí zděnou z cihel, tvárnic, bloků, popř. kovovou nebo dřevěnou pro oplocení</t>
  </si>
  <si>
    <t>R.09-001</t>
  </si>
  <si>
    <t>Vodorovná doprava suti a vybouraných hmot po suchu</t>
  </si>
  <si>
    <t>Přemístění suti na trvalou skládku. Vzdálenost dle dodavatelem zvolené skládky. 
Stávající plot</t>
  </si>
  <si>
    <t>SO 05</t>
  </si>
  <si>
    <t>Trubní vedení</t>
  </si>
  <si>
    <t>113107323</t>
  </si>
  <si>
    <t>Odstranění podkladu z kameniva drceného tl 300 mm strojně pl do 50 m2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</si>
  <si>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</si>
  <si>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0,90*0,30*(4,87 odběr) =1,315 [A]</t>
  </si>
  <si>
    <t>113107341</t>
  </si>
  <si>
    <t>Odstranění podkladu živičného tl 50 mm strojně pl do 50 m2</t>
  </si>
  <si>
    <t>Odstranění podkladů nebo krytů strojně plochy jednotlivě do 50 m2 s přemístěním hmot na skládku na vzdálenost do 3 m nebo s naložením na dopravní prostředek živičných, o tl. vrstvy do 50 mm</t>
  </si>
  <si>
    <t>0,90*0,05*(4,87 odběr) =0,219 [A]</t>
  </si>
  <si>
    <t>113154122</t>
  </si>
  <si>
    <t>Frézování živičného krytu tl 40 mm pruh š 1 m pl do 500 m2 bez překážek v trase</t>
  </si>
  <si>
    <t>Frézování živičného podkladu nebo krytu s naložením na dopravní prostředek plochy do 500 m2 bez překážek v trase pruhu šířky přes 0,5 m do 1 m, tloušťky vrstvy 40 mm</t>
  </si>
  <si>
    <t>1,90*0,04*(4,87 odběr) =0,370 [A]</t>
  </si>
  <si>
    <t>Čerpání vody na dopravní výšku do 10 m s uvažovaným průměrným přítokem do 500 l/min 
Podzemní voda, případně dešťová voda nateklá do výkopu</t>
  </si>
  <si>
    <t>119001421</t>
  </si>
  <si>
    <t>Dočasné zajištění kabelů a kabelových tratí ze 3 volně ložených kabelů</t>
  </si>
  <si>
    <t>Dočasné zajištění podzemního potrubí nebo vedení ve výkopišti opotřebením hmot kabelů a kabelových tratí z volně ložených kabelů a to do 3 kabelů</t>
  </si>
  <si>
    <t>1,00 odběr =1,000 [A]</t>
  </si>
  <si>
    <t>Příplatek k cenám vykopávek za ztížení vykopávky v blízkosti inženýrských sítí nebo výbušnin v horninách jakékoliv třídy</t>
  </si>
  <si>
    <t>1,5 odběr =1,500 [A]</t>
  </si>
  <si>
    <t>132301202</t>
  </si>
  <si>
    <t>Hloubení rýh š do 2000 mm v hornině tř. 4 objemu do 1000 m3</t>
  </si>
  <si>
    <t>Hloubení zapažených i nezapažených rýh šířky přes 600 do 2 000 mm s urovnáním dna do předepsaného profilu a spádu v hornině tř. 4  přes 100 do 1 000 m3</t>
  </si>
  <si>
    <t>(31,37 nátok + 63,90 odběr + 12,22 vsakování + 28,48 vypouštění) - (0,90*0,39*(4,87 odběr) konstrukce vozovky) - (0,90*0,20*(19,43 nátok + (37,53-4,87) odběr + 10,82 vsakování + 10,77 vypouštění) ornice) =120,998 [A]</t>
  </si>
  <si>
    <t>Hloubení zapažených i nezapažených rýh šířky přes 600 do 2 000 mm s urovnáním dna do předepsaného profilu a spáduv hornině tř. 4 
Příplatek k cenám za lepivost horniny tř. 4</t>
  </si>
  <si>
    <t>60,73 nátok + 129,20 odběr + 0 vsakování + 63,28 vypouštění =253,210 [A]</t>
  </si>
  <si>
    <t>(31,37 nátok + 63,90 odběr + 12,22 vsakování) - (0,90*0,39*(4,87 odběr) konstrukce vozovky) - (0,90*0,20*(19,43 nátok + (37,53-4,87) odběr + 10,82 vsakování) ornice) =94,457 [A]</t>
  </si>
  <si>
    <t>161101102</t>
  </si>
  <si>
    <t>Svislé přemístění výkopku z horniny tř. 1 až 4 hl výkopu do 4 m</t>
  </si>
  <si>
    <t>Svislé přemístění výkopku dopravního prostředku z horniny tř. 1 až 4, při hloubce výkopu do 4 m</t>
  </si>
  <si>
    <t>(28,48 vypouštění) - (0,90*0,20*(10,77 vypouštění) ornice) =26,541 [A]</t>
  </si>
  <si>
    <t>7,070 podsyp + 27,072 obsyp + 0,499 potrubí + 0,060 blok =34,701 [A]</t>
  </si>
  <si>
    <t>(7,070 podsyp + 27,072 obsyp + 0,499 potrubí + 0,060 blok) *1,9 =65,932 [A]</t>
  </si>
  <si>
    <t>(120,998) výkop - 7,070 podsyp - 27,072 obsyp - 0,499 potrubí - 0,060 blok =86,297 [A]</t>
  </si>
  <si>
    <t>0,90*0,39*(19,43 nátok + 37,53 odběr + 10,82 vsakování + 10,77 vypouštění) - 3,14*(0,045*0,045)*(19,43 nátok + 37,53 odběr + 10,82 vsakování + 10,77 vypouštění) =27,072 [A]</t>
  </si>
  <si>
    <t>58337310</t>
  </si>
  <si>
    <t>štěrkopísek frakce 0-4 třída B</t>
  </si>
  <si>
    <t>27,072 * 2,075 =56,174 [A]</t>
  </si>
  <si>
    <t>Lože pod potrubí, stoky a drobné objekty v otevřeném výkopu z písku a štěrkopísku do 63 mm 
Hutněný písek, zrno 0-4mm</t>
  </si>
  <si>
    <t>0,90*0,10* (19,43 nátok + 37,53 odběr + 10,82 vsakování + 10,77 vypouštění) =7,070 [A]</t>
  </si>
  <si>
    <t>452313151</t>
  </si>
  <si>
    <t>Podkladní bloky z betonu prostého tř. C 20/25 otevřený výkop</t>
  </si>
  <si>
    <t>Podkladní a zajišťovací konstrukce z betonu prostého v otevřeném výkopu bloky pro potrubí z betonu tř. C 20/25</t>
  </si>
  <si>
    <t>0,41*0,28*0,52 odběr =0,060 [A]</t>
  </si>
  <si>
    <t>Bednění podkladních bloků otevřený výkop</t>
  </si>
  <si>
    <t>Bednění podkladních a zajišťovacích konstrukcí v otevřeném výkopu bloků pro potrubí 
Montáž, demontáž, likvidace</t>
  </si>
  <si>
    <t>(0,41*0,28 + 2*0,28*0,52) odběr =0,406 [A]</t>
  </si>
  <si>
    <t>Podklad ze štěrkodrti ŠDA a ŠDB s rozprostřením a zhutněním, po zhutnění tl. 150 mm</t>
  </si>
  <si>
    <t>2* (0,90*0,15*(4,87 odběr)) =1,315 [A]</t>
  </si>
  <si>
    <t>565135111</t>
  </si>
  <si>
    <t>Asfaltový beton vrstva podkladní ACP 16 (obalované kamenivo OKS) tl 50 mm š do 3 m</t>
  </si>
  <si>
    <t>Asfaltový beton vrstva podkladní ACP 16 (obalované kamenivo střednězrnné - OKS) s rozprostřením a zhutněním v pruhu šířky do 3 m, po zhutnění tl. 50 mm</t>
  </si>
  <si>
    <t>1,9*(4,87 odběr) =9,253 [A]</t>
  </si>
  <si>
    <t>577134111</t>
  </si>
  <si>
    <t>Asfaltový beton vrstva obrusná ACO 11 (ABS) tř. I tl 40 mm š do 3 m z nemodifikovaného asfaltu</t>
  </si>
  <si>
    <t>Asfaltový beton vrstva obrusná ACO 11 (ABS) s rozprostřením a se zhutněním z nemodifikovaného asfaltu v pruhu šířky do 3 m tř. I, po zhutnění tl. 40 mm</t>
  </si>
  <si>
    <t>722219191</t>
  </si>
  <si>
    <t>Montáž zemních souprav ostatní typ</t>
  </si>
  <si>
    <t>Armatury přírubové montáž zemních souprav ostatních typů</t>
  </si>
  <si>
    <t>2 odběr =2,000 [A]</t>
  </si>
  <si>
    <t>28611116</t>
  </si>
  <si>
    <t>trubka kanalizační PVC DN 110x5000 mm SN4</t>
  </si>
  <si>
    <t>Ochranna zemní soupravy</t>
  </si>
  <si>
    <t>2*1,30 =2,600 [A]</t>
  </si>
  <si>
    <t>42291073</t>
  </si>
  <si>
    <t>souprava zemní pro šoupátka DN 65-80mm Rd 1,5 m</t>
  </si>
  <si>
    <t>Zemní souprava Patent plus-AT, telesk. 1,20-1,80m DN65/80, VAG</t>
  </si>
  <si>
    <t>2 nátok + 6 odběr + 1 vsakování + 1 vypouštění =10,000 [A]</t>
  </si>
  <si>
    <t>850245121</t>
  </si>
  <si>
    <t>Výřez nebo výsek na potrubí z trub litinových tlakových nebo plastických hmot DN 80</t>
  </si>
  <si>
    <t>Výřez nebo výsek na potrubí z trub litinových tlakových nebo plasických hmot DN 80 
Napojení na stávající vodovodní řad</t>
  </si>
  <si>
    <t>1 odběr =1,000 [A]</t>
  </si>
  <si>
    <t>6+2=8,000 [A]</t>
  </si>
  <si>
    <t>28654368</t>
  </si>
  <si>
    <t>příruba volná k lemovému nákružku z polypropylénu 90</t>
  </si>
  <si>
    <t>Profilovaná příruba otočná BFL, poplastovaná, DN80 PN16, Frialen</t>
  </si>
  <si>
    <t>2 nátok + 2 odběr + 1 vsakování + 1 vypouštění =6,000 [A]</t>
  </si>
  <si>
    <t>R.08-2122</t>
  </si>
  <si>
    <t>waga spojka DN 80</t>
  </si>
  <si>
    <t>Waga spojka M/J 3057 s přírubou, d84-105/DN80 PN16, Georg Fischer</t>
  </si>
  <si>
    <t>Montáž litinových tvarovek odbočných přírubových otevřený výkop DN 80</t>
  </si>
  <si>
    <t>Montáž litinových tvarovek na potrubí litinovém tlakovém odbočných na potrubí z trub přírubových v otevřeném výkopu, kanálu nebo v šachtě DN 80</t>
  </si>
  <si>
    <t>55250713</t>
  </si>
  <si>
    <t>tvarovka přírubová s přírubovou odbočkou T-DN 80x80 PN 10-16-25-40 natural</t>
  </si>
  <si>
    <t>T kus, DN80/80 PN16, Duktus</t>
  </si>
  <si>
    <t>871241211</t>
  </si>
  <si>
    <t>Montáž potrubí z PE100 SDR 11 otevřený výkop svařovaných elektrotvarovkou D 90 x 8,2 mm</t>
  </si>
  <si>
    <t>Montáž vodovodního potrubí z plastů v otevřeném výkopu z polyetylenu PE 100 svařovaných elektrotvarovkou SDR 11/PN16 D 90 x 8,2 mm</t>
  </si>
  <si>
    <t>19,43 nátok + 37,53 odběr + 10,82 vsakování + 10,77 vypouštění =78,550 [A]</t>
  </si>
  <si>
    <t>28613115</t>
  </si>
  <si>
    <t>potrubí vodovodní PE100 PN16 SDR11 6m 12m 100m 90x8,2mm</t>
  </si>
  <si>
    <t>HDPE PE100 potrubí RC2, d90 SDR11</t>
  </si>
  <si>
    <t>877241101</t>
  </si>
  <si>
    <t>Montáž elektrospojek na vodovodním potrubí z PE trub d 90</t>
  </si>
  <si>
    <t>Montáž tvarovek na vodovodním plastovém potrubí z polyetylenu PE 100 elektrotvarovek SDR 11/PN16 spojek, oblouků nebo redukcí d 90</t>
  </si>
  <si>
    <t>11+6=17,000 [A]</t>
  </si>
  <si>
    <t>28615974</t>
  </si>
  <si>
    <t>elektrospojka SDR 11 PE 100 PN 16 d 90</t>
  </si>
  <si>
    <t>Elektrospojka MB, d90 SDR11, Frialen</t>
  </si>
  <si>
    <t>3 nátok + 4 odběr + 2 vsakování + 2 vypouštění =11,000 [A]</t>
  </si>
  <si>
    <t>28653135</t>
  </si>
  <si>
    <t>Lemový nákružek PE100 SDR11 90</t>
  </si>
  <si>
    <t>Lemový nákružek BE, d90 SDR11, Frialen</t>
  </si>
  <si>
    <t>877241110</t>
  </si>
  <si>
    <t>Montáž elektrokolen 45° na vodovodním potrubí z PE trub d 90</t>
  </si>
  <si>
    <t>Montáž tvarovek na vodovodním plastovém potrubí z polyetylenu PE 100 elektrotvarovek SDR 11/PN16 kolen 22 st. nebo 45 st. d 90</t>
  </si>
  <si>
    <t>3+13+2=18,000 [A]</t>
  </si>
  <si>
    <t>28614841</t>
  </si>
  <si>
    <t>koleno 45° SDR 11 PE 100 PN 16 D 90mm</t>
  </si>
  <si>
    <t>Koleno BW45°, d90 SDR11, Frialen</t>
  </si>
  <si>
    <t>1 nátok + 1 vsakování + 1 vypouštění =3,000 [A]</t>
  </si>
  <si>
    <t>28614948</t>
  </si>
  <si>
    <t>elektrokoleno 45° PE 100 PN 16 d 90</t>
  </si>
  <si>
    <t>Elektrokoleno W45°, d90 SDR11, Frialen</t>
  </si>
  <si>
    <t>5 nátok + 2 odběr + 3 vsakování + 3 vypouštění =13,000 [A]</t>
  </si>
  <si>
    <t>elektrokoleno 30° PE 100 PN 16 d 90</t>
  </si>
  <si>
    <t>Elektrokoleno W30°, d90 SDR11, Frialen</t>
  </si>
  <si>
    <t>2 nátok =2,000 [A]</t>
  </si>
  <si>
    <t>891241112</t>
  </si>
  <si>
    <t>Montáž vodovodních šoupátek otevřený výkop DN 80</t>
  </si>
  <si>
    <t>Montáž vodovodních armatur na potrubí (bez poklopů) DN 80</t>
  </si>
  <si>
    <t>899401112</t>
  </si>
  <si>
    <t>Osazení poklopů litinových šoupátkových</t>
  </si>
  <si>
    <t>42291352</t>
  </si>
  <si>
    <t>poklop litinový šoupátkový pro zemní soupravy osazení do terénu a do vozovky</t>
  </si>
  <si>
    <t>899722113</t>
  </si>
  <si>
    <t>Krytí potrubí z plastů výstražnou fólií z PVC 34cm</t>
  </si>
  <si>
    <t>Krytí potrubí z plastů výstražnou fólií z PVC šířky 34cm</t>
  </si>
  <si>
    <t>Zkouška průchodnosti volným nástrojem vodovodního potrubí do 80</t>
  </si>
  <si>
    <t>919731121</t>
  </si>
  <si>
    <t>Zarovnání styčné plochy podkladu nebo krytu živičného tl do 50 mm</t>
  </si>
  <si>
    <t>Zarovnání styčné plochy podkladu nebo krytu podél vybourané části komunikace nebo zpevněné plochy živičné tl. do 50 mm</t>
  </si>
  <si>
    <t>2*4,87+1,90 odběr =11,640 [A]</t>
  </si>
  <si>
    <t>Zarovnání styčné plochy podkladu nebo krytu podél vybourané části komunikace nebo zpevněné plochy živičné tl. přes 50 do 100 mm</t>
  </si>
  <si>
    <t>2*4,87+1,00 odběr =10,740 [A]</t>
  </si>
  <si>
    <t>919735111</t>
  </si>
  <si>
    <t>Řezání stávajícího živičného krytu hl do 50 mm</t>
  </si>
  <si>
    <t>Řezání stávajícího živičného krytu nebo podkladu hloubky do 50 mm</t>
  </si>
  <si>
    <t>Řezání stávajícího živičného krytu nebo podkladu hloubky přes 50 do 100 mm</t>
  </si>
  <si>
    <t>Zálivka spáry mezi novou a stávající konstrukcí</t>
  </si>
  <si>
    <t>Zabetonování potrubí uloženého ve vynechaných otvorech ve dně nebo ve stěnách nádrží, z betonu se zvýšenými nároky na prostředí o ploše otvoru do 0,25 m2 
Utěsnění prostupů pro potrubí zdí vsakovací jímky a vsakovací šachty. 
Obvod potrubí a stěna kruhového otvoru na vnější straně stěny budou opatřeny těsnící páskou SIKA SWEL, meziprostor bude vyplněn betonem C16/20</t>
  </si>
  <si>
    <t>3,14*(0,06*0,06)*0,15 vsakovací jímka + 3,14*(0,06*0,06)*0,12 vsakovací šachta =0,003 [A]</t>
  </si>
  <si>
    <t>Nakládání suti a vybouraných hmot na dopravní prostředek pro vodorovné přemístění</t>
  </si>
  <si>
    <t>0,5786 štěrkový podklad vozovky + 0,021462 asfaltový podklad vozovky + 0,03811 obrusná vrstva vozovky =0,638 [A]</t>
  </si>
  <si>
    <t>997223845</t>
  </si>
  <si>
    <t>Poplatek za uložení na skládce (skládkovné) odpadu asfaltového bez dehtu kód odpadu 170 302</t>
  </si>
  <si>
    <t>Poplatek za uložení stavebního odpadu na skládce (skládkovné) asfaltového bez obsahu dehtu zatříděného do Katalogu odpadů pod kódem 170 302</t>
  </si>
  <si>
    <t>0,021462 asfaltový podklad vozovky + 0,03811 obrusná vrstva vozovky =0,060 [A]</t>
  </si>
  <si>
    <t>997223855</t>
  </si>
  <si>
    <t>Poplatek za uložení na skládce (skládkovné) zeminy a kameniva kód odpadu 170 504</t>
  </si>
  <si>
    <t>0,5786 štěrkový podklad vozovky =0,579 [A]</t>
  </si>
  <si>
    <t>998276101</t>
  </si>
  <si>
    <t>Přesun hmot pro trubní vedení z trub z plastických hmot otevřený výkop</t>
  </si>
  <si>
    <t>Přesun hmot pro trubní vedení hloubené z trub z plastických hmot nebo sklolaminátových pro vodovody nebo kanalizace v otevřeném výkopu</t>
  </si>
  <si>
    <t>Přemístění suti na trvalou skládku. Vzdálenost dle dodavatelem zvolené skládky.</t>
  </si>
  <si>
    <t>SO 06</t>
  </si>
  <si>
    <t>Demolice nevyužívaných objektů</t>
  </si>
  <si>
    <t>122101101</t>
  </si>
  <si>
    <t>Odkopávky a prokopávky nezapažené v hornině tř. 1 a 2 objem do 100 m3</t>
  </si>
  <si>
    <t>Odkopávky a prokopávky nezapažené s přehozením výkopku na vzdálenost do 3 m nebo s naložením na dopravní prostředek v horninách tř. 1 a 2 do 100 m3 
Odtěžení obsypu vodojemu</t>
  </si>
  <si>
    <t>20,85 vodojem =20,850 [A]</t>
  </si>
  <si>
    <t>174201101</t>
  </si>
  <si>
    <t>Zásyp jam, šachet rýh nebo kolem objektů sypaninou bez zhutnění</t>
  </si>
  <si>
    <t>Zásyp sypaninou z jakékoliv horniny s uložením výkopku ve vrstvách bez zhutnění jam, šachet, rýh nebo kolem objektů v těchto vykopávkách</t>
  </si>
  <si>
    <t>34,20 zásyp prostoru čerpací stanice + 9,58 zásyp prostoru studny + 46,75 zásyp prostoru vodojemu =90,530 [A] 
(20,85m3 z odkopávky vodojemu, 69,68m3 z objeku SO 04.01)</t>
  </si>
  <si>
    <t>21,05 zásyp studny =21,050 [A]</t>
  </si>
  <si>
    <t>58333625</t>
  </si>
  <si>
    <t>kamenivo těžené hrubé prané frakce 4-8</t>
  </si>
  <si>
    <t>Inertní kačírek fr. 4-8</t>
  </si>
  <si>
    <t>21,05 * 1,55 =32,628 [A]</t>
  </si>
  <si>
    <t>7,0*6,0 čerpací šachta + 5,0*5,0 studna + 20,0*20,0 vodojem=467,000 [A]</t>
  </si>
  <si>
    <t>467,0*0,015 =7,005 [A]</t>
  </si>
  <si>
    <t>7,0*6,0*0,01 čerpací šachta + 5,0*5,0*0,01 studna + 20,0*20,0*0,01 vodojem =4,670 [A]</t>
  </si>
  <si>
    <t>Podkladní a výplňové vrstvy z betonu prostého tloušťky do 200 mm, z betonu C 16/20 
Zálivka betonové suspenze (tamponáž) celkové tloušky 500mm</t>
  </si>
  <si>
    <t>3,14*(1,00*1,00) * 2,5 zásyp studny =7,850 [A]</t>
  </si>
  <si>
    <t>712300833</t>
  </si>
  <si>
    <t>Odstranění povlakové krytiny střech do 10° třívrstvé</t>
  </si>
  <si>
    <t>Odstranění ze střech plochých do 10 st. krytiny povlakové třívrstvé</t>
  </si>
  <si>
    <t>12,06 střecha čerpací stanice =12,060 [A]</t>
  </si>
  <si>
    <t>722110811</t>
  </si>
  <si>
    <t>Demontáž potrubí litinové přírubové do DN 80</t>
  </si>
  <si>
    <t>Demontáž potrubí z litinových trub přírubových do DN 80 
Demontované trouby, tvarovky z nerezové oceli, armatury a čerpadla z čerpací stanice a studny budou předány majiteli rušené nemovitosti. 
Demontované vystrojení vodojemu bude odvezeno do kovošrotu.</t>
  </si>
  <si>
    <t>899102211</t>
  </si>
  <si>
    <t>Demontáž poklopů litinových nebo ocelových včetně rámů hmotnosti přes 50 do 100 kg</t>
  </si>
  <si>
    <t>Demontáž poklopů litinových a ocelových včetně rámů, hmotnosti jednotlivě přes 50 do 100 Kg 
Poklop studny - předat zástupcům VaK MB.</t>
  </si>
  <si>
    <t>3,14 zásyp studny =3,140 [A]</t>
  </si>
  <si>
    <t>966071111</t>
  </si>
  <si>
    <t>Demontáž ocelových kcí hmotnosti do 5 t z profilů hmotnosti do 13 kg/m</t>
  </si>
  <si>
    <t>Demontáž ocelových konstrukcí profilů hmotnosti do 13 kg/m, hmotnosti konstrukce do 5 t</t>
  </si>
  <si>
    <t>0,1 konstrukce pro uchycení potrubí a čerpadla ve studně + 0,2 kolejnice k čerpací šachtě + 0,1 rošt ve vodojemu =0,400 [A]</t>
  </si>
  <si>
    <t>968072455</t>
  </si>
  <si>
    <t>Vybourání kovových dveřních zárubní pl do 2 m2</t>
  </si>
  <si>
    <t>Vybourání kovových rámů oken s křídly, dveřních zárubní, vrat, stěn, ostění nebo obkladů dveřních zárubní, plochy do 2 m2</t>
  </si>
  <si>
    <t>1,85*0,85 * 2 dveře a mříž do čerpací šachry + 2,05*0,9 * 2 dveře a mříž do vodojemu =6,835 [A]</t>
  </si>
  <si>
    <t>976071111</t>
  </si>
  <si>
    <t>Vybourání kovových madel a zábradlí</t>
  </si>
  <si>
    <t>Vybourání kovových madel, zábradlí, dvířek, zděří, kotevních želez madel a zábradlí</t>
  </si>
  <si>
    <t>2,45 zábradlí v čerpací stanici + 1,1 žebřík ve vodojemu =3,550 [A]</t>
  </si>
  <si>
    <t>981511112</t>
  </si>
  <si>
    <t>Demolice konstrukcí objektů zděných na MC postupným rozebíráním</t>
  </si>
  <si>
    <t>Demolice konstrukcí objektů postupným rozebíráním zdiva na maltu cementovou z cihel nebo tvárnic</t>
  </si>
  <si>
    <t>2,45 římsa čerpací stanice + 28,99 stěny čerpací stanice + 0,05 proražení dna výklenku čerpací stanice + 1,11 komín studny =32,600 [A]</t>
  </si>
  <si>
    <t>981511114</t>
  </si>
  <si>
    <t>Demolice konstrukcí objektů z betonu železového postupným rozebíráním</t>
  </si>
  <si>
    <t>Demolice konstrukcí objektů postupným rozebíráním konstrukcí ze železobetonu</t>
  </si>
  <si>
    <t>2,03 strop čerpací stanice + 0,72 podesta a schody čerpací stanice + 1,86 komín a strop studny + 41,13 stěny, strup a římsy vodojemu + 0,23 proražení dna vodojemu =45,970 [A]</t>
  </si>
  <si>
    <t>981511116</t>
  </si>
  <si>
    <t>Demolice konstrukcí objektů z betonu prostého postupným rozebíráním</t>
  </si>
  <si>
    <t>Demolice konstrukcí objektů postupným rozebíráním konstrukcí z betonu prostého</t>
  </si>
  <si>
    <t>0,06 betonová zídka v čerpací stanici + 0,10 proražení dna čerpací stanice + 0,11 římsa studny + 0,47 křídla vodojemu =0,740 [A]</t>
  </si>
  <si>
    <t>65,3304 cihelný odpad + 1,628 betonový odpad + 110,7877 železobetoný odpad + 0,16884 asfaltový odpad + 1,76921 kovový odpad =179,684 [A]</t>
  </si>
  <si>
    <t>997013803</t>
  </si>
  <si>
    <t>Poplatek za uložení na skládce (skládkovné) stavebního odpadu cihelného kód odpadu 170 102</t>
  </si>
  <si>
    <t>Poplatek za uložení stavebního odpadu na skládce (skládkovné) cihelného zatříděného do Katalogu odpadů pod kódem 170 102</t>
  </si>
  <si>
    <t>65,3304 římsa čerpací stanice + stěny čerpací stanice + proražení dna výklenku čerpací stanice + komín studny =65,330 [A]</t>
  </si>
  <si>
    <t>997221815</t>
  </si>
  <si>
    <t>Poplatek za uložení na skládce (skládkovné) stavebního odpadu betonového kód odpadu 170 101</t>
  </si>
  <si>
    <t>Poplatek za uložení stavebního odpadu na skládce (skládkovné) z prostého betonu zatříděného do Katalogu odpadů pod kódem 170 101</t>
  </si>
  <si>
    <t>1,628 betonová zídka v čerpací stanici + proražení dna čerpací stanice + římsa studny + křídla vodojemu =1,628 [A]</t>
  </si>
  <si>
    <t>997221825</t>
  </si>
  <si>
    <t>Poplatek za uložení na skládce (skládkovné) stavebního odpadu železobetonového kód odpadu 170 101</t>
  </si>
  <si>
    <t>Poplatek za uložení stavebního odpadu na skládce (skládkovné) z armovaného betonu zatříděného do Katalogu odpadů pod kódem 170 101</t>
  </si>
  <si>
    <t>110,7877 strop čerpací stanice  podesta a schody čerpací stanice + komín a strop studny + stěny, strup a římsy vodojemu + proražení dna vodojemu =110,788 [A]</t>
  </si>
  <si>
    <t>0,16884 krytina z čerpací stanice =0,169 [A]</t>
  </si>
  <si>
    <t>998001123</t>
  </si>
  <si>
    <t>Přesun hmot pro demolice objektů v do 21 m</t>
  </si>
  <si>
    <t>Přesun hmot pro demolice objektů výšky do 21 m</t>
  </si>
  <si>
    <t>SO 07</t>
  </si>
  <si>
    <t>Přípojka NN</t>
  </si>
  <si>
    <t>%</t>
  </si>
  <si>
    <t>POL1_0</t>
  </si>
  <si>
    <t>Soubor</t>
  </si>
  <si>
    <t xml:space="preserve">Geodetické zaměření skutečného provedení  </t>
  </si>
  <si>
    <t>005241020R</t>
  </si>
  <si>
    <t>Koordinační činnost</t>
  </si>
  <si>
    <t>005124010R</t>
  </si>
  <si>
    <t>POL99_0</t>
  </si>
  <si>
    <t>Revize</t>
  </si>
  <si>
    <t>005 23-1010.R</t>
  </si>
  <si>
    <t xml:space="preserve">Dokumentace skutečného provedení </t>
  </si>
  <si>
    <t>005241010R</t>
  </si>
  <si>
    <t>DIL</t>
  </si>
  <si>
    <t>Vedlejší náklady</t>
  </si>
  <si>
    <t>VN</t>
  </si>
  <si>
    <t>Díl:</t>
  </si>
  <si>
    <t>kus</t>
  </si>
  <si>
    <t>Měření impedance vypínací smyčky</t>
  </si>
  <si>
    <t>650511171R00</t>
  </si>
  <si>
    <t>Ukončení vodiče v rozvaděči + zapojení do 16 mm2</t>
  </si>
  <si>
    <t>650141115R00</t>
  </si>
  <si>
    <t>Ukončení kabelu smršť. koncovkou 4 x 16 mm2</t>
  </si>
  <si>
    <t>650142417R00</t>
  </si>
  <si>
    <t>m</t>
  </si>
  <si>
    <t>Uložení kabelu Cu 4 x 16 mm2 do trubky, včetně dodávky kabelu CYKY 4 x 16 mm2</t>
  </si>
  <si>
    <t>650125191RT2</t>
  </si>
  <si>
    <t>Elektroinstalace</t>
  </si>
  <si>
    <t>M65</t>
  </si>
  <si>
    <t>Průraz zdivem v betonové zdi tloušťky 15 cm, plochy do 0,09 m2</t>
  </si>
  <si>
    <t>460680041RT3</t>
  </si>
  <si>
    <t>Zřízení kabelového lože v rýze š.do 35 cm z písku</t>
  </si>
  <si>
    <t>460420018R00</t>
  </si>
  <si>
    <t>Fólie výstražná z PVC, šířka 33 cm, fólie PVC šířka 33 cm</t>
  </si>
  <si>
    <t>460490012RT1</t>
  </si>
  <si>
    <t>Zához rýhy 35/80 cm, hornina třídy 3, se zhutněním</t>
  </si>
  <si>
    <t>460570163R00</t>
  </si>
  <si>
    <t>Výkop kabelové rýhy 35/80 cm  hor.3, ruční výkop rýhy</t>
  </si>
  <si>
    <t>460200163RT2</t>
  </si>
  <si>
    <t>Sonda pro vyhledání kabelů - zához</t>
  </si>
  <si>
    <t>460110101R00</t>
  </si>
  <si>
    <t>Sonda pro vyhledání kabelů - výkop</t>
  </si>
  <si>
    <t>460110001R00</t>
  </si>
  <si>
    <t>0,35*36</t>
  </si>
  <si>
    <t>m2</t>
  </si>
  <si>
    <t>Osetí povrchu trávou, včetně dodávky osiva</t>
  </si>
  <si>
    <t>460620006RT1</t>
  </si>
  <si>
    <t>Položení drnu, ruční položení drnu, kropení</t>
  </si>
  <si>
    <t>460620001RT1</t>
  </si>
  <si>
    <t>Sejmutí drnu, z ploch silně zatravněných</t>
  </si>
  <si>
    <t>460030011RT1</t>
  </si>
  <si>
    <t>km</t>
  </si>
  <si>
    <t>Vytýčení kabelové trasy ve volném terénu, délka trasy do 100 m</t>
  </si>
  <si>
    <t>460010023RT1</t>
  </si>
  <si>
    <t>Zemní práce při montážích</t>
  </si>
  <si>
    <t>M46</t>
  </si>
  <si>
    <t>Zjištění stavu izolace zemního kabelu, 1 měření</t>
  </si>
  <si>
    <t>210292012R00</t>
  </si>
  <si>
    <t>Osazení hmoždinky do tvrd.kamene/betonu, HM 8, včetně dodávky hmoždinky</t>
  </si>
  <si>
    <t>211010010RT2</t>
  </si>
  <si>
    <t>Trubka pancéřová z PH, uložená pevně, 29 mm, včetně dodávky trubky PH 8029 + kolena PH 8229</t>
  </si>
  <si>
    <t>210010084RT1</t>
  </si>
  <si>
    <t>POL3_0</t>
  </si>
  <si>
    <t>Kabel silový s Cu jádrem 750 V CYKY 4 x 16 mm2</t>
  </si>
  <si>
    <t>34111080R</t>
  </si>
  <si>
    <t>Kabel CYKY-m 750 V 4 žíly,16-25 mm2, volně uložený</t>
  </si>
  <si>
    <t>210810014R00</t>
  </si>
  <si>
    <t>Svorka hromosvodová nad 2 šrouby /ST, SJ, SR, atd/, včetně dodávky svorky SR 2b Fe pro pásek 30x4 mm</t>
  </si>
  <si>
    <t>210220302RT1</t>
  </si>
  <si>
    <t>Vedení uzemňovací v zemi FeZn do 120 mm2 vč.svorek, včetně pásku FeZn 30 x 4 mm</t>
  </si>
  <si>
    <t>210220021RT1</t>
  </si>
  <si>
    <t>Elektromontáže</t>
  </si>
  <si>
    <t>M21</t>
  </si>
  <si>
    <t>Trubka kabelová chránička KOPOFLEX KF 09063</t>
  </si>
  <si>
    <t>3457114702R</t>
  </si>
  <si>
    <t>Chránička kabelu z HDPE do DN 63 mm, výkop</t>
  </si>
  <si>
    <t>388996111R00</t>
  </si>
  <si>
    <t>Svislé a kompletní konstrukce</t>
  </si>
  <si>
    <t>Nhod celk.</t>
  </si>
  <si>
    <t>Nhod / MJ</t>
  </si>
  <si>
    <t>Cen. soustava</t>
  </si>
  <si>
    <t>Ceník</t>
  </si>
  <si>
    <t>dem. hmotnost celk.(t)</t>
  </si>
  <si>
    <t>dem. hmotnost / MJ</t>
  </si>
  <si>
    <t>hmotnost celk.(t)</t>
  </si>
  <si>
    <t>hmotnost / MJ</t>
  </si>
  <si>
    <t>cena s DPH</t>
  </si>
  <si>
    <t>Montáž celk.</t>
  </si>
  <si>
    <t>Montáž</t>
  </si>
  <si>
    <t>Dodávka celk.</t>
  </si>
  <si>
    <t>Dodávka</t>
  </si>
  <si>
    <t>cena / MJ</t>
  </si>
  <si>
    <t>množství</t>
  </si>
  <si>
    <t>Číslo položky</t>
  </si>
  <si>
    <t>P.č.</t>
  </si>
  <si>
    <t>CAS_STR</t>
  </si>
  <si>
    <t>C:</t>
  </si>
  <si>
    <t>ROZ</t>
  </si>
  <si>
    <t>R:</t>
  </si>
  <si>
    <t>OBJ</t>
  </si>
  <si>
    <t>Přívod NN z RE</t>
  </si>
  <si>
    <t>O:</t>
  </si>
  <si>
    <t>STA</t>
  </si>
  <si>
    <t>Sobětuchy, vodovod – řešení kvality vody - přívod NN z RE</t>
  </si>
  <si>
    <t>S:</t>
  </si>
  <si>
    <t>#TypZaznamu#</t>
  </si>
  <si>
    <t xml:space="preserve">Položkový rozpočet </t>
  </si>
  <si>
    <t>{9825f462-8430-4db1-9c63-14a24ff8eb92}</t>
  </si>
  <si>
    <t>KRYCÍ LIST SOUPISU PRACÍ</t>
  </si>
  <si>
    <t>v ---  níže se nacházejí doplnkové a pomocné údaje k sestavám  --- v</t>
  </si>
  <si>
    <t>False</t>
  </si>
  <si>
    <t>Stavba:</t>
  </si>
  <si>
    <t>Sobětuchy - přívod el. energie (HDV) pro úpravnu vody</t>
  </si>
  <si>
    <t>2023_02_01_SO.07 - Sobětuchy - kabelové vedení nn 1 kV v zemi</t>
  </si>
  <si>
    <t>KSO:</t>
  </si>
  <si>
    <t>CC-CZ:</t>
  </si>
  <si>
    <t>Místo:</t>
  </si>
  <si>
    <t>Sobětuchy</t>
  </si>
  <si>
    <t>Datum:</t>
  </si>
  <si>
    <t>9.3.2023</t>
  </si>
  <si>
    <t>Zadavatel:</t>
  </si>
  <si>
    <t>IČ:</t>
  </si>
  <si>
    <t>VaK Mladá Boleslav</t>
  </si>
  <si>
    <t>DIČ:</t>
  </si>
  <si>
    <t>Uchazeč:</t>
  </si>
  <si>
    <t>Vyplň údaj</t>
  </si>
  <si>
    <t>Projektant:</t>
  </si>
  <si>
    <t>Jiří PELANT</t>
  </si>
  <si>
    <t>Zpracovatel:</t>
  </si>
  <si>
    <t>16546211</t>
  </si>
  <si>
    <t>Poznámka:</t>
  </si>
  <si>
    <t>Náklady z rozpočtu</t>
  </si>
  <si>
    <t>Ostatní náklady</t>
  </si>
  <si>
    <t>Základ daně</t>
  </si>
  <si>
    <t>Sazba daně</t>
  </si>
  <si>
    <t>Výše daně</t>
  </si>
  <si>
    <t>základní</t>
  </si>
  <si>
    <t>snížená</t>
  </si>
  <si>
    <t>zákl. přenesená</t>
  </si>
  <si>
    <t>sníž. přenesená</t>
  </si>
  <si>
    <t>nulová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</si>
  <si>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</si>
  <si>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</si>
  <si>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</si>
  <si>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</si>
  <si>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</si>
  <si>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</si>
  <si>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</si>
  <si>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</si>
  <si>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ČLENĚNÍ SOUPISU PRACÍ</t>
  </si>
  <si>
    <t>Kód dílu - Popis</t>
  </si>
  <si>
    <t>Cena celkem [CZK]</t>
  </si>
  <si>
    <t>1) Náklady ze soupisu prací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</si>
  <si>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</si>
  <si>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</si>
  <si>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</si>
  <si>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</si>
  <si>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</si>
  <si>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</si>
  <si>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</si>
  <si>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</si>
  <si>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</si>
  <si>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</si>
  <si>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</si>
  <si>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</si>
  <si>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</si>
  <si>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</si>
  <si>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</si>
  <si>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</si>
  <si>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</si>
  <si>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</si>
  <si>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Kód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</si>
  <si>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</si>
  <si>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</si>
  <si>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</si>
  <si>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</si>
  <si>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</si>
  <si>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</si>
  <si>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</si>
  <si>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</si>
  <si>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</si>
  <si>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</si>
  <si>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PSV</t>
  </si>
  <si>
    <t>Práce a dodávky PSV</t>
  </si>
  <si>
    <t>ROZPOCET</t>
  </si>
  <si>
    <t>741</t>
  </si>
  <si>
    <t>Elektroinstalace - silnoproud</t>
  </si>
  <si>
    <t>K</t>
  </si>
  <si>
    <t>741110042</t>
  </si>
  <si>
    <t>Montáž trubka plastová ohebná D přes 23 do 35 mm uložená pevně</t>
  </si>
  <si>
    <t>-814847637</t>
  </si>
  <si>
    <t>34571109</t>
  </si>
  <si>
    <t>trubka elektroinstalační pancéřová pevná z PH D 27/32mm, délka 3m</t>
  </si>
  <si>
    <t>-1165489996</t>
  </si>
  <si>
    <t>741210002</t>
  </si>
  <si>
    <t>Montáž rozvodnice oceloplechová nebo plastová běžná do 50 kg</t>
  </si>
  <si>
    <t>-620979372</t>
  </si>
  <si>
    <t>1003691</t>
  </si>
  <si>
    <t>EL.ROZVADEC ER112/PVP7P</t>
  </si>
  <si>
    <t>-395144690</t>
  </si>
  <si>
    <t>741320175</t>
  </si>
  <si>
    <t>Montáž jističů třípólových nn do 63 A ve skříni se zapojením vodičů</t>
  </si>
  <si>
    <t>1597432732</t>
  </si>
  <si>
    <t>35822404</t>
  </si>
  <si>
    <t>jistič 3-pólový 32 A vypínací charakteristika B vypínací schopnost 10 kA</t>
  </si>
  <si>
    <t>646407954</t>
  </si>
  <si>
    <t>Práce a dodávky M</t>
  </si>
  <si>
    <t>21-M</t>
  </si>
  <si>
    <t>210100101</t>
  </si>
  <si>
    <t>Ukončení vodičů na svorkovnici s otevřením a uzavřením krytu včetně zapojení průřezu žíly do 16 mm2</t>
  </si>
  <si>
    <t>994282537</t>
  </si>
  <si>
    <t>210100281</t>
  </si>
  <si>
    <t>Ukončení vodičů izolovaných smršťovací záklopkou nebo páskou bez letování průřezu žíly do 25 mm2</t>
  </si>
  <si>
    <t>1923342657</t>
  </si>
  <si>
    <t>1770581</t>
  </si>
  <si>
    <t>TEPLEM SMRST.KONCOVKA WEC-35-16 UV</t>
  </si>
  <si>
    <t>128</t>
  </si>
  <si>
    <t>-1811872459</t>
  </si>
  <si>
    <t>210120102</t>
  </si>
  <si>
    <t>Montáž pojistkových patron nožových</t>
  </si>
  <si>
    <t>-184438237</t>
  </si>
  <si>
    <t>35825232</t>
  </si>
  <si>
    <t>pojistka nožová 63A nízkoztrátová 4,74W, provedení normální, charakteristika gG</t>
  </si>
  <si>
    <t>-116413777</t>
  </si>
  <si>
    <t>210220020</t>
  </si>
  <si>
    <t>Montáž uzemňovacího vedení vodičů FeZn pomocí svorek v zemi páskou do 120 mm2 ve městské zástavbě</t>
  </si>
  <si>
    <t>547193010</t>
  </si>
  <si>
    <t>1186176</t>
  </si>
  <si>
    <t>ZEMNICI PASKA FEZN 30X4 (BAL=25KG)</t>
  </si>
  <si>
    <t>kg</t>
  </si>
  <si>
    <t>-1296224496</t>
  </si>
  <si>
    <t>35441996</t>
  </si>
  <si>
    <t>svorka odbočovací a spojovací pro spojování kruhových a páskových vodičů, FeZn</t>
  </si>
  <si>
    <t>-114138262</t>
  </si>
  <si>
    <t>210280002</t>
  </si>
  <si>
    <t>Zkoušky a prohlídky el rozvodů a zařízení celková prohlídka pro objem montážních prací přes 100 do 500 tis Kč</t>
  </si>
  <si>
    <t>613483907</t>
  </si>
  <si>
    <t>210280101</t>
  </si>
  <si>
    <t>Kontrola rozváděčů nn silových hmotnosti do 200 kg</t>
  </si>
  <si>
    <t>-615192976</t>
  </si>
  <si>
    <t>210280221</t>
  </si>
  <si>
    <t>Měření zemních odporů zemnící sítě dl pásku do 100 m</t>
  </si>
  <si>
    <t>2104354623</t>
  </si>
  <si>
    <t>210280351</t>
  </si>
  <si>
    <t>Zkoušky kabelů silových do 1 kV, počtu a průřezu žil do 4x25 mm2</t>
  </si>
  <si>
    <t>-598377010</t>
  </si>
  <si>
    <t>210280542</t>
  </si>
  <si>
    <t>Měření impedance nulové smyčky okruhu vedení třífázového</t>
  </si>
  <si>
    <t>-756408389</t>
  </si>
  <si>
    <t>210812035</t>
  </si>
  <si>
    <t>Montáž kabelu Cu plného nebo laněného do 1 kV žíly 4x16 mm2 (např. CYKY) bez ukončení uloženého volně nebo v liště</t>
  </si>
  <si>
    <t>-1411603470</t>
  </si>
  <si>
    <t>34111080</t>
  </si>
  <si>
    <t>kabel instalační jádro Cu plné izolace PVC plášť PVC 450/750V (CYKY) 4x16mm2</t>
  </si>
  <si>
    <t>-695425433</t>
  </si>
  <si>
    <t>210950101</t>
  </si>
  <si>
    <t>Další štítek označovací na kabel</t>
  </si>
  <si>
    <t>-658272563</t>
  </si>
  <si>
    <t>1001889</t>
  </si>
  <si>
    <t>KABELOVY STITEK SFX 14/23 MC NE WS V2</t>
  </si>
  <si>
    <t>2137621650</t>
  </si>
  <si>
    <t>210950202</t>
  </si>
  <si>
    <t>Příplatek na zatahování kabelů hmotnosti do 2 kg do tvárnicových tras a kolektorů</t>
  </si>
  <si>
    <t>1993229883</t>
  </si>
  <si>
    <t>46-M</t>
  </si>
  <si>
    <t>Zemní práce při extr.mont.pracích</t>
  </si>
  <si>
    <t>460010022</t>
  </si>
  <si>
    <t>Vytyčení trasy vedení kabelového podzemního podél silnice</t>
  </si>
  <si>
    <t>919312685</t>
  </si>
  <si>
    <t>460010025</t>
  </si>
  <si>
    <t>Vytyčení trasy inženýrských sítí v zastavěném prostoru</t>
  </si>
  <si>
    <t>1898424274</t>
  </si>
  <si>
    <t>460021112</t>
  </si>
  <si>
    <t>Sejmutí ornice při elektromontážích ručně tl vrstvy přes 20 do 25 cm</t>
  </si>
  <si>
    <t>-812324954</t>
  </si>
  <si>
    <t>460030011</t>
  </si>
  <si>
    <t>Sejmutí drnu při elektromontážích jakékoliv tloušťky</t>
  </si>
  <si>
    <t>-1963980455</t>
  </si>
  <si>
    <t>460061121</t>
  </si>
  <si>
    <t>Přechodová lávka délky do 2 m včetně zábradlí přes výkop u elektromontážních prací zřízení</t>
  </si>
  <si>
    <t>-223701482</t>
  </si>
  <si>
    <t>460061122</t>
  </si>
  <si>
    <t>Přechodová lávka délky do 2 m včetně zábradlí přes výkop u elektromontážních prací odstranění</t>
  </si>
  <si>
    <t>-1031245805</t>
  </si>
  <si>
    <t>460091112</t>
  </si>
  <si>
    <t>Odkop zeminy při elektromontážích ručně v hornině tř I skupiny 3</t>
  </si>
  <si>
    <t>m3</t>
  </si>
  <si>
    <t>558435412</t>
  </si>
  <si>
    <t>460131113</t>
  </si>
  <si>
    <t>Hloubení nezapažených jam při elektromontážích ručně v hornině tř I skupiny 3</t>
  </si>
  <si>
    <t>1770169883</t>
  </si>
  <si>
    <t>460161172</t>
  </si>
  <si>
    <t>Hloubení kabelových rýh ručně š 35 cm hl 80 cm v hornině tř I skupiny 3</t>
  </si>
  <si>
    <t>1208934222</t>
  </si>
  <si>
    <t>460361111</t>
  </si>
  <si>
    <t>Poplatek za uložení zeminy na skládce (skládkovné) kód odpadu 17 05 04</t>
  </si>
  <si>
    <t>t</t>
  </si>
  <si>
    <t>-1751919740</t>
  </si>
  <si>
    <t>460371121</t>
  </si>
  <si>
    <t>Naložení výkopku při elektromontážích strojně z hornin třídy I skupiny 1 až 3</t>
  </si>
  <si>
    <t>-1558433216</t>
  </si>
  <si>
    <t>460431162</t>
  </si>
  <si>
    <t>Zásyp kabelových rýh ručně se zhutněním š 35 cm hl 60 cm z horniny tř I skupiny 3</t>
  </si>
  <si>
    <t>928101815</t>
  </si>
  <si>
    <t>460571112</t>
  </si>
  <si>
    <t>Rozprostření a urovnání ornice při elektromontážích strojně tl vrstvy přes 20 do 25 cm</t>
  </si>
  <si>
    <t>-218283871</t>
  </si>
  <si>
    <t>460581111</t>
  </si>
  <si>
    <t>Položení drnu včetně zalití vodou na rovině</t>
  </si>
  <si>
    <t>1172425663</t>
  </si>
  <si>
    <t>460641125</t>
  </si>
  <si>
    <t>Základové konstrukce při elektromontážích ze ŽB tř. C 25/30 bez zvláštních nároků na prostředí</t>
  </si>
  <si>
    <t>-1263621669</t>
  </si>
  <si>
    <t>460661511</t>
  </si>
  <si>
    <t>Kabelové lože z písku pro kabely nn kryté plastovou fólií š lože do 25 cm</t>
  </si>
  <si>
    <t>150691150</t>
  </si>
  <si>
    <t>460671112</t>
  </si>
  <si>
    <t>Výstražná fólie pro krytí kabelů šířky 25 cm</t>
  </si>
  <si>
    <t>759797424</t>
  </si>
  <si>
    <t>460791113</t>
  </si>
  <si>
    <t>Montáž trubek ochranných plastových uložených volně do rýhy tuhých D přes 50 do 90 mm</t>
  </si>
  <si>
    <t>-731721478</t>
  </si>
  <si>
    <t>34571362</t>
  </si>
  <si>
    <t>trubka elektroinstalační HDPE tuhá dvouplášťová korugovaná D 52/63mm</t>
  </si>
  <si>
    <t>697014775</t>
  </si>
  <si>
    <t>460905211</t>
  </si>
  <si>
    <t>Montáž kompaktního plastového pilíře pro rozvod nn v sestavě s dalším pilířem š do 38 cm (např. SP100, SS100, ER112)</t>
  </si>
  <si>
    <t>-350957998</t>
  </si>
  <si>
    <t>35711864</t>
  </si>
  <si>
    <t>skříň rozváděče elektroměrového pro přímé měření do výklenku v provedení betonový skelet s plastovými dveřmi pro 1x jednosazbový třífázový elektroměr přístroje na elektroměrové desce s plombovatelným krytem jističů (ER112/KVP7P)</t>
  </si>
  <si>
    <t>256</t>
  </si>
  <si>
    <t>1431173531</t>
  </si>
  <si>
    <t>3,45*3,45*1,00 + 2,25*3,45*1,35 =22,382 [A]</t>
  </si>
  <si>
    <t>(1,004+2,178) podsyp + 14,465 šachty =17,647 [A]</t>
  </si>
  <si>
    <t>((1,004+2,178) podsyp + 14,465 šachty) *1,9 =33,529 [A]</t>
  </si>
  <si>
    <t>(3,384+46,053+22,382) výkop - (1,004+2,178) podsyp - 19,631 obsyp -14,465 šachty =34,541 [A]</t>
  </si>
  <si>
    <t>3,14*(1,65*1,65)*2,620 - 3,14*(1,15*1,15)*2,620 vsakovací jímka + 3,14*(1,12*1,12)*2,97 - 3,14*(0,62*0,62)*2,97 vsakovací šachta =19,631 [A]</t>
  </si>
  <si>
    <t>Osazení betonových a železobetonových prefabrikátů hmotnosti jednotlivě přes 1 000 do 5 000 kg 
Zákrytová deska vsakovací jímky + skruž vsakovací jímky</t>
  </si>
  <si>
    <t>3,14*(1,15*1,15)*0,20 zákrytová deska + 3,14*(1,15*1,15)*0,50-3,14*(1,0*1,0)*0,50 skruž=1,337 [A]</t>
  </si>
  <si>
    <t>Výška 500mm</t>
  </si>
  <si>
    <t>Výška 2000mm, prostup DN120 ve stěně</t>
  </si>
  <si>
    <t>těsnění elastomerové pro spojení prefabrikátů DN 2000</t>
  </si>
  <si>
    <t xml:space="preserve"> dodávka VaK MB</t>
  </si>
  <si>
    <t>dodávka Vak MB</t>
  </si>
  <si>
    <t>dodávka VaK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</si>
</sst>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  <numFmt numFmtId="165" formatCode="#,##0.00000"/>
    <numFmt numFmtId="166" formatCode="dd\.mm\.yyyy"/>
    <numFmt numFmtId="167" formatCode="#,##0.00%"/>
  </numFmts>
  <fonts count="31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sz val="13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sz val="10"/>
      <color rgb="FF464646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0"/>
      <color rgb="FF464646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12" fillId="0" borderId="0">
      <alignment/>
      <protection/>
    </xf>
  </cellStyleXfs>
  <cellXfs count="27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5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top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7" fillId="0" borderId="0" xfId="20">
      <alignment/>
      <protection/>
    </xf>
    <xf numFmtId="49" fontId="7" fillId="0" borderId="0" xfId="20" applyNumberFormat="1">
      <alignment/>
      <protection/>
    </xf>
    <xf numFmtId="49" fontId="7" fillId="4" borderId="6" xfId="20" applyNumberFormat="1" applyFill="1" applyBorder="1" applyAlignment="1">
      <alignment horizontal="left" vertical="center"/>
      <protection/>
    </xf>
    <xf numFmtId="49" fontId="7" fillId="0" borderId="7" xfId="20" applyNumberFormat="1" applyBorder="1" applyAlignment="1">
      <alignment horizontal="left" vertical="center"/>
      <protection/>
    </xf>
    <xf numFmtId="49" fontId="7" fillId="0" borderId="8" xfId="20" applyNumberFormat="1" applyBorder="1" applyAlignment="1">
      <alignment horizontal="left" vertical="center"/>
      <protection/>
    </xf>
    <xf numFmtId="49" fontId="7" fillId="0" borderId="9" xfId="20" applyNumberFormat="1" applyBorder="1" applyAlignment="1">
      <alignment horizontal="right" vertical="center"/>
      <protection/>
    </xf>
    <xf numFmtId="2" fontId="8" fillId="4" borderId="10" xfId="20" applyNumberFormat="1" applyFont="1" applyFill="1" applyBorder="1" applyAlignment="1">
      <alignment vertical="center"/>
      <protection/>
    </xf>
    <xf numFmtId="4" fontId="8" fillId="4" borderId="10" xfId="20" applyNumberFormat="1" applyFont="1" applyFill="1" applyBorder="1" applyAlignment="1">
      <alignment vertical="center"/>
      <protection/>
    </xf>
    <xf numFmtId="4" fontId="9" fillId="4" borderId="10" xfId="20" applyNumberFormat="1" applyFont="1" applyFill="1" applyBorder="1" applyAlignment="1">
      <alignment horizontal="left" vertical="center"/>
      <protection/>
    </xf>
    <xf numFmtId="0" fontId="7" fillId="4" borderId="10" xfId="20" applyFill="1" applyBorder="1" applyAlignment="1">
      <alignment horizontal="left" vertical="center"/>
      <protection/>
    </xf>
    <xf numFmtId="0" fontId="10" fillId="4" borderId="10" xfId="20" applyFont="1" applyFill="1" applyBorder="1" applyAlignment="1">
      <alignment horizontal="left" vertical="center"/>
      <protection/>
    </xf>
    <xf numFmtId="0" fontId="9" fillId="4" borderId="11" xfId="20" applyFont="1" applyFill="1" applyBorder="1" applyAlignment="1">
      <alignment horizontal="left" vertical="center" indent="1"/>
      <protection/>
    </xf>
    <xf numFmtId="4" fontId="11" fillId="0" borderId="5" xfId="20" applyNumberFormat="1" applyFont="1" applyBorder="1" applyAlignment="1">
      <alignment vertical="center"/>
      <protection/>
    </xf>
    <xf numFmtId="4" fontId="11" fillId="0" borderId="12" xfId="20" applyNumberFormat="1" applyFont="1" applyBorder="1" applyAlignment="1">
      <alignment vertical="center"/>
      <protection/>
    </xf>
    <xf numFmtId="0" fontId="7" fillId="0" borderId="5" xfId="20" applyBorder="1" applyAlignment="1">
      <alignment horizontal="left" vertical="center" indent="1"/>
      <protection/>
    </xf>
    <xf numFmtId="1" fontId="10" fillId="0" borderId="12" xfId="20" applyNumberFormat="1" applyFont="1" applyBorder="1" applyAlignment="1">
      <alignment horizontal="right" vertical="center"/>
      <protection/>
    </xf>
    <xf numFmtId="0" fontId="7" fillId="0" borderId="5" xfId="20" applyBorder="1">
      <alignment/>
      <protection/>
    </xf>
    <xf numFmtId="0" fontId="7" fillId="0" borderId="5" xfId="20" applyBorder="1" applyAlignment="1">
      <alignment horizontal="left" vertical="center"/>
      <protection/>
    </xf>
    <xf numFmtId="0" fontId="7" fillId="0" borderId="13" xfId="20" applyBorder="1" applyAlignment="1">
      <alignment horizontal="left" vertical="center" indent="1"/>
      <protection/>
    </xf>
    <xf numFmtId="0" fontId="10" fillId="0" borderId="5" xfId="20" applyFont="1" applyBorder="1">
      <alignment/>
      <protection/>
    </xf>
    <xf numFmtId="0" fontId="10" fillId="0" borderId="5" xfId="20" applyFont="1" applyBorder="1" applyAlignment="1">
      <alignment horizontal="left" vertical="center"/>
      <protection/>
    </xf>
    <xf numFmtId="0" fontId="10" fillId="0" borderId="13" xfId="20" applyFont="1" applyBorder="1" applyAlignment="1">
      <alignment horizontal="left" vertical="center" indent="1"/>
      <protection/>
    </xf>
    <xf numFmtId="0" fontId="7" fillId="0" borderId="0" xfId="20" applyAlignment="1">
      <alignment vertical="top"/>
      <protection/>
    </xf>
    <xf numFmtId="49" fontId="7" fillId="0" borderId="0" xfId="20" applyNumberFormat="1" applyAlignment="1">
      <alignment horizontal="left" vertical="top" wrapText="1"/>
      <protection/>
    </xf>
    <xf numFmtId="49" fontId="7" fillId="0" borderId="0" xfId="20" applyNumberFormat="1" applyAlignment="1">
      <alignment vertical="top"/>
      <protection/>
    </xf>
    <xf numFmtId="0" fontId="12" fillId="0" borderId="0" xfId="20" applyFont="1">
      <alignment/>
      <protection/>
    </xf>
    <xf numFmtId="0" fontId="12" fillId="0" borderId="14" xfId="20" applyFont="1" applyBorder="1" applyAlignment="1">
      <alignment vertical="top" shrinkToFit="1"/>
      <protection/>
    </xf>
    <xf numFmtId="0" fontId="12" fillId="0" borderId="15" xfId="20" applyFont="1" applyBorder="1" applyAlignment="1">
      <alignment vertical="top" shrinkToFit="1"/>
      <protection/>
    </xf>
    <xf numFmtId="4" fontId="12" fillId="0" borderId="14" xfId="20" applyNumberFormat="1" applyFont="1" applyBorder="1" applyAlignment="1">
      <alignment vertical="top" shrinkToFit="1"/>
      <protection/>
    </xf>
    <xf numFmtId="165" fontId="12" fillId="0" borderId="14" xfId="20" applyNumberFormat="1" applyFont="1" applyBorder="1" applyAlignment="1">
      <alignment vertical="top" shrinkToFit="1"/>
      <protection/>
    </xf>
    <xf numFmtId="0" fontId="12" fillId="0" borderId="16" xfId="20" applyFont="1" applyBorder="1" applyAlignment="1">
      <alignment vertical="top" shrinkToFit="1"/>
      <protection/>
    </xf>
    <xf numFmtId="0" fontId="12" fillId="0" borderId="14" xfId="20" applyFont="1" applyBorder="1" applyAlignment="1">
      <alignment horizontal="left" vertical="top" wrapText="1"/>
      <protection/>
    </xf>
    <xf numFmtId="0" fontId="12" fillId="0" borderId="15" xfId="20" applyFont="1" applyBorder="1" applyAlignment="1">
      <alignment vertical="top"/>
      <protection/>
    </xf>
    <xf numFmtId="0" fontId="12" fillId="0" borderId="17" xfId="20" applyFont="1" applyBorder="1" applyAlignment="1">
      <alignment vertical="top" shrinkToFit="1"/>
      <protection/>
    </xf>
    <xf numFmtId="0" fontId="12" fillId="0" borderId="18" xfId="20" applyFont="1" applyBorder="1" applyAlignment="1">
      <alignment vertical="top" shrinkToFit="1"/>
      <protection/>
    </xf>
    <xf numFmtId="4" fontId="12" fillId="0" borderId="17" xfId="20" applyNumberFormat="1" applyFont="1" applyBorder="1" applyAlignment="1">
      <alignment vertical="top" shrinkToFit="1"/>
      <protection/>
    </xf>
    <xf numFmtId="165" fontId="12" fillId="0" borderId="17" xfId="20" applyNumberFormat="1" applyFont="1" applyBorder="1" applyAlignment="1">
      <alignment vertical="top" shrinkToFit="1"/>
      <protection/>
    </xf>
    <xf numFmtId="0" fontId="12" fillId="0" borderId="3" xfId="20" applyFont="1" applyBorder="1" applyAlignment="1">
      <alignment vertical="top" shrinkToFit="1"/>
      <protection/>
    </xf>
    <xf numFmtId="0" fontId="12" fillId="0" borderId="17" xfId="20" applyFont="1" applyBorder="1" applyAlignment="1">
      <alignment horizontal="left" vertical="top" wrapText="1"/>
      <protection/>
    </xf>
    <xf numFmtId="0" fontId="12" fillId="0" borderId="18" xfId="20" applyFont="1" applyBorder="1" applyAlignment="1">
      <alignment vertical="top"/>
      <protection/>
    </xf>
    <xf numFmtId="0" fontId="7" fillId="4" borderId="14" xfId="20" applyFill="1" applyBorder="1" applyAlignment="1">
      <alignment vertical="top" shrinkToFit="1"/>
      <protection/>
    </xf>
    <xf numFmtId="0" fontId="7" fillId="4" borderId="15" xfId="20" applyFill="1" applyBorder="1" applyAlignment="1">
      <alignment vertical="top" shrinkToFit="1"/>
      <protection/>
    </xf>
    <xf numFmtId="4" fontId="7" fillId="4" borderId="14" xfId="20" applyNumberFormat="1" applyFill="1" applyBorder="1" applyAlignment="1">
      <alignment vertical="top" shrinkToFit="1"/>
      <protection/>
    </xf>
    <xf numFmtId="165" fontId="7" fillId="4" borderId="14" xfId="20" applyNumberFormat="1" applyFill="1" applyBorder="1" applyAlignment="1">
      <alignment vertical="top" shrinkToFit="1"/>
      <protection/>
    </xf>
    <xf numFmtId="0" fontId="7" fillId="4" borderId="16" xfId="20" applyFill="1" applyBorder="1" applyAlignment="1">
      <alignment vertical="top" shrinkToFit="1"/>
      <protection/>
    </xf>
    <xf numFmtId="0" fontId="7" fillId="4" borderId="14" xfId="20" applyFill="1" applyBorder="1" applyAlignment="1">
      <alignment horizontal="left" vertical="top" wrapText="1"/>
      <protection/>
    </xf>
    <xf numFmtId="0" fontId="7" fillId="4" borderId="15" xfId="20" applyFill="1" applyBorder="1" applyAlignment="1">
      <alignment vertical="top"/>
      <protection/>
    </xf>
    <xf numFmtId="165" fontId="13" fillId="0" borderId="17" xfId="20" applyNumberFormat="1" applyFont="1" applyBorder="1" applyAlignment="1">
      <alignment vertical="top" wrapText="1" shrinkToFit="1"/>
      <protection/>
    </xf>
    <xf numFmtId="0" fontId="13" fillId="0" borderId="3" xfId="20" applyFont="1" applyBorder="1" applyAlignment="1">
      <alignment vertical="top" wrapText="1" shrinkToFit="1"/>
      <protection/>
    </xf>
    <xf numFmtId="0" fontId="13" fillId="0" borderId="17" xfId="20" applyFont="1" applyBorder="1" applyAlignment="1" quotePrefix="1">
      <alignment horizontal="left" vertical="top" wrapText="1"/>
      <protection/>
    </xf>
    <xf numFmtId="0" fontId="7" fillId="4" borderId="1" xfId="20" applyFill="1" applyBorder="1" applyAlignment="1">
      <alignment vertical="top"/>
      <protection/>
    </xf>
    <xf numFmtId="0" fontId="7" fillId="4" borderId="12" xfId="20" applyFill="1" applyBorder="1" applyAlignment="1">
      <alignment vertical="top"/>
      <protection/>
    </xf>
    <xf numFmtId="4" fontId="7" fillId="4" borderId="1" xfId="20" applyNumberFormat="1" applyFill="1" applyBorder="1" applyAlignment="1">
      <alignment vertical="top"/>
      <protection/>
    </xf>
    <xf numFmtId="165" fontId="7" fillId="4" borderId="1" xfId="20" applyNumberFormat="1" applyFill="1" applyBorder="1" applyAlignment="1">
      <alignment vertical="top"/>
      <protection/>
    </xf>
    <xf numFmtId="0" fontId="7" fillId="4" borderId="19" xfId="20" applyFill="1" applyBorder="1" applyAlignment="1">
      <alignment vertical="top"/>
      <protection/>
    </xf>
    <xf numFmtId="49" fontId="7" fillId="4" borderId="1" xfId="20" applyNumberFormat="1" applyFill="1" applyBorder="1" applyAlignment="1">
      <alignment vertical="top"/>
      <protection/>
    </xf>
    <xf numFmtId="49" fontId="7" fillId="4" borderId="12" xfId="20" applyNumberFormat="1" applyFill="1" applyBorder="1" applyAlignment="1">
      <alignment vertical="top"/>
      <protection/>
    </xf>
    <xf numFmtId="0" fontId="7" fillId="4" borderId="20" xfId="20" applyFill="1" applyBorder="1" applyAlignment="1">
      <alignment wrapText="1"/>
      <protection/>
    </xf>
    <xf numFmtId="0" fontId="7" fillId="4" borderId="20" xfId="20" applyFill="1" applyBorder="1">
      <alignment/>
      <protection/>
    </xf>
    <xf numFmtId="0" fontId="7" fillId="4" borderId="21" xfId="20" applyFill="1" applyBorder="1">
      <alignment/>
      <protection/>
    </xf>
    <xf numFmtId="49" fontId="7" fillId="4" borderId="20" xfId="20" applyNumberFormat="1" applyFill="1" applyBorder="1">
      <alignment/>
      <protection/>
    </xf>
    <xf numFmtId="0" fontId="7" fillId="4" borderId="19" xfId="20" applyFill="1" applyBorder="1">
      <alignment/>
      <protection/>
    </xf>
    <xf numFmtId="0" fontId="7" fillId="4" borderId="5" xfId="20" applyFill="1" applyBorder="1">
      <alignment/>
      <protection/>
    </xf>
    <xf numFmtId="49" fontId="7" fillId="4" borderId="5" xfId="20" applyNumberFormat="1" applyFill="1" applyBorder="1">
      <alignment/>
      <protection/>
    </xf>
    <xf numFmtId="0" fontId="7" fillId="4" borderId="1" xfId="20" applyFill="1" applyBorder="1">
      <alignment/>
      <protection/>
    </xf>
    <xf numFmtId="49" fontId="7" fillId="0" borderId="5" xfId="20" applyNumberFormat="1" applyBorder="1" applyAlignment="1">
      <alignment vertical="center"/>
      <protection/>
    </xf>
    <xf numFmtId="0" fontId="7" fillId="0" borderId="1" xfId="20" applyBorder="1" applyAlignment="1">
      <alignment vertical="center"/>
      <protection/>
    </xf>
    <xf numFmtId="0" fontId="12" fillId="0" borderId="0" xfId="21">
      <alignment/>
      <protection/>
    </xf>
    <xf numFmtId="0" fontId="12" fillId="0" borderId="0" xfId="21" applyAlignment="1">
      <alignment horizontal="left" vertical="center"/>
      <protection/>
    </xf>
    <xf numFmtId="0" fontId="12" fillId="0" borderId="22" xfId="21" applyBorder="1">
      <alignment/>
      <protection/>
    </xf>
    <xf numFmtId="0" fontId="12" fillId="0" borderId="23" xfId="21" applyBorder="1">
      <alignment/>
      <protection/>
    </xf>
    <xf numFmtId="0" fontId="12" fillId="0" borderId="24" xfId="21" applyBorder="1">
      <alignment/>
      <protection/>
    </xf>
    <xf numFmtId="0" fontId="14" fillId="0" borderId="0" xfId="21" applyFont="1" applyAlignment="1">
      <alignment horizontal="left" vertical="center"/>
      <protection/>
    </xf>
    <xf numFmtId="0" fontId="15" fillId="0" borderId="0" xfId="21" applyFont="1" applyAlignment="1">
      <alignment horizontal="left" vertical="center"/>
      <protection/>
    </xf>
    <xf numFmtId="0" fontId="16" fillId="0" borderId="0" xfId="21" applyFont="1" applyAlignment="1">
      <alignment horizontal="left" vertical="center"/>
      <protection/>
    </xf>
    <xf numFmtId="0" fontId="12" fillId="0" borderId="24" xfId="21" applyBorder="1" applyAlignment="1">
      <alignment vertical="center"/>
      <protection/>
    </xf>
    <xf numFmtId="0" fontId="12" fillId="0" borderId="0" xfId="21" applyAlignment="1">
      <alignment vertical="center"/>
      <protection/>
    </xf>
    <xf numFmtId="0" fontId="7" fillId="0" borderId="0" xfId="21" applyFont="1" applyAlignment="1">
      <alignment horizontal="left" vertical="center"/>
      <protection/>
    </xf>
    <xf numFmtId="166" fontId="7" fillId="0" borderId="0" xfId="21" applyNumberFormat="1" applyFont="1" applyAlignment="1">
      <alignment horizontal="left" vertical="center"/>
      <protection/>
    </xf>
    <xf numFmtId="0" fontId="7" fillId="5" borderId="0" xfId="21" applyFont="1" applyFill="1" applyAlignment="1" applyProtection="1">
      <alignment horizontal="left" vertical="center"/>
      <protection locked="0"/>
    </xf>
    <xf numFmtId="0" fontId="12" fillId="0" borderId="24" xfId="21" applyBorder="1" applyAlignment="1">
      <alignment vertical="center" wrapText="1"/>
      <protection/>
    </xf>
    <xf numFmtId="0" fontId="12" fillId="0" borderId="0" xfId="21" applyAlignment="1">
      <alignment vertical="center" wrapText="1"/>
      <protection/>
    </xf>
    <xf numFmtId="0" fontId="7" fillId="0" borderId="0" xfId="21" applyFont="1" applyAlignment="1">
      <alignment horizontal="left" vertical="center" wrapText="1"/>
      <protection/>
    </xf>
    <xf numFmtId="0" fontId="12" fillId="0" borderId="25" xfId="21" applyBorder="1" applyAlignment="1">
      <alignment vertical="center"/>
      <protection/>
    </xf>
    <xf numFmtId="4" fontId="7" fillId="0" borderId="0" xfId="21" applyNumberFormat="1" applyFont="1" applyAlignment="1">
      <alignment vertical="center"/>
      <protection/>
    </xf>
    <xf numFmtId="0" fontId="17" fillId="0" borderId="0" xfId="21" applyFont="1" applyAlignment="1">
      <alignment horizontal="left" vertical="center"/>
      <protection/>
    </xf>
    <xf numFmtId="0" fontId="10" fillId="0" borderId="0" xfId="21" applyFont="1" applyAlignment="1">
      <alignment horizontal="left" vertical="center"/>
      <protection/>
    </xf>
    <xf numFmtId="4" fontId="18" fillId="0" borderId="0" xfId="21" applyNumberFormat="1" applyFont="1" applyAlignment="1">
      <alignment vertical="center"/>
      <protection/>
    </xf>
    <xf numFmtId="0" fontId="16" fillId="0" borderId="0" xfId="21" applyFont="1" applyAlignment="1">
      <alignment horizontal="right" vertical="center"/>
      <protection/>
    </xf>
    <xf numFmtId="0" fontId="19" fillId="0" borderId="0" xfId="21" applyFont="1" applyAlignment="1">
      <alignment horizontal="left" vertical="center"/>
      <protection/>
    </xf>
    <xf numFmtId="4" fontId="16" fillId="0" borderId="0" xfId="21" applyNumberFormat="1" applyFont="1" applyAlignment="1">
      <alignment vertical="center"/>
      <protection/>
    </xf>
    <xf numFmtId="167" fontId="16" fillId="0" borderId="0" xfId="21" applyNumberFormat="1" applyFont="1" applyAlignment="1">
      <alignment horizontal="right" vertical="center"/>
      <protection/>
    </xf>
    <xf numFmtId="0" fontId="12" fillId="6" borderId="0" xfId="21" applyFill="1" applyAlignment="1">
      <alignment vertical="center"/>
      <protection/>
    </xf>
    <xf numFmtId="0" fontId="9" fillId="6" borderId="26" xfId="21" applyFont="1" applyFill="1" applyBorder="1" applyAlignment="1">
      <alignment horizontal="left" vertical="center"/>
      <protection/>
    </xf>
    <xf numFmtId="0" fontId="12" fillId="6" borderId="27" xfId="21" applyFill="1" applyBorder="1" applyAlignment="1">
      <alignment vertical="center"/>
      <protection/>
    </xf>
    <xf numFmtId="0" fontId="9" fillId="6" borderId="27" xfId="21" applyFont="1" applyFill="1" applyBorder="1" applyAlignment="1">
      <alignment horizontal="right" vertical="center"/>
      <protection/>
    </xf>
    <xf numFmtId="0" fontId="9" fillId="6" borderId="27" xfId="21" applyFont="1" applyFill="1" applyBorder="1" applyAlignment="1">
      <alignment horizontal="center" vertical="center"/>
      <protection/>
    </xf>
    <xf numFmtId="4" fontId="9" fillId="6" borderId="27" xfId="21" applyNumberFormat="1" applyFont="1" applyFill="1" applyBorder="1" applyAlignment="1">
      <alignment vertical="center"/>
      <protection/>
    </xf>
    <xf numFmtId="0" fontId="12" fillId="6" borderId="28" xfId="21" applyFill="1" applyBorder="1" applyAlignment="1">
      <alignment vertical="center"/>
      <protection/>
    </xf>
    <xf numFmtId="0" fontId="20" fillId="0" borderId="29" xfId="21" applyFont="1" applyBorder="1" applyAlignment="1">
      <alignment horizontal="left" vertical="center"/>
      <protection/>
    </xf>
    <xf numFmtId="0" fontId="12" fillId="0" borderId="29" xfId="21" applyBorder="1" applyAlignment="1">
      <alignment vertical="center"/>
      <protection/>
    </xf>
    <xf numFmtId="0" fontId="16" fillId="0" borderId="30" xfId="21" applyFont="1" applyBorder="1" applyAlignment="1">
      <alignment horizontal="left" vertical="center"/>
      <protection/>
    </xf>
    <xf numFmtId="0" fontId="12" fillId="0" borderId="30" xfId="21" applyBorder="1" applyAlignment="1">
      <alignment vertical="center"/>
      <protection/>
    </xf>
    <xf numFmtId="0" fontId="16" fillId="0" borderId="30" xfId="21" applyFont="1" applyBorder="1" applyAlignment="1">
      <alignment horizontal="center" vertical="center"/>
      <protection/>
    </xf>
    <xf numFmtId="0" fontId="16" fillId="0" borderId="30" xfId="21" applyFont="1" applyBorder="1" applyAlignment="1">
      <alignment horizontal="right" vertical="center"/>
      <protection/>
    </xf>
    <xf numFmtId="0" fontId="12" fillId="0" borderId="31" xfId="21" applyBorder="1" applyAlignment="1">
      <alignment vertical="center"/>
      <protection/>
    </xf>
    <xf numFmtId="0" fontId="12" fillId="0" borderId="32" xfId="21" applyBorder="1" applyAlignment="1">
      <alignment vertical="center"/>
      <protection/>
    </xf>
    <xf numFmtId="0" fontId="12" fillId="0" borderId="22" xfId="21" applyBorder="1" applyAlignment="1">
      <alignment vertical="center"/>
      <protection/>
    </xf>
    <xf numFmtId="0" fontId="12" fillId="0" borderId="23" xfId="21" applyBorder="1" applyAlignment="1">
      <alignment vertical="center"/>
      <protection/>
    </xf>
    <xf numFmtId="0" fontId="21" fillId="6" borderId="0" xfId="21" applyFont="1" applyFill="1" applyAlignment="1">
      <alignment horizontal="left" vertical="center"/>
      <protection/>
    </xf>
    <xf numFmtId="0" fontId="21" fillId="6" borderId="0" xfId="21" applyFont="1" applyFill="1" applyAlignment="1">
      <alignment horizontal="right" vertical="center"/>
      <protection/>
    </xf>
    <xf numFmtId="0" fontId="22" fillId="0" borderId="0" xfId="21" applyFont="1" applyAlignment="1">
      <alignment horizontal="left" vertical="center"/>
      <protection/>
    </xf>
    <xf numFmtId="0" fontId="23" fillId="0" borderId="24" xfId="21" applyFont="1" applyBorder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23" fillId="0" borderId="33" xfId="21" applyFont="1" applyBorder="1" applyAlignment="1">
      <alignment horizontal="left" vertical="center"/>
      <protection/>
    </xf>
    <xf numFmtId="0" fontId="23" fillId="0" borderId="33" xfId="21" applyFont="1" applyBorder="1" applyAlignment="1">
      <alignment vertical="center"/>
      <protection/>
    </xf>
    <xf numFmtId="4" fontId="23" fillId="0" borderId="33" xfId="21" applyNumberFormat="1" applyFont="1" applyBorder="1" applyAlignment="1">
      <alignment vertical="center"/>
      <protection/>
    </xf>
    <xf numFmtId="0" fontId="24" fillId="0" borderId="24" xfId="21" applyFont="1" applyBorder="1" applyAlignment="1">
      <alignment vertical="center"/>
      <protection/>
    </xf>
    <xf numFmtId="0" fontId="24" fillId="0" borderId="0" xfId="21" applyFont="1" applyAlignment="1">
      <alignment vertical="center"/>
      <protection/>
    </xf>
    <xf numFmtId="0" fontId="24" fillId="0" borderId="33" xfId="21" applyFont="1" applyBorder="1" applyAlignment="1">
      <alignment horizontal="left" vertical="center"/>
      <protection/>
    </xf>
    <xf numFmtId="0" fontId="24" fillId="0" borderId="33" xfId="21" applyFont="1" applyBorder="1" applyAlignment="1">
      <alignment vertical="center"/>
      <protection/>
    </xf>
    <xf numFmtId="4" fontId="24" fillId="0" borderId="33" xfId="21" applyNumberFormat="1" applyFont="1" applyBorder="1" applyAlignment="1">
      <alignment vertical="center"/>
      <protection/>
    </xf>
    <xf numFmtId="4" fontId="22" fillId="0" borderId="0" xfId="21" applyNumberFormat="1" applyFont="1" applyAlignme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4" fillId="0" borderId="0" xfId="21" applyFont="1" applyAlignment="1">
      <alignment horizontal="left" vertical="center"/>
      <protection/>
    </xf>
    <xf numFmtId="4" fontId="24" fillId="5" borderId="0" xfId="21" applyNumberFormat="1" applyFont="1" applyFill="1" applyAlignment="1" applyProtection="1">
      <alignment vertical="center"/>
      <protection locked="0"/>
    </xf>
    <xf numFmtId="0" fontId="12" fillId="0" borderId="24" xfId="21" applyBorder="1" applyAlignment="1" applyProtection="1">
      <alignment vertical="center"/>
      <protection locked="0"/>
    </xf>
    <xf numFmtId="0" fontId="12" fillId="0" borderId="0" xfId="21" applyAlignment="1" applyProtection="1">
      <alignment vertical="center"/>
      <protection locked="0"/>
    </xf>
    <xf numFmtId="0" fontId="16" fillId="0" borderId="0" xfId="21" applyFont="1" applyAlignment="1" applyProtection="1">
      <alignment horizontal="center" vertical="center"/>
      <protection locked="0"/>
    </xf>
    <xf numFmtId="0" fontId="12" fillId="0" borderId="0" xfId="21" applyAlignment="1" applyProtection="1">
      <alignment horizontal="left" vertical="center"/>
      <protection locked="0"/>
    </xf>
    <xf numFmtId="4" fontId="12" fillId="0" borderId="0" xfId="21" applyNumberFormat="1" applyAlignment="1" applyProtection="1">
      <alignment vertical="center"/>
      <protection locked="0"/>
    </xf>
    <xf numFmtId="0" fontId="18" fillId="6" borderId="0" xfId="21" applyFont="1" applyFill="1" applyAlignment="1">
      <alignment horizontal="left" vertical="center"/>
      <protection/>
    </xf>
    <xf numFmtId="4" fontId="18" fillId="6" borderId="0" xfId="21" applyNumberFormat="1" applyFont="1" applyFill="1" applyAlignment="1">
      <alignment vertical="center"/>
      <protection/>
    </xf>
    <xf numFmtId="0" fontId="12" fillId="0" borderId="24" xfId="21" applyBorder="1" applyAlignment="1">
      <alignment horizontal="center" vertical="center" wrapText="1"/>
      <protection/>
    </xf>
    <xf numFmtId="0" fontId="21" fillId="6" borderId="34" xfId="21" applyFont="1" applyFill="1" applyBorder="1" applyAlignment="1">
      <alignment horizontal="center" vertical="center" wrapText="1"/>
      <protection/>
    </xf>
    <xf numFmtId="0" fontId="21" fillId="6" borderId="35" xfId="21" applyFont="1" applyFill="1" applyBorder="1" applyAlignment="1">
      <alignment horizontal="center" vertical="center" wrapText="1"/>
      <protection/>
    </xf>
    <xf numFmtId="0" fontId="21" fillId="6" borderId="36" xfId="21" applyFont="1" applyFill="1" applyBorder="1" applyAlignment="1">
      <alignment horizontal="center" vertical="center" wrapText="1"/>
      <protection/>
    </xf>
    <xf numFmtId="0" fontId="21" fillId="6" borderId="0" xfId="21" applyFont="1" applyFill="1" applyAlignment="1">
      <alignment horizontal="center" vertical="center" wrapText="1"/>
      <protection/>
    </xf>
    <xf numFmtId="0" fontId="25" fillId="0" borderId="34" xfId="21" applyFont="1" applyBorder="1" applyAlignment="1">
      <alignment horizontal="center" vertical="center" wrapText="1"/>
      <protection/>
    </xf>
    <xf numFmtId="0" fontId="25" fillId="0" borderId="35" xfId="21" applyFont="1" applyBorder="1" applyAlignment="1">
      <alignment horizontal="center" vertical="center" wrapText="1"/>
      <protection/>
    </xf>
    <xf numFmtId="0" fontId="25" fillId="0" borderId="36" xfId="21" applyFont="1" applyBorder="1" applyAlignment="1">
      <alignment horizontal="center" vertical="center" wrapText="1"/>
      <protection/>
    </xf>
    <xf numFmtId="0" fontId="12" fillId="0" borderId="0" xfId="21" applyAlignment="1">
      <alignment horizontal="center" vertical="center" wrapText="1"/>
      <protection/>
    </xf>
    <xf numFmtId="0" fontId="18" fillId="0" borderId="0" xfId="21" applyFont="1" applyAlignment="1">
      <alignment horizontal="left" vertical="center"/>
      <protection/>
    </xf>
    <xf numFmtId="4" fontId="18" fillId="0" borderId="0" xfId="21" applyNumberFormat="1" applyFont="1">
      <alignment/>
      <protection/>
    </xf>
    <xf numFmtId="0" fontId="12" fillId="0" borderId="37" xfId="21" applyBorder="1" applyAlignment="1">
      <alignment vertical="center"/>
      <protection/>
    </xf>
    <xf numFmtId="165" fontId="26" fillId="0" borderId="25" xfId="21" applyNumberFormat="1" applyFont="1" applyBorder="1">
      <alignment/>
      <protection/>
    </xf>
    <xf numFmtId="165" fontId="26" fillId="0" borderId="38" xfId="21" applyNumberFormat="1" applyFont="1" applyBorder="1">
      <alignment/>
      <protection/>
    </xf>
    <xf numFmtId="4" fontId="27" fillId="0" borderId="0" xfId="21" applyNumberFormat="1" applyFont="1" applyAlignment="1">
      <alignment vertical="center"/>
      <protection/>
    </xf>
    <xf numFmtId="0" fontId="28" fillId="0" borderId="24" xfId="21" applyFont="1" applyBorder="1">
      <alignment/>
      <protection/>
    </xf>
    <xf numFmtId="0" fontId="28" fillId="0" borderId="0" xfId="21" applyFont="1">
      <alignment/>
      <protection/>
    </xf>
    <xf numFmtId="0" fontId="28" fillId="0" borderId="0" xfId="21" applyFont="1" applyAlignment="1">
      <alignment horizontal="left"/>
      <protection/>
    </xf>
    <xf numFmtId="0" fontId="23" fillId="0" borderId="0" xfId="21" applyFont="1" applyAlignment="1">
      <alignment horizontal="left"/>
      <protection/>
    </xf>
    <xf numFmtId="0" fontId="28" fillId="0" borderId="0" xfId="21" applyFont="1" applyProtection="1">
      <alignment/>
      <protection locked="0"/>
    </xf>
    <xf numFmtId="4" fontId="23" fillId="0" borderId="0" xfId="21" applyNumberFormat="1" applyFont="1">
      <alignment/>
      <protection/>
    </xf>
    <xf numFmtId="0" fontId="28" fillId="0" borderId="39" xfId="21" applyFont="1" applyBorder="1">
      <alignment/>
      <protection/>
    </xf>
    <xf numFmtId="165" fontId="28" fillId="0" borderId="0" xfId="21" applyNumberFormat="1" applyFont="1">
      <alignment/>
      <protection/>
    </xf>
    <xf numFmtId="165" fontId="28" fillId="0" borderId="40" xfId="21" applyNumberFormat="1" applyFont="1" applyBorder="1">
      <alignment/>
      <protection/>
    </xf>
    <xf numFmtId="0" fontId="28" fillId="0" borderId="0" xfId="21" applyFont="1" applyAlignment="1">
      <alignment horizontal="center"/>
      <protection/>
    </xf>
    <xf numFmtId="4" fontId="28" fillId="0" borderId="0" xfId="21" applyNumberFormat="1" applyFont="1" applyAlignment="1">
      <alignment vertical="center"/>
      <protection/>
    </xf>
    <xf numFmtId="0" fontId="24" fillId="0" borderId="0" xfId="21" applyFont="1" applyAlignment="1">
      <alignment horizontal="left"/>
      <protection/>
    </xf>
    <xf numFmtId="4" fontId="24" fillId="0" borderId="0" xfId="21" applyNumberFormat="1" applyFont="1">
      <alignment/>
      <protection/>
    </xf>
    <xf numFmtId="0" fontId="21" fillId="0" borderId="41" xfId="21" applyFont="1" applyBorder="1" applyAlignment="1">
      <alignment horizontal="center" vertical="center"/>
      <protection/>
    </xf>
    <xf numFmtId="49" fontId="21" fillId="0" borderId="41" xfId="21" applyNumberFormat="1" applyFont="1" applyBorder="1" applyAlignment="1">
      <alignment horizontal="left" vertical="center" wrapText="1"/>
      <protection/>
    </xf>
    <xf numFmtId="0" fontId="21" fillId="0" borderId="41" xfId="21" applyFont="1" applyBorder="1" applyAlignment="1">
      <alignment horizontal="left" vertical="center" wrapText="1"/>
      <protection/>
    </xf>
    <xf numFmtId="0" fontId="21" fillId="0" borderId="41" xfId="21" applyFont="1" applyBorder="1" applyAlignment="1">
      <alignment horizontal="center" vertical="center" wrapText="1"/>
      <protection/>
    </xf>
    <xf numFmtId="164" fontId="21" fillId="0" borderId="41" xfId="21" applyNumberFormat="1" applyFont="1" applyBorder="1" applyAlignment="1">
      <alignment vertical="center"/>
      <protection/>
    </xf>
    <xf numFmtId="4" fontId="21" fillId="5" borderId="41" xfId="21" applyNumberFormat="1" applyFont="1" applyFill="1" applyBorder="1" applyAlignment="1" applyProtection="1">
      <alignment vertical="center"/>
      <protection locked="0"/>
    </xf>
    <xf numFmtId="4" fontId="21" fillId="0" borderId="41" xfId="21" applyNumberFormat="1" applyFont="1" applyBorder="1" applyAlignment="1">
      <alignment vertical="center"/>
      <protection/>
    </xf>
    <xf numFmtId="0" fontId="12" fillId="0" borderId="41" xfId="21" applyBorder="1" applyAlignment="1">
      <alignment vertical="center"/>
      <protection/>
    </xf>
    <xf numFmtId="0" fontId="25" fillId="5" borderId="39" xfId="21" applyFont="1" applyFill="1" applyBorder="1" applyAlignment="1" applyProtection="1">
      <alignment horizontal="left" vertical="center"/>
      <protection locked="0"/>
    </xf>
    <xf numFmtId="165" fontId="25" fillId="0" borderId="0" xfId="21" applyNumberFormat="1" applyFont="1" applyAlignment="1">
      <alignment vertical="center"/>
      <protection/>
    </xf>
    <xf numFmtId="165" fontId="25" fillId="0" borderId="40" xfId="21" applyNumberFormat="1" applyFont="1" applyBorder="1" applyAlignment="1">
      <alignment vertical="center"/>
      <protection/>
    </xf>
    <xf numFmtId="0" fontId="21" fillId="0" borderId="0" xfId="21" applyFont="1" applyAlignment="1">
      <alignment horizontal="left" vertical="center"/>
      <protection/>
    </xf>
    <xf numFmtId="4" fontId="12" fillId="0" borderId="0" xfId="21" applyNumberFormat="1" applyAlignment="1">
      <alignment vertical="center"/>
      <protection/>
    </xf>
    <xf numFmtId="0" fontId="29" fillId="0" borderId="41" xfId="21" applyFont="1" applyBorder="1" applyAlignment="1">
      <alignment horizontal="center" vertical="center"/>
      <protection/>
    </xf>
    <xf numFmtId="49" fontId="29" fillId="0" borderId="41" xfId="21" applyNumberFormat="1" applyFont="1" applyBorder="1" applyAlignment="1">
      <alignment horizontal="left" vertical="center" wrapText="1"/>
      <protection/>
    </xf>
    <xf numFmtId="0" fontId="29" fillId="0" borderId="41" xfId="21" applyFont="1" applyBorder="1" applyAlignment="1">
      <alignment horizontal="left" vertical="center" wrapText="1"/>
      <protection/>
    </xf>
    <xf numFmtId="0" fontId="29" fillId="0" borderId="41" xfId="21" applyFont="1" applyBorder="1" applyAlignment="1">
      <alignment horizontal="center" vertical="center" wrapText="1"/>
      <protection/>
    </xf>
    <xf numFmtId="164" fontId="29" fillId="0" borderId="41" xfId="21" applyNumberFormat="1" applyFont="1" applyBorder="1" applyAlignment="1">
      <alignment vertical="center"/>
      <protection/>
    </xf>
    <xf numFmtId="4" fontId="29" fillId="5" borderId="41" xfId="21" applyNumberFormat="1" applyFont="1" applyFill="1" applyBorder="1" applyAlignment="1" applyProtection="1">
      <alignment vertical="center"/>
      <protection locked="0"/>
    </xf>
    <xf numFmtId="4" fontId="29" fillId="0" borderId="41" xfId="21" applyNumberFormat="1" applyFont="1" applyBorder="1" applyAlignment="1">
      <alignment vertical="center"/>
      <protection/>
    </xf>
    <xf numFmtId="0" fontId="30" fillId="0" borderId="41" xfId="21" applyFont="1" applyBorder="1" applyAlignment="1">
      <alignment vertical="center"/>
      <protection/>
    </xf>
    <xf numFmtId="0" fontId="30" fillId="0" borderId="24" xfId="21" applyFont="1" applyBorder="1" applyAlignment="1">
      <alignment vertical="center"/>
      <protection/>
    </xf>
    <xf numFmtId="0" fontId="29" fillId="5" borderId="39" xfId="21" applyFont="1" applyFill="1" applyBorder="1" applyAlignment="1" applyProtection="1">
      <alignment horizontal="left" vertical="center"/>
      <protection locked="0"/>
    </xf>
    <xf numFmtId="0" fontId="29" fillId="0" borderId="0" xfId="21" applyFont="1" applyAlignment="1">
      <alignment horizontal="center" vertical="center"/>
      <protection/>
    </xf>
    <xf numFmtId="0" fontId="29" fillId="5" borderId="42" xfId="21" applyFont="1" applyFill="1" applyBorder="1" applyAlignment="1" applyProtection="1">
      <alignment horizontal="left" vertical="center"/>
      <protection locked="0"/>
    </xf>
    <xf numFmtId="0" fontId="29" fillId="0" borderId="33" xfId="21" applyFont="1" applyBorder="1" applyAlignment="1">
      <alignment horizontal="center" vertical="center"/>
      <protection/>
    </xf>
    <xf numFmtId="0" fontId="12" fillId="0" borderId="33" xfId="21" applyBorder="1" applyAlignment="1">
      <alignment vertical="center"/>
      <protection/>
    </xf>
    <xf numFmtId="165" fontId="25" fillId="0" borderId="33" xfId="21" applyNumberFormat="1" applyFont="1" applyBorder="1" applyAlignment="1">
      <alignment vertical="center"/>
      <protection/>
    </xf>
    <xf numFmtId="165" fontId="25" fillId="0" borderId="43" xfId="21" applyNumberFormat="1" applyFont="1" applyBorder="1" applyAlignment="1">
      <alignment vertical="center"/>
      <protection/>
    </xf>
    <xf numFmtId="0" fontId="0" fillId="7" borderId="1" xfId="0" applyFont="1" applyFill="1" applyBorder="1" applyAlignment="1">
      <alignment horizontal="right"/>
    </xf>
    <xf numFmtId="0" fontId="0" fillId="7" borderId="1" xfId="0" applyFont="1" applyFill="1" applyBorder="1"/>
    <xf numFmtId="0" fontId="0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4" fontId="0" fillId="7" borderId="1" xfId="0" applyNumberFormat="1" applyFont="1" applyFill="1" applyBorder="1" applyAlignment="1">
      <alignment horizontal="center"/>
    </xf>
    <xf numFmtId="0" fontId="0" fillId="7" borderId="0" xfId="0" applyFill="1"/>
    <xf numFmtId="0" fontId="0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 horizontal="center"/>
    </xf>
    <xf numFmtId="164" fontId="0" fillId="8" borderId="1" xfId="0" applyNumberFormat="1" applyFont="1" applyFill="1" applyBorder="1" applyAlignment="1">
      <alignment horizontal="center"/>
    </xf>
    <xf numFmtId="4" fontId="0" fillId="8" borderId="1" xfId="0" applyNumberFormat="1" applyFont="1" applyFill="1" applyBorder="1" applyAlignment="1">
      <alignment horizontal="center"/>
    </xf>
    <xf numFmtId="0" fontId="0" fillId="8" borderId="1" xfId="0" applyFont="1" applyFill="1" applyBorder="1" applyAlignment="1">
      <alignment horizontal="left" vertical="center" wrapText="1"/>
    </xf>
    <xf numFmtId="0" fontId="0" fillId="8" borderId="0" xfId="0" applyFill="1"/>
    <xf numFmtId="0" fontId="0" fillId="8" borderId="1" xfId="0" applyFont="1" applyFill="1" applyBorder="1" applyAlignment="1">
      <alignment horizontal="right"/>
    </xf>
    <xf numFmtId="0" fontId="0" fillId="8" borderId="1" xfId="0" applyFont="1" applyFill="1" applyBorder="1"/>
    <xf numFmtId="0" fontId="6" fillId="8" borderId="1" xfId="0" applyFont="1" applyFill="1" applyBorder="1" applyAlignment="1">
      <alignment horizontal="left" vertical="center" wrapText="1"/>
    </xf>
    <xf numFmtId="0" fontId="0" fillId="8" borderId="0" xfId="0" applyFont="1" applyFill="1"/>
    <xf numFmtId="0" fontId="0" fillId="8" borderId="2" xfId="0" applyFont="1" applyFill="1" applyBorder="1"/>
    <xf numFmtId="0" fontId="3" fillId="8" borderId="2" xfId="0" applyFont="1" applyFill="1" applyBorder="1" applyAlignment="1">
      <alignment horizontal="right"/>
    </xf>
    <xf numFmtId="0" fontId="3" fillId="8" borderId="5" xfId="0" applyFont="1" applyFill="1" applyBorder="1" applyAlignment="1">
      <alignment wrapText="1"/>
    </xf>
    <xf numFmtId="4" fontId="3" fillId="8" borderId="2" xfId="0" applyNumberFormat="1" applyFont="1" applyFill="1" applyBorder="1" applyAlignment="1">
      <alignment horizontal="center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2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5" fillId="3" borderId="2" xfId="0" applyFont="1" applyFill="1" applyBorder="1" applyAlignment="1">
      <alignment horizontal="right"/>
    </xf>
    <xf numFmtId="0" fontId="0" fillId="3" borderId="2" xfId="0" applyFont="1" applyFill="1" applyBorder="1"/>
    <xf numFmtId="4" fontId="11" fillId="0" borderId="12" xfId="20" applyNumberFormat="1" applyFont="1" applyBorder="1" applyAlignment="1">
      <alignment horizontal="right" vertical="center" indent="1"/>
      <protection/>
    </xf>
    <xf numFmtId="4" fontId="11" fillId="0" borderId="19" xfId="20" applyNumberFormat="1" applyFont="1" applyBorder="1" applyAlignment="1">
      <alignment horizontal="right" vertical="center" indent="1"/>
      <protection/>
    </xf>
    <xf numFmtId="4" fontId="11" fillId="0" borderId="12" xfId="20" applyNumberFormat="1" applyFont="1" applyBorder="1" applyAlignment="1">
      <alignment horizontal="right" vertical="center"/>
      <protection/>
    </xf>
    <xf numFmtId="4" fontId="11" fillId="0" borderId="9" xfId="20" applyNumberFormat="1" applyFont="1" applyBorder="1" applyAlignment="1">
      <alignment horizontal="right" vertical="center"/>
      <protection/>
    </xf>
    <xf numFmtId="0" fontId="9" fillId="0" borderId="0" xfId="20" applyFont="1" applyAlignment="1">
      <alignment horizontal="center"/>
      <protection/>
    </xf>
    <xf numFmtId="49" fontId="7" fillId="0" borderId="5" xfId="20" applyNumberFormat="1" applyBorder="1" applyAlignment="1">
      <alignment vertical="center"/>
      <protection/>
    </xf>
    <xf numFmtId="0" fontId="7" fillId="0" borderId="5" xfId="20" applyBorder="1" applyAlignment="1">
      <alignment vertical="center"/>
      <protection/>
    </xf>
    <xf numFmtId="0" fontId="7" fillId="0" borderId="19" xfId="20" applyBorder="1" applyAlignment="1">
      <alignment vertical="center"/>
      <protection/>
    </xf>
    <xf numFmtId="0" fontId="16" fillId="0" borderId="0" xfId="21" applyFont="1" applyAlignment="1">
      <alignment horizontal="left" vertical="center" wrapText="1"/>
      <protection/>
    </xf>
    <xf numFmtId="0" fontId="16" fillId="0" borderId="0" xfId="21" applyFont="1" applyAlignment="1">
      <alignment horizontal="left" vertical="center"/>
      <protection/>
    </xf>
    <xf numFmtId="0" fontId="12" fillId="0" borderId="0" xfId="21">
      <alignment/>
      <protection/>
    </xf>
    <xf numFmtId="0" fontId="11" fillId="0" borderId="0" xfId="21" applyFont="1" applyAlignment="1">
      <alignment horizontal="left" vertical="center" wrapText="1"/>
      <protection/>
    </xf>
    <xf numFmtId="0" fontId="12" fillId="0" borderId="0" xfId="21" applyAlignment="1">
      <alignment vertical="center"/>
      <protection/>
    </xf>
    <xf numFmtId="0" fontId="7" fillId="5" borderId="0" xfId="21" applyFont="1" applyFill="1" applyAlignment="1" applyProtection="1">
      <alignment horizontal="left" vertical="center"/>
      <protection locked="0"/>
    </xf>
    <xf numFmtId="0" fontId="7" fillId="0" borderId="0" xfId="21" applyFont="1" applyAlignment="1">
      <alignment horizontal="left" vertical="center"/>
      <protection/>
    </xf>
    <xf numFmtId="0" fontId="7" fillId="0" borderId="0" xfId="21" applyFont="1" applyAlignment="1">
      <alignment horizontal="left" vertical="center" wrapText="1"/>
      <protection/>
    </xf>
    <xf numFmtId="0" fontId="24" fillId="5" borderId="0" xfId="21" applyFont="1" applyFill="1" applyAlignment="1" applyProtection="1">
      <alignment horizontal="left" vertical="center"/>
      <protection locked="0"/>
    </xf>
    <xf numFmtId="0" fontId="24" fillId="0" borderId="0" xfId="21" applyFont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2\Sob&#283;tuchy_vodojem\&#352;rek_elektro\2023.04.18%20-%20&#352;rek%20PROJEKT\Rozpo&#269;et_Sob&#283;tuch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Rozpočet Pol"/>
    </sheetNames>
    <sheetDataSet>
      <sheetData sheetId="0"/>
      <sheetData sheetId="1">
        <row r="29">
          <cell r="J29" t="str">
            <v>CZK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250"/>
      <c r="B1" s="4"/>
      <c r="C1" s="4"/>
      <c r="D1" s="4"/>
      <c r="E1" s="4"/>
    </row>
    <row r="2" spans="1:5" ht="12.75" customHeight="1">
      <c r="A2" s="250"/>
      <c r="B2" s="251" t="s">
        <v>0</v>
      </c>
      <c r="C2" s="4"/>
      <c r="D2" s="4"/>
      <c r="E2" s="4"/>
    </row>
    <row r="3" spans="1:5" ht="20.1" customHeight="1">
      <c r="A3" s="250"/>
      <c r="B3" s="250"/>
      <c r="C3" s="4"/>
      <c r="D3" s="4"/>
      <c r="E3" s="4"/>
    </row>
    <row r="4" spans="1:5" ht="20.1" customHeight="1">
      <c r="A4" s="4"/>
      <c r="B4" s="252" t="s">
        <v>1</v>
      </c>
      <c r="C4" s="250"/>
      <c r="D4" s="250"/>
      <c r="E4" s="4"/>
    </row>
    <row r="5" spans="1:5" ht="12.75" customHeight="1">
      <c r="A5" s="4"/>
      <c r="B5" s="250" t="s">
        <v>2</v>
      </c>
      <c r="C5" s="250"/>
      <c r="D5" s="250"/>
      <c r="E5" s="4"/>
    </row>
    <row r="6" spans="1:5" ht="12.75" customHeight="1">
      <c r="A6" s="4"/>
      <c r="B6" s="5" t="s">
        <v>3</v>
      </c>
      <c r="C6" s="7">
        <f>0+C10+C11+C12+C18+C19+C23+C24+C25</f>
        <v>0</v>
      </c>
      <c r="D6" s="4"/>
      <c r="E6" s="4"/>
    </row>
    <row r="7" spans="1:5" ht="12.75" customHeight="1">
      <c r="A7" s="4"/>
      <c r="B7" s="5" t="s">
        <v>4</v>
      </c>
      <c r="C7" s="7">
        <f>0+E10+E11+E12+E18+E19+E23+E24+E25</f>
        <v>0</v>
      </c>
      <c r="D7" s="4"/>
      <c r="E7" s="4"/>
    </row>
    <row r="8" spans="1:5" ht="12.75" customHeight="1">
      <c r="A8" s="2"/>
      <c r="B8" s="2"/>
      <c r="C8" s="2"/>
      <c r="D8" s="2"/>
      <c r="E8" s="2"/>
    </row>
    <row r="9" spans="1:5" ht="12.75" customHeight="1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</row>
    <row r="10" spans="1:5" ht="12.75" customHeight="1">
      <c r="A10" s="16" t="s">
        <v>23</v>
      </c>
      <c r="B10" s="16" t="s">
        <v>24</v>
      </c>
      <c r="C10" s="17">
        <f>VRN!I3</f>
        <v>0</v>
      </c>
      <c r="D10" s="17">
        <f>VRN!O2</f>
        <v>0</v>
      </c>
      <c r="E10" s="17">
        <f>C10+D10</f>
        <v>0</v>
      </c>
    </row>
    <row r="11" spans="1:5" ht="12.75" customHeight="1">
      <c r="A11" s="16" t="s">
        <v>100</v>
      </c>
      <c r="B11" s="16" t="s">
        <v>101</v>
      </c>
      <c r="C11" s="17">
        <f>'SO 01'!I3</f>
        <v>0</v>
      </c>
      <c r="D11" s="17">
        <f>'SO 01'!O2</f>
        <v>0</v>
      </c>
      <c r="E11" s="17">
        <f>C11+D11</f>
        <v>0</v>
      </c>
    </row>
    <row r="12" spans="1:5" ht="12.75" customHeight="1">
      <c r="A12" s="16" t="s">
        <v>321</v>
      </c>
      <c r="B12" s="16" t="s">
        <v>322</v>
      </c>
      <c r="C12" s="17">
        <f>0+C13+C16+C17</f>
        <v>0</v>
      </c>
      <c r="D12" s="17">
        <f>0+D13+D16+D17</f>
        <v>0</v>
      </c>
      <c r="E12" s="17">
        <f>0+E13+E16+E17</f>
        <v>0</v>
      </c>
    </row>
    <row r="13" spans="1:5" ht="12.75" customHeight="1">
      <c r="A13" s="35" t="s">
        <v>328</v>
      </c>
      <c r="B13" s="35" t="s">
        <v>325</v>
      </c>
      <c r="C13" s="36">
        <f>0+C14+C15</f>
        <v>0</v>
      </c>
      <c r="D13" s="36">
        <f>0+D14+D15</f>
        <v>0</v>
      </c>
      <c r="E13" s="36">
        <f>0+E14+E15</f>
        <v>0</v>
      </c>
    </row>
    <row r="14" spans="1:5" ht="12.75" customHeight="1">
      <c r="A14" s="35" t="s">
        <v>329</v>
      </c>
      <c r="B14" s="35" t="s">
        <v>322</v>
      </c>
      <c r="C14" s="36">
        <f>'SO 02_PS 01_PS 01.01'!I3</f>
        <v>0</v>
      </c>
      <c r="D14" s="36">
        <f>'SO 02_PS 01_PS 01.01'!O2</f>
        <v>0</v>
      </c>
      <c r="E14" s="36">
        <f>C14+D14</f>
        <v>0</v>
      </c>
    </row>
    <row r="15" spans="1:5" ht="12.75" customHeight="1">
      <c r="A15" s="35" t="s">
        <v>571</v>
      </c>
      <c r="B15" s="35" t="s">
        <v>570</v>
      </c>
      <c r="C15" s="36">
        <f>'SO 02_PS 01_PS 01.02'!I3</f>
        <v>0</v>
      </c>
      <c r="D15" s="36">
        <f>'SO 02_PS 01_PS 01.02'!O2</f>
        <v>0</v>
      </c>
      <c r="E15" s="36">
        <f>C15+D15</f>
        <v>0</v>
      </c>
    </row>
    <row r="16" spans="1:5" ht="12.75" customHeight="1">
      <c r="A16" s="35" t="s">
        <v>632</v>
      </c>
      <c r="B16" s="35" t="s">
        <v>631</v>
      </c>
      <c r="C16" s="36">
        <f>'SO 02_PS 02'!G45</f>
        <v>0</v>
      </c>
      <c r="D16" s="36">
        <f>'SO 02_PS 02'!G46</f>
        <v>0</v>
      </c>
      <c r="E16" s="36">
        <f>C16+D16</f>
        <v>0</v>
      </c>
    </row>
    <row r="17" spans="1:5" ht="12.75" customHeight="1">
      <c r="A17" s="35" t="s">
        <v>634</v>
      </c>
      <c r="B17" s="35" t="s">
        <v>633</v>
      </c>
      <c r="C17" s="36">
        <f>'SO 02_SO 02'!I3</f>
        <v>0</v>
      </c>
      <c r="D17" s="36">
        <f>'SO 02_SO 02'!O2</f>
        <v>0</v>
      </c>
      <c r="E17" s="36">
        <f>C17+D17</f>
        <v>0</v>
      </c>
    </row>
    <row r="18" spans="1:5" ht="12.75" customHeight="1">
      <c r="A18" s="16" t="s">
        <v>759</v>
      </c>
      <c r="B18" s="16" t="s">
        <v>760</v>
      </c>
      <c r="C18" s="17">
        <f>'SO 03'!I3</f>
        <v>0</v>
      </c>
      <c r="D18" s="17">
        <f>'SO 03'!O2</f>
        <v>0</v>
      </c>
      <c r="E18" s="17">
        <f>C18+D18</f>
        <v>0</v>
      </c>
    </row>
    <row r="19" spans="1:5" ht="12.75" customHeight="1">
      <c r="A19" s="16" t="s">
        <v>809</v>
      </c>
      <c r="B19" s="16" t="s">
        <v>810</v>
      </c>
      <c r="C19" s="17">
        <f>0+C20+C21+C22</f>
        <v>0</v>
      </c>
      <c r="D19" s="17">
        <f>0+D20+D21+D22</f>
        <v>0</v>
      </c>
      <c r="E19" s="17">
        <f>0+E20+E21+E22</f>
        <v>0</v>
      </c>
    </row>
    <row r="20" spans="1:5" ht="12.75" customHeight="1">
      <c r="A20" s="35" t="s">
        <v>813</v>
      </c>
      <c r="B20" s="35" t="s">
        <v>812</v>
      </c>
      <c r="C20" s="36">
        <f>'SO 04_SO 04.01'!I3</f>
        <v>0</v>
      </c>
      <c r="D20" s="36">
        <f>'SO 04_SO 04.01'!O2</f>
        <v>0</v>
      </c>
      <c r="E20" s="36">
        <f aca="true" t="shared" si="0" ref="E20:E25">C20+D20</f>
        <v>0</v>
      </c>
    </row>
    <row r="21" spans="1:5" ht="12.75" customHeight="1">
      <c r="A21" s="35" t="s">
        <v>924</v>
      </c>
      <c r="B21" s="35" t="s">
        <v>923</v>
      </c>
      <c r="C21" s="36">
        <f>'SO 04_SO 04.02'!I3</f>
        <v>0</v>
      </c>
      <c r="D21" s="36">
        <f>'SO 04_SO 04.02'!O2</f>
        <v>0</v>
      </c>
      <c r="E21" s="36">
        <f t="shared" si="0"/>
        <v>0</v>
      </c>
    </row>
    <row r="22" spans="1:5" ht="12.75" customHeight="1">
      <c r="A22" s="35" t="s">
        <v>948</v>
      </c>
      <c r="B22" s="35" t="s">
        <v>947</v>
      </c>
      <c r="C22" s="36">
        <f>'SO 04_SO 04.03'!I3</f>
        <v>0</v>
      </c>
      <c r="D22" s="36">
        <f>'SO 04_SO 04.03'!O2</f>
        <v>0</v>
      </c>
      <c r="E22" s="36">
        <f t="shared" si="0"/>
        <v>0</v>
      </c>
    </row>
    <row r="23" spans="1:5" ht="12.75" customHeight="1">
      <c r="A23" s="16" t="s">
        <v>1063</v>
      </c>
      <c r="B23" s="16" t="s">
        <v>1064</v>
      </c>
      <c r="C23" s="17">
        <f>'SO 05'!I3</f>
        <v>0</v>
      </c>
      <c r="D23" s="17">
        <f>'SO 05'!O2</f>
        <v>0</v>
      </c>
      <c r="E23" s="17">
        <f t="shared" si="0"/>
        <v>0</v>
      </c>
    </row>
    <row r="24" spans="1:5" ht="12.75" customHeight="1">
      <c r="A24" s="16" t="s">
        <v>1219</v>
      </c>
      <c r="B24" s="16" t="s">
        <v>1220</v>
      </c>
      <c r="C24" s="17">
        <f>'SO 06'!I3</f>
        <v>0</v>
      </c>
      <c r="D24" s="17">
        <f>'SO 06'!O2</f>
        <v>0</v>
      </c>
      <c r="E24" s="17">
        <f t="shared" si="0"/>
        <v>0</v>
      </c>
    </row>
    <row r="25" spans="1:5" ht="12.75" customHeight="1">
      <c r="A25" s="16" t="s">
        <v>1291</v>
      </c>
      <c r="B25" s="16" t="s">
        <v>1292</v>
      </c>
      <c r="C25" s="17">
        <f>'SO 07'!J32</f>
        <v>0</v>
      </c>
      <c r="D25" s="17">
        <f>'SO 07'!J35</f>
        <v>0</v>
      </c>
      <c r="E25" s="17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9"/>
  <sheetViews>
    <sheetView workbookViewId="0" topLeftCell="A1">
      <pane ySplit="8" topLeftCell="A9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0+O9+O13+O17+O24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922</v>
      </c>
      <c r="I3" s="32">
        <f>0+I9+I13+I17+I24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320</v>
      </c>
      <c r="C4" s="254" t="s">
        <v>809</v>
      </c>
      <c r="D4" s="250"/>
      <c r="E4" s="12" t="s">
        <v>810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323</v>
      </c>
      <c r="B5" s="13" t="s">
        <v>17</v>
      </c>
      <c r="C5" s="255" t="s">
        <v>922</v>
      </c>
      <c r="D5" s="256"/>
      <c r="E5" s="14" t="s">
        <v>923</v>
      </c>
      <c r="F5" s="2"/>
      <c r="G5" s="2"/>
      <c r="H5" s="2"/>
      <c r="I5" s="2"/>
      <c r="O5" t="s">
        <v>20</v>
      </c>
      <c r="P5" t="s">
        <v>22</v>
      </c>
    </row>
    <row r="6" spans="1:9" ht="12.75" customHeight="1">
      <c r="A6" s="253" t="s">
        <v>25</v>
      </c>
      <c r="B6" s="253" t="s">
        <v>27</v>
      </c>
      <c r="C6" s="253" t="s">
        <v>29</v>
      </c>
      <c r="D6" s="253" t="s">
        <v>30</v>
      </c>
      <c r="E6" s="253" t="s">
        <v>31</v>
      </c>
      <c r="F6" s="253" t="s">
        <v>33</v>
      </c>
      <c r="G6" s="253" t="s">
        <v>35</v>
      </c>
      <c r="H6" s="253" t="s">
        <v>37</v>
      </c>
      <c r="I6" s="253"/>
    </row>
    <row r="7" spans="1:9" ht="12.75" customHeight="1">
      <c r="A7" s="253"/>
      <c r="B7" s="253"/>
      <c r="C7" s="253"/>
      <c r="D7" s="253"/>
      <c r="E7" s="253"/>
      <c r="F7" s="253"/>
      <c r="G7" s="253"/>
      <c r="H7" s="1" t="s">
        <v>38</v>
      </c>
      <c r="I7" s="1" t="s">
        <v>40</v>
      </c>
    </row>
    <row r="8" spans="1:9" ht="12.75" customHeight="1">
      <c r="A8" s="1" t="s">
        <v>26</v>
      </c>
      <c r="B8" s="1" t="s">
        <v>28</v>
      </c>
      <c r="C8" s="1" t="s">
        <v>22</v>
      </c>
      <c r="D8" s="1" t="s">
        <v>21</v>
      </c>
      <c r="E8" s="1" t="s">
        <v>32</v>
      </c>
      <c r="F8" s="1" t="s">
        <v>34</v>
      </c>
      <c r="G8" s="1" t="s">
        <v>36</v>
      </c>
      <c r="H8" s="1" t="s">
        <v>39</v>
      </c>
      <c r="I8" s="1" t="s">
        <v>41</v>
      </c>
    </row>
    <row r="9" spans="1:18" ht="12.75" customHeight="1">
      <c r="A9" s="15" t="s">
        <v>42</v>
      </c>
      <c r="B9" s="15"/>
      <c r="C9" s="19" t="s">
        <v>28</v>
      </c>
      <c r="D9" s="15"/>
      <c r="E9" s="20" t="s">
        <v>96</v>
      </c>
      <c r="F9" s="15"/>
      <c r="G9" s="15"/>
      <c r="H9" s="15"/>
      <c r="I9" s="21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18" t="s">
        <v>44</v>
      </c>
      <c r="B10" s="22" t="s">
        <v>28</v>
      </c>
      <c r="C10" s="22" t="s">
        <v>665</v>
      </c>
      <c r="D10" s="18" t="s">
        <v>46</v>
      </c>
      <c r="E10" s="23" t="s">
        <v>666</v>
      </c>
      <c r="F10" s="24" t="s">
        <v>112</v>
      </c>
      <c r="G10" s="25">
        <v>8.148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22</v>
      </c>
    </row>
    <row r="11" spans="1:5" ht="51">
      <c r="A11" s="27" t="s">
        <v>49</v>
      </c>
      <c r="E11" s="28" t="s">
        <v>925</v>
      </c>
    </row>
    <row r="12" spans="1:5" ht="12.75">
      <c r="A12" s="29" t="s">
        <v>51</v>
      </c>
      <c r="E12" s="30" t="s">
        <v>926</v>
      </c>
    </row>
    <row r="13" spans="1:18" ht="12.75" customHeight="1">
      <c r="A13" s="2" t="s">
        <v>42</v>
      </c>
      <c r="B13" s="2"/>
      <c r="C13" s="33" t="s">
        <v>32</v>
      </c>
      <c r="D13" s="2"/>
      <c r="E13" s="20" t="s">
        <v>205</v>
      </c>
      <c r="F13" s="2"/>
      <c r="G13" s="2"/>
      <c r="H13" s="2"/>
      <c r="I13" s="34">
        <f>0+Q13</f>
        <v>0</v>
      </c>
      <c r="O13">
        <f>0+R13</f>
        <v>0</v>
      </c>
      <c r="Q13">
        <f>0+I14</f>
        <v>0</v>
      </c>
      <c r="R13">
        <f>0+O14</f>
        <v>0</v>
      </c>
    </row>
    <row r="14" spans="1:16" ht="12.75">
      <c r="A14" s="18" t="s">
        <v>44</v>
      </c>
      <c r="B14" s="22" t="s">
        <v>22</v>
      </c>
      <c r="C14" s="22" t="s">
        <v>927</v>
      </c>
      <c r="D14" s="18" t="s">
        <v>46</v>
      </c>
      <c r="E14" s="23" t="s">
        <v>928</v>
      </c>
      <c r="F14" s="24" t="s">
        <v>198</v>
      </c>
      <c r="G14" s="25">
        <v>19.13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22</v>
      </c>
    </row>
    <row r="15" spans="1:5" ht="25.5">
      <c r="A15" s="27" t="s">
        <v>49</v>
      </c>
      <c r="E15" s="28" t="s">
        <v>929</v>
      </c>
    </row>
    <row r="16" spans="1:5" ht="12.75">
      <c r="A16" s="29" t="s">
        <v>51</v>
      </c>
      <c r="E16" s="30" t="s">
        <v>930</v>
      </c>
    </row>
    <row r="17" spans="1:18" ht="12.75" customHeight="1">
      <c r="A17" s="2" t="s">
        <v>42</v>
      </c>
      <c r="B17" s="2"/>
      <c r="C17" s="33" t="s">
        <v>34</v>
      </c>
      <c r="D17" s="2"/>
      <c r="E17" s="20" t="s">
        <v>861</v>
      </c>
      <c r="F17" s="2"/>
      <c r="G17" s="2"/>
      <c r="H17" s="2"/>
      <c r="I17" s="34">
        <f>0+Q17</f>
        <v>0</v>
      </c>
      <c r="O17">
        <f>0+R17</f>
        <v>0</v>
      </c>
      <c r="Q17">
        <f>0+I18+I21</f>
        <v>0</v>
      </c>
      <c r="R17">
        <f>0+O18+O21</f>
        <v>0</v>
      </c>
    </row>
    <row r="18" spans="1:16" ht="12.75">
      <c r="A18" s="18" t="s">
        <v>44</v>
      </c>
      <c r="B18" s="22" t="s">
        <v>21</v>
      </c>
      <c r="C18" s="22" t="s">
        <v>931</v>
      </c>
      <c r="D18" s="18" t="s">
        <v>46</v>
      </c>
      <c r="E18" s="23" t="s">
        <v>932</v>
      </c>
      <c r="F18" s="24" t="s">
        <v>198</v>
      </c>
      <c r="G18" s="25">
        <v>19.13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38.25">
      <c r="A19" s="27" t="s">
        <v>49</v>
      </c>
      <c r="E19" s="28" t="s">
        <v>933</v>
      </c>
    </row>
    <row r="20" spans="1:5" ht="12.75">
      <c r="A20" s="31" t="s">
        <v>51</v>
      </c>
      <c r="E20" s="30" t="s">
        <v>930</v>
      </c>
    </row>
    <row r="21" spans="1:16" ht="12.75">
      <c r="A21" s="18" t="s">
        <v>175</v>
      </c>
      <c r="B21" s="227" t="s">
        <v>32</v>
      </c>
      <c r="C21" s="227" t="s">
        <v>934</v>
      </c>
      <c r="D21" s="228" t="s">
        <v>46</v>
      </c>
      <c r="E21" s="229" t="s">
        <v>935</v>
      </c>
      <c r="F21" s="230" t="s">
        <v>198</v>
      </c>
      <c r="G21" s="231">
        <v>19.13</v>
      </c>
      <c r="H21" s="232">
        <v>0</v>
      </c>
      <c r="I21" s="232">
        <f>ROUND(ROUND(H21,2)*ROUND(G21,3),2)</f>
        <v>0</v>
      </c>
      <c r="O21">
        <f>(I21*21)/100</f>
        <v>0</v>
      </c>
      <c r="P21" t="s">
        <v>22</v>
      </c>
    </row>
    <row r="22" spans="1:9" ht="12.75">
      <c r="A22" s="27" t="s">
        <v>49</v>
      </c>
      <c r="B22" s="233"/>
      <c r="C22" s="233"/>
      <c r="D22" s="233"/>
      <c r="E22" s="234" t="s">
        <v>46</v>
      </c>
      <c r="F22" s="233"/>
      <c r="G22" s="233"/>
      <c r="H22" s="233"/>
      <c r="I22" s="233"/>
    </row>
    <row r="23" spans="1:9" ht="12.75">
      <c r="A23" s="29" t="s">
        <v>51</v>
      </c>
      <c r="B23" s="233"/>
      <c r="C23" s="233"/>
      <c r="D23" s="233"/>
      <c r="E23" s="235" t="s">
        <v>46</v>
      </c>
      <c r="F23" s="233"/>
      <c r="G23" s="233"/>
      <c r="H23" s="233"/>
      <c r="I23" s="233"/>
    </row>
    <row r="24" spans="1:18" ht="12.75" customHeight="1">
      <c r="A24" s="2" t="s">
        <v>42</v>
      </c>
      <c r="B24" s="2"/>
      <c r="C24" s="33" t="s">
        <v>39</v>
      </c>
      <c r="D24" s="2"/>
      <c r="E24" s="20" t="s">
        <v>310</v>
      </c>
      <c r="F24" s="2"/>
      <c r="G24" s="2"/>
      <c r="H24" s="2"/>
      <c r="I24" s="34">
        <f>0+Q24</f>
        <v>0</v>
      </c>
      <c r="O24">
        <f>0+R24</f>
        <v>0</v>
      </c>
      <c r="Q24">
        <f>0+I25+I28+I31+I34+I37</f>
        <v>0</v>
      </c>
      <c r="R24">
        <f>0+O25+O28+O31+O34+O37</f>
        <v>0</v>
      </c>
    </row>
    <row r="25" spans="1:16" ht="25.5">
      <c r="A25" s="18" t="s">
        <v>44</v>
      </c>
      <c r="B25" s="22" t="s">
        <v>34</v>
      </c>
      <c r="C25" s="22" t="s">
        <v>936</v>
      </c>
      <c r="D25" s="18" t="s">
        <v>46</v>
      </c>
      <c r="E25" s="23" t="s">
        <v>937</v>
      </c>
      <c r="F25" s="24" t="s">
        <v>219</v>
      </c>
      <c r="G25" s="25">
        <v>3.23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38.25">
      <c r="A26" s="27" t="s">
        <v>49</v>
      </c>
      <c r="E26" s="28" t="s">
        <v>938</v>
      </c>
    </row>
    <row r="27" spans="1:5" ht="12.75">
      <c r="A27" s="31" t="s">
        <v>51</v>
      </c>
      <c r="E27" s="30" t="s">
        <v>939</v>
      </c>
    </row>
    <row r="28" spans="1:16" ht="12.75">
      <c r="A28" s="18" t="s">
        <v>175</v>
      </c>
      <c r="B28" s="227" t="s">
        <v>36</v>
      </c>
      <c r="C28" s="227" t="s">
        <v>940</v>
      </c>
      <c r="D28" s="228" t="s">
        <v>46</v>
      </c>
      <c r="E28" s="229" t="s">
        <v>941</v>
      </c>
      <c r="F28" s="230" t="s">
        <v>219</v>
      </c>
      <c r="G28" s="231">
        <v>3.23</v>
      </c>
      <c r="H28" s="232">
        <v>0</v>
      </c>
      <c r="I28" s="232">
        <f>ROUND(ROUND(H28,2)*ROUND(G28,3),2)</f>
        <v>0</v>
      </c>
      <c r="O28">
        <f>(I28*21)/100</f>
        <v>0</v>
      </c>
      <c r="P28" t="s">
        <v>22</v>
      </c>
    </row>
    <row r="29" spans="1:9" ht="12.75">
      <c r="A29" s="27" t="s">
        <v>49</v>
      </c>
      <c r="B29" s="233"/>
      <c r="C29" s="233"/>
      <c r="D29" s="233"/>
      <c r="E29" s="234" t="s">
        <v>46</v>
      </c>
      <c r="F29" s="233"/>
      <c r="G29" s="233"/>
      <c r="H29" s="233"/>
      <c r="I29" s="233"/>
    </row>
    <row r="30" spans="1:9" ht="12.75">
      <c r="A30" s="31" t="s">
        <v>51</v>
      </c>
      <c r="B30" s="233"/>
      <c r="C30" s="233"/>
      <c r="D30" s="233"/>
      <c r="E30" s="235" t="s">
        <v>46</v>
      </c>
      <c r="F30" s="233"/>
      <c r="G30" s="233"/>
      <c r="H30" s="233"/>
      <c r="I30" s="233"/>
    </row>
    <row r="31" spans="1:16" ht="12.75">
      <c r="A31" s="18" t="s">
        <v>44</v>
      </c>
      <c r="B31" s="22" t="s">
        <v>63</v>
      </c>
      <c r="C31" s="22" t="s">
        <v>753</v>
      </c>
      <c r="D31" s="18" t="s">
        <v>46</v>
      </c>
      <c r="E31" s="23" t="s">
        <v>754</v>
      </c>
      <c r="F31" s="24" t="s">
        <v>219</v>
      </c>
      <c r="G31" s="25">
        <v>24.3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25.5">
      <c r="A32" s="27" t="s">
        <v>49</v>
      </c>
      <c r="E32" s="28" t="s">
        <v>755</v>
      </c>
    </row>
    <row r="33" spans="1:5" ht="12.75">
      <c r="A33" s="31" t="s">
        <v>51</v>
      </c>
      <c r="E33" s="30" t="s">
        <v>942</v>
      </c>
    </row>
    <row r="34" spans="1:16" ht="12.75">
      <c r="A34" s="18" t="s">
        <v>175</v>
      </c>
      <c r="B34" s="227" t="s">
        <v>66</v>
      </c>
      <c r="C34" s="227" t="s">
        <v>756</v>
      </c>
      <c r="D34" s="228" t="s">
        <v>46</v>
      </c>
      <c r="E34" s="229" t="s">
        <v>757</v>
      </c>
      <c r="F34" s="230" t="s">
        <v>219</v>
      </c>
      <c r="G34" s="231">
        <v>24.3</v>
      </c>
      <c r="H34" s="232">
        <v>0</v>
      </c>
      <c r="I34" s="232">
        <f>ROUND(ROUND(H34,2)*ROUND(G34,3),2)</f>
        <v>0</v>
      </c>
      <c r="O34">
        <f>(I34*21)/100</f>
        <v>0</v>
      </c>
      <c r="P34" t="s">
        <v>22</v>
      </c>
    </row>
    <row r="35" spans="1:9" ht="12.75">
      <c r="A35" s="27" t="s">
        <v>49</v>
      </c>
      <c r="B35" s="233"/>
      <c r="C35" s="233"/>
      <c r="D35" s="233"/>
      <c r="E35" s="234" t="s">
        <v>46</v>
      </c>
      <c r="F35" s="233"/>
      <c r="G35" s="233"/>
      <c r="H35" s="233"/>
      <c r="I35" s="233"/>
    </row>
    <row r="36" spans="1:9" ht="12.75">
      <c r="A36" s="31" t="s">
        <v>51</v>
      </c>
      <c r="B36" s="233"/>
      <c r="C36" s="233"/>
      <c r="D36" s="233"/>
      <c r="E36" s="235" t="s">
        <v>46</v>
      </c>
      <c r="F36" s="233"/>
      <c r="G36" s="233"/>
      <c r="H36" s="233"/>
      <c r="I36" s="233"/>
    </row>
    <row r="37" spans="1:16" ht="12.75">
      <c r="A37" s="18" t="s">
        <v>44</v>
      </c>
      <c r="B37" s="22" t="s">
        <v>39</v>
      </c>
      <c r="C37" s="22" t="s">
        <v>943</v>
      </c>
      <c r="D37" s="18" t="s">
        <v>46</v>
      </c>
      <c r="E37" s="23" t="s">
        <v>944</v>
      </c>
      <c r="F37" s="24" t="s">
        <v>156</v>
      </c>
      <c r="G37" s="25">
        <v>7.670928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22</v>
      </c>
    </row>
    <row r="38" spans="1:5" ht="25.5">
      <c r="A38" s="27" t="s">
        <v>49</v>
      </c>
      <c r="E38" s="28" t="s">
        <v>945</v>
      </c>
    </row>
    <row r="39" spans="1:5" ht="12.75">
      <c r="A39" s="29" t="s">
        <v>51</v>
      </c>
      <c r="E39" s="30" t="s">
        <v>46</v>
      </c>
    </row>
  </sheetData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138"/>
  <sheetViews>
    <sheetView workbookViewId="0" topLeftCell="A1">
      <pane ySplit="8" topLeftCell="A9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0+O9+O58+O68+O123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946</v>
      </c>
      <c r="I3" s="32">
        <f>0+I9+I58+I68+I123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320</v>
      </c>
      <c r="C4" s="254" t="s">
        <v>809</v>
      </c>
      <c r="D4" s="250"/>
      <c r="E4" s="12" t="s">
        <v>810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323</v>
      </c>
      <c r="B5" s="13" t="s">
        <v>17</v>
      </c>
      <c r="C5" s="255" t="s">
        <v>946</v>
      </c>
      <c r="D5" s="256"/>
      <c r="E5" s="14" t="s">
        <v>947</v>
      </c>
      <c r="F5" s="2"/>
      <c r="G5" s="2"/>
      <c r="H5" s="2"/>
      <c r="I5" s="2"/>
      <c r="O5" t="s">
        <v>20</v>
      </c>
      <c r="P5" t="s">
        <v>22</v>
      </c>
    </row>
    <row r="6" spans="1:9" ht="12.75" customHeight="1">
      <c r="A6" s="253" t="s">
        <v>25</v>
      </c>
      <c r="B6" s="253" t="s">
        <v>27</v>
      </c>
      <c r="C6" s="253" t="s">
        <v>29</v>
      </c>
      <c r="D6" s="253" t="s">
        <v>30</v>
      </c>
      <c r="E6" s="253" t="s">
        <v>31</v>
      </c>
      <c r="F6" s="253" t="s">
        <v>33</v>
      </c>
      <c r="G6" s="253" t="s">
        <v>35</v>
      </c>
      <c r="H6" s="253" t="s">
        <v>37</v>
      </c>
      <c r="I6" s="253"/>
    </row>
    <row r="7" spans="1:9" ht="12.75" customHeight="1">
      <c r="A7" s="253"/>
      <c r="B7" s="253"/>
      <c r="C7" s="253"/>
      <c r="D7" s="253"/>
      <c r="E7" s="253"/>
      <c r="F7" s="253"/>
      <c r="G7" s="253"/>
      <c r="H7" s="1" t="s">
        <v>38</v>
      </c>
      <c r="I7" s="1" t="s">
        <v>40</v>
      </c>
    </row>
    <row r="8" spans="1:9" ht="12.75" customHeight="1">
      <c r="A8" s="1" t="s">
        <v>26</v>
      </c>
      <c r="B8" s="1" t="s">
        <v>28</v>
      </c>
      <c r="C8" s="1" t="s">
        <v>22</v>
      </c>
      <c r="D8" s="1" t="s">
        <v>21</v>
      </c>
      <c r="E8" s="1" t="s">
        <v>32</v>
      </c>
      <c r="F8" s="1" t="s">
        <v>34</v>
      </c>
      <c r="G8" s="1" t="s">
        <v>36</v>
      </c>
      <c r="H8" s="1" t="s">
        <v>39</v>
      </c>
      <c r="I8" s="1" t="s">
        <v>41</v>
      </c>
    </row>
    <row r="9" spans="1:18" ht="12.75" customHeight="1">
      <c r="A9" s="15" t="s">
        <v>42</v>
      </c>
      <c r="B9" s="15"/>
      <c r="C9" s="19" t="s">
        <v>28</v>
      </c>
      <c r="D9" s="15"/>
      <c r="E9" s="20" t="s">
        <v>96</v>
      </c>
      <c r="F9" s="15"/>
      <c r="G9" s="15"/>
      <c r="H9" s="15"/>
      <c r="I9" s="21">
        <f>0+Q9</f>
        <v>0</v>
      </c>
      <c r="O9">
        <f>0+R9</f>
        <v>0</v>
      </c>
      <c r="Q9">
        <f>0+I10+I13+I16+I19+I22+I25+I28+I31+I34+I37+I40+I43+I46+I49+I52+I55</f>
        <v>0</v>
      </c>
      <c r="R9">
        <f>0+O10+O13+O16+O19+O22+O25+O28+O31+O34+O37+O40+O43+O46+O49+O52+O55</f>
        <v>0</v>
      </c>
    </row>
    <row r="10" spans="1:16" ht="12.75">
      <c r="A10" s="18" t="s">
        <v>44</v>
      </c>
      <c r="B10" s="22" t="s">
        <v>28</v>
      </c>
      <c r="C10" s="22" t="s">
        <v>949</v>
      </c>
      <c r="D10" s="18" t="s">
        <v>46</v>
      </c>
      <c r="E10" s="23" t="s">
        <v>950</v>
      </c>
      <c r="F10" s="24" t="s">
        <v>179</v>
      </c>
      <c r="G10" s="25">
        <v>9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22</v>
      </c>
    </row>
    <row r="11" spans="1:5" ht="25.5">
      <c r="A11" s="27" t="s">
        <v>49</v>
      </c>
      <c r="E11" s="28" t="s">
        <v>951</v>
      </c>
    </row>
    <row r="12" spans="1:5" ht="12.75">
      <c r="A12" s="31" t="s">
        <v>51</v>
      </c>
      <c r="E12" s="30" t="s">
        <v>46</v>
      </c>
    </row>
    <row r="13" spans="1:16" ht="12.75">
      <c r="A13" s="18" t="s">
        <v>44</v>
      </c>
      <c r="B13" s="22" t="s">
        <v>22</v>
      </c>
      <c r="C13" s="22" t="s">
        <v>952</v>
      </c>
      <c r="D13" s="18" t="s">
        <v>46</v>
      </c>
      <c r="E13" s="23" t="s">
        <v>953</v>
      </c>
      <c r="F13" s="24" t="s">
        <v>179</v>
      </c>
      <c r="G13" s="25">
        <v>9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25.5">
      <c r="A14" s="27" t="s">
        <v>49</v>
      </c>
      <c r="E14" s="28" t="s">
        <v>954</v>
      </c>
    </row>
    <row r="15" spans="1:5" ht="12.75">
      <c r="A15" s="31" t="s">
        <v>51</v>
      </c>
      <c r="E15" s="30" t="s">
        <v>46</v>
      </c>
    </row>
    <row r="16" spans="1:16" ht="12.75">
      <c r="A16" s="18" t="s">
        <v>44</v>
      </c>
      <c r="B16" s="22" t="s">
        <v>21</v>
      </c>
      <c r="C16" s="22" t="s">
        <v>955</v>
      </c>
      <c r="D16" s="18" t="s">
        <v>46</v>
      </c>
      <c r="E16" s="23" t="s">
        <v>956</v>
      </c>
      <c r="F16" s="24" t="s">
        <v>179</v>
      </c>
      <c r="G16" s="25">
        <v>9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22</v>
      </c>
    </row>
    <row r="17" spans="1:5" ht="25.5">
      <c r="A17" s="27" t="s">
        <v>49</v>
      </c>
      <c r="E17" s="28" t="s">
        <v>957</v>
      </c>
    </row>
    <row r="18" spans="1:5" ht="12.75">
      <c r="A18" s="31" t="s">
        <v>51</v>
      </c>
      <c r="E18" s="30" t="s">
        <v>46</v>
      </c>
    </row>
    <row r="19" spans="1:16" ht="12.75">
      <c r="A19" s="18" t="s">
        <v>44</v>
      </c>
      <c r="B19" s="22" t="s">
        <v>32</v>
      </c>
      <c r="C19" s="22" t="s">
        <v>958</v>
      </c>
      <c r="D19" s="18" t="s">
        <v>46</v>
      </c>
      <c r="E19" s="23" t="s">
        <v>959</v>
      </c>
      <c r="F19" s="24" t="s">
        <v>179</v>
      </c>
      <c r="G19" s="25">
        <v>9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22</v>
      </c>
    </row>
    <row r="20" spans="1:5" ht="12.75">
      <c r="A20" s="27" t="s">
        <v>49</v>
      </c>
      <c r="E20" s="28" t="s">
        <v>960</v>
      </c>
    </row>
    <row r="21" spans="1:5" ht="12.75">
      <c r="A21" s="31" t="s">
        <v>51</v>
      </c>
      <c r="E21" s="30" t="s">
        <v>46</v>
      </c>
    </row>
    <row r="22" spans="1:16" ht="12.75">
      <c r="A22" s="18" t="s">
        <v>44</v>
      </c>
      <c r="B22" s="22" t="s">
        <v>34</v>
      </c>
      <c r="C22" s="22" t="s">
        <v>961</v>
      </c>
      <c r="D22" s="18" t="s">
        <v>46</v>
      </c>
      <c r="E22" s="23" t="s">
        <v>962</v>
      </c>
      <c r="F22" s="24" t="s">
        <v>112</v>
      </c>
      <c r="G22" s="25">
        <v>144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12.75">
      <c r="A23" s="27" t="s">
        <v>49</v>
      </c>
      <c r="E23" s="28" t="s">
        <v>963</v>
      </c>
    </row>
    <row r="24" spans="1:5" ht="12.75">
      <c r="A24" s="31" t="s">
        <v>51</v>
      </c>
      <c r="E24" s="30" t="s">
        <v>964</v>
      </c>
    </row>
    <row r="25" spans="1:16" ht="12.75">
      <c r="A25" s="18" t="s">
        <v>44</v>
      </c>
      <c r="B25" s="22" t="s">
        <v>36</v>
      </c>
      <c r="C25" s="22" t="s">
        <v>965</v>
      </c>
      <c r="D25" s="18" t="s">
        <v>46</v>
      </c>
      <c r="E25" s="23" t="s">
        <v>966</v>
      </c>
      <c r="F25" s="24" t="s">
        <v>219</v>
      </c>
      <c r="G25" s="25">
        <v>75.25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25.5">
      <c r="A26" s="27" t="s">
        <v>49</v>
      </c>
      <c r="E26" s="28" t="s">
        <v>967</v>
      </c>
    </row>
    <row r="27" spans="1:5" ht="12.75">
      <c r="A27" s="31" t="s">
        <v>51</v>
      </c>
      <c r="E27" s="30" t="s">
        <v>968</v>
      </c>
    </row>
    <row r="28" spans="1:16" ht="12.75">
      <c r="A28" s="18" t="s">
        <v>44</v>
      </c>
      <c r="B28" s="22" t="s">
        <v>63</v>
      </c>
      <c r="C28" s="22" t="s">
        <v>969</v>
      </c>
      <c r="D28" s="18" t="s">
        <v>46</v>
      </c>
      <c r="E28" s="23" t="s">
        <v>970</v>
      </c>
      <c r="F28" s="24" t="s">
        <v>112</v>
      </c>
      <c r="G28" s="25">
        <v>0.821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22</v>
      </c>
    </row>
    <row r="29" spans="1:5" ht="25.5">
      <c r="A29" s="27" t="s">
        <v>49</v>
      </c>
      <c r="E29" s="28" t="s">
        <v>971</v>
      </c>
    </row>
    <row r="30" spans="1:5" ht="12.75">
      <c r="A30" s="31" t="s">
        <v>51</v>
      </c>
      <c r="E30" s="30" t="s">
        <v>972</v>
      </c>
    </row>
    <row r="31" spans="1:16" ht="12.75">
      <c r="A31" s="18" t="s">
        <v>44</v>
      </c>
      <c r="B31" s="22" t="s">
        <v>66</v>
      </c>
      <c r="C31" s="22" t="s">
        <v>130</v>
      </c>
      <c r="D31" s="18" t="s">
        <v>46</v>
      </c>
      <c r="E31" s="23" t="s">
        <v>131</v>
      </c>
      <c r="F31" s="24" t="s">
        <v>112</v>
      </c>
      <c r="G31" s="25">
        <v>0.821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25.5">
      <c r="A32" s="27" t="s">
        <v>49</v>
      </c>
      <c r="E32" s="28" t="s">
        <v>132</v>
      </c>
    </row>
    <row r="33" spans="1:5" ht="12.75">
      <c r="A33" s="31" t="s">
        <v>51</v>
      </c>
      <c r="E33" s="30" t="s">
        <v>973</v>
      </c>
    </row>
    <row r="34" spans="1:16" ht="12.75">
      <c r="A34" s="18" t="s">
        <v>44</v>
      </c>
      <c r="B34" s="22" t="s">
        <v>39</v>
      </c>
      <c r="C34" s="22" t="s">
        <v>137</v>
      </c>
      <c r="D34" s="18" t="s">
        <v>46</v>
      </c>
      <c r="E34" s="23" t="s">
        <v>138</v>
      </c>
      <c r="F34" s="24" t="s">
        <v>112</v>
      </c>
      <c r="G34" s="25">
        <v>8.111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22</v>
      </c>
    </row>
    <row r="35" spans="1:5" ht="51">
      <c r="A35" s="27" t="s">
        <v>49</v>
      </c>
      <c r="E35" s="28" t="s">
        <v>139</v>
      </c>
    </row>
    <row r="36" spans="1:5" ht="12.75">
      <c r="A36" s="31" t="s">
        <v>51</v>
      </c>
      <c r="E36" s="30" t="s">
        <v>974</v>
      </c>
    </row>
    <row r="37" spans="1:16" ht="12.75">
      <c r="A37" s="18" t="s">
        <v>44</v>
      </c>
      <c r="B37" s="22" t="s">
        <v>41</v>
      </c>
      <c r="C37" s="22" t="s">
        <v>144</v>
      </c>
      <c r="D37" s="18" t="s">
        <v>46</v>
      </c>
      <c r="E37" s="23" t="s">
        <v>145</v>
      </c>
      <c r="F37" s="24" t="s">
        <v>112</v>
      </c>
      <c r="G37" s="25">
        <v>8.111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22</v>
      </c>
    </row>
    <row r="38" spans="1:5" ht="38.25">
      <c r="A38" s="27" t="s">
        <v>49</v>
      </c>
      <c r="E38" s="28" t="s">
        <v>146</v>
      </c>
    </row>
    <row r="39" spans="1:5" ht="12.75">
      <c r="A39" s="31" t="s">
        <v>51</v>
      </c>
      <c r="E39" s="30" t="s">
        <v>974</v>
      </c>
    </row>
    <row r="40" spans="1:16" ht="12.75">
      <c r="A40" s="18" t="s">
        <v>44</v>
      </c>
      <c r="B40" s="22" t="s">
        <v>73</v>
      </c>
      <c r="C40" s="22" t="s">
        <v>150</v>
      </c>
      <c r="D40" s="18" t="s">
        <v>46</v>
      </c>
      <c r="E40" s="23" t="s">
        <v>151</v>
      </c>
      <c r="F40" s="24" t="s">
        <v>112</v>
      </c>
      <c r="G40" s="25">
        <v>8.111</v>
      </c>
      <c r="H40" s="26">
        <v>0</v>
      </c>
      <c r="I40" s="26">
        <f>ROUND(ROUND(H40,2)*ROUND(G40,3),2)</f>
        <v>0</v>
      </c>
      <c r="O40">
        <f>(I40*21)/100</f>
        <v>0</v>
      </c>
      <c r="P40" t="s">
        <v>22</v>
      </c>
    </row>
    <row r="41" spans="1:5" ht="25.5">
      <c r="A41" s="27" t="s">
        <v>49</v>
      </c>
      <c r="E41" s="28" t="s">
        <v>152</v>
      </c>
    </row>
    <row r="42" spans="1:5" ht="12.75">
      <c r="A42" s="31" t="s">
        <v>51</v>
      </c>
      <c r="E42" s="30" t="s">
        <v>974</v>
      </c>
    </row>
    <row r="43" spans="1:16" ht="12.75">
      <c r="A43" s="18" t="s">
        <v>44</v>
      </c>
      <c r="B43" s="22" t="s">
        <v>76</v>
      </c>
      <c r="C43" s="22" t="s">
        <v>154</v>
      </c>
      <c r="D43" s="18" t="s">
        <v>46</v>
      </c>
      <c r="E43" s="23" t="s">
        <v>155</v>
      </c>
      <c r="F43" s="24" t="s">
        <v>156</v>
      </c>
      <c r="G43" s="25">
        <v>15.411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22</v>
      </c>
    </row>
    <row r="44" spans="1:5" ht="25.5">
      <c r="A44" s="27" t="s">
        <v>49</v>
      </c>
      <c r="E44" s="28" t="s">
        <v>157</v>
      </c>
    </row>
    <row r="45" spans="1:5" ht="12.75">
      <c r="A45" s="31" t="s">
        <v>51</v>
      </c>
      <c r="E45" s="30" t="s">
        <v>975</v>
      </c>
    </row>
    <row r="46" spans="1:16" ht="25.5">
      <c r="A46" s="18" t="s">
        <v>44</v>
      </c>
      <c r="B46" s="22" t="s">
        <v>79</v>
      </c>
      <c r="C46" s="22" t="s">
        <v>976</v>
      </c>
      <c r="D46" s="18" t="s">
        <v>46</v>
      </c>
      <c r="E46" s="23" t="s">
        <v>977</v>
      </c>
      <c r="F46" s="24" t="s">
        <v>198</v>
      </c>
      <c r="G46" s="25">
        <v>462.18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38.25">
      <c r="A47" s="27" t="s">
        <v>49</v>
      </c>
      <c r="E47" s="28" t="s">
        <v>978</v>
      </c>
    </row>
    <row r="48" spans="1:5" ht="12.75">
      <c r="A48" s="31" t="s">
        <v>51</v>
      </c>
      <c r="E48" s="30" t="s">
        <v>979</v>
      </c>
    </row>
    <row r="49" spans="1:16" ht="12.75">
      <c r="A49" s="18" t="s">
        <v>44</v>
      </c>
      <c r="B49" s="22" t="s">
        <v>82</v>
      </c>
      <c r="C49" s="22" t="s">
        <v>980</v>
      </c>
      <c r="D49" s="18" t="s">
        <v>46</v>
      </c>
      <c r="E49" s="23" t="s">
        <v>981</v>
      </c>
      <c r="F49" s="24" t="s">
        <v>198</v>
      </c>
      <c r="G49" s="25">
        <v>462.18</v>
      </c>
      <c r="H49" s="26">
        <v>0</v>
      </c>
      <c r="I49" s="26">
        <f>ROUND(ROUND(H49,2)*ROUND(G49,3),2)</f>
        <v>0</v>
      </c>
      <c r="O49">
        <f>(I49*21)/100</f>
        <v>0</v>
      </c>
      <c r="P49" t="s">
        <v>22</v>
      </c>
    </row>
    <row r="50" spans="1:5" ht="25.5">
      <c r="A50" s="27" t="s">
        <v>49</v>
      </c>
      <c r="E50" s="28" t="s">
        <v>982</v>
      </c>
    </row>
    <row r="51" spans="1:5" ht="12.75">
      <c r="A51" s="31" t="s">
        <v>51</v>
      </c>
      <c r="E51" s="30" t="s">
        <v>979</v>
      </c>
    </row>
    <row r="52" spans="1:16" ht="12.75">
      <c r="A52" s="18" t="s">
        <v>175</v>
      </c>
      <c r="B52" s="227" t="s">
        <v>85</v>
      </c>
      <c r="C52" s="227" t="s">
        <v>983</v>
      </c>
      <c r="D52" s="228" t="s">
        <v>46</v>
      </c>
      <c r="E52" s="229" t="s">
        <v>984</v>
      </c>
      <c r="F52" s="230" t="s">
        <v>985</v>
      </c>
      <c r="G52" s="231">
        <v>6.933</v>
      </c>
      <c r="H52" s="232">
        <v>0</v>
      </c>
      <c r="I52" s="232">
        <f>ROUND(ROUND(H52,2)*ROUND(G52,3),2)</f>
        <v>0</v>
      </c>
      <c r="O52">
        <f>(I52*21)/100</f>
        <v>0</v>
      </c>
      <c r="P52" t="s">
        <v>22</v>
      </c>
    </row>
    <row r="53" spans="1:9" ht="12.75">
      <c r="A53" s="27" t="s">
        <v>49</v>
      </c>
      <c r="B53" s="233"/>
      <c r="C53" s="233"/>
      <c r="D53" s="233"/>
      <c r="E53" s="234" t="s">
        <v>46</v>
      </c>
      <c r="F53" s="233"/>
      <c r="G53" s="233"/>
      <c r="H53" s="233"/>
      <c r="I53" s="233"/>
    </row>
    <row r="54" spans="1:9" ht="12.75">
      <c r="A54" s="31" t="s">
        <v>51</v>
      </c>
      <c r="B54" s="233"/>
      <c r="C54" s="233"/>
      <c r="D54" s="233"/>
      <c r="E54" s="235" t="s">
        <v>986</v>
      </c>
      <c r="F54" s="233"/>
      <c r="G54" s="233"/>
      <c r="H54" s="233"/>
      <c r="I54" s="233"/>
    </row>
    <row r="55" spans="1:16" ht="12.75">
      <c r="A55" s="18" t="s">
        <v>44</v>
      </c>
      <c r="B55" s="22" t="s">
        <v>88</v>
      </c>
      <c r="C55" s="22" t="s">
        <v>987</v>
      </c>
      <c r="D55" s="18" t="s">
        <v>46</v>
      </c>
      <c r="E55" s="23" t="s">
        <v>988</v>
      </c>
      <c r="F55" s="24" t="s">
        <v>112</v>
      </c>
      <c r="G55" s="25">
        <v>5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22</v>
      </c>
    </row>
    <row r="56" spans="1:5" ht="25.5">
      <c r="A56" s="27" t="s">
        <v>49</v>
      </c>
      <c r="E56" s="28" t="s">
        <v>989</v>
      </c>
    </row>
    <row r="57" spans="1:5" ht="12.75">
      <c r="A57" s="29" t="s">
        <v>51</v>
      </c>
      <c r="E57" s="30" t="s">
        <v>46</v>
      </c>
    </row>
    <row r="58" spans="1:18" ht="12.75" customHeight="1">
      <c r="A58" s="2" t="s">
        <v>42</v>
      </c>
      <c r="B58" s="2"/>
      <c r="C58" s="33" t="s">
        <v>22</v>
      </c>
      <c r="D58" s="2"/>
      <c r="E58" s="20" t="s">
        <v>990</v>
      </c>
      <c r="F58" s="2"/>
      <c r="G58" s="2"/>
      <c r="H58" s="2"/>
      <c r="I58" s="34">
        <f>0+Q58</f>
        <v>0</v>
      </c>
      <c r="O58">
        <f>0+R58</f>
        <v>0</v>
      </c>
      <c r="Q58">
        <f>0+I59+I62+I65</f>
        <v>0</v>
      </c>
      <c r="R58">
        <f>0+O59+O62+O65</f>
        <v>0</v>
      </c>
    </row>
    <row r="59" spans="1:16" ht="12.75">
      <c r="A59" s="18" t="s">
        <v>44</v>
      </c>
      <c r="B59" s="22" t="s">
        <v>91</v>
      </c>
      <c r="C59" s="22" t="s">
        <v>991</v>
      </c>
      <c r="D59" s="18" t="s">
        <v>46</v>
      </c>
      <c r="E59" s="23" t="s">
        <v>992</v>
      </c>
      <c r="F59" s="24" t="s">
        <v>112</v>
      </c>
      <c r="G59" s="25">
        <v>0.821</v>
      </c>
      <c r="H59" s="26">
        <v>0</v>
      </c>
      <c r="I59" s="26">
        <f>ROUND(ROUND(H59,2)*ROUND(G59,3),2)</f>
        <v>0</v>
      </c>
      <c r="O59">
        <f>(I59*21)/100</f>
        <v>0</v>
      </c>
      <c r="P59" t="s">
        <v>22</v>
      </c>
    </row>
    <row r="60" spans="1:5" ht="25.5">
      <c r="A60" s="27" t="s">
        <v>49</v>
      </c>
      <c r="E60" s="28" t="s">
        <v>993</v>
      </c>
    </row>
    <row r="61" spans="1:5" ht="12.75">
      <c r="A61" s="31" t="s">
        <v>51</v>
      </c>
      <c r="E61" s="30" t="s">
        <v>972</v>
      </c>
    </row>
    <row r="62" spans="1:16" ht="12.75">
      <c r="A62" s="18" t="s">
        <v>44</v>
      </c>
      <c r="B62" s="22" t="s">
        <v>94</v>
      </c>
      <c r="C62" s="22" t="s">
        <v>994</v>
      </c>
      <c r="D62" s="18" t="s">
        <v>46</v>
      </c>
      <c r="E62" s="23" t="s">
        <v>995</v>
      </c>
      <c r="F62" s="24" t="s">
        <v>198</v>
      </c>
      <c r="G62" s="25">
        <v>6.838</v>
      </c>
      <c r="H62" s="26">
        <v>0</v>
      </c>
      <c r="I62" s="26">
        <f>ROUND(ROUND(H62,2)*ROUND(G62,3),2)</f>
        <v>0</v>
      </c>
      <c r="O62">
        <f>(I62*21)/100</f>
        <v>0</v>
      </c>
      <c r="P62" t="s">
        <v>22</v>
      </c>
    </row>
    <row r="63" spans="1:5" ht="25.5">
      <c r="A63" s="27" t="s">
        <v>49</v>
      </c>
      <c r="E63" s="28" t="s">
        <v>996</v>
      </c>
    </row>
    <row r="64" spans="1:5" ht="12.75">
      <c r="A64" s="31" t="s">
        <v>51</v>
      </c>
      <c r="E64" s="30" t="s">
        <v>997</v>
      </c>
    </row>
    <row r="65" spans="1:16" ht="12.75">
      <c r="A65" s="18" t="s">
        <v>44</v>
      </c>
      <c r="B65" s="22" t="s">
        <v>97</v>
      </c>
      <c r="C65" s="22" t="s">
        <v>998</v>
      </c>
      <c r="D65" s="18" t="s">
        <v>46</v>
      </c>
      <c r="E65" s="23" t="s">
        <v>999</v>
      </c>
      <c r="F65" s="24" t="s">
        <v>198</v>
      </c>
      <c r="G65" s="25">
        <v>6.838</v>
      </c>
      <c r="H65" s="26">
        <v>0</v>
      </c>
      <c r="I65" s="26">
        <f>ROUND(ROUND(H65,2)*ROUND(G65,3),2)</f>
        <v>0</v>
      </c>
      <c r="O65">
        <f>(I65*21)/100</f>
        <v>0</v>
      </c>
      <c r="P65" t="s">
        <v>22</v>
      </c>
    </row>
    <row r="66" spans="1:5" ht="12.75">
      <c r="A66" s="27" t="s">
        <v>49</v>
      </c>
      <c r="E66" s="28" t="s">
        <v>1000</v>
      </c>
    </row>
    <row r="67" spans="1:5" ht="12.75">
      <c r="A67" s="29" t="s">
        <v>51</v>
      </c>
      <c r="E67" s="30" t="s">
        <v>997</v>
      </c>
    </row>
    <row r="68" spans="1:18" ht="12.75" customHeight="1">
      <c r="A68" s="2" t="s">
        <v>42</v>
      </c>
      <c r="B68" s="2"/>
      <c r="C68" s="33" t="s">
        <v>21</v>
      </c>
      <c r="D68" s="2"/>
      <c r="E68" s="20" t="s">
        <v>170</v>
      </c>
      <c r="F68" s="2"/>
      <c r="G68" s="2"/>
      <c r="H68" s="2"/>
      <c r="I68" s="34">
        <f>0+Q68</f>
        <v>0</v>
      </c>
      <c r="O68">
        <f>0+R68</f>
        <v>0</v>
      </c>
      <c r="Q68">
        <f>0+I69+I72+I75+I78+I81+I84+I87+I90+I93+I96+I99+I102+I105+I108+I111+I114+I117+I120</f>
        <v>0</v>
      </c>
      <c r="R68">
        <f>0+O69+O72+O75+O78+O81+O84+O87+O90+O93+O96+O99+O102+O105+O108+O111+O114+O117+O120</f>
        <v>0</v>
      </c>
    </row>
    <row r="69" spans="1:16" ht="25.5">
      <c r="A69" s="18" t="s">
        <v>44</v>
      </c>
      <c r="B69" s="22" t="s">
        <v>176</v>
      </c>
      <c r="C69" s="22" t="s">
        <v>1001</v>
      </c>
      <c r="D69" s="18" t="s">
        <v>46</v>
      </c>
      <c r="E69" s="23" t="s">
        <v>1002</v>
      </c>
      <c r="F69" s="24" t="s">
        <v>179</v>
      </c>
      <c r="G69" s="25">
        <v>106</v>
      </c>
      <c r="H69" s="26">
        <v>0</v>
      </c>
      <c r="I69" s="26">
        <f>ROUND(ROUND(H69,2)*ROUND(G69,3),2)</f>
        <v>0</v>
      </c>
      <c r="O69">
        <f>(I69*21)/100</f>
        <v>0</v>
      </c>
      <c r="P69" t="s">
        <v>22</v>
      </c>
    </row>
    <row r="70" spans="1:5" ht="38.25">
      <c r="A70" s="27" t="s">
        <v>49</v>
      </c>
      <c r="E70" s="28" t="s">
        <v>1003</v>
      </c>
    </row>
    <row r="71" spans="1:5" ht="12.75">
      <c r="A71" s="31" t="s">
        <v>51</v>
      </c>
      <c r="E71" s="30" t="s">
        <v>1004</v>
      </c>
    </row>
    <row r="72" spans="1:16" ht="12.75">
      <c r="A72" s="18" t="s">
        <v>175</v>
      </c>
      <c r="B72" s="227" t="s">
        <v>181</v>
      </c>
      <c r="C72" s="227" t="s">
        <v>1005</v>
      </c>
      <c r="D72" s="228" t="s">
        <v>23</v>
      </c>
      <c r="E72" s="229" t="s">
        <v>1006</v>
      </c>
      <c r="F72" s="230" t="s">
        <v>179</v>
      </c>
      <c r="G72" s="231">
        <v>59</v>
      </c>
      <c r="H72" s="232">
        <v>0</v>
      </c>
      <c r="I72" s="232">
        <f>ROUND(ROUND(H72,2)*ROUND(G72,3),2)</f>
        <v>0</v>
      </c>
      <c r="O72">
        <f>(I72*21)/100</f>
        <v>0</v>
      </c>
      <c r="P72" t="s">
        <v>22</v>
      </c>
    </row>
    <row r="73" spans="1:9" ht="12.75">
      <c r="A73" s="27" t="s">
        <v>49</v>
      </c>
      <c r="B73" s="233"/>
      <c r="C73" s="233"/>
      <c r="D73" s="233"/>
      <c r="E73" s="234" t="s">
        <v>1007</v>
      </c>
      <c r="F73" s="233"/>
      <c r="G73" s="233"/>
      <c r="H73" s="233"/>
      <c r="I73" s="233"/>
    </row>
    <row r="74" spans="1:9" ht="12.75">
      <c r="A74" s="31" t="s">
        <v>51</v>
      </c>
      <c r="B74" s="233"/>
      <c r="C74" s="233"/>
      <c r="D74" s="233"/>
      <c r="E74" s="235" t="s">
        <v>46</v>
      </c>
      <c r="F74" s="233"/>
      <c r="G74" s="233"/>
      <c r="H74" s="233"/>
      <c r="I74" s="233"/>
    </row>
    <row r="75" spans="1:16" ht="12.75">
      <c r="A75" s="18" t="s">
        <v>175</v>
      </c>
      <c r="B75" s="227" t="s">
        <v>186</v>
      </c>
      <c r="C75" s="227" t="s">
        <v>1005</v>
      </c>
      <c r="D75" s="228" t="s">
        <v>308</v>
      </c>
      <c r="E75" s="229" t="s">
        <v>1006</v>
      </c>
      <c r="F75" s="230" t="s">
        <v>179</v>
      </c>
      <c r="G75" s="231">
        <v>47</v>
      </c>
      <c r="H75" s="232">
        <v>0</v>
      </c>
      <c r="I75" s="232">
        <f>ROUND(ROUND(H75,2)*ROUND(G75,3),2)</f>
        <v>0</v>
      </c>
      <c r="O75">
        <f>(I75*21)/100</f>
        <v>0</v>
      </c>
      <c r="P75" t="s">
        <v>22</v>
      </c>
    </row>
    <row r="76" spans="1:9" ht="12.75">
      <c r="A76" s="27" t="s">
        <v>49</v>
      </c>
      <c r="B76" s="233"/>
      <c r="C76" s="233"/>
      <c r="D76" s="233"/>
      <c r="E76" s="234" t="s">
        <v>1008</v>
      </c>
      <c r="F76" s="233"/>
      <c r="G76" s="233"/>
      <c r="H76" s="233"/>
      <c r="I76" s="233"/>
    </row>
    <row r="77" spans="1:9" ht="12.75">
      <c r="A77" s="31" t="s">
        <v>51</v>
      </c>
      <c r="B77" s="233"/>
      <c r="C77" s="233"/>
      <c r="D77" s="233"/>
      <c r="E77" s="235" t="s">
        <v>46</v>
      </c>
      <c r="F77" s="233"/>
      <c r="G77" s="233"/>
      <c r="H77" s="233"/>
      <c r="I77" s="233"/>
    </row>
    <row r="78" spans="1:16" ht="12.75">
      <c r="A78" s="18" t="s">
        <v>44</v>
      </c>
      <c r="B78" s="22" t="s">
        <v>190</v>
      </c>
      <c r="C78" s="22" t="s">
        <v>1009</v>
      </c>
      <c r="D78" s="18" t="s">
        <v>46</v>
      </c>
      <c r="E78" s="23" t="s">
        <v>1010</v>
      </c>
      <c r="F78" s="24" t="s">
        <v>179</v>
      </c>
      <c r="G78" s="25">
        <v>2</v>
      </c>
      <c r="H78" s="26">
        <v>0</v>
      </c>
      <c r="I78" s="26">
        <f>ROUND(ROUND(H78,2)*ROUND(G78,3),2)</f>
        <v>0</v>
      </c>
      <c r="O78">
        <f>(I78*21)/100</f>
        <v>0</v>
      </c>
      <c r="P78" t="s">
        <v>22</v>
      </c>
    </row>
    <row r="79" spans="1:5" ht="51">
      <c r="A79" s="27" t="s">
        <v>49</v>
      </c>
      <c r="E79" s="28" t="s">
        <v>1011</v>
      </c>
    </row>
    <row r="80" spans="1:5" ht="12.75">
      <c r="A80" s="31" t="s">
        <v>51</v>
      </c>
      <c r="E80" s="30" t="s">
        <v>46</v>
      </c>
    </row>
    <row r="81" spans="1:16" ht="12.75">
      <c r="A81" s="18" t="s">
        <v>175</v>
      </c>
      <c r="B81" s="227" t="s">
        <v>195</v>
      </c>
      <c r="C81" s="227" t="s">
        <v>1012</v>
      </c>
      <c r="D81" s="228" t="s">
        <v>46</v>
      </c>
      <c r="E81" s="229" t="s">
        <v>1013</v>
      </c>
      <c r="F81" s="230" t="s">
        <v>179</v>
      </c>
      <c r="G81" s="231">
        <v>2</v>
      </c>
      <c r="H81" s="232">
        <v>0</v>
      </c>
      <c r="I81" s="232">
        <f>ROUND(ROUND(H81,2)*ROUND(G81,3),2)</f>
        <v>0</v>
      </c>
      <c r="O81">
        <f>(I81*21)/100</f>
        <v>0</v>
      </c>
      <c r="P81" t="s">
        <v>22</v>
      </c>
    </row>
    <row r="82" spans="1:9" ht="38.25">
      <c r="A82" s="27" t="s">
        <v>49</v>
      </c>
      <c r="B82" s="233"/>
      <c r="C82" s="233"/>
      <c r="D82" s="233"/>
      <c r="E82" s="234" t="s">
        <v>1014</v>
      </c>
      <c r="F82" s="233"/>
      <c r="G82" s="233"/>
      <c r="H82" s="233"/>
      <c r="I82" s="233"/>
    </row>
    <row r="83" spans="1:9" ht="12.75">
      <c r="A83" s="31" t="s">
        <v>51</v>
      </c>
      <c r="B83" s="233"/>
      <c r="C83" s="233"/>
      <c r="D83" s="233"/>
      <c r="E83" s="235" t="s">
        <v>46</v>
      </c>
      <c r="F83" s="233"/>
      <c r="G83" s="233"/>
      <c r="H83" s="233"/>
      <c r="I83" s="233"/>
    </row>
    <row r="84" spans="1:16" ht="12.75">
      <c r="A84" s="18" t="s">
        <v>44</v>
      </c>
      <c r="B84" s="22" t="s">
        <v>201</v>
      </c>
      <c r="C84" s="22" t="s">
        <v>1015</v>
      </c>
      <c r="D84" s="18" t="s">
        <v>46</v>
      </c>
      <c r="E84" s="23" t="s">
        <v>1016</v>
      </c>
      <c r="F84" s="24" t="s">
        <v>179</v>
      </c>
      <c r="G84" s="25">
        <v>1</v>
      </c>
      <c r="H84" s="26">
        <v>0</v>
      </c>
      <c r="I84" s="26">
        <f>ROUND(ROUND(H84,2)*ROUND(G84,3),2)</f>
        <v>0</v>
      </c>
      <c r="O84">
        <f>(I84*21)/100</f>
        <v>0</v>
      </c>
      <c r="P84" t="s">
        <v>22</v>
      </c>
    </row>
    <row r="85" spans="1:5" ht="25.5">
      <c r="A85" s="27" t="s">
        <v>49</v>
      </c>
      <c r="E85" s="28" t="s">
        <v>1017</v>
      </c>
    </row>
    <row r="86" spans="1:5" ht="12.75">
      <c r="A86" s="31" t="s">
        <v>51</v>
      </c>
      <c r="E86" s="30" t="s">
        <v>46</v>
      </c>
    </row>
    <row r="87" spans="1:16" ht="12.75">
      <c r="A87" s="18" t="s">
        <v>175</v>
      </c>
      <c r="B87" s="227" t="s">
        <v>206</v>
      </c>
      <c r="C87" s="227" t="s">
        <v>1018</v>
      </c>
      <c r="D87" s="228" t="s">
        <v>46</v>
      </c>
      <c r="E87" s="229" t="s">
        <v>1019</v>
      </c>
      <c r="F87" s="230" t="s">
        <v>179</v>
      </c>
      <c r="G87" s="231">
        <v>1</v>
      </c>
      <c r="H87" s="232">
        <v>0</v>
      </c>
      <c r="I87" s="232">
        <f>ROUND(ROUND(H87,2)*ROUND(G87,3),2)</f>
        <v>0</v>
      </c>
      <c r="O87">
        <f>(I87*21)/100</f>
        <v>0</v>
      </c>
      <c r="P87" t="s">
        <v>22</v>
      </c>
    </row>
    <row r="88" spans="1:9" ht="38.25">
      <c r="A88" s="27" t="s">
        <v>49</v>
      </c>
      <c r="B88" s="233"/>
      <c r="C88" s="233"/>
      <c r="D88" s="233"/>
      <c r="E88" s="234" t="s">
        <v>1014</v>
      </c>
      <c r="F88" s="233"/>
      <c r="G88" s="233"/>
      <c r="H88" s="233"/>
      <c r="I88" s="233"/>
    </row>
    <row r="89" spans="1:9" ht="12.75">
      <c r="A89" s="31" t="s">
        <v>51</v>
      </c>
      <c r="B89" s="233"/>
      <c r="C89" s="233"/>
      <c r="D89" s="233"/>
      <c r="E89" s="235" t="s">
        <v>46</v>
      </c>
      <c r="F89" s="233"/>
      <c r="G89" s="233"/>
      <c r="H89" s="233"/>
      <c r="I89" s="233"/>
    </row>
    <row r="90" spans="1:16" ht="12.75">
      <c r="A90" s="18" t="s">
        <v>175</v>
      </c>
      <c r="B90" s="227" t="s">
        <v>211</v>
      </c>
      <c r="C90" s="227" t="s">
        <v>1020</v>
      </c>
      <c r="D90" s="228" t="s">
        <v>46</v>
      </c>
      <c r="E90" s="229" t="s">
        <v>1021</v>
      </c>
      <c r="F90" s="230" t="s">
        <v>179</v>
      </c>
      <c r="G90" s="231">
        <v>1</v>
      </c>
      <c r="H90" s="232">
        <v>0</v>
      </c>
      <c r="I90" s="232">
        <f>ROUND(ROUND(H90,2)*ROUND(G90,3),2)</f>
        <v>0</v>
      </c>
      <c r="O90">
        <f>(I90*21)/100</f>
        <v>0</v>
      </c>
      <c r="P90" t="s">
        <v>22</v>
      </c>
    </row>
    <row r="91" spans="1:9" ht="38.25">
      <c r="A91" s="27" t="s">
        <v>49</v>
      </c>
      <c r="B91" s="233"/>
      <c r="C91" s="233"/>
      <c r="D91" s="233"/>
      <c r="E91" s="234" t="s">
        <v>1014</v>
      </c>
      <c r="F91" s="233"/>
      <c r="G91" s="233"/>
      <c r="H91" s="233"/>
      <c r="I91" s="233"/>
    </row>
    <row r="92" spans="1:9" ht="12.75">
      <c r="A92" s="31" t="s">
        <v>51</v>
      </c>
      <c r="B92" s="233"/>
      <c r="C92" s="233"/>
      <c r="D92" s="233"/>
      <c r="E92" s="235" t="s">
        <v>46</v>
      </c>
      <c r="F92" s="233"/>
      <c r="G92" s="233"/>
      <c r="H92" s="233"/>
      <c r="I92" s="233"/>
    </row>
    <row r="93" spans="1:16" ht="12.75">
      <c r="A93" s="18" t="s">
        <v>44</v>
      </c>
      <c r="B93" s="22" t="s">
        <v>216</v>
      </c>
      <c r="C93" s="22" t="s">
        <v>1022</v>
      </c>
      <c r="D93" s="18" t="s">
        <v>46</v>
      </c>
      <c r="E93" s="23" t="s">
        <v>1023</v>
      </c>
      <c r="F93" s="24" t="s">
        <v>179</v>
      </c>
      <c r="G93" s="25">
        <v>49.044</v>
      </c>
      <c r="H93" s="26">
        <v>0</v>
      </c>
      <c r="I93" s="26">
        <f>ROUND(ROUND(H93,2)*ROUND(G93,3),2)</f>
        <v>0</v>
      </c>
      <c r="O93">
        <f>(I93*21)/100</f>
        <v>0</v>
      </c>
      <c r="P93" t="s">
        <v>22</v>
      </c>
    </row>
    <row r="94" spans="1:5" ht="12.75">
      <c r="A94" s="27" t="s">
        <v>49</v>
      </c>
      <c r="E94" s="28" t="s">
        <v>1024</v>
      </c>
    </row>
    <row r="95" spans="1:5" ht="12.75">
      <c r="A95" s="31" t="s">
        <v>51</v>
      </c>
      <c r="E95" s="30" t="s">
        <v>1025</v>
      </c>
    </row>
    <row r="96" spans="1:16" ht="12.75">
      <c r="A96" s="18" t="s">
        <v>175</v>
      </c>
      <c r="B96" s="227" t="s">
        <v>221</v>
      </c>
      <c r="C96" s="227" t="s">
        <v>1026</v>
      </c>
      <c r="D96" s="228" t="s">
        <v>46</v>
      </c>
      <c r="E96" s="229" t="s">
        <v>1027</v>
      </c>
      <c r="F96" s="230" t="s">
        <v>179</v>
      </c>
      <c r="G96" s="231">
        <v>49.044</v>
      </c>
      <c r="H96" s="232">
        <v>0</v>
      </c>
      <c r="I96" s="232">
        <f>ROUND(ROUND(H96,2)*ROUND(G96,3),2)</f>
        <v>0</v>
      </c>
      <c r="O96">
        <f>(I96*21)/100</f>
        <v>0</v>
      </c>
      <c r="P96" t="s">
        <v>22</v>
      </c>
    </row>
    <row r="97" spans="1:9" ht="12.75">
      <c r="A97" s="27" t="s">
        <v>49</v>
      </c>
      <c r="B97" s="233"/>
      <c r="C97" s="233"/>
      <c r="D97" s="233"/>
      <c r="E97" s="234" t="s">
        <v>1028</v>
      </c>
      <c r="F97" s="233"/>
      <c r="G97" s="233"/>
      <c r="H97" s="233"/>
      <c r="I97" s="233"/>
    </row>
    <row r="98" spans="1:9" ht="12.75">
      <c r="A98" s="31" t="s">
        <v>51</v>
      </c>
      <c r="B98" s="233"/>
      <c r="C98" s="233"/>
      <c r="D98" s="233"/>
      <c r="E98" s="235" t="s">
        <v>46</v>
      </c>
      <c r="F98" s="233"/>
      <c r="G98" s="233"/>
      <c r="H98" s="233"/>
      <c r="I98" s="233"/>
    </row>
    <row r="99" spans="1:16" ht="25.5">
      <c r="A99" s="18" t="s">
        <v>44</v>
      </c>
      <c r="B99" s="22" t="s">
        <v>226</v>
      </c>
      <c r="C99" s="22" t="s">
        <v>1029</v>
      </c>
      <c r="D99" s="18" t="s">
        <v>46</v>
      </c>
      <c r="E99" s="23" t="s">
        <v>1030</v>
      </c>
      <c r="F99" s="24" t="s">
        <v>219</v>
      </c>
      <c r="G99" s="25">
        <v>134.68</v>
      </c>
      <c r="H99" s="26">
        <v>0</v>
      </c>
      <c r="I99" s="26">
        <f>ROUND(ROUND(H99,2)*ROUND(G99,3),2)</f>
        <v>0</v>
      </c>
      <c r="O99">
        <f>(I99*21)/100</f>
        <v>0</v>
      </c>
      <c r="P99" t="s">
        <v>22</v>
      </c>
    </row>
    <row r="100" spans="1:5" ht="25.5">
      <c r="A100" s="27" t="s">
        <v>49</v>
      </c>
      <c r="E100" s="28" t="s">
        <v>1031</v>
      </c>
    </row>
    <row r="101" spans="1:5" ht="12.75">
      <c r="A101" s="31" t="s">
        <v>51</v>
      </c>
      <c r="E101" s="30" t="s">
        <v>1032</v>
      </c>
    </row>
    <row r="102" spans="1:16" ht="12.75">
      <c r="A102" s="18" t="s">
        <v>175</v>
      </c>
      <c r="B102" s="227" t="s">
        <v>232</v>
      </c>
      <c r="C102" s="227" t="s">
        <v>1033</v>
      </c>
      <c r="D102" s="228" t="s">
        <v>46</v>
      </c>
      <c r="E102" s="229" t="s">
        <v>1034</v>
      </c>
      <c r="F102" s="230" t="s">
        <v>219</v>
      </c>
      <c r="G102" s="231">
        <v>404.04</v>
      </c>
      <c r="H102" s="232">
        <v>0</v>
      </c>
      <c r="I102" s="232">
        <f>ROUND(ROUND(H102,2)*ROUND(G102,3),2)</f>
        <v>0</v>
      </c>
      <c r="O102">
        <f>(I102*21)/100</f>
        <v>0</v>
      </c>
      <c r="P102" t="s">
        <v>22</v>
      </c>
    </row>
    <row r="103" spans="1:9" ht="12.75">
      <c r="A103" s="27" t="s">
        <v>49</v>
      </c>
      <c r="B103" s="233"/>
      <c r="C103" s="233"/>
      <c r="D103" s="233"/>
      <c r="E103" s="234" t="s">
        <v>46</v>
      </c>
      <c r="F103" s="233"/>
      <c r="G103" s="233"/>
      <c r="H103" s="233"/>
      <c r="I103" s="233"/>
    </row>
    <row r="104" spans="1:9" ht="12.75">
      <c r="A104" s="31" t="s">
        <v>51</v>
      </c>
      <c r="B104" s="233"/>
      <c r="C104" s="233"/>
      <c r="D104" s="233"/>
      <c r="E104" s="235" t="s">
        <v>1035</v>
      </c>
      <c r="F104" s="233"/>
      <c r="G104" s="233"/>
      <c r="H104" s="233"/>
      <c r="I104" s="233"/>
    </row>
    <row r="105" spans="1:16" ht="12.75">
      <c r="A105" s="18" t="s">
        <v>175</v>
      </c>
      <c r="B105" s="227" t="s">
        <v>237</v>
      </c>
      <c r="C105" s="227" t="s">
        <v>1036</v>
      </c>
      <c r="D105" s="228" t="s">
        <v>46</v>
      </c>
      <c r="E105" s="229" t="s">
        <v>1037</v>
      </c>
      <c r="F105" s="230" t="s">
        <v>219</v>
      </c>
      <c r="G105" s="231">
        <v>134.68</v>
      </c>
      <c r="H105" s="232">
        <v>0</v>
      </c>
      <c r="I105" s="232">
        <f>ROUND(ROUND(H105,2)*ROUND(G105,3),2)</f>
        <v>0</v>
      </c>
      <c r="O105">
        <f>(I105*21)/100</f>
        <v>0</v>
      </c>
      <c r="P105" t="s">
        <v>22</v>
      </c>
    </row>
    <row r="106" spans="1:9" ht="12.75">
      <c r="A106" s="27" t="s">
        <v>49</v>
      </c>
      <c r="B106" s="233"/>
      <c r="C106" s="233"/>
      <c r="D106" s="233"/>
      <c r="E106" s="234" t="s">
        <v>46</v>
      </c>
      <c r="F106" s="233"/>
      <c r="G106" s="233"/>
      <c r="H106" s="233"/>
      <c r="I106" s="233"/>
    </row>
    <row r="107" spans="1:9" ht="12.75">
      <c r="A107" s="31" t="s">
        <v>51</v>
      </c>
      <c r="B107" s="233"/>
      <c r="C107" s="233"/>
      <c r="D107" s="233"/>
      <c r="E107" s="235" t="s">
        <v>46</v>
      </c>
      <c r="F107" s="233"/>
      <c r="G107" s="233"/>
      <c r="H107" s="233"/>
      <c r="I107" s="233"/>
    </row>
    <row r="108" spans="1:16" ht="25.5">
      <c r="A108" s="18" t="s">
        <v>44</v>
      </c>
      <c r="B108" s="22" t="s">
        <v>241</v>
      </c>
      <c r="C108" s="22" t="s">
        <v>1038</v>
      </c>
      <c r="D108" s="18" t="s">
        <v>46</v>
      </c>
      <c r="E108" s="23" t="s">
        <v>1039</v>
      </c>
      <c r="F108" s="24" t="s">
        <v>219</v>
      </c>
      <c r="G108" s="25">
        <v>10</v>
      </c>
      <c r="H108" s="26">
        <v>0</v>
      </c>
      <c r="I108" s="26">
        <f>ROUND(ROUND(H108,2)*ROUND(G108,3),2)</f>
        <v>0</v>
      </c>
      <c r="O108">
        <f>(I108*21)/100</f>
        <v>0</v>
      </c>
      <c r="P108" t="s">
        <v>22</v>
      </c>
    </row>
    <row r="109" spans="1:5" ht="25.5">
      <c r="A109" s="27" t="s">
        <v>49</v>
      </c>
      <c r="E109" s="28" t="s">
        <v>1040</v>
      </c>
    </row>
    <row r="110" spans="1:5" ht="12.75">
      <c r="A110" s="31" t="s">
        <v>51</v>
      </c>
      <c r="E110" s="30" t="s">
        <v>46</v>
      </c>
    </row>
    <row r="111" spans="1:16" ht="12.75">
      <c r="A111" s="18" t="s">
        <v>175</v>
      </c>
      <c r="B111" s="227" t="s">
        <v>246</v>
      </c>
      <c r="C111" s="227" t="s">
        <v>1033</v>
      </c>
      <c r="D111" s="228" t="s">
        <v>46</v>
      </c>
      <c r="E111" s="229" t="s">
        <v>1034</v>
      </c>
      <c r="F111" s="230" t="s">
        <v>219</v>
      </c>
      <c r="G111" s="231">
        <v>30</v>
      </c>
      <c r="H111" s="232">
        <v>0</v>
      </c>
      <c r="I111" s="232">
        <f>ROUND(ROUND(H111,2)*ROUND(G111,3),2)</f>
        <v>0</v>
      </c>
      <c r="O111">
        <f>(I111*21)/100</f>
        <v>0</v>
      </c>
      <c r="P111" t="s">
        <v>22</v>
      </c>
    </row>
    <row r="112" spans="1:9" ht="12.75">
      <c r="A112" s="27" t="s">
        <v>49</v>
      </c>
      <c r="B112" s="233"/>
      <c r="C112" s="233"/>
      <c r="D112" s="233"/>
      <c r="E112" s="234" t="s">
        <v>46</v>
      </c>
      <c r="F112" s="233"/>
      <c r="G112" s="233"/>
      <c r="H112" s="233"/>
      <c r="I112" s="233"/>
    </row>
    <row r="113" spans="1:9" ht="12.75">
      <c r="A113" s="31" t="s">
        <v>51</v>
      </c>
      <c r="B113" s="233"/>
      <c r="C113" s="233"/>
      <c r="D113" s="233"/>
      <c r="E113" s="235" t="s">
        <v>1041</v>
      </c>
      <c r="F113" s="233"/>
      <c r="G113" s="233"/>
      <c r="H113" s="233"/>
      <c r="I113" s="233"/>
    </row>
    <row r="114" spans="1:16" ht="12.75">
      <c r="A114" s="18" t="s">
        <v>175</v>
      </c>
      <c r="B114" s="227" t="s">
        <v>248</v>
      </c>
      <c r="C114" s="227" t="s">
        <v>1036</v>
      </c>
      <c r="D114" s="228" t="s">
        <v>46</v>
      </c>
      <c r="E114" s="229" t="s">
        <v>1037</v>
      </c>
      <c r="F114" s="230" t="s">
        <v>219</v>
      </c>
      <c r="G114" s="231">
        <v>10</v>
      </c>
      <c r="H114" s="232">
        <v>0</v>
      </c>
      <c r="I114" s="232">
        <f>ROUND(ROUND(H114,2)*ROUND(G114,3),2)</f>
        <v>0</v>
      </c>
      <c r="O114">
        <f>(I114*21)/100</f>
        <v>0</v>
      </c>
      <c r="P114" t="s">
        <v>22</v>
      </c>
    </row>
    <row r="115" spans="1:9" ht="12.75">
      <c r="A115" s="27" t="s">
        <v>49</v>
      </c>
      <c r="B115" s="233"/>
      <c r="C115" s="233"/>
      <c r="D115" s="233"/>
      <c r="E115" s="234" t="s">
        <v>46</v>
      </c>
      <c r="F115" s="233"/>
      <c r="G115" s="233"/>
      <c r="H115" s="233"/>
      <c r="I115" s="233"/>
    </row>
    <row r="116" spans="1:9" ht="12.75">
      <c r="A116" s="31" t="s">
        <v>51</v>
      </c>
      <c r="B116" s="233"/>
      <c r="C116" s="233"/>
      <c r="D116" s="233"/>
      <c r="E116" s="235" t="s">
        <v>46</v>
      </c>
      <c r="F116" s="233"/>
      <c r="G116" s="233"/>
      <c r="H116" s="233"/>
      <c r="I116" s="233"/>
    </row>
    <row r="117" spans="1:16" ht="25.5">
      <c r="A117" s="18" t="s">
        <v>44</v>
      </c>
      <c r="B117" s="22" t="s">
        <v>253</v>
      </c>
      <c r="C117" s="22" t="s">
        <v>1042</v>
      </c>
      <c r="D117" s="18" t="s">
        <v>46</v>
      </c>
      <c r="E117" s="23" t="s">
        <v>1043</v>
      </c>
      <c r="F117" s="24" t="s">
        <v>219</v>
      </c>
      <c r="G117" s="25">
        <v>404.04</v>
      </c>
      <c r="H117" s="26">
        <v>0</v>
      </c>
      <c r="I117" s="26">
        <f>ROUND(ROUND(H117,2)*ROUND(G117,3),2)</f>
        <v>0</v>
      </c>
      <c r="O117">
        <f>(I117*21)/100</f>
        <v>0</v>
      </c>
      <c r="P117" t="s">
        <v>22</v>
      </c>
    </row>
    <row r="118" spans="1:5" ht="25.5">
      <c r="A118" s="27" t="s">
        <v>49</v>
      </c>
      <c r="E118" s="28" t="s">
        <v>1044</v>
      </c>
    </row>
    <row r="119" spans="1:5" ht="12.75">
      <c r="A119" s="31" t="s">
        <v>51</v>
      </c>
      <c r="E119" s="30" t="s">
        <v>1035</v>
      </c>
    </row>
    <row r="120" spans="1:16" ht="25.5">
      <c r="A120" s="18" t="s">
        <v>44</v>
      </c>
      <c r="B120" s="22" t="s">
        <v>257</v>
      </c>
      <c r="C120" s="22" t="s">
        <v>1045</v>
      </c>
      <c r="D120" s="18" t="s">
        <v>46</v>
      </c>
      <c r="E120" s="23" t="s">
        <v>1046</v>
      </c>
      <c r="F120" s="24" t="s">
        <v>219</v>
      </c>
      <c r="G120" s="25">
        <v>30</v>
      </c>
      <c r="H120" s="26">
        <v>0</v>
      </c>
      <c r="I120" s="26">
        <f>ROUND(ROUND(H120,2)*ROUND(G120,3),2)</f>
        <v>0</v>
      </c>
      <c r="O120">
        <f>(I120*21)/100</f>
        <v>0</v>
      </c>
      <c r="P120" t="s">
        <v>22</v>
      </c>
    </row>
    <row r="121" spans="1:5" ht="25.5">
      <c r="A121" s="27" t="s">
        <v>49</v>
      </c>
      <c r="E121" s="28" t="s">
        <v>1047</v>
      </c>
    </row>
    <row r="122" spans="1:5" ht="12.75">
      <c r="A122" s="29" t="s">
        <v>51</v>
      </c>
      <c r="E122" s="30" t="s">
        <v>1041</v>
      </c>
    </row>
    <row r="123" spans="1:18" ht="12.75" customHeight="1">
      <c r="A123" s="2" t="s">
        <v>42</v>
      </c>
      <c r="B123" s="2"/>
      <c r="C123" s="33" t="s">
        <v>39</v>
      </c>
      <c r="D123" s="2"/>
      <c r="E123" s="20" t="s">
        <v>310</v>
      </c>
      <c r="F123" s="2"/>
      <c r="G123" s="2"/>
      <c r="H123" s="2"/>
      <c r="I123" s="34">
        <f>0+Q123</f>
        <v>0</v>
      </c>
      <c r="O123">
        <f>0+R123</f>
        <v>0</v>
      </c>
      <c r="Q123">
        <f>0+I124+I127+I130+I133+I136</f>
        <v>0</v>
      </c>
      <c r="R123">
        <f>0+O124+O127+O130+O133+O136</f>
        <v>0</v>
      </c>
    </row>
    <row r="124" spans="1:16" ht="12.75">
      <c r="A124" s="18" t="s">
        <v>44</v>
      </c>
      <c r="B124" s="22" t="s">
        <v>261</v>
      </c>
      <c r="C124" s="22" t="s">
        <v>1048</v>
      </c>
      <c r="D124" s="18" t="s">
        <v>46</v>
      </c>
      <c r="E124" s="23" t="s">
        <v>1049</v>
      </c>
      <c r="F124" s="24" t="s">
        <v>219</v>
      </c>
      <c r="G124" s="25">
        <v>31.11</v>
      </c>
      <c r="H124" s="26">
        <v>0</v>
      </c>
      <c r="I124" s="26">
        <f>ROUND(ROUND(H124,2)*ROUND(G124,3),2)</f>
        <v>0</v>
      </c>
      <c r="O124">
        <f>(I124*21)/100</f>
        <v>0</v>
      </c>
      <c r="P124" t="s">
        <v>22</v>
      </c>
    </row>
    <row r="125" spans="1:5" ht="51">
      <c r="A125" s="27" t="s">
        <v>49</v>
      </c>
      <c r="E125" s="28" t="s">
        <v>1050</v>
      </c>
    </row>
    <row r="126" spans="1:5" ht="12.75">
      <c r="A126" s="31" t="s">
        <v>51</v>
      </c>
      <c r="E126" s="30" t="s">
        <v>46</v>
      </c>
    </row>
    <row r="127" spans="1:16" ht="12.75">
      <c r="A127" s="18" t="s">
        <v>44</v>
      </c>
      <c r="B127" s="22" t="s">
        <v>266</v>
      </c>
      <c r="C127" s="22" t="s">
        <v>1051</v>
      </c>
      <c r="D127" s="18" t="s">
        <v>46</v>
      </c>
      <c r="E127" s="23" t="s">
        <v>1052</v>
      </c>
      <c r="F127" s="24" t="s">
        <v>219</v>
      </c>
      <c r="G127" s="25">
        <v>17.15</v>
      </c>
      <c r="H127" s="26">
        <v>0</v>
      </c>
      <c r="I127" s="26">
        <f>ROUND(ROUND(H127,2)*ROUND(G127,3),2)</f>
        <v>0</v>
      </c>
      <c r="O127">
        <f>(I127*21)/100</f>
        <v>0</v>
      </c>
      <c r="P127" t="s">
        <v>22</v>
      </c>
    </row>
    <row r="128" spans="1:5" ht="38.25">
      <c r="A128" s="27" t="s">
        <v>49</v>
      </c>
      <c r="E128" s="28" t="s">
        <v>1053</v>
      </c>
    </row>
    <row r="129" spans="1:5" ht="12.75">
      <c r="A129" s="31" t="s">
        <v>51</v>
      </c>
      <c r="E129" s="30" t="s">
        <v>46</v>
      </c>
    </row>
    <row r="130" spans="1:16" ht="12.75">
      <c r="A130" s="18" t="s">
        <v>44</v>
      </c>
      <c r="B130" s="22" t="s">
        <v>268</v>
      </c>
      <c r="C130" s="22" t="s">
        <v>1054</v>
      </c>
      <c r="D130" s="18" t="s">
        <v>46</v>
      </c>
      <c r="E130" s="23" t="s">
        <v>1055</v>
      </c>
      <c r="F130" s="24" t="s">
        <v>156</v>
      </c>
      <c r="G130" s="25">
        <v>1.900557</v>
      </c>
      <c r="H130" s="26">
        <v>0</v>
      </c>
      <c r="I130" s="26">
        <f>ROUND(ROUND(H130,2)*ROUND(G130,3),2)</f>
        <v>0</v>
      </c>
      <c r="O130">
        <f>(I130*21)/100</f>
        <v>0</v>
      </c>
      <c r="P130" t="s">
        <v>22</v>
      </c>
    </row>
    <row r="131" spans="1:5" ht="38.25">
      <c r="A131" s="27" t="s">
        <v>49</v>
      </c>
      <c r="E131" s="28" t="s">
        <v>1056</v>
      </c>
    </row>
    <row r="132" spans="1:5" ht="12.75">
      <c r="A132" s="31" t="s">
        <v>51</v>
      </c>
      <c r="E132" s="30" t="s">
        <v>46</v>
      </c>
    </row>
    <row r="133" spans="1:16" ht="12.75">
      <c r="A133" s="18" t="s">
        <v>44</v>
      </c>
      <c r="B133" s="22" t="s">
        <v>270</v>
      </c>
      <c r="C133" s="22" t="s">
        <v>1057</v>
      </c>
      <c r="D133" s="18" t="s">
        <v>46</v>
      </c>
      <c r="E133" s="23" t="s">
        <v>1058</v>
      </c>
      <c r="F133" s="24" t="s">
        <v>156</v>
      </c>
      <c r="G133" s="25">
        <v>53.505312</v>
      </c>
      <c r="H133" s="26">
        <v>0</v>
      </c>
      <c r="I133" s="26">
        <f>ROUND(ROUND(H133,2)*ROUND(G133,3),2)</f>
        <v>0</v>
      </c>
      <c r="O133">
        <f>(I133*21)/100</f>
        <v>0</v>
      </c>
      <c r="P133" t="s">
        <v>22</v>
      </c>
    </row>
    <row r="134" spans="1:5" ht="25.5">
      <c r="A134" s="27" t="s">
        <v>49</v>
      </c>
      <c r="E134" s="28" t="s">
        <v>1059</v>
      </c>
    </row>
    <row r="135" spans="1:5" ht="12.75">
      <c r="A135" s="31" t="s">
        <v>51</v>
      </c>
      <c r="E135" s="30" t="s">
        <v>46</v>
      </c>
    </row>
    <row r="136" spans="1:16" ht="12.75">
      <c r="A136" s="18" t="s">
        <v>44</v>
      </c>
      <c r="B136" s="22" t="s">
        <v>275</v>
      </c>
      <c r="C136" s="22" t="s">
        <v>1060</v>
      </c>
      <c r="D136" s="18" t="s">
        <v>46</v>
      </c>
      <c r="E136" s="23" t="s">
        <v>1061</v>
      </c>
      <c r="F136" s="24" t="s">
        <v>156</v>
      </c>
      <c r="G136" s="25">
        <v>1.900557</v>
      </c>
      <c r="H136" s="26">
        <v>0</v>
      </c>
      <c r="I136" s="26">
        <f>ROUND(ROUND(H136,2)*ROUND(G136,3),2)</f>
        <v>0</v>
      </c>
      <c r="O136">
        <f>(I136*21)/100</f>
        <v>0</v>
      </c>
      <c r="P136" t="s">
        <v>22</v>
      </c>
    </row>
    <row r="137" spans="1:5" ht="25.5">
      <c r="A137" s="27" t="s">
        <v>49</v>
      </c>
      <c r="E137" s="28" t="s">
        <v>1062</v>
      </c>
    </row>
    <row r="138" spans="1:5" ht="12.75">
      <c r="A138" s="29" t="s">
        <v>51</v>
      </c>
      <c r="E138" s="30" t="s">
        <v>46</v>
      </c>
    </row>
  </sheetData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208"/>
  <sheetViews>
    <sheetView tabSelected="1" workbookViewId="0" topLeftCell="A1">
      <pane ySplit="7" topLeftCell="A82" activePane="bottomLeft" state="frozen"/>
      <selection pane="bottomLeft" activeCell="G89" sqref="G8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0+O8+O69+O79+O92+O105+O175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1063</v>
      </c>
      <c r="I3" s="32">
        <f>0+I8+I69+I79+I92+I105+I175</f>
        <v>0</v>
      </c>
      <c r="O3" t="s">
        <v>18</v>
      </c>
      <c r="P3" t="s">
        <v>22</v>
      </c>
    </row>
    <row r="4" spans="1:16" ht="15" customHeight="1">
      <c r="A4" t="s">
        <v>16</v>
      </c>
      <c r="B4" s="13" t="s">
        <v>17</v>
      </c>
      <c r="C4" s="255" t="s">
        <v>1063</v>
      </c>
      <c r="D4" s="256"/>
      <c r="E4" s="14" t="s">
        <v>1064</v>
      </c>
      <c r="F4" s="2"/>
      <c r="G4" s="2"/>
      <c r="H4" s="15"/>
      <c r="I4" s="15"/>
      <c r="O4" t="s">
        <v>19</v>
      </c>
      <c r="P4" t="s">
        <v>22</v>
      </c>
    </row>
    <row r="5" spans="1:16" ht="12.75" customHeight="1">
      <c r="A5" s="253" t="s">
        <v>25</v>
      </c>
      <c r="B5" s="253" t="s">
        <v>27</v>
      </c>
      <c r="C5" s="253" t="s">
        <v>29</v>
      </c>
      <c r="D5" s="253" t="s">
        <v>30</v>
      </c>
      <c r="E5" s="253" t="s">
        <v>31</v>
      </c>
      <c r="F5" s="253" t="s">
        <v>33</v>
      </c>
      <c r="G5" s="253" t="s">
        <v>35</v>
      </c>
      <c r="H5" s="253" t="s">
        <v>37</v>
      </c>
      <c r="I5" s="253"/>
      <c r="O5" t="s">
        <v>20</v>
      </c>
      <c r="P5" t="s">
        <v>22</v>
      </c>
    </row>
    <row r="6" spans="1:9" ht="12.75" customHeight="1">
      <c r="A6" s="253"/>
      <c r="B6" s="253"/>
      <c r="C6" s="253"/>
      <c r="D6" s="253"/>
      <c r="E6" s="253"/>
      <c r="F6" s="253"/>
      <c r="G6" s="253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5" t="s">
        <v>42</v>
      </c>
      <c r="B8" s="15"/>
      <c r="C8" s="19" t="s">
        <v>28</v>
      </c>
      <c r="D8" s="15"/>
      <c r="E8" s="20" t="s">
        <v>96</v>
      </c>
      <c r="F8" s="15"/>
      <c r="G8" s="15"/>
      <c r="H8" s="15"/>
      <c r="I8" s="21">
        <f>0+Q8</f>
        <v>0</v>
      </c>
      <c r="O8">
        <f>0+R8</f>
        <v>0</v>
      </c>
      <c r="Q8">
        <f>0+I9+I12+I15+I18+I21+I24+I27+I30+I33+I36+I39+I42+I45+I48+I51+I54+I57+I60+I63+I66</f>
        <v>0</v>
      </c>
      <c r="R8">
        <f>0+O9+O12+O15+O18+O21+O24+O27+O30+O33+O36+O39+O42+O45+O48+O51+O54+O57+O60+O63+O66</f>
        <v>0</v>
      </c>
    </row>
    <row r="9" spans="1:16" ht="12.75">
      <c r="A9" s="18" t="s">
        <v>44</v>
      </c>
      <c r="B9" s="22" t="s">
        <v>28</v>
      </c>
      <c r="C9" s="22" t="s">
        <v>1065</v>
      </c>
      <c r="D9" s="18" t="s">
        <v>46</v>
      </c>
      <c r="E9" s="23" t="s">
        <v>1066</v>
      </c>
      <c r="F9" s="24" t="s">
        <v>198</v>
      </c>
      <c r="G9" s="25">
        <v>4.383</v>
      </c>
      <c r="H9" s="26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38.25">
      <c r="A10" s="27" t="s">
        <v>49</v>
      </c>
      <c r="E10" s="28" t="s">
        <v>1067</v>
      </c>
    </row>
    <row r="11" spans="1:5" ht="12.75">
      <c r="A11" s="31" t="s">
        <v>51</v>
      </c>
      <c r="E11" s="30" t="s">
        <v>1068</v>
      </c>
    </row>
    <row r="12" spans="1:16" ht="12.75">
      <c r="A12" s="18" t="s">
        <v>44</v>
      </c>
      <c r="B12" s="22" t="s">
        <v>22</v>
      </c>
      <c r="C12" s="22" t="s">
        <v>1069</v>
      </c>
      <c r="D12" s="18" t="s">
        <v>46</v>
      </c>
      <c r="E12" s="23" t="s">
        <v>1070</v>
      </c>
      <c r="F12" s="24" t="s">
        <v>198</v>
      </c>
      <c r="G12" s="25">
        <v>4.383</v>
      </c>
      <c r="H12" s="26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38.25">
      <c r="A13" s="27" t="s">
        <v>49</v>
      </c>
      <c r="E13" s="28" t="s">
        <v>1071</v>
      </c>
    </row>
    <row r="14" spans="1:5" ht="12.75">
      <c r="A14" s="31" t="s">
        <v>51</v>
      </c>
      <c r="E14" s="30" t="s">
        <v>1072</v>
      </c>
    </row>
    <row r="15" spans="1:16" ht="12.75">
      <c r="A15" s="18" t="s">
        <v>44</v>
      </c>
      <c r="B15" s="22" t="s">
        <v>21</v>
      </c>
      <c r="C15" s="22" t="s">
        <v>1073</v>
      </c>
      <c r="D15" s="18" t="s">
        <v>46</v>
      </c>
      <c r="E15" s="23" t="s">
        <v>1074</v>
      </c>
      <c r="F15" s="24" t="s">
        <v>198</v>
      </c>
      <c r="G15" s="25">
        <v>9.253</v>
      </c>
      <c r="H15" s="26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38.25">
      <c r="A16" s="27" t="s">
        <v>49</v>
      </c>
      <c r="E16" s="28" t="s">
        <v>1075</v>
      </c>
    </row>
    <row r="17" spans="1:5" ht="12.75">
      <c r="A17" s="31" t="s">
        <v>51</v>
      </c>
      <c r="E17" s="30" t="s">
        <v>1076</v>
      </c>
    </row>
    <row r="18" spans="1:16" ht="12.75">
      <c r="A18" s="18" t="s">
        <v>44</v>
      </c>
      <c r="B18" s="22" t="s">
        <v>32</v>
      </c>
      <c r="C18" s="22" t="s">
        <v>102</v>
      </c>
      <c r="D18" s="18" t="s">
        <v>46</v>
      </c>
      <c r="E18" s="23" t="s">
        <v>103</v>
      </c>
      <c r="F18" s="24" t="s">
        <v>104</v>
      </c>
      <c r="G18" s="25">
        <v>10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38.25">
      <c r="A19" s="27" t="s">
        <v>49</v>
      </c>
      <c r="E19" s="28" t="s">
        <v>1077</v>
      </c>
    </row>
    <row r="20" spans="1:5" ht="12.75">
      <c r="A20" s="31" t="s">
        <v>51</v>
      </c>
      <c r="E20" s="30" t="s">
        <v>46</v>
      </c>
    </row>
    <row r="21" spans="1:16" ht="12.75">
      <c r="A21" s="18" t="s">
        <v>44</v>
      </c>
      <c r="B21" s="22" t="s">
        <v>34</v>
      </c>
      <c r="C21" s="22" t="s">
        <v>106</v>
      </c>
      <c r="D21" s="18" t="s">
        <v>46</v>
      </c>
      <c r="E21" s="23" t="s">
        <v>107</v>
      </c>
      <c r="F21" s="24" t="s">
        <v>108</v>
      </c>
      <c r="G21" s="25">
        <v>10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25.5">
      <c r="A22" s="27" t="s">
        <v>49</v>
      </c>
      <c r="E22" s="28" t="s">
        <v>109</v>
      </c>
    </row>
    <row r="23" spans="1:5" ht="12.75">
      <c r="A23" s="31" t="s">
        <v>51</v>
      </c>
      <c r="E23" s="30" t="s">
        <v>46</v>
      </c>
    </row>
    <row r="24" spans="1:16" ht="12.75">
      <c r="A24" s="18" t="s">
        <v>44</v>
      </c>
      <c r="B24" s="22" t="s">
        <v>36</v>
      </c>
      <c r="C24" s="22" t="s">
        <v>1078</v>
      </c>
      <c r="D24" s="18" t="s">
        <v>46</v>
      </c>
      <c r="E24" s="23" t="s">
        <v>1079</v>
      </c>
      <c r="F24" s="24" t="s">
        <v>219</v>
      </c>
      <c r="G24" s="25">
        <v>1</v>
      </c>
      <c r="H24" s="26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25.5">
      <c r="A25" s="27" t="s">
        <v>49</v>
      </c>
      <c r="E25" s="28" t="s">
        <v>1080</v>
      </c>
    </row>
    <row r="26" spans="1:5" ht="12.75">
      <c r="A26" s="31" t="s">
        <v>51</v>
      </c>
      <c r="E26" s="30" t="s">
        <v>1081</v>
      </c>
    </row>
    <row r="27" spans="1:16" ht="12.75">
      <c r="A27" s="18" t="s">
        <v>44</v>
      </c>
      <c r="B27" s="22" t="s">
        <v>63</v>
      </c>
      <c r="C27" s="22" t="s">
        <v>110</v>
      </c>
      <c r="D27" s="18" t="s">
        <v>46</v>
      </c>
      <c r="E27" s="23" t="s">
        <v>111</v>
      </c>
      <c r="F27" s="24" t="s">
        <v>112</v>
      </c>
      <c r="G27" s="25">
        <v>1.5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25.5">
      <c r="A28" s="27" t="s">
        <v>49</v>
      </c>
      <c r="E28" s="28" t="s">
        <v>1082</v>
      </c>
    </row>
    <row r="29" spans="1:5" ht="12.75">
      <c r="A29" s="31" t="s">
        <v>51</v>
      </c>
      <c r="E29" s="30" t="s">
        <v>1083</v>
      </c>
    </row>
    <row r="30" spans="1:16" ht="12.75">
      <c r="A30" s="18" t="s">
        <v>44</v>
      </c>
      <c r="B30" s="22" t="s">
        <v>66</v>
      </c>
      <c r="C30" s="22" t="s">
        <v>1084</v>
      </c>
      <c r="D30" s="18" t="s">
        <v>46</v>
      </c>
      <c r="E30" s="23" t="s">
        <v>1085</v>
      </c>
      <c r="F30" s="24" t="s">
        <v>112</v>
      </c>
      <c r="G30" s="25">
        <v>120.998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38.25">
      <c r="A31" s="27" t="s">
        <v>49</v>
      </c>
      <c r="E31" s="28" t="s">
        <v>1086</v>
      </c>
    </row>
    <row r="32" spans="1:5" ht="38.25">
      <c r="A32" s="31" t="s">
        <v>51</v>
      </c>
      <c r="E32" s="30" t="s">
        <v>1087</v>
      </c>
    </row>
    <row r="33" spans="1:16" ht="12.75">
      <c r="A33" s="18" t="s">
        <v>44</v>
      </c>
      <c r="B33" s="22" t="s">
        <v>39</v>
      </c>
      <c r="C33" s="22" t="s">
        <v>645</v>
      </c>
      <c r="D33" s="18" t="s">
        <v>46</v>
      </c>
      <c r="E33" s="23" t="s">
        <v>646</v>
      </c>
      <c r="F33" s="24" t="s">
        <v>112</v>
      </c>
      <c r="G33" s="25">
        <v>120.998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38.25">
      <c r="A34" s="27" t="s">
        <v>49</v>
      </c>
      <c r="E34" s="28" t="s">
        <v>1088</v>
      </c>
    </row>
    <row r="35" spans="1:5" ht="12.75">
      <c r="A35" s="31" t="s">
        <v>51</v>
      </c>
      <c r="E35" s="30" t="s">
        <v>46</v>
      </c>
    </row>
    <row r="36" spans="1:16" ht="12.75">
      <c r="A36" s="18" t="s">
        <v>44</v>
      </c>
      <c r="B36" s="22" t="s">
        <v>41</v>
      </c>
      <c r="C36" s="22" t="s">
        <v>648</v>
      </c>
      <c r="D36" s="18" t="s">
        <v>46</v>
      </c>
      <c r="E36" s="23" t="s">
        <v>649</v>
      </c>
      <c r="F36" s="24" t="s">
        <v>198</v>
      </c>
      <c r="G36" s="25">
        <v>253.21</v>
      </c>
      <c r="H36" s="26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25.5">
      <c r="A37" s="27" t="s">
        <v>49</v>
      </c>
      <c r="E37" s="28" t="s">
        <v>650</v>
      </c>
    </row>
    <row r="38" spans="1:5" ht="12.75">
      <c r="A38" s="31" t="s">
        <v>51</v>
      </c>
      <c r="E38" s="30" t="s">
        <v>1089</v>
      </c>
    </row>
    <row r="39" spans="1:16" ht="12.75">
      <c r="A39" s="18" t="s">
        <v>44</v>
      </c>
      <c r="B39" s="22" t="s">
        <v>73</v>
      </c>
      <c r="C39" s="22" t="s">
        <v>652</v>
      </c>
      <c r="D39" s="18" t="s">
        <v>46</v>
      </c>
      <c r="E39" s="23" t="s">
        <v>653</v>
      </c>
      <c r="F39" s="24" t="s">
        <v>198</v>
      </c>
      <c r="G39" s="25">
        <v>253.21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25.5">
      <c r="A40" s="27" t="s">
        <v>49</v>
      </c>
      <c r="E40" s="28" t="s">
        <v>654</v>
      </c>
    </row>
    <row r="41" spans="1:5" ht="12.75">
      <c r="A41" s="31" t="s">
        <v>51</v>
      </c>
      <c r="E41" s="30" t="s">
        <v>1089</v>
      </c>
    </row>
    <row r="42" spans="1:16" ht="12.75">
      <c r="A42" s="18" t="s">
        <v>44</v>
      </c>
      <c r="B42" s="22" t="s">
        <v>76</v>
      </c>
      <c r="C42" s="22" t="s">
        <v>130</v>
      </c>
      <c r="D42" s="18" t="s">
        <v>46</v>
      </c>
      <c r="E42" s="23" t="s">
        <v>131</v>
      </c>
      <c r="F42" s="24" t="s">
        <v>112</v>
      </c>
      <c r="G42" s="25">
        <v>94.457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25.5">
      <c r="A43" s="27" t="s">
        <v>49</v>
      </c>
      <c r="E43" s="28" t="s">
        <v>132</v>
      </c>
    </row>
    <row r="44" spans="1:5" ht="38.25">
      <c r="A44" s="31" t="s">
        <v>51</v>
      </c>
      <c r="E44" s="30" t="s">
        <v>1090</v>
      </c>
    </row>
    <row r="45" spans="1:16" ht="12.75">
      <c r="A45" s="18" t="s">
        <v>44</v>
      </c>
      <c r="B45" s="22" t="s">
        <v>79</v>
      </c>
      <c r="C45" s="22" t="s">
        <v>1091</v>
      </c>
      <c r="D45" s="18" t="s">
        <v>46</v>
      </c>
      <c r="E45" s="23" t="s">
        <v>1092</v>
      </c>
      <c r="F45" s="24" t="s">
        <v>112</v>
      </c>
      <c r="G45" s="25">
        <v>26.541</v>
      </c>
      <c r="H45" s="26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25.5">
      <c r="A46" s="27" t="s">
        <v>49</v>
      </c>
      <c r="E46" s="28" t="s">
        <v>1093</v>
      </c>
    </row>
    <row r="47" spans="1:5" ht="12.75">
      <c r="A47" s="31" t="s">
        <v>51</v>
      </c>
      <c r="E47" s="30" t="s">
        <v>1094</v>
      </c>
    </row>
    <row r="48" spans="1:16" ht="12.75">
      <c r="A48" s="18" t="s">
        <v>44</v>
      </c>
      <c r="B48" s="22" t="s">
        <v>82</v>
      </c>
      <c r="C48" s="22" t="s">
        <v>137</v>
      </c>
      <c r="D48" s="18" t="s">
        <v>46</v>
      </c>
      <c r="E48" s="23" t="s">
        <v>138</v>
      </c>
      <c r="F48" s="24" t="s">
        <v>112</v>
      </c>
      <c r="G48" s="25">
        <v>34.701</v>
      </c>
      <c r="H48" s="26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51">
      <c r="A49" s="27" t="s">
        <v>49</v>
      </c>
      <c r="E49" s="28" t="s">
        <v>139</v>
      </c>
    </row>
    <row r="50" spans="1:5" ht="12.75">
      <c r="A50" s="31" t="s">
        <v>51</v>
      </c>
      <c r="E50" s="30" t="s">
        <v>1095</v>
      </c>
    </row>
    <row r="51" spans="1:16" ht="12.75">
      <c r="A51" s="18" t="s">
        <v>44</v>
      </c>
      <c r="B51" s="22" t="s">
        <v>85</v>
      </c>
      <c r="C51" s="22" t="s">
        <v>144</v>
      </c>
      <c r="D51" s="18" t="s">
        <v>46</v>
      </c>
      <c r="E51" s="23" t="s">
        <v>145</v>
      </c>
      <c r="F51" s="24" t="s">
        <v>112</v>
      </c>
      <c r="G51" s="25">
        <v>34.701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38.25">
      <c r="A52" s="27" t="s">
        <v>49</v>
      </c>
      <c r="E52" s="28" t="s">
        <v>146</v>
      </c>
    </row>
    <row r="53" spans="1:5" ht="12.75">
      <c r="A53" s="31" t="s">
        <v>51</v>
      </c>
      <c r="E53" s="30" t="s">
        <v>1095</v>
      </c>
    </row>
    <row r="54" spans="1:16" ht="12.75">
      <c r="A54" s="18" t="s">
        <v>44</v>
      </c>
      <c r="B54" s="22" t="s">
        <v>88</v>
      </c>
      <c r="C54" s="22" t="s">
        <v>150</v>
      </c>
      <c r="D54" s="18" t="s">
        <v>46</v>
      </c>
      <c r="E54" s="23" t="s">
        <v>151</v>
      </c>
      <c r="F54" s="24" t="s">
        <v>112</v>
      </c>
      <c r="G54" s="25">
        <v>34.701</v>
      </c>
      <c r="H54" s="26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25.5">
      <c r="A55" s="27" t="s">
        <v>49</v>
      </c>
      <c r="E55" s="28" t="s">
        <v>152</v>
      </c>
    </row>
    <row r="56" spans="1:5" ht="12.75">
      <c r="A56" s="31" t="s">
        <v>51</v>
      </c>
      <c r="E56" s="30" t="s">
        <v>1095</v>
      </c>
    </row>
    <row r="57" spans="1:16" ht="12.75">
      <c r="A57" s="18" t="s">
        <v>44</v>
      </c>
      <c r="B57" s="22" t="s">
        <v>91</v>
      </c>
      <c r="C57" s="22" t="s">
        <v>154</v>
      </c>
      <c r="D57" s="18" t="s">
        <v>46</v>
      </c>
      <c r="E57" s="23" t="s">
        <v>155</v>
      </c>
      <c r="F57" s="24" t="s">
        <v>156</v>
      </c>
      <c r="G57" s="25">
        <v>65.932</v>
      </c>
      <c r="H57" s="26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25.5">
      <c r="A58" s="27" t="s">
        <v>49</v>
      </c>
      <c r="E58" s="28" t="s">
        <v>157</v>
      </c>
    </row>
    <row r="59" spans="1:5" ht="12.75">
      <c r="A59" s="31" t="s">
        <v>51</v>
      </c>
      <c r="E59" s="30" t="s">
        <v>1096</v>
      </c>
    </row>
    <row r="60" spans="1:16" ht="12.75">
      <c r="A60" s="18" t="s">
        <v>44</v>
      </c>
      <c r="B60" s="22" t="s">
        <v>94</v>
      </c>
      <c r="C60" s="22" t="s">
        <v>159</v>
      </c>
      <c r="D60" s="18" t="s">
        <v>46</v>
      </c>
      <c r="E60" s="23" t="s">
        <v>160</v>
      </c>
      <c r="F60" s="24" t="s">
        <v>112</v>
      </c>
      <c r="G60" s="25">
        <v>86.297</v>
      </c>
      <c r="H60" s="26">
        <v>0</v>
      </c>
      <c r="I60" s="26">
        <f>ROUND(ROUND(H60,2)*ROUND(G60,3),2)</f>
        <v>0</v>
      </c>
      <c r="O60">
        <f>(I60*21)/100</f>
        <v>0</v>
      </c>
      <c r="P60" t="s">
        <v>22</v>
      </c>
    </row>
    <row r="61" spans="1:5" ht="38.25">
      <c r="A61" s="27" t="s">
        <v>49</v>
      </c>
      <c r="E61" s="28" t="s">
        <v>161</v>
      </c>
    </row>
    <row r="62" spans="1:5" ht="25.5">
      <c r="A62" s="31" t="s">
        <v>51</v>
      </c>
      <c r="E62" s="30" t="s">
        <v>1097</v>
      </c>
    </row>
    <row r="63" spans="1:16" ht="12.75">
      <c r="A63" s="18" t="s">
        <v>44</v>
      </c>
      <c r="B63" s="22" t="s">
        <v>97</v>
      </c>
      <c r="C63" s="22" t="s">
        <v>674</v>
      </c>
      <c r="D63" s="18" t="s">
        <v>46</v>
      </c>
      <c r="E63" s="23" t="s">
        <v>675</v>
      </c>
      <c r="F63" s="24" t="s">
        <v>112</v>
      </c>
      <c r="G63" s="25">
        <v>27.072</v>
      </c>
      <c r="H63" s="26">
        <v>0</v>
      </c>
      <c r="I63" s="26">
        <f>ROUND(ROUND(H63,2)*ROUND(G63,3),2)</f>
        <v>0</v>
      </c>
      <c r="O63">
        <f>(I63*21)/100</f>
        <v>0</v>
      </c>
      <c r="P63" t="s">
        <v>22</v>
      </c>
    </row>
    <row r="64" spans="1:5" ht="25.5">
      <c r="A64" s="27" t="s">
        <v>49</v>
      </c>
      <c r="E64" s="28" t="s">
        <v>676</v>
      </c>
    </row>
    <row r="65" spans="1:5" ht="38.25">
      <c r="A65" s="31" t="s">
        <v>51</v>
      </c>
      <c r="E65" s="30" t="s">
        <v>1098</v>
      </c>
    </row>
    <row r="66" spans="1:16" ht="12.75">
      <c r="A66" s="18" t="s">
        <v>175</v>
      </c>
      <c r="B66" s="227" t="s">
        <v>176</v>
      </c>
      <c r="C66" s="227" t="s">
        <v>1099</v>
      </c>
      <c r="D66" s="228" t="s">
        <v>46</v>
      </c>
      <c r="E66" s="229" t="s">
        <v>1100</v>
      </c>
      <c r="F66" s="230" t="s">
        <v>156</v>
      </c>
      <c r="G66" s="231">
        <v>56.174</v>
      </c>
      <c r="H66" s="232">
        <v>0</v>
      </c>
      <c r="I66" s="232">
        <f>ROUND(ROUND(H66,2)*ROUND(G66,3),2)</f>
        <v>0</v>
      </c>
      <c r="O66">
        <f>(I66*21)/100</f>
        <v>0</v>
      </c>
      <c r="P66" t="s">
        <v>22</v>
      </c>
    </row>
    <row r="67" spans="1:9" ht="12.75">
      <c r="A67" s="27" t="s">
        <v>49</v>
      </c>
      <c r="B67" s="233"/>
      <c r="C67" s="233"/>
      <c r="D67" s="233"/>
      <c r="E67" s="234" t="s">
        <v>46</v>
      </c>
      <c r="F67" s="233"/>
      <c r="G67" s="233"/>
      <c r="H67" s="233"/>
      <c r="I67" s="233"/>
    </row>
    <row r="68" spans="1:9" ht="12.75">
      <c r="A68" s="29" t="s">
        <v>51</v>
      </c>
      <c r="B68" s="233"/>
      <c r="C68" s="233"/>
      <c r="D68" s="233"/>
      <c r="E68" s="235" t="s">
        <v>1101</v>
      </c>
      <c r="F68" s="233"/>
      <c r="G68" s="233"/>
      <c r="H68" s="233"/>
      <c r="I68" s="233"/>
    </row>
    <row r="69" spans="1:18" ht="12.75" customHeight="1">
      <c r="A69" s="2" t="s">
        <v>42</v>
      </c>
      <c r="B69" s="2"/>
      <c r="C69" s="33" t="s">
        <v>32</v>
      </c>
      <c r="D69" s="2"/>
      <c r="E69" s="20" t="s">
        <v>205</v>
      </c>
      <c r="F69" s="2"/>
      <c r="G69" s="2"/>
      <c r="H69" s="2"/>
      <c r="I69" s="34">
        <f>0+Q69</f>
        <v>0</v>
      </c>
      <c r="O69">
        <f>0+R69</f>
        <v>0</v>
      </c>
      <c r="Q69">
        <f>0+I70+I73+I76</f>
        <v>0</v>
      </c>
      <c r="R69">
        <f>0+O70+O73+O76</f>
        <v>0</v>
      </c>
    </row>
    <row r="70" spans="1:16" ht="12.75">
      <c r="A70" s="18" t="s">
        <v>44</v>
      </c>
      <c r="B70" s="22" t="s">
        <v>181</v>
      </c>
      <c r="C70" s="22" t="s">
        <v>691</v>
      </c>
      <c r="D70" s="18" t="s">
        <v>46</v>
      </c>
      <c r="E70" s="23" t="s">
        <v>692</v>
      </c>
      <c r="F70" s="24" t="s">
        <v>112</v>
      </c>
      <c r="G70" s="25">
        <v>7.07</v>
      </c>
      <c r="H70" s="26">
        <v>0</v>
      </c>
      <c r="I70" s="26">
        <f>ROUND(ROUND(H70,2)*ROUND(G70,3),2)</f>
        <v>0</v>
      </c>
      <c r="O70">
        <f>(I70*21)/100</f>
        <v>0</v>
      </c>
      <c r="P70" t="s">
        <v>22</v>
      </c>
    </row>
    <row r="71" spans="1:5" ht="38.25">
      <c r="A71" s="27" t="s">
        <v>49</v>
      </c>
      <c r="E71" s="28" t="s">
        <v>1102</v>
      </c>
    </row>
    <row r="72" spans="1:5" ht="25.5">
      <c r="A72" s="31" t="s">
        <v>51</v>
      </c>
      <c r="E72" s="30" t="s">
        <v>1103</v>
      </c>
    </row>
    <row r="73" spans="1:16" ht="12.75">
      <c r="A73" s="18" t="s">
        <v>44</v>
      </c>
      <c r="B73" s="22" t="s">
        <v>186</v>
      </c>
      <c r="C73" s="22" t="s">
        <v>1104</v>
      </c>
      <c r="D73" s="18" t="s">
        <v>46</v>
      </c>
      <c r="E73" s="23" t="s">
        <v>1105</v>
      </c>
      <c r="F73" s="24" t="s">
        <v>112</v>
      </c>
      <c r="G73" s="25">
        <v>0.06</v>
      </c>
      <c r="H73" s="26">
        <v>0</v>
      </c>
      <c r="I73" s="26">
        <f>ROUND(ROUND(H73,2)*ROUND(G73,3),2)</f>
        <v>0</v>
      </c>
      <c r="O73">
        <f>(I73*21)/100</f>
        <v>0</v>
      </c>
      <c r="P73" t="s">
        <v>22</v>
      </c>
    </row>
    <row r="74" spans="1:5" ht="25.5">
      <c r="A74" s="27" t="s">
        <v>49</v>
      </c>
      <c r="E74" s="28" t="s">
        <v>1106</v>
      </c>
    </row>
    <row r="75" spans="1:5" ht="12.75">
      <c r="A75" s="31" t="s">
        <v>51</v>
      </c>
      <c r="E75" s="30" t="s">
        <v>1107</v>
      </c>
    </row>
    <row r="76" spans="1:16" ht="12.75">
      <c r="A76" s="18" t="s">
        <v>44</v>
      </c>
      <c r="B76" s="22" t="s">
        <v>190</v>
      </c>
      <c r="C76" s="22" t="s">
        <v>334</v>
      </c>
      <c r="D76" s="18" t="s">
        <v>46</v>
      </c>
      <c r="E76" s="23" t="s">
        <v>1108</v>
      </c>
      <c r="F76" s="24" t="s">
        <v>198</v>
      </c>
      <c r="G76" s="25">
        <v>0.406</v>
      </c>
      <c r="H76" s="26">
        <v>0</v>
      </c>
      <c r="I76" s="26">
        <f>ROUND(ROUND(H76,2)*ROUND(G76,3),2)</f>
        <v>0</v>
      </c>
      <c r="O76">
        <f>(I76*21)/100</f>
        <v>0</v>
      </c>
      <c r="P76" t="s">
        <v>22</v>
      </c>
    </row>
    <row r="77" spans="1:5" ht="38.25">
      <c r="A77" s="27" t="s">
        <v>49</v>
      </c>
      <c r="E77" s="28" t="s">
        <v>1109</v>
      </c>
    </row>
    <row r="78" spans="1:5" ht="12.75">
      <c r="A78" s="29" t="s">
        <v>51</v>
      </c>
      <c r="E78" s="30" t="s">
        <v>1110</v>
      </c>
    </row>
    <row r="79" spans="1:18" ht="12.75" customHeight="1">
      <c r="A79" s="2" t="s">
        <v>42</v>
      </c>
      <c r="B79" s="2"/>
      <c r="C79" s="33" t="s">
        <v>34</v>
      </c>
      <c r="D79" s="2"/>
      <c r="E79" s="20" t="s">
        <v>861</v>
      </c>
      <c r="F79" s="2"/>
      <c r="G79" s="2"/>
      <c r="H79" s="2"/>
      <c r="I79" s="34">
        <f>0+Q79</f>
        <v>0</v>
      </c>
      <c r="O79">
        <f>0+R79</f>
        <v>0</v>
      </c>
      <c r="Q79">
        <f>0+I80+I83+I86+I89</f>
        <v>0</v>
      </c>
      <c r="R79">
        <f>0+O80+O83+O86+O89</f>
        <v>0</v>
      </c>
    </row>
    <row r="80" spans="1:16" ht="12.75">
      <c r="A80" s="18" t="s">
        <v>44</v>
      </c>
      <c r="B80" s="22" t="s">
        <v>195</v>
      </c>
      <c r="C80" s="22" t="s">
        <v>862</v>
      </c>
      <c r="D80" s="18" t="s">
        <v>46</v>
      </c>
      <c r="E80" s="23" t="s">
        <v>863</v>
      </c>
      <c r="F80" s="24" t="s">
        <v>198</v>
      </c>
      <c r="G80" s="25">
        <v>8.766</v>
      </c>
      <c r="H80" s="26">
        <v>0</v>
      </c>
      <c r="I80" s="26">
        <f>ROUND(ROUND(H80,2)*ROUND(G80,3),2)</f>
        <v>0</v>
      </c>
      <c r="O80">
        <f>(I80*21)/100</f>
        <v>0</v>
      </c>
      <c r="P80" t="s">
        <v>22</v>
      </c>
    </row>
    <row r="81" spans="1:5" ht="25.5">
      <c r="A81" s="27" t="s">
        <v>49</v>
      </c>
      <c r="E81" s="28" t="s">
        <v>1111</v>
      </c>
    </row>
    <row r="82" spans="1:5" ht="12.75">
      <c r="A82" s="31" t="s">
        <v>51</v>
      </c>
      <c r="E82" s="30" t="s">
        <v>1112</v>
      </c>
    </row>
    <row r="83" spans="1:16" ht="25.5">
      <c r="A83" s="18" t="s">
        <v>44</v>
      </c>
      <c r="B83" s="22" t="s">
        <v>201</v>
      </c>
      <c r="C83" s="22" t="s">
        <v>1113</v>
      </c>
      <c r="D83" s="18" t="s">
        <v>46</v>
      </c>
      <c r="E83" s="23" t="s">
        <v>1114</v>
      </c>
      <c r="F83" s="24" t="s">
        <v>198</v>
      </c>
      <c r="G83" s="25">
        <v>4.383</v>
      </c>
      <c r="H83" s="26">
        <v>0</v>
      </c>
      <c r="I83" s="26">
        <f>ROUND(ROUND(H83,2)*ROUND(G83,3),2)</f>
        <v>0</v>
      </c>
      <c r="O83">
        <f>(I83*21)/100</f>
        <v>0</v>
      </c>
      <c r="P83" t="s">
        <v>22</v>
      </c>
    </row>
    <row r="84" spans="1:5" ht="25.5">
      <c r="A84" s="27" t="s">
        <v>49</v>
      </c>
      <c r="E84" s="28" t="s">
        <v>1115</v>
      </c>
    </row>
    <row r="85" spans="1:5" ht="12.75">
      <c r="A85" s="31" t="s">
        <v>51</v>
      </c>
      <c r="E85" s="30" t="s">
        <v>1072</v>
      </c>
    </row>
    <row r="86" spans="1:16" ht="12.75">
      <c r="A86" s="18" t="s">
        <v>44</v>
      </c>
      <c r="B86" s="22" t="s">
        <v>206</v>
      </c>
      <c r="C86" s="22" t="s">
        <v>875</v>
      </c>
      <c r="D86" s="18" t="s">
        <v>46</v>
      </c>
      <c r="E86" s="23" t="s">
        <v>876</v>
      </c>
      <c r="F86" s="24" t="s">
        <v>198</v>
      </c>
      <c r="G86" s="25">
        <v>9.253</v>
      </c>
      <c r="H86" s="26">
        <v>0</v>
      </c>
      <c r="I86" s="26">
        <f>ROUND(ROUND(H86,2)*ROUND(G86,3),2)</f>
        <v>0</v>
      </c>
      <c r="O86">
        <f>(I86*21)/100</f>
        <v>0</v>
      </c>
      <c r="P86" t="s">
        <v>22</v>
      </c>
    </row>
    <row r="87" spans="1:5" ht="25.5">
      <c r="A87" s="27" t="s">
        <v>49</v>
      </c>
      <c r="E87" s="28" t="s">
        <v>877</v>
      </c>
    </row>
    <row r="88" spans="1:5" ht="12.75">
      <c r="A88" s="31" t="s">
        <v>51</v>
      </c>
      <c r="E88" s="30" t="s">
        <v>1116</v>
      </c>
    </row>
    <row r="89" spans="1:16" ht="25.5">
      <c r="A89" s="18" t="s">
        <v>44</v>
      </c>
      <c r="B89" s="22" t="s">
        <v>211</v>
      </c>
      <c r="C89" s="22" t="s">
        <v>1117</v>
      </c>
      <c r="D89" s="18" t="s">
        <v>46</v>
      </c>
      <c r="E89" s="23" t="s">
        <v>1118</v>
      </c>
      <c r="F89" s="24" t="s">
        <v>198</v>
      </c>
      <c r="G89" s="25">
        <v>9.253</v>
      </c>
      <c r="H89" s="26">
        <v>0</v>
      </c>
      <c r="I89" s="26">
        <f>ROUND(ROUND(H89,2)*ROUND(G89,3),2)</f>
        <v>0</v>
      </c>
      <c r="O89">
        <f>(I89*21)/100</f>
        <v>0</v>
      </c>
      <c r="P89" t="s">
        <v>22</v>
      </c>
    </row>
    <row r="90" spans="1:5" ht="25.5">
      <c r="A90" s="27" t="s">
        <v>49</v>
      </c>
      <c r="E90" s="28" t="s">
        <v>1119</v>
      </c>
    </row>
    <row r="91" spans="1:5" ht="12.75">
      <c r="A91" s="29" t="s">
        <v>51</v>
      </c>
      <c r="E91" s="30" t="s">
        <v>1076</v>
      </c>
    </row>
    <row r="92" spans="1:18" ht="12.75" customHeight="1">
      <c r="A92" s="2" t="s">
        <v>42</v>
      </c>
      <c r="B92" s="2"/>
      <c r="C92" s="33" t="s">
        <v>63</v>
      </c>
      <c r="D92" s="2"/>
      <c r="E92" s="20" t="s">
        <v>231</v>
      </c>
      <c r="F92" s="2"/>
      <c r="G92" s="2"/>
      <c r="H92" s="2"/>
      <c r="I92" s="34">
        <f>0+Q92</f>
        <v>0</v>
      </c>
      <c r="O92">
        <f>0+R92</f>
        <v>0</v>
      </c>
      <c r="Q92">
        <f>0+I93+I96+I99+I102</f>
        <v>0</v>
      </c>
      <c r="R92">
        <f>0+O93+O96+O99+O102</f>
        <v>0</v>
      </c>
    </row>
    <row r="93" spans="1:16" ht="12.75">
      <c r="A93" s="18" t="s">
        <v>44</v>
      </c>
      <c r="B93" s="22" t="s">
        <v>216</v>
      </c>
      <c r="C93" s="22" t="s">
        <v>1120</v>
      </c>
      <c r="D93" s="18" t="s">
        <v>46</v>
      </c>
      <c r="E93" s="23" t="s">
        <v>1121</v>
      </c>
      <c r="F93" s="24" t="s">
        <v>179</v>
      </c>
      <c r="G93" s="25">
        <v>2</v>
      </c>
      <c r="H93" s="26">
        <v>0</v>
      </c>
      <c r="I93" s="26">
        <f>ROUND(ROUND(H93,2)*ROUND(G93,3),2)</f>
        <v>0</v>
      </c>
      <c r="O93">
        <f>(I93*21)/100</f>
        <v>0</v>
      </c>
      <c r="P93" t="s">
        <v>22</v>
      </c>
    </row>
    <row r="94" spans="1:5" ht="12.75">
      <c r="A94" s="27" t="s">
        <v>49</v>
      </c>
      <c r="E94" s="28" t="s">
        <v>1122</v>
      </c>
    </row>
    <row r="95" spans="1:5" ht="12.75">
      <c r="A95" s="31" t="s">
        <v>51</v>
      </c>
      <c r="E95" s="30" t="s">
        <v>1123</v>
      </c>
    </row>
    <row r="96" spans="1:16" ht="12.75">
      <c r="A96" s="18" t="s">
        <v>175</v>
      </c>
      <c r="B96" s="227" t="s">
        <v>221</v>
      </c>
      <c r="C96" s="227" t="s">
        <v>1124</v>
      </c>
      <c r="D96" s="228" t="s">
        <v>46</v>
      </c>
      <c r="E96" s="229" t="s">
        <v>1125</v>
      </c>
      <c r="F96" s="230" t="s">
        <v>219</v>
      </c>
      <c r="G96" s="231">
        <v>2.6</v>
      </c>
      <c r="H96" s="232">
        <v>0</v>
      </c>
      <c r="I96" s="232">
        <f>ROUND(ROUND(H96,2)*ROUND(G96,3),2)</f>
        <v>0</v>
      </c>
      <c r="O96">
        <f>(I96*21)/100</f>
        <v>0</v>
      </c>
      <c r="P96" t="s">
        <v>22</v>
      </c>
    </row>
    <row r="97" spans="1:9" ht="12.75">
      <c r="A97" s="27" t="s">
        <v>49</v>
      </c>
      <c r="B97" s="233"/>
      <c r="C97" s="233"/>
      <c r="D97" s="233"/>
      <c r="E97" s="234" t="s">
        <v>1126</v>
      </c>
      <c r="F97" s="233"/>
      <c r="G97" s="233"/>
      <c r="H97" s="233"/>
      <c r="I97" s="233"/>
    </row>
    <row r="98" spans="1:9" ht="12.75">
      <c r="A98" s="31" t="s">
        <v>51</v>
      </c>
      <c r="B98" s="233"/>
      <c r="C98" s="233"/>
      <c r="D98" s="233"/>
      <c r="E98" s="235" t="s">
        <v>1127</v>
      </c>
      <c r="F98" s="233"/>
      <c r="G98" s="233"/>
      <c r="H98" s="233"/>
      <c r="I98" s="233"/>
    </row>
    <row r="99" spans="1:16" ht="12.75">
      <c r="A99" s="18" t="s">
        <v>175</v>
      </c>
      <c r="B99" s="227" t="s">
        <v>226</v>
      </c>
      <c r="C99" s="227" t="s">
        <v>1128</v>
      </c>
      <c r="D99" s="228" t="s">
        <v>46</v>
      </c>
      <c r="E99" s="229" t="s">
        <v>1129</v>
      </c>
      <c r="F99" s="230" t="s">
        <v>179</v>
      </c>
      <c r="G99" s="231">
        <v>2</v>
      </c>
      <c r="H99" s="232">
        <v>0</v>
      </c>
      <c r="I99" s="232">
        <f>ROUND(ROUND(H99,2)*ROUND(G99,3),2)</f>
        <v>0</v>
      </c>
      <c r="O99">
        <f>(I99*21)/100</f>
        <v>0</v>
      </c>
      <c r="P99" t="s">
        <v>22</v>
      </c>
    </row>
    <row r="100" spans="1:9" ht="12.75">
      <c r="A100" s="27" t="s">
        <v>49</v>
      </c>
      <c r="B100" s="233"/>
      <c r="C100" s="233"/>
      <c r="D100" s="233"/>
      <c r="E100" s="234" t="s">
        <v>1130</v>
      </c>
      <c r="F100" s="233"/>
      <c r="G100" s="233"/>
      <c r="H100" s="233"/>
      <c r="I100" s="233"/>
    </row>
    <row r="101" spans="1:9" ht="12.75">
      <c r="A101" s="31" t="s">
        <v>51</v>
      </c>
      <c r="B101" s="233"/>
      <c r="C101" s="233"/>
      <c r="D101" s="233"/>
      <c r="E101" s="235" t="s">
        <v>46</v>
      </c>
      <c r="F101" s="233"/>
      <c r="G101" s="233"/>
      <c r="H101" s="233"/>
      <c r="I101" s="233"/>
    </row>
    <row r="102" spans="1:16" ht="12.75">
      <c r="A102" s="18" t="s">
        <v>44</v>
      </c>
      <c r="B102" s="22" t="s">
        <v>232</v>
      </c>
      <c r="C102" s="22" t="s">
        <v>361</v>
      </c>
      <c r="D102" s="18" t="s">
        <v>46</v>
      </c>
      <c r="E102" s="23" t="s">
        <v>362</v>
      </c>
      <c r="F102" s="24" t="s">
        <v>355</v>
      </c>
      <c r="G102" s="25">
        <v>10</v>
      </c>
      <c r="H102" s="26">
        <v>0</v>
      </c>
      <c r="I102" s="26">
        <f>ROUND(ROUND(H102,2)*ROUND(G102,3),2)</f>
        <v>0</v>
      </c>
      <c r="O102">
        <f>(I102*21)/100</f>
        <v>0</v>
      </c>
      <c r="P102" t="s">
        <v>22</v>
      </c>
    </row>
    <row r="103" spans="1:5" ht="12.75">
      <c r="A103" s="27" t="s">
        <v>49</v>
      </c>
      <c r="E103" s="28" t="s">
        <v>356</v>
      </c>
    </row>
    <row r="104" spans="1:5" ht="12.75">
      <c r="A104" s="29" t="s">
        <v>51</v>
      </c>
      <c r="E104" s="30" t="s">
        <v>1131</v>
      </c>
    </row>
    <row r="105" spans="1:18" ht="12.75" customHeight="1">
      <c r="A105" s="2" t="s">
        <v>42</v>
      </c>
      <c r="B105" s="2"/>
      <c r="C105" s="33" t="s">
        <v>66</v>
      </c>
      <c r="D105" s="2"/>
      <c r="E105" s="20" t="s">
        <v>298</v>
      </c>
      <c r="F105" s="2"/>
      <c r="G105" s="2"/>
      <c r="H105" s="2"/>
      <c r="I105" s="34">
        <f>0+Q105</f>
        <v>0</v>
      </c>
      <c r="O105">
        <f>0+R105</f>
        <v>0</v>
      </c>
      <c r="Q105">
        <f>0+I106+I109+I112+I115+I118+I121+I124+I127+I130+I133+I136+I139+I142+I145+I148+I151+I154+I157+I160+I163+I166+I169+I172</f>
        <v>0</v>
      </c>
      <c r="R105">
        <f>0+O106+O109+O112+O115+O118+O121+O124+O127+O130+O133+O136+O139+O142+O145+O148+O151+O154+O157+O160+O163+O166+O169+O172</f>
        <v>0</v>
      </c>
    </row>
    <row r="106" spans="1:16" ht="25.5">
      <c r="A106" s="18" t="s">
        <v>44</v>
      </c>
      <c r="B106" s="22" t="s">
        <v>237</v>
      </c>
      <c r="C106" s="22" t="s">
        <v>1132</v>
      </c>
      <c r="D106" s="18" t="s">
        <v>46</v>
      </c>
      <c r="E106" s="23" t="s">
        <v>1133</v>
      </c>
      <c r="F106" s="24" t="s">
        <v>179</v>
      </c>
      <c r="G106" s="25">
        <v>1</v>
      </c>
      <c r="H106" s="26">
        <v>0</v>
      </c>
      <c r="I106" s="26">
        <f>ROUND(ROUND(H106,2)*ROUND(G106,3),2)</f>
        <v>0</v>
      </c>
      <c r="O106">
        <f>(I106*21)/100</f>
        <v>0</v>
      </c>
      <c r="P106" t="s">
        <v>22</v>
      </c>
    </row>
    <row r="107" spans="1:5" ht="38.25">
      <c r="A107" s="27" t="s">
        <v>49</v>
      </c>
      <c r="E107" s="28" t="s">
        <v>1134</v>
      </c>
    </row>
    <row r="108" spans="1:5" ht="12.75">
      <c r="A108" s="31" t="s">
        <v>51</v>
      </c>
      <c r="E108" s="30" t="s">
        <v>1135</v>
      </c>
    </row>
    <row r="109" spans="1:16" ht="12.75">
      <c r="A109" s="18" t="s">
        <v>44</v>
      </c>
      <c r="B109" s="22" t="s">
        <v>241</v>
      </c>
      <c r="C109" s="22" t="s">
        <v>379</v>
      </c>
      <c r="D109" s="18" t="s">
        <v>46</v>
      </c>
      <c r="E109" s="23" t="s">
        <v>581</v>
      </c>
      <c r="F109" s="24" t="s">
        <v>179</v>
      </c>
      <c r="G109" s="25">
        <v>8</v>
      </c>
      <c r="H109" s="26">
        <v>0</v>
      </c>
      <c r="I109" s="26">
        <f>ROUND(ROUND(H109,2)*ROUND(G109,3),2)</f>
        <v>0</v>
      </c>
      <c r="O109">
        <f>(I109*21)/100</f>
        <v>0</v>
      </c>
      <c r="P109" t="s">
        <v>22</v>
      </c>
    </row>
    <row r="110" spans="1:5" ht="25.5">
      <c r="A110" s="27" t="s">
        <v>49</v>
      </c>
      <c r="E110" s="28" t="s">
        <v>582</v>
      </c>
    </row>
    <row r="111" spans="1:5" ht="12.75">
      <c r="A111" s="31" t="s">
        <v>51</v>
      </c>
      <c r="E111" s="30" t="s">
        <v>1136</v>
      </c>
    </row>
    <row r="112" spans="1:16" ht="12.75">
      <c r="A112" s="18" t="s">
        <v>175</v>
      </c>
      <c r="B112" s="227" t="s">
        <v>246</v>
      </c>
      <c r="C112" s="227" t="s">
        <v>1137</v>
      </c>
      <c r="D112" s="228" t="s">
        <v>46</v>
      </c>
      <c r="E112" s="229" t="s">
        <v>1138</v>
      </c>
      <c r="F112" s="230" t="s">
        <v>179</v>
      </c>
      <c r="G112" s="231">
        <v>6</v>
      </c>
      <c r="H112" s="232">
        <v>0</v>
      </c>
      <c r="I112" s="232">
        <f>ROUND(ROUND(H112,2)*ROUND(G112,3),2)</f>
        <v>0</v>
      </c>
      <c r="O112">
        <f>(I112*21)/100</f>
        <v>0</v>
      </c>
      <c r="P112" t="s">
        <v>22</v>
      </c>
    </row>
    <row r="113" spans="1:9" ht="12.75">
      <c r="A113" s="27" t="s">
        <v>49</v>
      </c>
      <c r="B113" s="233"/>
      <c r="C113" s="233"/>
      <c r="D113" s="233"/>
      <c r="E113" s="234" t="s">
        <v>1139</v>
      </c>
      <c r="F113" s="233"/>
      <c r="G113" s="233"/>
      <c r="H113" s="233"/>
      <c r="I113" s="233"/>
    </row>
    <row r="114" spans="1:9" ht="12.75">
      <c r="A114" s="31" t="s">
        <v>51</v>
      </c>
      <c r="B114" s="233"/>
      <c r="C114" s="233"/>
      <c r="D114" s="233"/>
      <c r="E114" s="235" t="s">
        <v>1140</v>
      </c>
      <c r="F114" s="233"/>
      <c r="G114" s="233"/>
      <c r="H114" s="233"/>
      <c r="I114" s="233"/>
    </row>
    <row r="115" spans="1:16" ht="12.75">
      <c r="A115" s="18" t="s">
        <v>175</v>
      </c>
      <c r="B115" s="227" t="s">
        <v>248</v>
      </c>
      <c r="C115" s="227" t="s">
        <v>1141</v>
      </c>
      <c r="D115" s="228" t="s">
        <v>46</v>
      </c>
      <c r="E115" s="229" t="s">
        <v>1142</v>
      </c>
      <c r="F115" s="230" t="s">
        <v>179</v>
      </c>
      <c r="G115" s="231">
        <v>2</v>
      </c>
      <c r="H115" s="232">
        <v>0</v>
      </c>
      <c r="I115" s="232">
        <f>ROUND(ROUND(H115,2)*ROUND(G115,3),2)</f>
        <v>0</v>
      </c>
      <c r="O115">
        <f>(I115*21)/100</f>
        <v>0</v>
      </c>
      <c r="P115" t="s">
        <v>22</v>
      </c>
    </row>
    <row r="116" spans="1:9" ht="12.75">
      <c r="A116" s="27" t="s">
        <v>49</v>
      </c>
      <c r="B116" s="233"/>
      <c r="C116" s="233"/>
      <c r="D116" s="233"/>
      <c r="E116" s="234" t="s">
        <v>1143</v>
      </c>
      <c r="F116" s="233"/>
      <c r="G116" s="233"/>
      <c r="H116" s="233"/>
      <c r="I116" s="233"/>
    </row>
    <row r="117" spans="1:9" ht="12.75">
      <c r="A117" s="31" t="s">
        <v>51</v>
      </c>
      <c r="B117" s="233"/>
      <c r="C117" s="233"/>
      <c r="D117" s="233"/>
      <c r="E117" s="235" t="s">
        <v>1123</v>
      </c>
      <c r="F117" s="233"/>
      <c r="G117" s="233"/>
      <c r="H117" s="233"/>
      <c r="I117" s="233"/>
    </row>
    <row r="118" spans="1:16" ht="12.75">
      <c r="A118" s="18" t="s">
        <v>44</v>
      </c>
      <c r="B118" s="22" t="s">
        <v>253</v>
      </c>
      <c r="C118" s="22" t="s">
        <v>450</v>
      </c>
      <c r="D118" s="18" t="s">
        <v>46</v>
      </c>
      <c r="E118" s="23" t="s">
        <v>1144</v>
      </c>
      <c r="F118" s="24" t="s">
        <v>179</v>
      </c>
      <c r="G118" s="25">
        <v>1</v>
      </c>
      <c r="H118" s="26">
        <v>0</v>
      </c>
      <c r="I118" s="26">
        <f>ROUND(ROUND(H118,2)*ROUND(G118,3),2)</f>
        <v>0</v>
      </c>
      <c r="O118">
        <f>(I118*21)/100</f>
        <v>0</v>
      </c>
      <c r="P118" t="s">
        <v>22</v>
      </c>
    </row>
    <row r="119" spans="1:5" ht="25.5">
      <c r="A119" s="27" t="s">
        <v>49</v>
      </c>
      <c r="E119" s="28" t="s">
        <v>1145</v>
      </c>
    </row>
    <row r="120" spans="1:5" ht="12.75">
      <c r="A120" s="31" t="s">
        <v>51</v>
      </c>
      <c r="E120" s="30" t="s">
        <v>46</v>
      </c>
    </row>
    <row r="121" spans="1:16" ht="12.75">
      <c r="A121" s="18" t="s">
        <v>175</v>
      </c>
      <c r="B121" s="227" t="s">
        <v>257</v>
      </c>
      <c r="C121" s="227" t="s">
        <v>1146</v>
      </c>
      <c r="D121" s="228" t="s">
        <v>46</v>
      </c>
      <c r="E121" s="229" t="s">
        <v>1147</v>
      </c>
      <c r="F121" s="230" t="s">
        <v>179</v>
      </c>
      <c r="G121" s="231">
        <v>1</v>
      </c>
      <c r="H121" s="232">
        <v>0</v>
      </c>
      <c r="I121" s="232">
        <f>ROUND(ROUND(H121,2)*ROUND(G121,3),2)</f>
        <v>0</v>
      </c>
      <c r="O121">
        <f>(I121*21)/100</f>
        <v>0</v>
      </c>
      <c r="P121" t="s">
        <v>22</v>
      </c>
    </row>
    <row r="122" spans="1:9" ht="12.75">
      <c r="A122" s="27" t="s">
        <v>49</v>
      </c>
      <c r="B122" s="233"/>
      <c r="C122" s="233"/>
      <c r="D122" s="233"/>
      <c r="E122" s="234" t="s">
        <v>1148</v>
      </c>
      <c r="F122" s="233"/>
      <c r="G122" s="233"/>
      <c r="H122" s="233"/>
      <c r="I122" s="233"/>
    </row>
    <row r="123" spans="1:9" ht="12.75">
      <c r="A123" s="31" t="s">
        <v>51</v>
      </c>
      <c r="B123" s="233"/>
      <c r="C123" s="233"/>
      <c r="D123" s="233"/>
      <c r="E123" s="235" t="s">
        <v>1135</v>
      </c>
      <c r="F123" s="233"/>
      <c r="G123" s="233"/>
      <c r="H123" s="233"/>
      <c r="I123" s="233"/>
    </row>
    <row r="124" spans="1:16" ht="25.5">
      <c r="A124" s="18" t="s">
        <v>44</v>
      </c>
      <c r="B124" s="22" t="s">
        <v>261</v>
      </c>
      <c r="C124" s="22" t="s">
        <v>1149</v>
      </c>
      <c r="D124" s="18" t="s">
        <v>46</v>
      </c>
      <c r="E124" s="23" t="s">
        <v>1150</v>
      </c>
      <c r="F124" s="24" t="s">
        <v>219</v>
      </c>
      <c r="G124" s="25">
        <v>78.55</v>
      </c>
      <c r="H124" s="26">
        <v>0</v>
      </c>
      <c r="I124" s="26">
        <f>ROUND(ROUND(H124,2)*ROUND(G124,3),2)</f>
        <v>0</v>
      </c>
      <c r="O124">
        <f>(I124*21)/100</f>
        <v>0</v>
      </c>
      <c r="P124" t="s">
        <v>22</v>
      </c>
    </row>
    <row r="125" spans="1:5" ht="25.5">
      <c r="A125" s="27" t="s">
        <v>49</v>
      </c>
      <c r="E125" s="28" t="s">
        <v>1151</v>
      </c>
    </row>
    <row r="126" spans="1:5" ht="12.75">
      <c r="A126" s="31" t="s">
        <v>51</v>
      </c>
      <c r="E126" s="30" t="s">
        <v>1152</v>
      </c>
    </row>
    <row r="127" spans="1:16" ht="12.75">
      <c r="A127" s="18" t="s">
        <v>175</v>
      </c>
      <c r="B127" s="227" t="s">
        <v>266</v>
      </c>
      <c r="C127" s="227" t="s">
        <v>1153</v>
      </c>
      <c r="D127" s="228" t="s">
        <v>46</v>
      </c>
      <c r="E127" s="229" t="s">
        <v>1154</v>
      </c>
      <c r="F127" s="230" t="s">
        <v>219</v>
      </c>
      <c r="G127" s="231">
        <v>78.55</v>
      </c>
      <c r="H127" s="232">
        <v>0</v>
      </c>
      <c r="I127" s="232">
        <f>ROUND(ROUND(H127,2)*ROUND(G127,3),2)</f>
        <v>0</v>
      </c>
      <c r="O127">
        <f>(I127*21)/100</f>
        <v>0</v>
      </c>
      <c r="P127" t="s">
        <v>22</v>
      </c>
    </row>
    <row r="128" spans="1:9" ht="12.75">
      <c r="A128" s="27" t="s">
        <v>49</v>
      </c>
      <c r="B128" s="233"/>
      <c r="C128" s="233"/>
      <c r="D128" s="233"/>
      <c r="E128" s="234" t="s">
        <v>1155</v>
      </c>
      <c r="F128" s="233"/>
      <c r="G128" s="233"/>
      <c r="H128" s="233"/>
      <c r="I128" s="233"/>
    </row>
    <row r="129" spans="1:9" ht="12.75">
      <c r="A129" s="31" t="s">
        <v>51</v>
      </c>
      <c r="B129" s="233"/>
      <c r="C129" s="233"/>
      <c r="D129" s="233"/>
      <c r="E129" s="235" t="s">
        <v>46</v>
      </c>
      <c r="F129" s="233"/>
      <c r="G129" s="233"/>
      <c r="H129" s="233"/>
      <c r="I129" s="233"/>
    </row>
    <row r="130" spans="1:16" ht="12.75">
      <c r="A130" s="18" t="s">
        <v>44</v>
      </c>
      <c r="B130" s="22" t="s">
        <v>268</v>
      </c>
      <c r="C130" s="22" t="s">
        <v>1156</v>
      </c>
      <c r="D130" s="18" t="s">
        <v>46</v>
      </c>
      <c r="E130" s="23" t="s">
        <v>1157</v>
      </c>
      <c r="F130" s="24" t="s">
        <v>179</v>
      </c>
      <c r="G130" s="25">
        <v>17</v>
      </c>
      <c r="H130" s="26">
        <v>0</v>
      </c>
      <c r="I130" s="26">
        <f>ROUND(ROUND(H130,2)*ROUND(G130,3),2)</f>
        <v>0</v>
      </c>
      <c r="O130">
        <f>(I130*21)/100</f>
        <v>0</v>
      </c>
      <c r="P130" t="s">
        <v>22</v>
      </c>
    </row>
    <row r="131" spans="1:5" ht="25.5">
      <c r="A131" s="27" t="s">
        <v>49</v>
      </c>
      <c r="E131" s="28" t="s">
        <v>1158</v>
      </c>
    </row>
    <row r="132" spans="1:5" ht="12.75">
      <c r="A132" s="31" t="s">
        <v>51</v>
      </c>
      <c r="E132" s="30" t="s">
        <v>1159</v>
      </c>
    </row>
    <row r="133" spans="1:16" ht="12.75">
      <c r="A133" s="18" t="s">
        <v>175</v>
      </c>
      <c r="B133" s="227" t="s">
        <v>270</v>
      </c>
      <c r="C133" s="227" t="s">
        <v>1160</v>
      </c>
      <c r="D133" s="228" t="s">
        <v>46</v>
      </c>
      <c r="E133" s="229" t="s">
        <v>1161</v>
      </c>
      <c r="F133" s="230" t="s">
        <v>179</v>
      </c>
      <c r="G133" s="231">
        <v>11</v>
      </c>
      <c r="H133" s="232">
        <v>0</v>
      </c>
      <c r="I133" s="232">
        <f>ROUND(ROUND(H133,2)*ROUND(G133,3),2)</f>
        <v>0</v>
      </c>
      <c r="O133">
        <f>(I133*21)/100</f>
        <v>0</v>
      </c>
      <c r="P133" t="s">
        <v>22</v>
      </c>
    </row>
    <row r="134" spans="1:9" ht="12.75">
      <c r="A134" s="27" t="s">
        <v>49</v>
      </c>
      <c r="B134" s="233"/>
      <c r="C134" s="233"/>
      <c r="D134" s="233"/>
      <c r="E134" s="234" t="s">
        <v>1162</v>
      </c>
      <c r="F134" s="233"/>
      <c r="G134" s="233"/>
      <c r="H134" s="233"/>
      <c r="I134" s="233"/>
    </row>
    <row r="135" spans="1:9" ht="12.75">
      <c r="A135" s="31" t="s">
        <v>51</v>
      </c>
      <c r="B135" s="233"/>
      <c r="C135" s="233"/>
      <c r="D135" s="233"/>
      <c r="E135" s="235" t="s">
        <v>1163</v>
      </c>
      <c r="F135" s="233"/>
      <c r="G135" s="233"/>
      <c r="H135" s="233"/>
      <c r="I135" s="233"/>
    </row>
    <row r="136" spans="1:16" ht="12.75">
      <c r="A136" s="18" t="s">
        <v>175</v>
      </c>
      <c r="B136" s="227" t="s">
        <v>275</v>
      </c>
      <c r="C136" s="227" t="s">
        <v>1164</v>
      </c>
      <c r="D136" s="228" t="s">
        <v>46</v>
      </c>
      <c r="E136" s="229" t="s">
        <v>1165</v>
      </c>
      <c r="F136" s="230" t="s">
        <v>179</v>
      </c>
      <c r="G136" s="231">
        <v>6</v>
      </c>
      <c r="H136" s="232">
        <v>0</v>
      </c>
      <c r="I136" s="232">
        <f>ROUND(ROUND(H136,2)*ROUND(G136,3),2)</f>
        <v>0</v>
      </c>
      <c r="O136">
        <f>(I136*21)/100</f>
        <v>0</v>
      </c>
      <c r="P136" t="s">
        <v>22</v>
      </c>
    </row>
    <row r="137" spans="1:9" ht="12.75">
      <c r="A137" s="27" t="s">
        <v>49</v>
      </c>
      <c r="B137" s="233"/>
      <c r="C137" s="233"/>
      <c r="D137" s="233"/>
      <c r="E137" s="234" t="s">
        <v>1166</v>
      </c>
      <c r="F137" s="233"/>
      <c r="G137" s="233"/>
      <c r="H137" s="233"/>
      <c r="I137" s="233"/>
    </row>
    <row r="138" spans="1:9" ht="12.75">
      <c r="A138" s="31" t="s">
        <v>51</v>
      </c>
      <c r="B138" s="233"/>
      <c r="C138" s="233"/>
      <c r="D138" s="233"/>
      <c r="E138" s="235" t="s">
        <v>1140</v>
      </c>
      <c r="F138" s="233"/>
      <c r="G138" s="233"/>
      <c r="H138" s="233"/>
      <c r="I138" s="233"/>
    </row>
    <row r="139" spans="1:16" ht="12.75">
      <c r="A139" s="18" t="s">
        <v>44</v>
      </c>
      <c r="B139" s="22" t="s">
        <v>280</v>
      </c>
      <c r="C139" s="22" t="s">
        <v>1167</v>
      </c>
      <c r="D139" s="18" t="s">
        <v>46</v>
      </c>
      <c r="E139" s="23" t="s">
        <v>1168</v>
      </c>
      <c r="F139" s="24" t="s">
        <v>179</v>
      </c>
      <c r="G139" s="25">
        <v>18</v>
      </c>
      <c r="H139" s="26">
        <v>0</v>
      </c>
      <c r="I139" s="26">
        <f>ROUND(ROUND(H139,2)*ROUND(G139,3),2)</f>
        <v>0</v>
      </c>
      <c r="O139">
        <f>(I139*21)/100</f>
        <v>0</v>
      </c>
      <c r="P139" t="s">
        <v>22</v>
      </c>
    </row>
    <row r="140" spans="1:5" ht="25.5">
      <c r="A140" s="27" t="s">
        <v>49</v>
      </c>
      <c r="E140" s="28" t="s">
        <v>1169</v>
      </c>
    </row>
    <row r="141" spans="1:5" ht="12.75">
      <c r="A141" s="31" t="s">
        <v>51</v>
      </c>
      <c r="E141" s="30" t="s">
        <v>1170</v>
      </c>
    </row>
    <row r="142" spans="1:16" ht="12.75">
      <c r="A142" s="18" t="s">
        <v>175</v>
      </c>
      <c r="B142" s="227" t="s">
        <v>284</v>
      </c>
      <c r="C142" s="227" t="s">
        <v>1171</v>
      </c>
      <c r="D142" s="228" t="s">
        <v>46</v>
      </c>
      <c r="E142" s="229" t="s">
        <v>1172</v>
      </c>
      <c r="F142" s="230" t="s">
        <v>179</v>
      </c>
      <c r="G142" s="231">
        <v>3</v>
      </c>
      <c r="H142" s="232">
        <v>0</v>
      </c>
      <c r="I142" s="232">
        <f>ROUND(ROUND(H142,2)*ROUND(G142,3),2)</f>
        <v>0</v>
      </c>
      <c r="O142">
        <f>(I142*21)/100</f>
        <v>0</v>
      </c>
      <c r="P142" t="s">
        <v>22</v>
      </c>
    </row>
    <row r="143" spans="1:9" ht="12.75">
      <c r="A143" s="27" t="s">
        <v>49</v>
      </c>
      <c r="B143" s="233"/>
      <c r="C143" s="233"/>
      <c r="D143" s="233"/>
      <c r="E143" s="234" t="s">
        <v>1173</v>
      </c>
      <c r="F143" s="233"/>
      <c r="G143" s="233"/>
      <c r="H143" s="233"/>
      <c r="I143" s="233"/>
    </row>
    <row r="144" spans="1:9" ht="12.75">
      <c r="A144" s="31" t="s">
        <v>51</v>
      </c>
      <c r="B144" s="233"/>
      <c r="C144" s="233"/>
      <c r="D144" s="233"/>
      <c r="E144" s="235" t="s">
        <v>1174</v>
      </c>
      <c r="F144" s="233"/>
      <c r="G144" s="233"/>
      <c r="H144" s="233"/>
      <c r="I144" s="233"/>
    </row>
    <row r="145" spans="1:16" ht="12.75">
      <c r="A145" s="18" t="s">
        <v>175</v>
      </c>
      <c r="B145" s="227" t="s">
        <v>288</v>
      </c>
      <c r="C145" s="227" t="s">
        <v>1175</v>
      </c>
      <c r="D145" s="228" t="s">
        <v>46</v>
      </c>
      <c r="E145" s="229" t="s">
        <v>1176</v>
      </c>
      <c r="F145" s="230" t="s">
        <v>179</v>
      </c>
      <c r="G145" s="231">
        <v>13</v>
      </c>
      <c r="H145" s="232">
        <v>0</v>
      </c>
      <c r="I145" s="232">
        <f>ROUND(ROUND(H145,2)*ROUND(G145,3),2)</f>
        <v>0</v>
      </c>
      <c r="O145">
        <f>(I145*21)/100</f>
        <v>0</v>
      </c>
      <c r="P145" t="s">
        <v>22</v>
      </c>
    </row>
    <row r="146" spans="1:9" ht="12.75">
      <c r="A146" s="27" t="s">
        <v>49</v>
      </c>
      <c r="B146" s="233"/>
      <c r="C146" s="233"/>
      <c r="D146" s="233"/>
      <c r="E146" s="234" t="s">
        <v>1177</v>
      </c>
      <c r="F146" s="233"/>
      <c r="G146" s="233"/>
      <c r="H146" s="233"/>
      <c r="I146" s="233"/>
    </row>
    <row r="147" spans="1:9" ht="12.75">
      <c r="A147" s="31" t="s">
        <v>51</v>
      </c>
      <c r="B147" s="233"/>
      <c r="C147" s="233"/>
      <c r="D147" s="233"/>
      <c r="E147" s="235" t="s">
        <v>1178</v>
      </c>
      <c r="F147" s="233"/>
      <c r="G147" s="233"/>
      <c r="H147" s="233"/>
      <c r="I147" s="233"/>
    </row>
    <row r="148" spans="1:16" ht="12.75">
      <c r="A148" s="18" t="s">
        <v>175</v>
      </c>
      <c r="B148" s="227" t="s">
        <v>293</v>
      </c>
      <c r="C148" s="227" t="s">
        <v>1175</v>
      </c>
      <c r="D148" s="228" t="s">
        <v>380</v>
      </c>
      <c r="E148" s="229" t="s">
        <v>1179</v>
      </c>
      <c r="F148" s="230" t="s">
        <v>179</v>
      </c>
      <c r="G148" s="231">
        <v>2</v>
      </c>
      <c r="H148" s="232">
        <v>0</v>
      </c>
      <c r="I148" s="232">
        <f>ROUND(ROUND(H148,2)*ROUND(G148,3),2)</f>
        <v>0</v>
      </c>
      <c r="O148">
        <f>(I148*21)/100</f>
        <v>0</v>
      </c>
      <c r="P148" t="s">
        <v>22</v>
      </c>
    </row>
    <row r="149" spans="1:9" ht="12.75">
      <c r="A149" s="27" t="s">
        <v>49</v>
      </c>
      <c r="B149" s="233"/>
      <c r="C149" s="233"/>
      <c r="D149" s="233"/>
      <c r="E149" s="234" t="s">
        <v>1180</v>
      </c>
      <c r="F149" s="233"/>
      <c r="G149" s="233"/>
      <c r="H149" s="233"/>
      <c r="I149" s="233"/>
    </row>
    <row r="150" spans="1:9" ht="12.75">
      <c r="A150" s="31" t="s">
        <v>51</v>
      </c>
      <c r="B150" s="233"/>
      <c r="C150" s="233"/>
      <c r="D150" s="233"/>
      <c r="E150" s="235" t="s">
        <v>1181</v>
      </c>
      <c r="F150" s="233"/>
      <c r="G150" s="233"/>
      <c r="H150" s="233"/>
      <c r="I150" s="233"/>
    </row>
    <row r="151" spans="1:16" ht="12.75">
      <c r="A151" s="18" t="s">
        <v>44</v>
      </c>
      <c r="B151" s="22" t="s">
        <v>299</v>
      </c>
      <c r="C151" s="22" t="s">
        <v>1182</v>
      </c>
      <c r="D151" s="18" t="s">
        <v>46</v>
      </c>
      <c r="E151" s="23" t="s">
        <v>1183</v>
      </c>
      <c r="F151" s="24" t="s">
        <v>179</v>
      </c>
      <c r="G151" s="25">
        <v>2</v>
      </c>
      <c r="H151" s="26">
        <v>0</v>
      </c>
      <c r="I151" s="26">
        <f>ROUND(ROUND(H151,2)*ROUND(G151,3),2)</f>
        <v>0</v>
      </c>
      <c r="O151">
        <f>(I151*21)/100</f>
        <v>0</v>
      </c>
      <c r="P151" t="s">
        <v>22</v>
      </c>
    </row>
    <row r="152" spans="1:5" ht="12.75">
      <c r="A152" s="27" t="s">
        <v>49</v>
      </c>
      <c r="E152" s="28" t="s">
        <v>1184</v>
      </c>
    </row>
    <row r="153" spans="1:5" ht="12.75">
      <c r="A153" s="31" t="s">
        <v>51</v>
      </c>
      <c r="E153" s="30" t="s">
        <v>1123</v>
      </c>
    </row>
    <row r="154" spans="1:16" ht="12.75">
      <c r="A154" s="18" t="s">
        <v>175</v>
      </c>
      <c r="B154" s="227" t="s">
        <v>303</v>
      </c>
      <c r="C154" s="227" t="s">
        <v>539</v>
      </c>
      <c r="D154" s="228" t="s">
        <v>46</v>
      </c>
      <c r="E154" s="229" t="s">
        <v>540</v>
      </c>
      <c r="F154" s="230" t="s">
        <v>179</v>
      </c>
      <c r="G154" s="231">
        <v>2</v>
      </c>
      <c r="H154" s="232">
        <v>0</v>
      </c>
      <c r="I154" s="232">
        <f>ROUND(ROUND(H154,2)*ROUND(G154,3),2)</f>
        <v>0</v>
      </c>
      <c r="O154">
        <f>(I154*21)/100</f>
        <v>0</v>
      </c>
      <c r="P154" t="s">
        <v>22</v>
      </c>
    </row>
    <row r="155" spans="1:9" ht="12.75">
      <c r="A155" s="27" t="s">
        <v>49</v>
      </c>
      <c r="B155" s="233"/>
      <c r="C155" s="233"/>
      <c r="D155" s="233"/>
      <c r="E155" s="234" t="s">
        <v>541</v>
      </c>
      <c r="F155" s="233"/>
      <c r="G155" s="233"/>
      <c r="H155" s="233"/>
      <c r="I155" s="233"/>
    </row>
    <row r="156" spans="1:9" ht="12.75">
      <c r="A156" s="31" t="s">
        <v>51</v>
      </c>
      <c r="B156" s="233"/>
      <c r="C156" s="233"/>
      <c r="D156" s="233"/>
      <c r="E156" s="235" t="s">
        <v>46</v>
      </c>
      <c r="F156" s="233"/>
      <c r="G156" s="233"/>
      <c r="H156" s="233"/>
      <c r="I156" s="233"/>
    </row>
    <row r="157" spans="1:16" ht="12.75">
      <c r="A157" s="18" t="s">
        <v>44</v>
      </c>
      <c r="B157" s="22" t="s">
        <v>307</v>
      </c>
      <c r="C157" s="22" t="s">
        <v>554</v>
      </c>
      <c r="D157" s="18" t="s">
        <v>46</v>
      </c>
      <c r="E157" s="23" t="s">
        <v>555</v>
      </c>
      <c r="F157" s="24" t="s">
        <v>219</v>
      </c>
      <c r="G157" s="25">
        <v>78.55</v>
      </c>
      <c r="H157" s="26">
        <v>0</v>
      </c>
      <c r="I157" s="26">
        <f>ROUND(ROUND(H157,2)*ROUND(G157,3),2)</f>
        <v>0</v>
      </c>
      <c r="O157">
        <f>(I157*21)/100</f>
        <v>0</v>
      </c>
      <c r="P157" t="s">
        <v>22</v>
      </c>
    </row>
    <row r="158" spans="1:5" ht="12.75">
      <c r="A158" s="27" t="s">
        <v>49</v>
      </c>
      <c r="E158" s="28" t="s">
        <v>556</v>
      </c>
    </row>
    <row r="159" spans="1:5" ht="12.75">
      <c r="A159" s="31" t="s">
        <v>51</v>
      </c>
      <c r="E159" s="30" t="s">
        <v>1152</v>
      </c>
    </row>
    <row r="160" spans="1:16" ht="12.75">
      <c r="A160" s="18" t="s">
        <v>44</v>
      </c>
      <c r="B160" s="22" t="s">
        <v>311</v>
      </c>
      <c r="C160" s="22" t="s">
        <v>558</v>
      </c>
      <c r="D160" s="18" t="s">
        <v>46</v>
      </c>
      <c r="E160" s="23" t="s">
        <v>559</v>
      </c>
      <c r="F160" s="24" t="s">
        <v>219</v>
      </c>
      <c r="G160" s="25">
        <v>78.55</v>
      </c>
      <c r="H160" s="26">
        <v>0</v>
      </c>
      <c r="I160" s="26">
        <f>ROUND(ROUND(H160,2)*ROUND(G160,3),2)</f>
        <v>0</v>
      </c>
      <c r="O160">
        <f>(I160*21)/100</f>
        <v>0</v>
      </c>
      <c r="P160" t="s">
        <v>22</v>
      </c>
    </row>
    <row r="161" spans="1:5" ht="12.75">
      <c r="A161" s="27" t="s">
        <v>49</v>
      </c>
      <c r="E161" s="28" t="s">
        <v>559</v>
      </c>
    </row>
    <row r="162" spans="1:5" ht="12.75">
      <c r="A162" s="31" t="s">
        <v>51</v>
      </c>
      <c r="E162" s="30" t="s">
        <v>1152</v>
      </c>
    </row>
    <row r="163" spans="1:16" ht="12.75">
      <c r="A163" s="18" t="s">
        <v>44</v>
      </c>
      <c r="B163" s="22" t="s">
        <v>316</v>
      </c>
      <c r="C163" s="22" t="s">
        <v>1185</v>
      </c>
      <c r="D163" s="18" t="s">
        <v>46</v>
      </c>
      <c r="E163" s="23" t="s">
        <v>1186</v>
      </c>
      <c r="F163" s="24" t="s">
        <v>179</v>
      </c>
      <c r="G163" s="25">
        <v>2</v>
      </c>
      <c r="H163" s="26">
        <v>0</v>
      </c>
      <c r="I163" s="26">
        <f>ROUND(ROUND(H163,2)*ROUND(G163,3),2)</f>
        <v>0</v>
      </c>
      <c r="O163">
        <f>(I163*21)/100</f>
        <v>0</v>
      </c>
      <c r="P163" t="s">
        <v>22</v>
      </c>
    </row>
    <row r="164" spans="1:5" ht="12.75">
      <c r="A164" s="27" t="s">
        <v>49</v>
      </c>
      <c r="E164" s="28" t="s">
        <v>1186</v>
      </c>
    </row>
    <row r="165" spans="1:5" ht="12.75">
      <c r="A165" s="31" t="s">
        <v>51</v>
      </c>
      <c r="E165" s="30" t="s">
        <v>1123</v>
      </c>
    </row>
    <row r="166" spans="1:16" ht="12.75">
      <c r="A166" s="18" t="s">
        <v>175</v>
      </c>
      <c r="B166" s="227" t="s">
        <v>479</v>
      </c>
      <c r="C166" s="227" t="s">
        <v>1187</v>
      </c>
      <c r="D166" s="228" t="s">
        <v>46</v>
      </c>
      <c r="E166" s="229" t="s">
        <v>1188</v>
      </c>
      <c r="F166" s="230" t="s">
        <v>179</v>
      </c>
      <c r="G166" s="231">
        <v>2</v>
      </c>
      <c r="H166" s="232">
        <v>0</v>
      </c>
      <c r="I166" s="232">
        <f>ROUND(ROUND(H166,2)*ROUND(G166,3),2)</f>
        <v>0</v>
      </c>
      <c r="O166">
        <f>(I166*21)/100</f>
        <v>0</v>
      </c>
      <c r="P166" t="s">
        <v>22</v>
      </c>
    </row>
    <row r="167" spans="1:9" ht="12.75">
      <c r="A167" s="27" t="s">
        <v>49</v>
      </c>
      <c r="B167" s="233"/>
      <c r="C167" s="233"/>
      <c r="D167" s="233"/>
      <c r="E167" s="234" t="s">
        <v>46</v>
      </c>
      <c r="F167" s="233"/>
      <c r="G167" s="233"/>
      <c r="H167" s="233"/>
      <c r="I167" s="233"/>
    </row>
    <row r="168" spans="1:9" ht="12.75">
      <c r="A168" s="31" t="s">
        <v>51</v>
      </c>
      <c r="B168" s="233"/>
      <c r="C168" s="233"/>
      <c r="D168" s="233"/>
      <c r="E168" s="235" t="s">
        <v>46</v>
      </c>
      <c r="F168" s="233"/>
      <c r="G168" s="233"/>
      <c r="H168" s="233"/>
      <c r="I168" s="233"/>
    </row>
    <row r="169" spans="1:16" ht="12.75">
      <c r="A169" s="18" t="s">
        <v>44</v>
      </c>
      <c r="B169" s="22" t="s">
        <v>483</v>
      </c>
      <c r="C169" s="22" t="s">
        <v>1189</v>
      </c>
      <c r="D169" s="18" t="s">
        <v>46</v>
      </c>
      <c r="E169" s="23" t="s">
        <v>1190</v>
      </c>
      <c r="F169" s="24" t="s">
        <v>219</v>
      </c>
      <c r="G169" s="25">
        <v>78.55</v>
      </c>
      <c r="H169" s="26">
        <v>0</v>
      </c>
      <c r="I169" s="26">
        <f>ROUND(ROUND(H169,2)*ROUND(G169,3),2)</f>
        <v>0</v>
      </c>
      <c r="O169">
        <f>(I169*21)/100</f>
        <v>0</v>
      </c>
      <c r="P169" t="s">
        <v>22</v>
      </c>
    </row>
    <row r="170" spans="1:5" ht="12.75">
      <c r="A170" s="27" t="s">
        <v>49</v>
      </c>
      <c r="E170" s="28" t="s">
        <v>1191</v>
      </c>
    </row>
    <row r="171" spans="1:5" ht="12.75">
      <c r="A171" s="31" t="s">
        <v>51</v>
      </c>
      <c r="E171" s="30" t="s">
        <v>1152</v>
      </c>
    </row>
    <row r="172" spans="1:16" ht="12.75">
      <c r="A172" s="18" t="s">
        <v>44</v>
      </c>
      <c r="B172" s="22" t="s">
        <v>526</v>
      </c>
      <c r="C172" s="22" t="s">
        <v>619</v>
      </c>
      <c r="D172" s="18" t="s">
        <v>46</v>
      </c>
      <c r="E172" s="23" t="s">
        <v>1192</v>
      </c>
      <c r="F172" s="24" t="s">
        <v>219</v>
      </c>
      <c r="G172" s="25">
        <v>78.55</v>
      </c>
      <c r="H172" s="26">
        <v>0</v>
      </c>
      <c r="I172" s="26">
        <f>ROUND(ROUND(H172,2)*ROUND(G172,3),2)</f>
        <v>0</v>
      </c>
      <c r="O172">
        <f>(I172*21)/100</f>
        <v>0</v>
      </c>
      <c r="P172" t="s">
        <v>22</v>
      </c>
    </row>
    <row r="173" spans="1:5" ht="12.75">
      <c r="A173" s="27" t="s">
        <v>49</v>
      </c>
      <c r="E173" s="28" t="s">
        <v>46</v>
      </c>
    </row>
    <row r="174" spans="1:5" ht="12.75">
      <c r="A174" s="29" t="s">
        <v>51</v>
      </c>
      <c r="E174" s="30" t="s">
        <v>1152</v>
      </c>
    </row>
    <row r="175" spans="1:18" ht="12.75" customHeight="1">
      <c r="A175" s="2" t="s">
        <v>42</v>
      </c>
      <c r="B175" s="2"/>
      <c r="C175" s="33" t="s">
        <v>39</v>
      </c>
      <c r="D175" s="2"/>
      <c r="E175" s="20" t="s">
        <v>310</v>
      </c>
      <c r="F175" s="2"/>
      <c r="G175" s="2"/>
      <c r="H175" s="2"/>
      <c r="I175" s="34">
        <f>0+Q175</f>
        <v>0</v>
      </c>
      <c r="O175">
        <f>0+R175</f>
        <v>0</v>
      </c>
      <c r="Q175">
        <f>0+I176+I179+I182+I185+I188+I191+I194+I197+I200+I203+I206</f>
        <v>0</v>
      </c>
      <c r="R175">
        <f>0+O176+O179+O182+O185+O188+O191+O194+O197+O200+O203+O206</f>
        <v>0</v>
      </c>
    </row>
    <row r="176" spans="1:16" ht="12.75">
      <c r="A176" s="18" t="s">
        <v>44</v>
      </c>
      <c r="B176" s="22" t="s">
        <v>487</v>
      </c>
      <c r="C176" s="22" t="s">
        <v>1193</v>
      </c>
      <c r="D176" s="18" t="s">
        <v>46</v>
      </c>
      <c r="E176" s="23" t="s">
        <v>1194</v>
      </c>
      <c r="F176" s="24" t="s">
        <v>219</v>
      </c>
      <c r="G176" s="25">
        <v>11.64</v>
      </c>
      <c r="H176" s="26">
        <v>0</v>
      </c>
      <c r="I176" s="26">
        <f>ROUND(ROUND(H176,2)*ROUND(G176,3),2)</f>
        <v>0</v>
      </c>
      <c r="O176">
        <f>(I176*21)/100</f>
        <v>0</v>
      </c>
      <c r="P176" t="s">
        <v>22</v>
      </c>
    </row>
    <row r="177" spans="1:5" ht="25.5">
      <c r="A177" s="27" t="s">
        <v>49</v>
      </c>
      <c r="E177" s="28" t="s">
        <v>1195</v>
      </c>
    </row>
    <row r="178" spans="1:5" ht="12.75">
      <c r="A178" s="31" t="s">
        <v>51</v>
      </c>
      <c r="E178" s="30" t="s">
        <v>1196</v>
      </c>
    </row>
    <row r="179" spans="1:16" ht="12.75">
      <c r="A179" s="18" t="s">
        <v>44</v>
      </c>
      <c r="B179" s="22" t="s">
        <v>490</v>
      </c>
      <c r="C179" s="22" t="s">
        <v>903</v>
      </c>
      <c r="D179" s="18" t="s">
        <v>46</v>
      </c>
      <c r="E179" s="23" t="s">
        <v>904</v>
      </c>
      <c r="F179" s="24" t="s">
        <v>219</v>
      </c>
      <c r="G179" s="25">
        <v>10.74</v>
      </c>
      <c r="H179" s="26">
        <v>0</v>
      </c>
      <c r="I179" s="26">
        <f>ROUND(ROUND(H179,2)*ROUND(G179,3),2)</f>
        <v>0</v>
      </c>
      <c r="O179">
        <f>(I179*21)/100</f>
        <v>0</v>
      </c>
      <c r="P179" t="s">
        <v>22</v>
      </c>
    </row>
    <row r="180" spans="1:5" ht="25.5">
      <c r="A180" s="27" t="s">
        <v>49</v>
      </c>
      <c r="E180" s="28" t="s">
        <v>1197</v>
      </c>
    </row>
    <row r="181" spans="1:5" ht="12.75">
      <c r="A181" s="31" t="s">
        <v>51</v>
      </c>
      <c r="E181" s="30" t="s">
        <v>1198</v>
      </c>
    </row>
    <row r="182" spans="1:16" ht="12.75">
      <c r="A182" s="18" t="s">
        <v>44</v>
      </c>
      <c r="B182" s="22" t="s">
        <v>494</v>
      </c>
      <c r="C182" s="22" t="s">
        <v>1199</v>
      </c>
      <c r="D182" s="18" t="s">
        <v>46</v>
      </c>
      <c r="E182" s="23" t="s">
        <v>1200</v>
      </c>
      <c r="F182" s="24" t="s">
        <v>219</v>
      </c>
      <c r="G182" s="25">
        <v>11.64</v>
      </c>
      <c r="H182" s="26">
        <v>0</v>
      </c>
      <c r="I182" s="26">
        <f>ROUND(ROUND(H182,2)*ROUND(G182,3),2)</f>
        <v>0</v>
      </c>
      <c r="O182">
        <f>(I182*21)/100</f>
        <v>0</v>
      </c>
      <c r="P182" t="s">
        <v>22</v>
      </c>
    </row>
    <row r="183" spans="1:5" ht="12.75">
      <c r="A183" s="27" t="s">
        <v>49</v>
      </c>
      <c r="E183" s="28" t="s">
        <v>1201</v>
      </c>
    </row>
    <row r="184" spans="1:5" ht="12.75">
      <c r="A184" s="31" t="s">
        <v>51</v>
      </c>
      <c r="E184" s="30" t="s">
        <v>1196</v>
      </c>
    </row>
    <row r="185" spans="1:16" ht="12.75">
      <c r="A185" s="18" t="s">
        <v>44</v>
      </c>
      <c r="B185" s="22" t="s">
        <v>498</v>
      </c>
      <c r="C185" s="22" t="s">
        <v>906</v>
      </c>
      <c r="D185" s="18" t="s">
        <v>46</v>
      </c>
      <c r="E185" s="23" t="s">
        <v>907</v>
      </c>
      <c r="F185" s="24" t="s">
        <v>219</v>
      </c>
      <c r="G185" s="25">
        <v>10.74</v>
      </c>
      <c r="H185" s="26">
        <v>0</v>
      </c>
      <c r="I185" s="26">
        <f>ROUND(ROUND(H185,2)*ROUND(G185,3),2)</f>
        <v>0</v>
      </c>
      <c r="O185">
        <f>(I185*21)/100</f>
        <v>0</v>
      </c>
      <c r="P185" t="s">
        <v>22</v>
      </c>
    </row>
    <row r="186" spans="1:5" ht="12.75">
      <c r="A186" s="27" t="s">
        <v>49</v>
      </c>
      <c r="E186" s="28" t="s">
        <v>1202</v>
      </c>
    </row>
    <row r="187" spans="1:5" ht="12.75">
      <c r="A187" s="31" t="s">
        <v>51</v>
      </c>
      <c r="E187" s="30" t="s">
        <v>1198</v>
      </c>
    </row>
    <row r="188" spans="1:16" ht="12.75">
      <c r="A188" s="18" t="s">
        <v>44</v>
      </c>
      <c r="B188" s="22" t="s">
        <v>502</v>
      </c>
      <c r="C188" s="22" t="s">
        <v>913</v>
      </c>
      <c r="D188" s="18" t="s">
        <v>380</v>
      </c>
      <c r="E188" s="23" t="s">
        <v>914</v>
      </c>
      <c r="F188" s="24" t="s">
        <v>219</v>
      </c>
      <c r="G188" s="25">
        <v>11.64</v>
      </c>
      <c r="H188" s="26">
        <v>0</v>
      </c>
      <c r="I188" s="26">
        <f>ROUND(ROUND(H188,2)*ROUND(G188,3),2)</f>
        <v>0</v>
      </c>
      <c r="O188">
        <f>(I188*21)/100</f>
        <v>0</v>
      </c>
      <c r="P188" t="s">
        <v>22</v>
      </c>
    </row>
    <row r="189" spans="1:5" ht="12.75">
      <c r="A189" s="27" t="s">
        <v>49</v>
      </c>
      <c r="E189" s="28" t="s">
        <v>1203</v>
      </c>
    </row>
    <row r="190" spans="1:5" ht="12.75">
      <c r="A190" s="31" t="s">
        <v>51</v>
      </c>
      <c r="E190" s="30" t="s">
        <v>1196</v>
      </c>
    </row>
    <row r="191" spans="1:16" ht="25.5">
      <c r="A191" s="18" t="s">
        <v>44</v>
      </c>
      <c r="B191" s="22" t="s">
        <v>506</v>
      </c>
      <c r="C191" s="22" t="s">
        <v>561</v>
      </c>
      <c r="D191" s="18" t="s">
        <v>46</v>
      </c>
      <c r="E191" s="23" t="s">
        <v>562</v>
      </c>
      <c r="F191" s="24" t="s">
        <v>112</v>
      </c>
      <c r="G191" s="25">
        <v>0.003</v>
      </c>
      <c r="H191" s="26">
        <v>0</v>
      </c>
      <c r="I191" s="26">
        <f>ROUND(ROUND(H191,2)*ROUND(G191,3),2)</f>
        <v>0</v>
      </c>
      <c r="O191">
        <f>(I191*21)/100</f>
        <v>0</v>
      </c>
      <c r="P191" t="s">
        <v>22</v>
      </c>
    </row>
    <row r="192" spans="1:5" ht="63.75">
      <c r="A192" s="27" t="s">
        <v>49</v>
      </c>
      <c r="E192" s="28" t="s">
        <v>1204</v>
      </c>
    </row>
    <row r="193" spans="1:5" ht="25.5">
      <c r="A193" s="31" t="s">
        <v>51</v>
      </c>
      <c r="E193" s="30" t="s">
        <v>1205</v>
      </c>
    </row>
    <row r="194" spans="1:16" ht="12.75">
      <c r="A194" s="18" t="s">
        <v>44</v>
      </c>
      <c r="B194" s="22" t="s">
        <v>510</v>
      </c>
      <c r="C194" s="22" t="s">
        <v>1054</v>
      </c>
      <c r="D194" s="18" t="s">
        <v>46</v>
      </c>
      <c r="E194" s="23" t="s">
        <v>1055</v>
      </c>
      <c r="F194" s="24" t="s">
        <v>156</v>
      </c>
      <c r="G194" s="25">
        <v>0.638</v>
      </c>
      <c r="H194" s="26">
        <v>0</v>
      </c>
      <c r="I194" s="26">
        <f>ROUND(ROUND(H194,2)*ROUND(G194,3),2)</f>
        <v>0</v>
      </c>
      <c r="O194">
        <f>(I194*21)/100</f>
        <v>0</v>
      </c>
      <c r="P194" t="s">
        <v>22</v>
      </c>
    </row>
    <row r="195" spans="1:5" ht="25.5">
      <c r="A195" s="27" t="s">
        <v>49</v>
      </c>
      <c r="E195" s="28" t="s">
        <v>1206</v>
      </c>
    </row>
    <row r="196" spans="1:5" ht="25.5">
      <c r="A196" s="31" t="s">
        <v>51</v>
      </c>
      <c r="E196" s="30" t="s">
        <v>1207</v>
      </c>
    </row>
    <row r="197" spans="1:16" ht="25.5">
      <c r="A197" s="18" t="s">
        <v>44</v>
      </c>
      <c r="B197" s="22" t="s">
        <v>514</v>
      </c>
      <c r="C197" s="22" t="s">
        <v>1208</v>
      </c>
      <c r="D197" s="18" t="s">
        <v>46</v>
      </c>
      <c r="E197" s="23" t="s">
        <v>1209</v>
      </c>
      <c r="F197" s="24" t="s">
        <v>156</v>
      </c>
      <c r="G197" s="25">
        <v>0.06</v>
      </c>
      <c r="H197" s="26">
        <v>0</v>
      </c>
      <c r="I197" s="26">
        <f>ROUND(ROUND(H197,2)*ROUND(G197,3),2)</f>
        <v>0</v>
      </c>
      <c r="O197">
        <f>(I197*21)/100</f>
        <v>0</v>
      </c>
      <c r="P197" t="s">
        <v>22</v>
      </c>
    </row>
    <row r="198" spans="1:5" ht="25.5">
      <c r="A198" s="27" t="s">
        <v>49</v>
      </c>
      <c r="E198" s="28" t="s">
        <v>1210</v>
      </c>
    </row>
    <row r="199" spans="1:5" ht="25.5">
      <c r="A199" s="31" t="s">
        <v>51</v>
      </c>
      <c r="E199" s="30" t="s">
        <v>1211</v>
      </c>
    </row>
    <row r="200" spans="1:16" ht="25.5">
      <c r="A200" s="18" t="s">
        <v>44</v>
      </c>
      <c r="B200" s="22" t="s">
        <v>518</v>
      </c>
      <c r="C200" s="22" t="s">
        <v>1212</v>
      </c>
      <c r="D200" s="18" t="s">
        <v>46</v>
      </c>
      <c r="E200" s="23" t="s">
        <v>1213</v>
      </c>
      <c r="F200" s="24" t="s">
        <v>156</v>
      </c>
      <c r="G200" s="25">
        <v>0.579</v>
      </c>
      <c r="H200" s="26">
        <v>0</v>
      </c>
      <c r="I200" s="26">
        <f>ROUND(ROUND(H200,2)*ROUND(G200,3),2)</f>
        <v>0</v>
      </c>
      <c r="O200">
        <f>(I200*21)/100</f>
        <v>0</v>
      </c>
      <c r="P200" t="s">
        <v>22</v>
      </c>
    </row>
    <row r="201" spans="1:5" ht="25.5">
      <c r="A201" s="27" t="s">
        <v>49</v>
      </c>
      <c r="E201" s="28" t="s">
        <v>157</v>
      </c>
    </row>
    <row r="202" spans="1:5" ht="12.75">
      <c r="A202" s="31" t="s">
        <v>51</v>
      </c>
      <c r="E202" s="30" t="s">
        <v>1214</v>
      </c>
    </row>
    <row r="203" spans="1:16" ht="12.75">
      <c r="A203" s="18" t="s">
        <v>44</v>
      </c>
      <c r="B203" s="22" t="s">
        <v>522</v>
      </c>
      <c r="C203" s="22" t="s">
        <v>1215</v>
      </c>
      <c r="D203" s="18" t="s">
        <v>46</v>
      </c>
      <c r="E203" s="23" t="s">
        <v>1216</v>
      </c>
      <c r="F203" s="24" t="s">
        <v>156</v>
      </c>
      <c r="G203" s="25">
        <v>0.812754</v>
      </c>
      <c r="H203" s="26">
        <v>0</v>
      </c>
      <c r="I203" s="26">
        <f>ROUND(ROUND(H203,2)*ROUND(G203,3),2)</f>
        <v>0</v>
      </c>
      <c r="O203">
        <f>(I203*21)/100</f>
        <v>0</v>
      </c>
      <c r="P203" t="s">
        <v>22</v>
      </c>
    </row>
    <row r="204" spans="1:5" ht="25.5">
      <c r="A204" s="27" t="s">
        <v>49</v>
      </c>
      <c r="E204" s="28" t="s">
        <v>1217</v>
      </c>
    </row>
    <row r="205" spans="1:5" ht="12.75">
      <c r="A205" s="31" t="s">
        <v>51</v>
      </c>
      <c r="E205" s="30" t="s">
        <v>46</v>
      </c>
    </row>
    <row r="206" spans="1:16" ht="12.75">
      <c r="A206" s="18" t="s">
        <v>44</v>
      </c>
      <c r="B206" s="22" t="s">
        <v>529</v>
      </c>
      <c r="C206" s="22" t="s">
        <v>1060</v>
      </c>
      <c r="D206" s="18" t="s">
        <v>46</v>
      </c>
      <c r="E206" s="23" t="s">
        <v>1061</v>
      </c>
      <c r="F206" s="24" t="s">
        <v>156</v>
      </c>
      <c r="G206" s="25">
        <v>0.638</v>
      </c>
      <c r="H206" s="26">
        <v>0</v>
      </c>
      <c r="I206" s="26">
        <f>ROUND(ROUND(H206,2)*ROUND(G206,3),2)</f>
        <v>0</v>
      </c>
      <c r="O206">
        <f>(I206*21)/100</f>
        <v>0</v>
      </c>
      <c r="P206" t="s">
        <v>22</v>
      </c>
    </row>
    <row r="207" spans="1:5" ht="12.75">
      <c r="A207" s="27" t="s">
        <v>49</v>
      </c>
      <c r="E207" s="28" t="s">
        <v>1218</v>
      </c>
    </row>
    <row r="208" spans="1:5" ht="25.5">
      <c r="A208" s="29" t="s">
        <v>51</v>
      </c>
      <c r="E208" s="30" t="s">
        <v>1207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87"/>
  <sheetViews>
    <sheetView workbookViewId="0" topLeftCell="A1">
      <pane ySplit="7" topLeftCell="A8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0+O8+O30+O34+O41+O45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1219</v>
      </c>
      <c r="I3" s="32">
        <f>0+I8+I30+I34+I41+I45</f>
        <v>0</v>
      </c>
      <c r="O3" t="s">
        <v>18</v>
      </c>
      <c r="P3" t="s">
        <v>22</v>
      </c>
    </row>
    <row r="4" spans="1:16" ht="15" customHeight="1">
      <c r="A4" t="s">
        <v>16</v>
      </c>
      <c r="B4" s="13" t="s">
        <v>17</v>
      </c>
      <c r="C4" s="255" t="s">
        <v>1219</v>
      </c>
      <c r="D4" s="256"/>
      <c r="E4" s="14" t="s">
        <v>1220</v>
      </c>
      <c r="F4" s="2"/>
      <c r="G4" s="2"/>
      <c r="H4" s="15"/>
      <c r="I4" s="15"/>
      <c r="O4" t="s">
        <v>19</v>
      </c>
      <c r="P4" t="s">
        <v>22</v>
      </c>
    </row>
    <row r="5" spans="1:16" ht="12.75" customHeight="1">
      <c r="A5" s="253" t="s">
        <v>25</v>
      </c>
      <c r="B5" s="253" t="s">
        <v>27</v>
      </c>
      <c r="C5" s="253" t="s">
        <v>29</v>
      </c>
      <c r="D5" s="253" t="s">
        <v>30</v>
      </c>
      <c r="E5" s="253" t="s">
        <v>31</v>
      </c>
      <c r="F5" s="253" t="s">
        <v>33</v>
      </c>
      <c r="G5" s="253" t="s">
        <v>35</v>
      </c>
      <c r="H5" s="253" t="s">
        <v>37</v>
      </c>
      <c r="I5" s="253"/>
      <c r="O5" t="s">
        <v>20</v>
      </c>
      <c r="P5" t="s">
        <v>22</v>
      </c>
    </row>
    <row r="6" spans="1:9" ht="12.75" customHeight="1">
      <c r="A6" s="253"/>
      <c r="B6" s="253"/>
      <c r="C6" s="253"/>
      <c r="D6" s="253"/>
      <c r="E6" s="253"/>
      <c r="F6" s="253"/>
      <c r="G6" s="253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5" t="s">
        <v>42</v>
      </c>
      <c r="B8" s="15"/>
      <c r="C8" s="19" t="s">
        <v>28</v>
      </c>
      <c r="D8" s="15"/>
      <c r="E8" s="20" t="s">
        <v>96</v>
      </c>
      <c r="F8" s="15"/>
      <c r="G8" s="15"/>
      <c r="H8" s="15"/>
      <c r="I8" s="21">
        <f>0+Q8</f>
        <v>0</v>
      </c>
      <c r="O8">
        <f>0+R8</f>
        <v>0</v>
      </c>
      <c r="Q8">
        <f>0+I9+I12+I15+I18+I21+I24+I27</f>
        <v>0</v>
      </c>
      <c r="R8">
        <f>0+O9+O12+O15+O18+O21+O24+O27</f>
        <v>0</v>
      </c>
    </row>
    <row r="9" spans="1:16" ht="12.75">
      <c r="A9" s="18" t="s">
        <v>44</v>
      </c>
      <c r="B9" s="22" t="s">
        <v>28</v>
      </c>
      <c r="C9" s="22" t="s">
        <v>1221</v>
      </c>
      <c r="D9" s="18" t="s">
        <v>46</v>
      </c>
      <c r="E9" s="23" t="s">
        <v>1222</v>
      </c>
      <c r="F9" s="24" t="s">
        <v>112</v>
      </c>
      <c r="G9" s="25">
        <v>20.85</v>
      </c>
      <c r="H9" s="26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38.25">
      <c r="A10" s="27" t="s">
        <v>49</v>
      </c>
      <c r="E10" s="28" t="s">
        <v>1223</v>
      </c>
    </row>
    <row r="11" spans="1:5" ht="12.75">
      <c r="A11" s="31" t="s">
        <v>51</v>
      </c>
      <c r="E11" s="30" t="s">
        <v>1224</v>
      </c>
    </row>
    <row r="12" spans="1:16" ht="12.75">
      <c r="A12" s="18" t="s">
        <v>44</v>
      </c>
      <c r="B12" s="22" t="s">
        <v>22</v>
      </c>
      <c r="C12" s="22" t="s">
        <v>1225</v>
      </c>
      <c r="D12" s="18" t="s">
        <v>23</v>
      </c>
      <c r="E12" s="23" t="s">
        <v>1226</v>
      </c>
      <c r="F12" s="24" t="s">
        <v>112</v>
      </c>
      <c r="G12" s="25">
        <v>90.53</v>
      </c>
      <c r="H12" s="26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25.5">
      <c r="A13" s="27" t="s">
        <v>49</v>
      </c>
      <c r="E13" s="28" t="s">
        <v>1227</v>
      </c>
    </row>
    <row r="14" spans="1:5" ht="38.25">
      <c r="A14" s="31" t="s">
        <v>51</v>
      </c>
      <c r="E14" s="30" t="s">
        <v>1228</v>
      </c>
    </row>
    <row r="15" spans="1:16" ht="12.75">
      <c r="A15" s="18" t="s">
        <v>44</v>
      </c>
      <c r="B15" s="22" t="s">
        <v>21</v>
      </c>
      <c r="C15" s="22" t="s">
        <v>1225</v>
      </c>
      <c r="D15" s="18" t="s">
        <v>308</v>
      </c>
      <c r="E15" s="23" t="s">
        <v>1226</v>
      </c>
      <c r="F15" s="24" t="s">
        <v>112</v>
      </c>
      <c r="G15" s="25">
        <v>21.05</v>
      </c>
      <c r="H15" s="26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25.5">
      <c r="A16" s="27" t="s">
        <v>49</v>
      </c>
      <c r="E16" s="28" t="s">
        <v>1227</v>
      </c>
    </row>
    <row r="17" spans="1:5" ht="12.75">
      <c r="A17" s="31" t="s">
        <v>51</v>
      </c>
      <c r="E17" s="30" t="s">
        <v>1229</v>
      </c>
    </row>
    <row r="18" spans="1:16" ht="12.75">
      <c r="A18" s="18" t="s">
        <v>175</v>
      </c>
      <c r="B18" s="227" t="s">
        <v>32</v>
      </c>
      <c r="C18" s="227" t="s">
        <v>1230</v>
      </c>
      <c r="D18" s="228" t="s">
        <v>46</v>
      </c>
      <c r="E18" s="229" t="s">
        <v>1231</v>
      </c>
      <c r="F18" s="230" t="s">
        <v>156</v>
      </c>
      <c r="G18" s="231">
        <v>32.627</v>
      </c>
      <c r="H18" s="232">
        <v>0</v>
      </c>
      <c r="I18" s="232">
        <f>ROUND(ROUND(H18,2)*ROUND(G18,3),2)</f>
        <v>0</v>
      </c>
      <c r="O18">
        <f>(I18*21)/100</f>
        <v>0</v>
      </c>
      <c r="P18" t="s">
        <v>22</v>
      </c>
    </row>
    <row r="19" spans="1:9" ht="12.75">
      <c r="A19" s="27" t="s">
        <v>49</v>
      </c>
      <c r="B19" s="233"/>
      <c r="C19" s="233"/>
      <c r="D19" s="233"/>
      <c r="E19" s="234" t="s">
        <v>1232</v>
      </c>
      <c r="F19" s="233"/>
      <c r="G19" s="233"/>
      <c r="H19" s="233"/>
      <c r="I19" s="233"/>
    </row>
    <row r="20" spans="1:9" ht="12.75">
      <c r="A20" s="31" t="s">
        <v>51</v>
      </c>
      <c r="B20" s="233"/>
      <c r="C20" s="233"/>
      <c r="D20" s="233"/>
      <c r="E20" s="235" t="s">
        <v>1233</v>
      </c>
      <c r="F20" s="233"/>
      <c r="G20" s="233"/>
      <c r="H20" s="233"/>
      <c r="I20" s="233"/>
    </row>
    <row r="21" spans="1:16" ht="12.75">
      <c r="A21" s="18" t="s">
        <v>44</v>
      </c>
      <c r="B21" s="22" t="s">
        <v>34</v>
      </c>
      <c r="C21" s="22" t="s">
        <v>980</v>
      </c>
      <c r="D21" s="18" t="s">
        <v>46</v>
      </c>
      <c r="E21" s="23" t="s">
        <v>981</v>
      </c>
      <c r="F21" s="24" t="s">
        <v>198</v>
      </c>
      <c r="G21" s="25">
        <v>467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25.5">
      <c r="A22" s="27" t="s">
        <v>49</v>
      </c>
      <c r="E22" s="28" t="s">
        <v>982</v>
      </c>
    </row>
    <row r="23" spans="1:5" ht="12.75">
      <c r="A23" s="31" t="s">
        <v>51</v>
      </c>
      <c r="E23" s="30" t="s">
        <v>1234</v>
      </c>
    </row>
    <row r="24" spans="1:16" ht="12.75">
      <c r="A24" s="18" t="s">
        <v>175</v>
      </c>
      <c r="B24" s="227" t="s">
        <v>36</v>
      </c>
      <c r="C24" s="227" t="s">
        <v>983</v>
      </c>
      <c r="D24" s="228" t="s">
        <v>46</v>
      </c>
      <c r="E24" s="229" t="s">
        <v>984</v>
      </c>
      <c r="F24" s="230" t="s">
        <v>985</v>
      </c>
      <c r="G24" s="231">
        <v>7.005</v>
      </c>
      <c r="H24" s="232">
        <v>0</v>
      </c>
      <c r="I24" s="232">
        <f>ROUND(ROUND(H24,2)*ROUND(G24,3),2)</f>
        <v>0</v>
      </c>
      <c r="O24">
        <f>(I24*21)/100</f>
        <v>0</v>
      </c>
      <c r="P24" t="s">
        <v>22</v>
      </c>
    </row>
    <row r="25" spans="1:9" ht="12.75">
      <c r="A25" s="27" t="s">
        <v>49</v>
      </c>
      <c r="B25" s="233"/>
      <c r="C25" s="233"/>
      <c r="D25" s="233"/>
      <c r="E25" s="234" t="s">
        <v>46</v>
      </c>
      <c r="F25" s="233"/>
      <c r="G25" s="233"/>
      <c r="H25" s="233"/>
      <c r="I25" s="233"/>
    </row>
    <row r="26" spans="1:9" ht="12.75">
      <c r="A26" s="31" t="s">
        <v>51</v>
      </c>
      <c r="B26" s="233"/>
      <c r="C26" s="233"/>
      <c r="D26" s="233"/>
      <c r="E26" s="235" t="s">
        <v>1235</v>
      </c>
      <c r="F26" s="233"/>
      <c r="G26" s="233"/>
      <c r="H26" s="233"/>
      <c r="I26" s="233"/>
    </row>
    <row r="27" spans="1:16" ht="12.75">
      <c r="A27" s="18" t="s">
        <v>44</v>
      </c>
      <c r="B27" s="22" t="s">
        <v>63</v>
      </c>
      <c r="C27" s="22" t="s">
        <v>987</v>
      </c>
      <c r="D27" s="18" t="s">
        <v>46</v>
      </c>
      <c r="E27" s="23" t="s">
        <v>988</v>
      </c>
      <c r="F27" s="24" t="s">
        <v>112</v>
      </c>
      <c r="G27" s="25">
        <v>4.67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25.5">
      <c r="A28" s="27" t="s">
        <v>49</v>
      </c>
      <c r="E28" s="28" t="s">
        <v>989</v>
      </c>
    </row>
    <row r="29" spans="1:5" ht="25.5">
      <c r="A29" s="29" t="s">
        <v>51</v>
      </c>
      <c r="E29" s="30" t="s">
        <v>1236</v>
      </c>
    </row>
    <row r="30" spans="1:18" ht="12.75" customHeight="1">
      <c r="A30" s="2" t="s">
        <v>42</v>
      </c>
      <c r="B30" s="2"/>
      <c r="C30" s="33" t="s">
        <v>32</v>
      </c>
      <c r="D30" s="2"/>
      <c r="E30" s="20" t="s">
        <v>205</v>
      </c>
      <c r="F30" s="2"/>
      <c r="G30" s="2"/>
      <c r="H30" s="2"/>
      <c r="I30" s="34">
        <f>0+Q30</f>
        <v>0</v>
      </c>
      <c r="O30">
        <f>0+R30</f>
        <v>0</v>
      </c>
      <c r="Q30">
        <f>0+I31</f>
        <v>0</v>
      </c>
      <c r="R30">
        <f>0+O31</f>
        <v>0</v>
      </c>
    </row>
    <row r="31" spans="1:16" ht="12.75">
      <c r="A31" s="18" t="s">
        <v>44</v>
      </c>
      <c r="B31" s="22" t="s">
        <v>66</v>
      </c>
      <c r="C31" s="22" t="s">
        <v>212</v>
      </c>
      <c r="D31" s="18" t="s">
        <v>46</v>
      </c>
      <c r="E31" s="23" t="s">
        <v>213</v>
      </c>
      <c r="F31" s="24" t="s">
        <v>198</v>
      </c>
      <c r="G31" s="25">
        <v>7.85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38.25">
      <c r="A32" s="27" t="s">
        <v>49</v>
      </c>
      <c r="E32" s="28" t="s">
        <v>1237</v>
      </c>
    </row>
    <row r="33" spans="1:5" ht="12.75">
      <c r="A33" s="29" t="s">
        <v>51</v>
      </c>
      <c r="E33" s="30" t="s">
        <v>1238</v>
      </c>
    </row>
    <row r="34" spans="1:18" ht="12.75" customHeight="1">
      <c r="A34" s="2" t="s">
        <v>42</v>
      </c>
      <c r="B34" s="2"/>
      <c r="C34" s="33" t="s">
        <v>63</v>
      </c>
      <c r="D34" s="2"/>
      <c r="E34" s="20" t="s">
        <v>231</v>
      </c>
      <c r="F34" s="2"/>
      <c r="G34" s="2"/>
      <c r="H34" s="2"/>
      <c r="I34" s="34">
        <f>0+Q34</f>
        <v>0</v>
      </c>
      <c r="O34">
        <f>0+R34</f>
        <v>0</v>
      </c>
      <c r="Q34">
        <f>0+I35+I38</f>
        <v>0</v>
      </c>
      <c r="R34">
        <f>0+O35+O38</f>
        <v>0</v>
      </c>
    </row>
    <row r="35" spans="1:16" ht="12.75">
      <c r="A35" s="18" t="s">
        <v>44</v>
      </c>
      <c r="B35" s="22" t="s">
        <v>39</v>
      </c>
      <c r="C35" s="22" t="s">
        <v>1239</v>
      </c>
      <c r="D35" s="18" t="s">
        <v>46</v>
      </c>
      <c r="E35" s="23" t="s">
        <v>1240</v>
      </c>
      <c r="F35" s="24" t="s">
        <v>198</v>
      </c>
      <c r="G35" s="25">
        <v>12.06</v>
      </c>
      <c r="H35" s="26">
        <v>0</v>
      </c>
      <c r="I35" s="26">
        <f>ROUND(ROUND(H35,2)*ROUND(G35,3),2)</f>
        <v>0</v>
      </c>
      <c r="O35">
        <f>(I35*21)/100</f>
        <v>0</v>
      </c>
      <c r="P35" t="s">
        <v>22</v>
      </c>
    </row>
    <row r="36" spans="1:5" ht="12.75">
      <c r="A36" s="27" t="s">
        <v>49</v>
      </c>
      <c r="E36" s="28" t="s">
        <v>1241</v>
      </c>
    </row>
    <row r="37" spans="1:5" ht="12.75">
      <c r="A37" s="31" t="s">
        <v>51</v>
      </c>
      <c r="E37" s="30" t="s">
        <v>1242</v>
      </c>
    </row>
    <row r="38" spans="1:16" ht="12.75">
      <c r="A38" s="18" t="s">
        <v>44</v>
      </c>
      <c r="B38" s="22" t="s">
        <v>41</v>
      </c>
      <c r="C38" s="22" t="s">
        <v>1243</v>
      </c>
      <c r="D38" s="18" t="s">
        <v>46</v>
      </c>
      <c r="E38" s="23" t="s">
        <v>1244</v>
      </c>
      <c r="F38" s="24" t="s">
        <v>219</v>
      </c>
      <c r="G38" s="25">
        <v>20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22</v>
      </c>
    </row>
    <row r="39" spans="1:5" ht="51">
      <c r="A39" s="27" t="s">
        <v>49</v>
      </c>
      <c r="E39" s="28" t="s">
        <v>1245</v>
      </c>
    </row>
    <row r="40" spans="1:5" ht="12.75">
      <c r="A40" s="29" t="s">
        <v>51</v>
      </c>
      <c r="E40" s="30" t="s">
        <v>46</v>
      </c>
    </row>
    <row r="41" spans="1:18" ht="12.75" customHeight="1">
      <c r="A41" s="2" t="s">
        <v>42</v>
      </c>
      <c r="B41" s="2"/>
      <c r="C41" s="33" t="s">
        <v>66</v>
      </c>
      <c r="D41" s="2"/>
      <c r="E41" s="20" t="s">
        <v>298</v>
      </c>
      <c r="F41" s="2"/>
      <c r="G41" s="2"/>
      <c r="H41" s="2"/>
      <c r="I41" s="34">
        <f>0+Q41</f>
        <v>0</v>
      </c>
      <c r="O41">
        <f>0+R41</f>
        <v>0</v>
      </c>
      <c r="Q41">
        <f>0+I42</f>
        <v>0</v>
      </c>
      <c r="R41">
        <f>0+O42</f>
        <v>0</v>
      </c>
    </row>
    <row r="42" spans="1:16" ht="25.5">
      <c r="A42" s="18" t="s">
        <v>44</v>
      </c>
      <c r="B42" s="22" t="s">
        <v>73</v>
      </c>
      <c r="C42" s="22" t="s">
        <v>1246</v>
      </c>
      <c r="D42" s="18" t="s">
        <v>46</v>
      </c>
      <c r="E42" s="23" t="s">
        <v>1247</v>
      </c>
      <c r="F42" s="24" t="s">
        <v>179</v>
      </c>
      <c r="G42" s="25">
        <v>1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38.25">
      <c r="A43" s="27" t="s">
        <v>49</v>
      </c>
      <c r="E43" s="28" t="s">
        <v>1248</v>
      </c>
    </row>
    <row r="44" spans="1:5" ht="12.75">
      <c r="A44" s="29" t="s">
        <v>51</v>
      </c>
      <c r="E44" s="30" t="s">
        <v>46</v>
      </c>
    </row>
    <row r="45" spans="1:18" ht="12.75" customHeight="1">
      <c r="A45" s="2" t="s">
        <v>42</v>
      </c>
      <c r="B45" s="2"/>
      <c r="C45" s="33" t="s">
        <v>39</v>
      </c>
      <c r="D45" s="2"/>
      <c r="E45" s="20" t="s">
        <v>310</v>
      </c>
      <c r="F45" s="2"/>
      <c r="G45" s="2"/>
      <c r="H45" s="2"/>
      <c r="I45" s="34">
        <f>0+Q45</f>
        <v>0</v>
      </c>
      <c r="O45">
        <f>0+R45</f>
        <v>0</v>
      </c>
      <c r="Q45">
        <f>0+I46+I49+I52+I55+I58+I61+I64+I67+I70+I73+I76+I79+I82+I85</f>
        <v>0</v>
      </c>
      <c r="R45">
        <f>0+O46+O49+O52+O55+O58+O61+O64+O67+O70+O73+O76+O79+O82+O85</f>
        <v>0</v>
      </c>
    </row>
    <row r="46" spans="1:16" ht="12.75">
      <c r="A46" s="18" t="s">
        <v>44</v>
      </c>
      <c r="B46" s="22" t="s">
        <v>76</v>
      </c>
      <c r="C46" s="22" t="s">
        <v>312</v>
      </c>
      <c r="D46" s="18" t="s">
        <v>46</v>
      </c>
      <c r="E46" s="23" t="s">
        <v>313</v>
      </c>
      <c r="F46" s="24" t="s">
        <v>198</v>
      </c>
      <c r="G46" s="25">
        <v>3.14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25.5">
      <c r="A47" s="27" t="s">
        <v>49</v>
      </c>
      <c r="E47" s="28" t="s">
        <v>314</v>
      </c>
    </row>
    <row r="48" spans="1:5" ht="12.75">
      <c r="A48" s="31" t="s">
        <v>51</v>
      </c>
      <c r="E48" s="30" t="s">
        <v>1249</v>
      </c>
    </row>
    <row r="49" spans="1:16" ht="12.75">
      <c r="A49" s="18" t="s">
        <v>44</v>
      </c>
      <c r="B49" s="22" t="s">
        <v>79</v>
      </c>
      <c r="C49" s="22" t="s">
        <v>1250</v>
      </c>
      <c r="D49" s="18" t="s">
        <v>46</v>
      </c>
      <c r="E49" s="23" t="s">
        <v>1251</v>
      </c>
      <c r="F49" s="24" t="s">
        <v>156</v>
      </c>
      <c r="G49" s="25">
        <v>0.4</v>
      </c>
      <c r="H49" s="26">
        <v>0</v>
      </c>
      <c r="I49" s="26">
        <f>ROUND(ROUND(H49,2)*ROUND(G49,3),2)</f>
        <v>0</v>
      </c>
      <c r="O49">
        <f>(I49*21)/100</f>
        <v>0</v>
      </c>
      <c r="P49" t="s">
        <v>22</v>
      </c>
    </row>
    <row r="50" spans="1:5" ht="25.5">
      <c r="A50" s="27" t="s">
        <v>49</v>
      </c>
      <c r="E50" s="28" t="s">
        <v>1252</v>
      </c>
    </row>
    <row r="51" spans="1:5" ht="25.5">
      <c r="A51" s="31" t="s">
        <v>51</v>
      </c>
      <c r="E51" s="30" t="s">
        <v>1253</v>
      </c>
    </row>
    <row r="52" spans="1:16" ht="12.75">
      <c r="A52" s="18" t="s">
        <v>44</v>
      </c>
      <c r="B52" s="22" t="s">
        <v>82</v>
      </c>
      <c r="C52" s="22" t="s">
        <v>1254</v>
      </c>
      <c r="D52" s="18" t="s">
        <v>46</v>
      </c>
      <c r="E52" s="23" t="s">
        <v>1255</v>
      </c>
      <c r="F52" s="24" t="s">
        <v>198</v>
      </c>
      <c r="G52" s="25">
        <v>6.835</v>
      </c>
      <c r="H52" s="26">
        <v>0</v>
      </c>
      <c r="I52" s="26">
        <f>ROUND(ROUND(H52,2)*ROUND(G52,3),2)</f>
        <v>0</v>
      </c>
      <c r="O52">
        <f>(I52*21)/100</f>
        <v>0</v>
      </c>
      <c r="P52" t="s">
        <v>22</v>
      </c>
    </row>
    <row r="53" spans="1:5" ht="25.5">
      <c r="A53" s="27" t="s">
        <v>49</v>
      </c>
      <c r="E53" s="28" t="s">
        <v>1256</v>
      </c>
    </row>
    <row r="54" spans="1:5" ht="25.5">
      <c r="A54" s="31" t="s">
        <v>51</v>
      </c>
      <c r="E54" s="30" t="s">
        <v>1257</v>
      </c>
    </row>
    <row r="55" spans="1:16" ht="12.75">
      <c r="A55" s="18" t="s">
        <v>44</v>
      </c>
      <c r="B55" s="22" t="s">
        <v>85</v>
      </c>
      <c r="C55" s="22" t="s">
        <v>1258</v>
      </c>
      <c r="D55" s="18" t="s">
        <v>46</v>
      </c>
      <c r="E55" s="23" t="s">
        <v>1259</v>
      </c>
      <c r="F55" s="24" t="s">
        <v>219</v>
      </c>
      <c r="G55" s="25">
        <v>3.55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22</v>
      </c>
    </row>
    <row r="56" spans="1:5" ht="25.5">
      <c r="A56" s="27" t="s">
        <v>49</v>
      </c>
      <c r="E56" s="28" t="s">
        <v>1260</v>
      </c>
    </row>
    <row r="57" spans="1:5" ht="12.75">
      <c r="A57" s="31" t="s">
        <v>51</v>
      </c>
      <c r="E57" s="30" t="s">
        <v>1261</v>
      </c>
    </row>
    <row r="58" spans="1:16" ht="12.75">
      <c r="A58" s="18" t="s">
        <v>44</v>
      </c>
      <c r="B58" s="22" t="s">
        <v>88</v>
      </c>
      <c r="C58" s="22" t="s">
        <v>1262</v>
      </c>
      <c r="D58" s="18" t="s">
        <v>46</v>
      </c>
      <c r="E58" s="23" t="s">
        <v>1263</v>
      </c>
      <c r="F58" s="24" t="s">
        <v>112</v>
      </c>
      <c r="G58" s="25">
        <v>32.6</v>
      </c>
      <c r="H58" s="26">
        <v>0</v>
      </c>
      <c r="I58" s="26">
        <f>ROUND(ROUND(H58,2)*ROUND(G58,3),2)</f>
        <v>0</v>
      </c>
      <c r="O58">
        <f>(I58*21)/100</f>
        <v>0</v>
      </c>
      <c r="P58" t="s">
        <v>22</v>
      </c>
    </row>
    <row r="59" spans="1:5" ht="25.5">
      <c r="A59" s="27" t="s">
        <v>49</v>
      </c>
      <c r="E59" s="28" t="s">
        <v>1264</v>
      </c>
    </row>
    <row r="60" spans="1:5" ht="25.5">
      <c r="A60" s="31" t="s">
        <v>51</v>
      </c>
      <c r="E60" s="30" t="s">
        <v>1265</v>
      </c>
    </row>
    <row r="61" spans="1:16" ht="12.75">
      <c r="A61" s="18" t="s">
        <v>44</v>
      </c>
      <c r="B61" s="22" t="s">
        <v>91</v>
      </c>
      <c r="C61" s="22" t="s">
        <v>1266</v>
      </c>
      <c r="D61" s="18" t="s">
        <v>46</v>
      </c>
      <c r="E61" s="23" t="s">
        <v>1267</v>
      </c>
      <c r="F61" s="24" t="s">
        <v>112</v>
      </c>
      <c r="G61" s="25">
        <v>45.97</v>
      </c>
      <c r="H61" s="26">
        <v>0</v>
      </c>
      <c r="I61" s="26">
        <f>ROUND(ROUND(H61,2)*ROUND(G61,3),2)</f>
        <v>0</v>
      </c>
      <c r="O61">
        <f>(I61*21)/100</f>
        <v>0</v>
      </c>
      <c r="P61" t="s">
        <v>22</v>
      </c>
    </row>
    <row r="62" spans="1:5" ht="12.75">
      <c r="A62" s="27" t="s">
        <v>49</v>
      </c>
      <c r="E62" s="28" t="s">
        <v>1268</v>
      </c>
    </row>
    <row r="63" spans="1:5" ht="38.25">
      <c r="A63" s="31" t="s">
        <v>51</v>
      </c>
      <c r="E63" s="30" t="s">
        <v>1269</v>
      </c>
    </row>
    <row r="64" spans="1:16" ht="12.75">
      <c r="A64" s="18" t="s">
        <v>44</v>
      </c>
      <c r="B64" s="22" t="s">
        <v>94</v>
      </c>
      <c r="C64" s="22" t="s">
        <v>1270</v>
      </c>
      <c r="D64" s="18" t="s">
        <v>46</v>
      </c>
      <c r="E64" s="23" t="s">
        <v>1271</v>
      </c>
      <c r="F64" s="24" t="s">
        <v>112</v>
      </c>
      <c r="G64" s="25">
        <v>0.74</v>
      </c>
      <c r="H64" s="26">
        <v>0</v>
      </c>
      <c r="I64" s="26">
        <f>ROUND(ROUND(H64,2)*ROUND(G64,3),2)</f>
        <v>0</v>
      </c>
      <c r="O64">
        <f>(I64*21)/100</f>
        <v>0</v>
      </c>
      <c r="P64" t="s">
        <v>22</v>
      </c>
    </row>
    <row r="65" spans="1:5" ht="25.5">
      <c r="A65" s="27" t="s">
        <v>49</v>
      </c>
      <c r="E65" s="28" t="s">
        <v>1272</v>
      </c>
    </row>
    <row r="66" spans="1:5" ht="25.5">
      <c r="A66" s="31" t="s">
        <v>51</v>
      </c>
      <c r="E66" s="30" t="s">
        <v>1273</v>
      </c>
    </row>
    <row r="67" spans="1:16" ht="12.75">
      <c r="A67" s="18" t="s">
        <v>44</v>
      </c>
      <c r="B67" s="22" t="s">
        <v>97</v>
      </c>
      <c r="C67" s="22" t="s">
        <v>1054</v>
      </c>
      <c r="D67" s="18" t="s">
        <v>46</v>
      </c>
      <c r="E67" s="23" t="s">
        <v>1055</v>
      </c>
      <c r="F67" s="24" t="s">
        <v>156</v>
      </c>
      <c r="G67" s="25">
        <v>179.684</v>
      </c>
      <c r="H67" s="26">
        <v>0</v>
      </c>
      <c r="I67" s="26">
        <f>ROUND(ROUND(H67,2)*ROUND(G67,3),2)</f>
        <v>0</v>
      </c>
      <c r="O67">
        <f>(I67*21)/100</f>
        <v>0</v>
      </c>
      <c r="P67" t="s">
        <v>22</v>
      </c>
    </row>
    <row r="68" spans="1:5" ht="25.5">
      <c r="A68" s="27" t="s">
        <v>49</v>
      </c>
      <c r="E68" s="28" t="s">
        <v>1206</v>
      </c>
    </row>
    <row r="69" spans="1:5" ht="25.5">
      <c r="A69" s="31" t="s">
        <v>51</v>
      </c>
      <c r="E69" s="30" t="s">
        <v>1274</v>
      </c>
    </row>
    <row r="70" spans="1:16" ht="25.5">
      <c r="A70" s="18" t="s">
        <v>44</v>
      </c>
      <c r="B70" s="22" t="s">
        <v>176</v>
      </c>
      <c r="C70" s="22" t="s">
        <v>1275</v>
      </c>
      <c r="D70" s="18" t="s">
        <v>46</v>
      </c>
      <c r="E70" s="23" t="s">
        <v>1276</v>
      </c>
      <c r="F70" s="24" t="s">
        <v>156</v>
      </c>
      <c r="G70" s="25">
        <v>65.33</v>
      </c>
      <c r="H70" s="26">
        <v>0</v>
      </c>
      <c r="I70" s="26">
        <f>ROUND(ROUND(H70,2)*ROUND(G70,3),2)</f>
        <v>0</v>
      </c>
      <c r="O70">
        <f>(I70*21)/100</f>
        <v>0</v>
      </c>
      <c r="P70" t="s">
        <v>22</v>
      </c>
    </row>
    <row r="71" spans="1:5" ht="25.5">
      <c r="A71" s="27" t="s">
        <v>49</v>
      </c>
      <c r="E71" s="28" t="s">
        <v>1277</v>
      </c>
    </row>
    <row r="72" spans="1:5" ht="25.5">
      <c r="A72" s="31" t="s">
        <v>51</v>
      </c>
      <c r="E72" s="30" t="s">
        <v>1278</v>
      </c>
    </row>
    <row r="73" spans="1:16" ht="25.5">
      <c r="A73" s="18" t="s">
        <v>44</v>
      </c>
      <c r="B73" s="22" t="s">
        <v>181</v>
      </c>
      <c r="C73" s="22" t="s">
        <v>1279</v>
      </c>
      <c r="D73" s="18" t="s">
        <v>46</v>
      </c>
      <c r="E73" s="23" t="s">
        <v>1280</v>
      </c>
      <c r="F73" s="24" t="s">
        <v>156</v>
      </c>
      <c r="G73" s="25">
        <v>1.628</v>
      </c>
      <c r="H73" s="26">
        <v>0</v>
      </c>
      <c r="I73" s="26">
        <f>ROUND(ROUND(H73,2)*ROUND(G73,3),2)</f>
        <v>0</v>
      </c>
      <c r="O73">
        <f>(I73*21)/100</f>
        <v>0</v>
      </c>
      <c r="P73" t="s">
        <v>22</v>
      </c>
    </row>
    <row r="74" spans="1:5" ht="25.5">
      <c r="A74" s="27" t="s">
        <v>49</v>
      </c>
      <c r="E74" s="28" t="s">
        <v>1281</v>
      </c>
    </row>
    <row r="75" spans="1:5" ht="25.5">
      <c r="A75" s="31" t="s">
        <v>51</v>
      </c>
      <c r="E75" s="30" t="s">
        <v>1282</v>
      </c>
    </row>
    <row r="76" spans="1:16" ht="25.5">
      <c r="A76" s="18" t="s">
        <v>44</v>
      </c>
      <c r="B76" s="22" t="s">
        <v>186</v>
      </c>
      <c r="C76" s="22" t="s">
        <v>1283</v>
      </c>
      <c r="D76" s="18" t="s">
        <v>46</v>
      </c>
      <c r="E76" s="23" t="s">
        <v>1284</v>
      </c>
      <c r="F76" s="24" t="s">
        <v>156</v>
      </c>
      <c r="G76" s="25">
        <v>110.788</v>
      </c>
      <c r="H76" s="26">
        <v>0</v>
      </c>
      <c r="I76" s="26">
        <f>ROUND(ROUND(H76,2)*ROUND(G76,3),2)</f>
        <v>0</v>
      </c>
      <c r="O76">
        <f>(I76*21)/100</f>
        <v>0</v>
      </c>
      <c r="P76" t="s">
        <v>22</v>
      </c>
    </row>
    <row r="77" spans="1:5" ht="25.5">
      <c r="A77" s="27" t="s">
        <v>49</v>
      </c>
      <c r="E77" s="28" t="s">
        <v>1285</v>
      </c>
    </row>
    <row r="78" spans="1:5" ht="38.25">
      <c r="A78" s="31" t="s">
        <v>51</v>
      </c>
      <c r="E78" s="30" t="s">
        <v>1286</v>
      </c>
    </row>
    <row r="79" spans="1:16" ht="25.5">
      <c r="A79" s="18" t="s">
        <v>44</v>
      </c>
      <c r="B79" s="22" t="s">
        <v>190</v>
      </c>
      <c r="C79" s="22" t="s">
        <v>1208</v>
      </c>
      <c r="D79" s="18" t="s">
        <v>46</v>
      </c>
      <c r="E79" s="23" t="s">
        <v>1209</v>
      </c>
      <c r="F79" s="24" t="s">
        <v>156</v>
      </c>
      <c r="G79" s="25">
        <v>0.169</v>
      </c>
      <c r="H79" s="26">
        <v>0</v>
      </c>
      <c r="I79" s="26">
        <f>ROUND(ROUND(H79,2)*ROUND(G79,3),2)</f>
        <v>0</v>
      </c>
      <c r="O79">
        <f>(I79*21)/100</f>
        <v>0</v>
      </c>
      <c r="P79" t="s">
        <v>22</v>
      </c>
    </row>
    <row r="80" spans="1:5" ht="25.5">
      <c r="A80" s="27" t="s">
        <v>49</v>
      </c>
      <c r="E80" s="28" t="s">
        <v>1210</v>
      </c>
    </row>
    <row r="81" spans="1:5" ht="12.75">
      <c r="A81" s="31" t="s">
        <v>51</v>
      </c>
      <c r="E81" s="30" t="s">
        <v>1287</v>
      </c>
    </row>
    <row r="82" spans="1:16" ht="12.75">
      <c r="A82" s="18" t="s">
        <v>44</v>
      </c>
      <c r="B82" s="22" t="s">
        <v>195</v>
      </c>
      <c r="C82" s="22" t="s">
        <v>1288</v>
      </c>
      <c r="D82" s="18" t="s">
        <v>46</v>
      </c>
      <c r="E82" s="23" t="s">
        <v>1289</v>
      </c>
      <c r="F82" s="24" t="s">
        <v>156</v>
      </c>
      <c r="G82" s="25">
        <v>0.013078</v>
      </c>
      <c r="H82" s="26">
        <v>0</v>
      </c>
      <c r="I82" s="26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7" t="s">
        <v>49</v>
      </c>
      <c r="E83" s="28" t="s">
        <v>1290</v>
      </c>
    </row>
    <row r="84" spans="1:5" ht="12.75">
      <c r="A84" s="31" t="s">
        <v>51</v>
      </c>
      <c r="E84" s="30" t="s">
        <v>46</v>
      </c>
    </row>
    <row r="85" spans="1:16" ht="12.75">
      <c r="A85" s="18" t="s">
        <v>44</v>
      </c>
      <c r="B85" s="22" t="s">
        <v>201</v>
      </c>
      <c r="C85" s="22" t="s">
        <v>1060</v>
      </c>
      <c r="D85" s="18" t="s">
        <v>46</v>
      </c>
      <c r="E85" s="23" t="s">
        <v>1061</v>
      </c>
      <c r="F85" s="24" t="s">
        <v>156</v>
      </c>
      <c r="G85" s="25">
        <v>179.684</v>
      </c>
      <c r="H85" s="26">
        <v>0</v>
      </c>
      <c r="I85" s="26">
        <f>ROUND(ROUND(H85,2)*ROUND(G85,3),2)</f>
        <v>0</v>
      </c>
      <c r="O85">
        <f>(I85*21)/100</f>
        <v>0</v>
      </c>
      <c r="P85" t="s">
        <v>22</v>
      </c>
    </row>
    <row r="86" spans="1:5" ht="12.75">
      <c r="A86" s="27" t="s">
        <v>49</v>
      </c>
      <c r="E86" s="28" t="s">
        <v>1218</v>
      </c>
    </row>
    <row r="87" spans="1:5" ht="25.5">
      <c r="A87" s="29" t="s">
        <v>51</v>
      </c>
      <c r="E87" s="30" t="s">
        <v>1274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82"/>
  <sheetViews>
    <sheetView showGridLines="0" workbookViewId="0" topLeftCell="A130"/>
  </sheetViews>
  <sheetFormatPr defaultColWidth="9.140625" defaultRowHeight="12.75"/>
  <cols>
    <col min="1" max="1" width="7.140625" style="104" customWidth="1"/>
    <col min="2" max="2" width="0.9921875" style="104" customWidth="1"/>
    <col min="3" max="3" width="3.57421875" style="104" customWidth="1"/>
    <col min="4" max="4" width="3.7109375" style="104" customWidth="1"/>
    <col min="5" max="5" width="14.7109375" style="104" customWidth="1"/>
    <col min="6" max="6" width="43.57421875" style="104" customWidth="1"/>
    <col min="7" max="7" width="6.421875" style="104" customWidth="1"/>
    <col min="8" max="8" width="12.00390625" style="104" customWidth="1"/>
    <col min="9" max="9" width="13.57421875" style="104" customWidth="1"/>
    <col min="10" max="10" width="19.140625" style="104" customWidth="1"/>
    <col min="11" max="11" width="19.140625" style="104" hidden="1" customWidth="1"/>
    <col min="12" max="12" width="8.00390625" style="104" customWidth="1"/>
    <col min="13" max="13" width="9.28125" style="104" hidden="1" customWidth="1"/>
    <col min="14" max="14" width="9.140625" style="104" customWidth="1"/>
    <col min="15" max="20" width="12.140625" style="104" hidden="1" customWidth="1"/>
    <col min="21" max="21" width="14.00390625" style="104" hidden="1" customWidth="1"/>
    <col min="22" max="22" width="10.57421875" style="104" customWidth="1"/>
    <col min="23" max="23" width="14.00390625" style="104" customWidth="1"/>
    <col min="24" max="24" width="10.57421875" style="104" customWidth="1"/>
    <col min="25" max="25" width="12.8515625" style="104" customWidth="1"/>
    <col min="26" max="26" width="9.421875" style="104" customWidth="1"/>
    <col min="27" max="27" width="12.8515625" style="104" customWidth="1"/>
    <col min="28" max="28" width="14.00390625" style="104" customWidth="1"/>
    <col min="29" max="29" width="9.421875" style="104" customWidth="1"/>
    <col min="30" max="30" width="12.8515625" style="104" customWidth="1"/>
    <col min="31" max="31" width="14.00390625" style="104" customWidth="1"/>
    <col min="32" max="16384" width="9.140625" style="104" customWidth="1"/>
  </cols>
  <sheetData>
    <row r="1" ht="12"/>
    <row r="2" spans="12:46" ht="36.95" customHeight="1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05" t="s">
        <v>1399</v>
      </c>
    </row>
    <row r="3" spans="2:46" ht="6.9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8"/>
      <c r="AT3" s="105" t="s">
        <v>22</v>
      </c>
    </row>
    <row r="4" spans="2:46" ht="24.95" customHeight="1">
      <c r="B4" s="108"/>
      <c r="D4" s="109" t="s">
        <v>1400</v>
      </c>
      <c r="L4" s="108"/>
      <c r="M4" s="110" t="s">
        <v>1401</v>
      </c>
      <c r="AT4" s="105" t="s">
        <v>1402</v>
      </c>
    </row>
    <row r="5" spans="2:12" ht="6.95" customHeight="1">
      <c r="B5" s="108"/>
      <c r="L5" s="108"/>
    </row>
    <row r="6" spans="2:12" ht="12" customHeight="1">
      <c r="B6" s="108"/>
      <c r="D6" s="111" t="s">
        <v>1403</v>
      </c>
      <c r="L6" s="108"/>
    </row>
    <row r="7" spans="2:12" ht="16.5" customHeight="1">
      <c r="B7" s="108"/>
      <c r="E7" s="265" t="s">
        <v>1404</v>
      </c>
      <c r="F7" s="266"/>
      <c r="G7" s="266"/>
      <c r="H7" s="266"/>
      <c r="L7" s="108"/>
    </row>
    <row r="8" spans="2:12" s="113" customFormat="1" ht="12" customHeight="1">
      <c r="B8" s="112"/>
      <c r="D8" s="111" t="s">
        <v>320</v>
      </c>
      <c r="L8" s="112"/>
    </row>
    <row r="9" spans="2:12" s="113" customFormat="1" ht="30" customHeight="1">
      <c r="B9" s="112"/>
      <c r="E9" s="268" t="s">
        <v>1405</v>
      </c>
      <c r="F9" s="269"/>
      <c r="G9" s="269"/>
      <c r="H9" s="269"/>
      <c r="L9" s="112"/>
    </row>
    <row r="10" spans="2:12" s="113" customFormat="1" ht="12.75">
      <c r="B10" s="112"/>
      <c r="L10" s="112"/>
    </row>
    <row r="11" spans="2:12" s="113" customFormat="1" ht="12" customHeight="1">
      <c r="B11" s="112"/>
      <c r="D11" s="111" t="s">
        <v>1406</v>
      </c>
      <c r="F11" s="114" t="s">
        <v>46</v>
      </c>
      <c r="I11" s="111" t="s">
        <v>1407</v>
      </c>
      <c r="J11" s="114" t="s">
        <v>46</v>
      </c>
      <c r="L11" s="112"/>
    </row>
    <row r="12" spans="2:12" s="113" customFormat="1" ht="12" customHeight="1">
      <c r="B12" s="112"/>
      <c r="D12" s="111" t="s">
        <v>1408</v>
      </c>
      <c r="F12" s="114" t="s">
        <v>1409</v>
      </c>
      <c r="I12" s="111" t="s">
        <v>1410</v>
      </c>
      <c r="J12" s="115" t="s">
        <v>1411</v>
      </c>
      <c r="L12" s="112"/>
    </row>
    <row r="13" spans="2:12" s="113" customFormat="1" ht="10.9" customHeight="1">
      <c r="B13" s="112"/>
      <c r="L13" s="112"/>
    </row>
    <row r="14" spans="2:12" s="113" customFormat="1" ht="12" customHeight="1">
      <c r="B14" s="112"/>
      <c r="D14" s="111" t="s">
        <v>1412</v>
      </c>
      <c r="I14" s="111" t="s">
        <v>1413</v>
      </c>
      <c r="J14" s="114" t="s">
        <v>46</v>
      </c>
      <c r="L14" s="112"/>
    </row>
    <row r="15" spans="2:12" s="113" customFormat="1" ht="18" customHeight="1">
      <c r="B15" s="112"/>
      <c r="E15" s="114" t="s">
        <v>1414</v>
      </c>
      <c r="I15" s="111" t="s">
        <v>1415</v>
      </c>
      <c r="J15" s="114" t="s">
        <v>46</v>
      </c>
      <c r="L15" s="112"/>
    </row>
    <row r="16" spans="2:12" s="113" customFormat="1" ht="6.95" customHeight="1">
      <c r="B16" s="112"/>
      <c r="L16" s="112"/>
    </row>
    <row r="17" spans="2:12" s="113" customFormat="1" ht="12" customHeight="1">
      <c r="B17" s="112"/>
      <c r="D17" s="111" t="s">
        <v>1416</v>
      </c>
      <c r="I17" s="111" t="s">
        <v>1413</v>
      </c>
      <c r="J17" s="116" t="s">
        <v>1417</v>
      </c>
      <c r="L17" s="112"/>
    </row>
    <row r="18" spans="2:12" s="113" customFormat="1" ht="18" customHeight="1">
      <c r="B18" s="112"/>
      <c r="E18" s="270" t="s">
        <v>1417</v>
      </c>
      <c r="F18" s="271"/>
      <c r="G18" s="271"/>
      <c r="H18" s="271"/>
      <c r="I18" s="111" t="s">
        <v>1415</v>
      </c>
      <c r="J18" s="116" t="s">
        <v>1417</v>
      </c>
      <c r="L18" s="112"/>
    </row>
    <row r="19" spans="2:12" s="113" customFormat="1" ht="6.95" customHeight="1">
      <c r="B19" s="112"/>
      <c r="L19" s="112"/>
    </row>
    <row r="20" spans="2:12" s="113" customFormat="1" ht="12" customHeight="1">
      <c r="B20" s="112"/>
      <c r="D20" s="111" t="s">
        <v>1418</v>
      </c>
      <c r="I20" s="111" t="s">
        <v>1413</v>
      </c>
      <c r="J20" s="114" t="s">
        <v>46</v>
      </c>
      <c r="L20" s="112"/>
    </row>
    <row r="21" spans="2:12" s="113" customFormat="1" ht="18" customHeight="1">
      <c r="B21" s="112"/>
      <c r="E21" s="114" t="s">
        <v>1419</v>
      </c>
      <c r="I21" s="111" t="s">
        <v>1415</v>
      </c>
      <c r="J21" s="114" t="s">
        <v>46</v>
      </c>
      <c r="L21" s="112"/>
    </row>
    <row r="22" spans="2:12" s="113" customFormat="1" ht="6.95" customHeight="1">
      <c r="B22" s="112"/>
      <c r="L22" s="112"/>
    </row>
    <row r="23" spans="2:12" s="113" customFormat="1" ht="12" customHeight="1">
      <c r="B23" s="112"/>
      <c r="D23" s="111" t="s">
        <v>1420</v>
      </c>
      <c r="I23" s="111" t="s">
        <v>1413</v>
      </c>
      <c r="J23" s="114" t="s">
        <v>1421</v>
      </c>
      <c r="L23" s="112"/>
    </row>
    <row r="24" spans="2:12" s="113" customFormat="1" ht="18" customHeight="1">
      <c r="B24" s="112"/>
      <c r="E24" s="114" t="s">
        <v>1419</v>
      </c>
      <c r="I24" s="111" t="s">
        <v>1415</v>
      </c>
      <c r="J24" s="114" t="s">
        <v>46</v>
      </c>
      <c r="L24" s="112"/>
    </row>
    <row r="25" spans="2:12" s="113" customFormat="1" ht="6.95" customHeight="1">
      <c r="B25" s="112"/>
      <c r="L25" s="112"/>
    </row>
    <row r="26" spans="2:12" s="113" customFormat="1" ht="12" customHeight="1">
      <c r="B26" s="112"/>
      <c r="D26" s="111" t="s">
        <v>1422</v>
      </c>
      <c r="L26" s="112"/>
    </row>
    <row r="27" spans="2:12" s="118" customFormat="1" ht="16.5" customHeight="1">
      <c r="B27" s="117"/>
      <c r="E27" s="272" t="s">
        <v>46</v>
      </c>
      <c r="F27" s="272"/>
      <c r="G27" s="272"/>
      <c r="H27" s="272"/>
      <c r="L27" s="117"/>
    </row>
    <row r="28" spans="2:12" s="113" customFormat="1" ht="6.95" customHeight="1">
      <c r="B28" s="112"/>
      <c r="L28" s="112"/>
    </row>
    <row r="29" spans="2:12" s="113" customFormat="1" ht="6.95" customHeight="1">
      <c r="B29" s="112"/>
      <c r="D29" s="120"/>
      <c r="E29" s="120"/>
      <c r="F29" s="120"/>
      <c r="G29" s="120"/>
      <c r="H29" s="120"/>
      <c r="I29" s="120"/>
      <c r="J29" s="120"/>
      <c r="K29" s="120"/>
      <c r="L29" s="112"/>
    </row>
    <row r="30" spans="2:12" s="113" customFormat="1" ht="14.45" customHeight="1">
      <c r="B30" s="112"/>
      <c r="D30" s="114" t="s">
        <v>1423</v>
      </c>
      <c r="J30" s="121">
        <f>J96</f>
        <v>0</v>
      </c>
      <c r="L30" s="112"/>
    </row>
    <row r="31" spans="2:12" s="113" customFormat="1" ht="14.45" customHeight="1">
      <c r="B31" s="112"/>
      <c r="D31" s="122" t="s">
        <v>1424</v>
      </c>
      <c r="J31" s="121">
        <f>J104</f>
        <v>0</v>
      </c>
      <c r="L31" s="112"/>
    </row>
    <row r="32" spans="2:12" s="113" customFormat="1" ht="25.35" customHeight="1">
      <c r="B32" s="112"/>
      <c r="D32" s="123" t="s">
        <v>7</v>
      </c>
      <c r="J32" s="124">
        <f>ROUND(J30+J31,2)</f>
        <v>0</v>
      </c>
      <c r="L32" s="112"/>
    </row>
    <row r="33" spans="2:12" s="113" customFormat="1" ht="6.95" customHeight="1">
      <c r="B33" s="112"/>
      <c r="D33" s="120"/>
      <c r="E33" s="120"/>
      <c r="F33" s="120"/>
      <c r="G33" s="120"/>
      <c r="H33" s="120"/>
      <c r="I33" s="120"/>
      <c r="J33" s="120"/>
      <c r="K33" s="120"/>
      <c r="L33" s="112"/>
    </row>
    <row r="34" spans="2:12" s="113" customFormat="1" ht="14.45" customHeight="1">
      <c r="B34" s="112"/>
      <c r="F34" s="125" t="s">
        <v>1425</v>
      </c>
      <c r="I34" s="125" t="s">
        <v>1426</v>
      </c>
      <c r="J34" s="125" t="s">
        <v>1427</v>
      </c>
      <c r="L34" s="112"/>
    </row>
    <row r="35" spans="2:12" s="113" customFormat="1" ht="14.45" customHeight="1">
      <c r="B35" s="112"/>
      <c r="D35" s="126" t="s">
        <v>8</v>
      </c>
      <c r="E35" s="111" t="s">
        <v>1428</v>
      </c>
      <c r="F35" s="127">
        <f>ROUND((SUM(BE104:BE111)+SUM(BE131:BE181)),2)</f>
        <v>0</v>
      </c>
      <c r="I35" s="128">
        <v>0.21</v>
      </c>
      <c r="J35" s="127">
        <f>ROUND(((SUM(BE104:BE111)+SUM(BE131:BE181))*I35),2)</f>
        <v>0</v>
      </c>
      <c r="L35" s="112"/>
    </row>
    <row r="36" spans="2:12" s="113" customFormat="1" ht="14.45" customHeight="1">
      <c r="B36" s="112"/>
      <c r="E36" s="111" t="s">
        <v>1429</v>
      </c>
      <c r="F36" s="127">
        <f>ROUND((SUM(BF104:BF111)+SUM(BF131:BF181)),2)</f>
        <v>0</v>
      </c>
      <c r="I36" s="128">
        <v>0.15</v>
      </c>
      <c r="J36" s="127">
        <f>ROUND(((SUM(BF104:BF111)+SUM(BF131:BF181))*I36),2)</f>
        <v>0</v>
      </c>
      <c r="L36" s="112"/>
    </row>
    <row r="37" spans="2:12" s="113" customFormat="1" ht="14.45" customHeight="1" hidden="1">
      <c r="B37" s="112"/>
      <c r="E37" s="111" t="s">
        <v>1430</v>
      </c>
      <c r="F37" s="127">
        <f>ROUND((SUM(BG104:BG111)+SUM(BG131:BG181)),2)</f>
        <v>0</v>
      </c>
      <c r="I37" s="128">
        <v>0.21</v>
      </c>
      <c r="J37" s="127">
        <f>0</f>
        <v>0</v>
      </c>
      <c r="L37" s="112"/>
    </row>
    <row r="38" spans="2:12" s="113" customFormat="1" ht="14.45" customHeight="1" hidden="1">
      <c r="B38" s="112"/>
      <c r="E38" s="111" t="s">
        <v>1431</v>
      </c>
      <c r="F38" s="127">
        <f>ROUND((SUM(BH104:BH111)+SUM(BH131:BH181)),2)</f>
        <v>0</v>
      </c>
      <c r="I38" s="128">
        <v>0.15</v>
      </c>
      <c r="J38" s="127">
        <f>0</f>
        <v>0</v>
      </c>
      <c r="L38" s="112"/>
    </row>
    <row r="39" spans="2:12" s="113" customFormat="1" ht="14.45" customHeight="1" hidden="1">
      <c r="B39" s="112"/>
      <c r="E39" s="111" t="s">
        <v>1432</v>
      </c>
      <c r="F39" s="127">
        <f>ROUND((SUM(BI104:BI111)+SUM(BI131:BI181)),2)</f>
        <v>0</v>
      </c>
      <c r="I39" s="128">
        <v>0</v>
      </c>
      <c r="J39" s="127">
        <f>0</f>
        <v>0</v>
      </c>
      <c r="L39" s="112"/>
    </row>
    <row r="40" spans="2:12" s="113" customFormat="1" ht="6.95" customHeight="1">
      <c r="B40" s="112"/>
      <c r="L40" s="112"/>
    </row>
    <row r="41" spans="2:12" s="113" customFormat="1" ht="25.35" customHeight="1">
      <c r="B41" s="112"/>
      <c r="C41" s="129"/>
      <c r="D41" s="130" t="s">
        <v>9</v>
      </c>
      <c r="E41" s="131"/>
      <c r="F41" s="131"/>
      <c r="G41" s="132" t="s">
        <v>1433</v>
      </c>
      <c r="H41" s="133" t="s">
        <v>1434</v>
      </c>
      <c r="I41" s="131"/>
      <c r="J41" s="134">
        <f>SUM(J32:J39)</f>
        <v>0</v>
      </c>
      <c r="K41" s="135"/>
      <c r="L41" s="112"/>
    </row>
    <row r="42" spans="2:12" s="113" customFormat="1" ht="14.45" customHeight="1">
      <c r="B42" s="112"/>
      <c r="L42" s="112"/>
    </row>
    <row r="43" spans="2:12" ht="14.45" customHeight="1">
      <c r="B43" s="108"/>
      <c r="L43" s="108"/>
    </row>
    <row r="44" spans="2:12" ht="14.45" customHeight="1">
      <c r="B44" s="108"/>
      <c r="L44" s="108"/>
    </row>
    <row r="45" spans="2:12" ht="14.45" customHeight="1">
      <c r="B45" s="108"/>
      <c r="L45" s="108"/>
    </row>
    <row r="46" spans="2:12" ht="14.45" customHeight="1">
      <c r="B46" s="108"/>
      <c r="L46" s="108"/>
    </row>
    <row r="47" spans="2:12" ht="14.45" customHeight="1">
      <c r="B47" s="108"/>
      <c r="L47" s="108"/>
    </row>
    <row r="48" spans="2:12" ht="14.45" customHeight="1">
      <c r="B48" s="108"/>
      <c r="L48" s="108"/>
    </row>
    <row r="49" spans="2:12" ht="14.45" customHeight="1">
      <c r="B49" s="108"/>
      <c r="L49" s="108"/>
    </row>
    <row r="50" spans="2:12" s="113" customFormat="1" ht="14.45" customHeight="1">
      <c r="B50" s="112"/>
      <c r="D50" s="136" t="s">
        <v>1435</v>
      </c>
      <c r="E50" s="137"/>
      <c r="F50" s="137"/>
      <c r="G50" s="136" t="s">
        <v>1436</v>
      </c>
      <c r="H50" s="137"/>
      <c r="I50" s="137"/>
      <c r="J50" s="137"/>
      <c r="K50" s="137"/>
      <c r="L50" s="112"/>
    </row>
    <row r="51" spans="2:12" ht="12.75">
      <c r="B51" s="108"/>
      <c r="L51" s="108"/>
    </row>
    <row r="52" spans="2:12" ht="12.75">
      <c r="B52" s="108"/>
      <c r="L52" s="108"/>
    </row>
    <row r="53" spans="2:12" ht="12.75">
      <c r="B53" s="108"/>
      <c r="L53" s="108"/>
    </row>
    <row r="54" spans="2:12" ht="12.75">
      <c r="B54" s="108"/>
      <c r="L54" s="108"/>
    </row>
    <row r="55" spans="2:12" ht="12.75">
      <c r="B55" s="108"/>
      <c r="L55" s="108"/>
    </row>
    <row r="56" spans="2:12" ht="12.75">
      <c r="B56" s="108"/>
      <c r="L56" s="108"/>
    </row>
    <row r="57" spans="2:12" ht="12.75">
      <c r="B57" s="108"/>
      <c r="L57" s="108"/>
    </row>
    <row r="58" spans="2:12" ht="12.75">
      <c r="B58" s="108"/>
      <c r="L58" s="108"/>
    </row>
    <row r="59" spans="2:12" ht="12.75">
      <c r="B59" s="108"/>
      <c r="L59" s="108"/>
    </row>
    <row r="60" spans="2:12" ht="12.75">
      <c r="B60" s="108"/>
      <c r="L60" s="108"/>
    </row>
    <row r="61" spans="2:12" s="113" customFormat="1" ht="12.75">
      <c r="B61" s="112"/>
      <c r="D61" s="138" t="s">
        <v>1437</v>
      </c>
      <c r="E61" s="139"/>
      <c r="F61" s="140" t="s">
        <v>1438</v>
      </c>
      <c r="G61" s="138" t="s">
        <v>1437</v>
      </c>
      <c r="H61" s="139"/>
      <c r="I61" s="139"/>
      <c r="J61" s="141" t="s">
        <v>1438</v>
      </c>
      <c r="K61" s="139"/>
      <c r="L61" s="112"/>
    </row>
    <row r="62" spans="2:12" ht="12.75">
      <c r="B62" s="108"/>
      <c r="L62" s="108"/>
    </row>
    <row r="63" spans="2:12" ht="12.75">
      <c r="B63" s="108"/>
      <c r="L63" s="108"/>
    </row>
    <row r="64" spans="2:12" ht="12.75">
      <c r="B64" s="108"/>
      <c r="L64" s="108"/>
    </row>
    <row r="65" spans="2:12" s="113" customFormat="1" ht="12.75">
      <c r="B65" s="112"/>
      <c r="D65" s="136" t="s">
        <v>1439</v>
      </c>
      <c r="E65" s="137"/>
      <c r="F65" s="137"/>
      <c r="G65" s="136" t="s">
        <v>1440</v>
      </c>
      <c r="H65" s="137"/>
      <c r="I65" s="137"/>
      <c r="J65" s="137"/>
      <c r="K65" s="137"/>
      <c r="L65" s="112"/>
    </row>
    <row r="66" spans="2:12" ht="12.75">
      <c r="B66" s="108"/>
      <c r="L66" s="108"/>
    </row>
    <row r="67" spans="2:12" ht="12.75">
      <c r="B67" s="108"/>
      <c r="L67" s="108"/>
    </row>
    <row r="68" spans="2:12" ht="12.75">
      <c r="B68" s="108"/>
      <c r="L68" s="108"/>
    </row>
    <row r="69" spans="2:12" ht="12.75">
      <c r="B69" s="108"/>
      <c r="L69" s="108"/>
    </row>
    <row r="70" spans="2:12" ht="12.75">
      <c r="B70" s="108"/>
      <c r="L70" s="108"/>
    </row>
    <row r="71" spans="2:12" ht="12.75">
      <c r="B71" s="108"/>
      <c r="L71" s="108"/>
    </row>
    <row r="72" spans="2:12" ht="12.75">
      <c r="B72" s="108"/>
      <c r="L72" s="108"/>
    </row>
    <row r="73" spans="2:12" ht="12.75">
      <c r="B73" s="108"/>
      <c r="L73" s="108"/>
    </row>
    <row r="74" spans="2:12" ht="12.75">
      <c r="B74" s="108"/>
      <c r="L74" s="108"/>
    </row>
    <row r="75" spans="2:12" ht="12.75">
      <c r="B75" s="108"/>
      <c r="L75" s="108"/>
    </row>
    <row r="76" spans="2:12" s="113" customFormat="1" ht="12.75">
      <c r="B76" s="112"/>
      <c r="D76" s="138" t="s">
        <v>1437</v>
      </c>
      <c r="E76" s="139"/>
      <c r="F76" s="140" t="s">
        <v>1438</v>
      </c>
      <c r="G76" s="138" t="s">
        <v>1437</v>
      </c>
      <c r="H76" s="139"/>
      <c r="I76" s="139"/>
      <c r="J76" s="141" t="s">
        <v>1438</v>
      </c>
      <c r="K76" s="139"/>
      <c r="L76" s="112"/>
    </row>
    <row r="77" spans="2:12" s="113" customFormat="1" ht="14.45" customHeight="1"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112"/>
    </row>
    <row r="81" spans="2:12" s="113" customFormat="1" ht="6.95" customHeight="1"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112"/>
    </row>
    <row r="82" spans="2:12" s="113" customFormat="1" ht="24.95" customHeight="1">
      <c r="B82" s="112"/>
      <c r="C82" s="109" t="s">
        <v>1441</v>
      </c>
      <c r="L82" s="112"/>
    </row>
    <row r="83" spans="2:12" s="113" customFormat="1" ht="6.95" customHeight="1">
      <c r="B83" s="112"/>
      <c r="L83" s="112"/>
    </row>
    <row r="84" spans="2:12" s="113" customFormat="1" ht="12" customHeight="1">
      <c r="B84" s="112"/>
      <c r="C84" s="111" t="s">
        <v>1403</v>
      </c>
      <c r="L84" s="112"/>
    </row>
    <row r="85" spans="2:12" s="113" customFormat="1" ht="16.5" customHeight="1">
      <c r="B85" s="112"/>
      <c r="E85" s="265" t="str">
        <f>E7</f>
        <v>Sobětuchy - přívod el. energie (HDV) pro úpravnu vody</v>
      </c>
      <c r="F85" s="266"/>
      <c r="G85" s="266"/>
      <c r="H85" s="266"/>
      <c r="L85" s="112"/>
    </row>
    <row r="86" spans="2:12" s="113" customFormat="1" ht="12" customHeight="1">
      <c r="B86" s="112"/>
      <c r="C86" s="111" t="s">
        <v>320</v>
      </c>
      <c r="L86" s="112"/>
    </row>
    <row r="87" spans="2:12" s="113" customFormat="1" ht="30" customHeight="1">
      <c r="B87" s="112"/>
      <c r="E87" s="268" t="str">
        <f>E9</f>
        <v>2023_02_01_SO.07 - Sobětuchy - kabelové vedení nn 1 kV v zemi</v>
      </c>
      <c r="F87" s="269"/>
      <c r="G87" s="269"/>
      <c r="H87" s="269"/>
      <c r="L87" s="112"/>
    </row>
    <row r="88" spans="2:12" s="113" customFormat="1" ht="6.95" customHeight="1">
      <c r="B88" s="112"/>
      <c r="L88" s="112"/>
    </row>
    <row r="89" spans="2:12" s="113" customFormat="1" ht="12" customHeight="1">
      <c r="B89" s="112"/>
      <c r="C89" s="111" t="s">
        <v>1408</v>
      </c>
      <c r="F89" s="114" t="str">
        <f>F12</f>
        <v>Sobětuchy</v>
      </c>
      <c r="I89" s="111" t="s">
        <v>1410</v>
      </c>
      <c r="J89" s="115" t="str">
        <f>IF(J12="","",J12)</f>
        <v>9.3.2023</v>
      </c>
      <c r="L89" s="112"/>
    </row>
    <row r="90" spans="2:12" s="113" customFormat="1" ht="6.95" customHeight="1">
      <c r="B90" s="112"/>
      <c r="L90" s="112"/>
    </row>
    <row r="91" spans="2:12" s="113" customFormat="1" ht="15.2" customHeight="1">
      <c r="B91" s="112"/>
      <c r="C91" s="111" t="s">
        <v>1412</v>
      </c>
      <c r="F91" s="114" t="str">
        <f>E15</f>
        <v>VaK Mladá Boleslav</v>
      </c>
      <c r="I91" s="111" t="s">
        <v>1418</v>
      </c>
      <c r="J91" s="119" t="str">
        <f>E21</f>
        <v>Jiří PELANT</v>
      </c>
      <c r="L91" s="112"/>
    </row>
    <row r="92" spans="2:12" s="113" customFormat="1" ht="15.2" customHeight="1">
      <c r="B92" s="112"/>
      <c r="C92" s="111" t="s">
        <v>1416</v>
      </c>
      <c r="F92" s="114" t="str">
        <f>IF(E18="","",E18)</f>
        <v>Vyplň údaj</v>
      </c>
      <c r="I92" s="111" t="s">
        <v>1420</v>
      </c>
      <c r="J92" s="119" t="str">
        <f>E24</f>
        <v>Jiří PELANT</v>
      </c>
      <c r="L92" s="112"/>
    </row>
    <row r="93" spans="2:12" s="113" customFormat="1" ht="10.35" customHeight="1">
      <c r="B93" s="112"/>
      <c r="L93" s="112"/>
    </row>
    <row r="94" spans="2:12" s="113" customFormat="1" ht="29.25" customHeight="1">
      <c r="B94" s="112"/>
      <c r="C94" s="146" t="s">
        <v>1442</v>
      </c>
      <c r="D94" s="129"/>
      <c r="E94" s="129"/>
      <c r="F94" s="129"/>
      <c r="G94" s="129"/>
      <c r="H94" s="129"/>
      <c r="I94" s="129"/>
      <c r="J94" s="147" t="s">
        <v>1443</v>
      </c>
      <c r="K94" s="129"/>
      <c r="L94" s="112"/>
    </row>
    <row r="95" spans="2:12" s="113" customFormat="1" ht="10.35" customHeight="1">
      <c r="B95" s="112"/>
      <c r="L95" s="112"/>
    </row>
    <row r="96" spans="2:47" s="113" customFormat="1" ht="22.9" customHeight="1">
      <c r="B96" s="112"/>
      <c r="C96" s="148" t="s">
        <v>1444</v>
      </c>
      <c r="J96" s="124">
        <f>J131</f>
        <v>0</v>
      </c>
      <c r="L96" s="112"/>
      <c r="AU96" s="105" t="s">
        <v>1445</v>
      </c>
    </row>
    <row r="97" spans="2:12" s="150" customFormat="1" ht="24.95" customHeight="1">
      <c r="B97" s="149"/>
      <c r="D97" s="151" t="s">
        <v>1446</v>
      </c>
      <c r="E97" s="152"/>
      <c r="F97" s="152"/>
      <c r="G97" s="152"/>
      <c r="H97" s="152"/>
      <c r="I97" s="152"/>
      <c r="J97" s="153">
        <f>J132</f>
        <v>0</v>
      </c>
      <c r="L97" s="149"/>
    </row>
    <row r="98" spans="2:12" s="155" customFormat="1" ht="19.9" customHeight="1">
      <c r="B98" s="154"/>
      <c r="D98" s="156" t="s">
        <v>1447</v>
      </c>
      <c r="E98" s="157"/>
      <c r="F98" s="157"/>
      <c r="G98" s="157"/>
      <c r="H98" s="157"/>
      <c r="I98" s="157"/>
      <c r="J98" s="158">
        <f>J133</f>
        <v>0</v>
      </c>
      <c r="L98" s="154"/>
    </row>
    <row r="99" spans="2:12" s="150" customFormat="1" ht="24.95" customHeight="1">
      <c r="B99" s="149"/>
      <c r="D99" s="151" t="s">
        <v>1448</v>
      </c>
      <c r="E99" s="152"/>
      <c r="F99" s="152"/>
      <c r="G99" s="152"/>
      <c r="H99" s="152"/>
      <c r="I99" s="152"/>
      <c r="J99" s="153">
        <f>J140</f>
        <v>0</v>
      </c>
      <c r="L99" s="149"/>
    </row>
    <row r="100" spans="2:12" s="155" customFormat="1" ht="19.9" customHeight="1">
      <c r="B100" s="154"/>
      <c r="D100" s="156" t="s">
        <v>1449</v>
      </c>
      <c r="E100" s="157"/>
      <c r="F100" s="157"/>
      <c r="G100" s="157"/>
      <c r="H100" s="157"/>
      <c r="I100" s="157"/>
      <c r="J100" s="158">
        <f>J141</f>
        <v>0</v>
      </c>
      <c r="L100" s="154"/>
    </row>
    <row r="101" spans="2:12" s="155" customFormat="1" ht="19.9" customHeight="1">
      <c r="B101" s="154"/>
      <c r="D101" s="156" t="s">
        <v>1450</v>
      </c>
      <c r="E101" s="157"/>
      <c r="F101" s="157"/>
      <c r="G101" s="157"/>
      <c r="H101" s="157"/>
      <c r="I101" s="157"/>
      <c r="J101" s="158">
        <f>J160</f>
        <v>0</v>
      </c>
      <c r="L101" s="154"/>
    </row>
    <row r="102" spans="2:12" s="113" customFormat="1" ht="21.75" customHeight="1">
      <c r="B102" s="112"/>
      <c r="L102" s="112"/>
    </row>
    <row r="103" spans="2:12" s="113" customFormat="1" ht="6.95" customHeight="1">
      <c r="B103" s="112"/>
      <c r="L103" s="112"/>
    </row>
    <row r="104" spans="2:14" s="113" customFormat="1" ht="29.25" customHeight="1">
      <c r="B104" s="112"/>
      <c r="C104" s="148" t="s">
        <v>1451</v>
      </c>
      <c r="J104" s="159">
        <f>ROUND(J105+J106+J107+J108+J109+J110,2)</f>
        <v>0</v>
      </c>
      <c r="L104" s="112"/>
      <c r="N104" s="160" t="s">
        <v>8</v>
      </c>
    </row>
    <row r="105" spans="2:65" s="113" customFormat="1" ht="18" customHeight="1">
      <c r="B105" s="112"/>
      <c r="D105" s="273" t="s">
        <v>1452</v>
      </c>
      <c r="E105" s="274"/>
      <c r="F105" s="274"/>
      <c r="J105" s="162">
        <v>0</v>
      </c>
      <c r="L105" s="163"/>
      <c r="M105" s="164"/>
      <c r="N105" s="165" t="s">
        <v>1428</v>
      </c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6" t="s">
        <v>1453</v>
      </c>
      <c r="AZ105" s="164"/>
      <c r="BA105" s="164"/>
      <c r="BB105" s="164"/>
      <c r="BC105" s="164"/>
      <c r="BD105" s="164"/>
      <c r="BE105" s="167">
        <f aca="true" t="shared" si="0" ref="BE105:BE110">IF(N105="základní",J105,0)</f>
        <v>0</v>
      </c>
      <c r="BF105" s="167">
        <f aca="true" t="shared" si="1" ref="BF105:BF110">IF(N105="snížená",J105,0)</f>
        <v>0</v>
      </c>
      <c r="BG105" s="167">
        <f aca="true" t="shared" si="2" ref="BG105:BG110">IF(N105="zákl. přenesená",J105,0)</f>
        <v>0</v>
      </c>
      <c r="BH105" s="167">
        <f aca="true" t="shared" si="3" ref="BH105:BH110">IF(N105="sníž. přenesená",J105,0)</f>
        <v>0</v>
      </c>
      <c r="BI105" s="167">
        <f aca="true" t="shared" si="4" ref="BI105:BI110">IF(N105="nulová",J105,0)</f>
        <v>0</v>
      </c>
      <c r="BJ105" s="166" t="s">
        <v>28</v>
      </c>
      <c r="BK105" s="164"/>
      <c r="BL105" s="164"/>
      <c r="BM105" s="164"/>
    </row>
    <row r="106" spans="2:65" s="113" customFormat="1" ht="18" customHeight="1">
      <c r="B106" s="112"/>
      <c r="D106" s="273" t="s">
        <v>1454</v>
      </c>
      <c r="E106" s="274"/>
      <c r="F106" s="274"/>
      <c r="J106" s="162">
        <v>0</v>
      </c>
      <c r="L106" s="163"/>
      <c r="M106" s="164"/>
      <c r="N106" s="165" t="s">
        <v>1428</v>
      </c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6" t="s">
        <v>1453</v>
      </c>
      <c r="AZ106" s="164"/>
      <c r="BA106" s="164"/>
      <c r="BB106" s="164"/>
      <c r="BC106" s="164"/>
      <c r="BD106" s="164"/>
      <c r="BE106" s="167">
        <f t="shared" si="0"/>
        <v>0</v>
      </c>
      <c r="BF106" s="167">
        <f t="shared" si="1"/>
        <v>0</v>
      </c>
      <c r="BG106" s="167">
        <f t="shared" si="2"/>
        <v>0</v>
      </c>
      <c r="BH106" s="167">
        <f t="shared" si="3"/>
        <v>0</v>
      </c>
      <c r="BI106" s="167">
        <f t="shared" si="4"/>
        <v>0</v>
      </c>
      <c r="BJ106" s="166" t="s">
        <v>28</v>
      </c>
      <c r="BK106" s="164"/>
      <c r="BL106" s="164"/>
      <c r="BM106" s="164"/>
    </row>
    <row r="107" spans="2:65" s="113" customFormat="1" ht="18" customHeight="1">
      <c r="B107" s="112"/>
      <c r="D107" s="273" t="s">
        <v>1455</v>
      </c>
      <c r="E107" s="274"/>
      <c r="F107" s="274"/>
      <c r="J107" s="162">
        <v>0</v>
      </c>
      <c r="L107" s="163"/>
      <c r="M107" s="164"/>
      <c r="N107" s="165" t="s">
        <v>1428</v>
      </c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6" t="s">
        <v>1453</v>
      </c>
      <c r="AZ107" s="164"/>
      <c r="BA107" s="164"/>
      <c r="BB107" s="164"/>
      <c r="BC107" s="164"/>
      <c r="BD107" s="164"/>
      <c r="BE107" s="167">
        <f t="shared" si="0"/>
        <v>0</v>
      </c>
      <c r="BF107" s="167">
        <f t="shared" si="1"/>
        <v>0</v>
      </c>
      <c r="BG107" s="167">
        <f t="shared" si="2"/>
        <v>0</v>
      </c>
      <c r="BH107" s="167">
        <f t="shared" si="3"/>
        <v>0</v>
      </c>
      <c r="BI107" s="167">
        <f t="shared" si="4"/>
        <v>0</v>
      </c>
      <c r="BJ107" s="166" t="s">
        <v>28</v>
      </c>
      <c r="BK107" s="164"/>
      <c r="BL107" s="164"/>
      <c r="BM107" s="164"/>
    </row>
    <row r="108" spans="2:65" s="113" customFormat="1" ht="18" customHeight="1">
      <c r="B108" s="112"/>
      <c r="D108" s="273" t="s">
        <v>1456</v>
      </c>
      <c r="E108" s="274"/>
      <c r="F108" s="274"/>
      <c r="J108" s="162">
        <v>0</v>
      </c>
      <c r="L108" s="163"/>
      <c r="M108" s="164"/>
      <c r="N108" s="165" t="s">
        <v>1428</v>
      </c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6" t="s">
        <v>1453</v>
      </c>
      <c r="AZ108" s="164"/>
      <c r="BA108" s="164"/>
      <c r="BB108" s="164"/>
      <c r="BC108" s="164"/>
      <c r="BD108" s="164"/>
      <c r="BE108" s="167">
        <f t="shared" si="0"/>
        <v>0</v>
      </c>
      <c r="BF108" s="167">
        <f t="shared" si="1"/>
        <v>0</v>
      </c>
      <c r="BG108" s="167">
        <f t="shared" si="2"/>
        <v>0</v>
      </c>
      <c r="BH108" s="167">
        <f t="shared" si="3"/>
        <v>0</v>
      </c>
      <c r="BI108" s="167">
        <f t="shared" si="4"/>
        <v>0</v>
      </c>
      <c r="BJ108" s="166" t="s">
        <v>28</v>
      </c>
      <c r="BK108" s="164"/>
      <c r="BL108" s="164"/>
      <c r="BM108" s="164"/>
    </row>
    <row r="109" spans="2:65" s="113" customFormat="1" ht="18" customHeight="1">
      <c r="B109" s="112"/>
      <c r="D109" s="273" t="s">
        <v>1457</v>
      </c>
      <c r="E109" s="274"/>
      <c r="F109" s="274"/>
      <c r="J109" s="162">
        <v>0</v>
      </c>
      <c r="L109" s="163"/>
      <c r="M109" s="164"/>
      <c r="N109" s="165" t="s">
        <v>1428</v>
      </c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6" t="s">
        <v>1453</v>
      </c>
      <c r="AZ109" s="164"/>
      <c r="BA109" s="164"/>
      <c r="BB109" s="164"/>
      <c r="BC109" s="164"/>
      <c r="BD109" s="164"/>
      <c r="BE109" s="167">
        <f t="shared" si="0"/>
        <v>0</v>
      </c>
      <c r="BF109" s="167">
        <f t="shared" si="1"/>
        <v>0</v>
      </c>
      <c r="BG109" s="167">
        <f t="shared" si="2"/>
        <v>0</v>
      </c>
      <c r="BH109" s="167">
        <f t="shared" si="3"/>
        <v>0</v>
      </c>
      <c r="BI109" s="167">
        <f t="shared" si="4"/>
        <v>0</v>
      </c>
      <c r="BJ109" s="166" t="s">
        <v>28</v>
      </c>
      <c r="BK109" s="164"/>
      <c r="BL109" s="164"/>
      <c r="BM109" s="164"/>
    </row>
    <row r="110" spans="2:65" s="113" customFormat="1" ht="18" customHeight="1">
      <c r="B110" s="112"/>
      <c r="D110" s="161" t="s">
        <v>1458</v>
      </c>
      <c r="J110" s="162">
        <f>ROUND(J30*T110,2)</f>
        <v>0</v>
      </c>
      <c r="L110" s="163"/>
      <c r="M110" s="164"/>
      <c r="N110" s="165" t="s">
        <v>1428</v>
      </c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6" t="s">
        <v>1459</v>
      </c>
      <c r="AZ110" s="164"/>
      <c r="BA110" s="164"/>
      <c r="BB110" s="164"/>
      <c r="BC110" s="164"/>
      <c r="BD110" s="164"/>
      <c r="BE110" s="167">
        <f t="shared" si="0"/>
        <v>0</v>
      </c>
      <c r="BF110" s="167">
        <f t="shared" si="1"/>
        <v>0</v>
      </c>
      <c r="BG110" s="167">
        <f t="shared" si="2"/>
        <v>0</v>
      </c>
      <c r="BH110" s="167">
        <f t="shared" si="3"/>
        <v>0</v>
      </c>
      <c r="BI110" s="167">
        <f t="shared" si="4"/>
        <v>0</v>
      </c>
      <c r="BJ110" s="166" t="s">
        <v>28</v>
      </c>
      <c r="BK110" s="164"/>
      <c r="BL110" s="164"/>
      <c r="BM110" s="164"/>
    </row>
    <row r="111" spans="2:12" s="113" customFormat="1" ht="12.75">
      <c r="B111" s="112"/>
      <c r="L111" s="112"/>
    </row>
    <row r="112" spans="2:12" s="113" customFormat="1" ht="29.25" customHeight="1">
      <c r="B112" s="112"/>
      <c r="C112" s="168" t="s">
        <v>1460</v>
      </c>
      <c r="D112" s="129"/>
      <c r="E112" s="129"/>
      <c r="F112" s="129"/>
      <c r="G112" s="129"/>
      <c r="H112" s="129"/>
      <c r="I112" s="129"/>
      <c r="J112" s="169">
        <f>ROUND(J96+J104,2)</f>
        <v>0</v>
      </c>
      <c r="K112" s="129"/>
      <c r="L112" s="112"/>
    </row>
    <row r="113" spans="2:12" s="113" customFormat="1" ht="6.95" customHeight="1">
      <c r="B113" s="142"/>
      <c r="C113" s="143"/>
      <c r="D113" s="143"/>
      <c r="E113" s="143"/>
      <c r="F113" s="143"/>
      <c r="G113" s="143"/>
      <c r="H113" s="143"/>
      <c r="I113" s="143"/>
      <c r="J113" s="143"/>
      <c r="K113" s="143"/>
      <c r="L113" s="112"/>
    </row>
    <row r="117" spans="2:12" s="113" customFormat="1" ht="6.95" customHeight="1">
      <c r="B117" s="144"/>
      <c r="C117" s="145"/>
      <c r="D117" s="145"/>
      <c r="E117" s="145"/>
      <c r="F117" s="145"/>
      <c r="G117" s="145"/>
      <c r="H117" s="145"/>
      <c r="I117" s="145"/>
      <c r="J117" s="145"/>
      <c r="K117" s="145"/>
      <c r="L117" s="112"/>
    </row>
    <row r="118" spans="2:12" s="113" customFormat="1" ht="24.95" customHeight="1">
      <c r="B118" s="112"/>
      <c r="C118" s="109" t="s">
        <v>1461</v>
      </c>
      <c r="L118" s="112"/>
    </row>
    <row r="119" spans="2:12" s="113" customFormat="1" ht="6.95" customHeight="1">
      <c r="B119" s="112"/>
      <c r="L119" s="112"/>
    </row>
    <row r="120" spans="2:12" s="113" customFormat="1" ht="12" customHeight="1">
      <c r="B120" s="112"/>
      <c r="C120" s="111" t="s">
        <v>1403</v>
      </c>
      <c r="L120" s="112"/>
    </row>
    <row r="121" spans="2:12" s="113" customFormat="1" ht="16.5" customHeight="1">
      <c r="B121" s="112"/>
      <c r="E121" s="265" t="str">
        <f>E7</f>
        <v>Sobětuchy - přívod el. energie (HDV) pro úpravnu vody</v>
      </c>
      <c r="F121" s="266"/>
      <c r="G121" s="266"/>
      <c r="H121" s="266"/>
      <c r="L121" s="112"/>
    </row>
    <row r="122" spans="2:12" s="113" customFormat="1" ht="12" customHeight="1">
      <c r="B122" s="112"/>
      <c r="C122" s="111" t="s">
        <v>320</v>
      </c>
      <c r="L122" s="112"/>
    </row>
    <row r="123" spans="2:12" s="113" customFormat="1" ht="30" customHeight="1">
      <c r="B123" s="112"/>
      <c r="E123" s="268" t="str">
        <f>E9</f>
        <v>2023_02_01_SO.07 - Sobětuchy - kabelové vedení nn 1 kV v zemi</v>
      </c>
      <c r="F123" s="269"/>
      <c r="G123" s="269"/>
      <c r="H123" s="269"/>
      <c r="L123" s="112"/>
    </row>
    <row r="124" spans="2:12" s="113" customFormat="1" ht="6.95" customHeight="1">
      <c r="B124" s="112"/>
      <c r="L124" s="112"/>
    </row>
    <row r="125" spans="2:12" s="113" customFormat="1" ht="12" customHeight="1">
      <c r="B125" s="112"/>
      <c r="C125" s="111" t="s">
        <v>1408</v>
      </c>
      <c r="F125" s="114" t="str">
        <f>F12</f>
        <v>Sobětuchy</v>
      </c>
      <c r="I125" s="111" t="s">
        <v>1410</v>
      </c>
      <c r="J125" s="115" t="str">
        <f>IF(J12="","",J12)</f>
        <v>9.3.2023</v>
      </c>
      <c r="L125" s="112"/>
    </row>
    <row r="126" spans="2:12" s="113" customFormat="1" ht="6.95" customHeight="1">
      <c r="B126" s="112"/>
      <c r="L126" s="112"/>
    </row>
    <row r="127" spans="2:12" s="113" customFormat="1" ht="15.2" customHeight="1">
      <c r="B127" s="112"/>
      <c r="C127" s="111" t="s">
        <v>1412</v>
      </c>
      <c r="F127" s="114" t="str">
        <f>E15</f>
        <v>VaK Mladá Boleslav</v>
      </c>
      <c r="I127" s="111" t="s">
        <v>1418</v>
      </c>
      <c r="J127" s="119" t="str">
        <f>E21</f>
        <v>Jiří PELANT</v>
      </c>
      <c r="L127" s="112"/>
    </row>
    <row r="128" spans="2:12" s="113" customFormat="1" ht="15.2" customHeight="1">
      <c r="B128" s="112"/>
      <c r="C128" s="111" t="s">
        <v>1416</v>
      </c>
      <c r="F128" s="114" t="str">
        <f>IF(E18="","",E18)</f>
        <v>Vyplň údaj</v>
      </c>
      <c r="I128" s="111" t="s">
        <v>1420</v>
      </c>
      <c r="J128" s="119" t="str">
        <f>E24</f>
        <v>Jiří PELANT</v>
      </c>
      <c r="L128" s="112"/>
    </row>
    <row r="129" spans="2:12" s="113" customFormat="1" ht="10.35" customHeight="1">
      <c r="B129" s="112"/>
      <c r="L129" s="112"/>
    </row>
    <row r="130" spans="2:20" s="178" customFormat="1" ht="29.25" customHeight="1">
      <c r="B130" s="170"/>
      <c r="C130" s="171" t="s">
        <v>1462</v>
      </c>
      <c r="D130" s="172" t="s">
        <v>25</v>
      </c>
      <c r="E130" s="172" t="s">
        <v>1463</v>
      </c>
      <c r="F130" s="172" t="s">
        <v>6</v>
      </c>
      <c r="G130" s="172" t="s">
        <v>33</v>
      </c>
      <c r="H130" s="172" t="s">
        <v>35</v>
      </c>
      <c r="I130" s="172" t="s">
        <v>1464</v>
      </c>
      <c r="J130" s="173" t="s">
        <v>1443</v>
      </c>
      <c r="K130" s="174" t="s">
        <v>1465</v>
      </c>
      <c r="L130" s="170"/>
      <c r="M130" s="175" t="s">
        <v>46</v>
      </c>
      <c r="N130" s="176" t="s">
        <v>8</v>
      </c>
      <c r="O130" s="176" t="s">
        <v>1466</v>
      </c>
      <c r="P130" s="176" t="s">
        <v>1467</v>
      </c>
      <c r="Q130" s="176" t="s">
        <v>1468</v>
      </c>
      <c r="R130" s="176" t="s">
        <v>1469</v>
      </c>
      <c r="S130" s="176" t="s">
        <v>1470</v>
      </c>
      <c r="T130" s="177" t="s">
        <v>1471</v>
      </c>
    </row>
    <row r="131" spans="2:63" s="113" customFormat="1" ht="22.9" customHeight="1">
      <c r="B131" s="112"/>
      <c r="C131" s="179" t="s">
        <v>1472</v>
      </c>
      <c r="J131" s="180">
        <f>BK131</f>
        <v>0</v>
      </c>
      <c r="L131" s="112"/>
      <c r="M131" s="181"/>
      <c r="N131" s="120"/>
      <c r="O131" s="120"/>
      <c r="P131" s="182">
        <f>P132+P140</f>
        <v>0</v>
      </c>
      <c r="Q131" s="120"/>
      <c r="R131" s="182">
        <f>R132+R140</f>
        <v>0.22725825000000002</v>
      </c>
      <c r="S131" s="120"/>
      <c r="T131" s="183">
        <f>T132+T140</f>
        <v>0</v>
      </c>
      <c r="AT131" s="105" t="s">
        <v>1473</v>
      </c>
      <c r="AU131" s="105" t="s">
        <v>1445</v>
      </c>
      <c r="BK131" s="184">
        <f>BK132+BK140</f>
        <v>0</v>
      </c>
    </row>
    <row r="132" spans="2:63" s="186" customFormat="1" ht="25.9" customHeight="1">
      <c r="B132" s="185"/>
      <c r="D132" s="187" t="s">
        <v>1473</v>
      </c>
      <c r="E132" s="188" t="s">
        <v>1474</v>
      </c>
      <c r="F132" s="188" t="s">
        <v>1475</v>
      </c>
      <c r="I132" s="189"/>
      <c r="J132" s="190">
        <f>BK132</f>
        <v>0</v>
      </c>
      <c r="L132" s="185"/>
      <c r="M132" s="191"/>
      <c r="P132" s="192">
        <f>P133</f>
        <v>0</v>
      </c>
      <c r="R132" s="192">
        <f>R133</f>
        <v>0.01289</v>
      </c>
      <c r="T132" s="193">
        <f>T133</f>
        <v>0</v>
      </c>
      <c r="AR132" s="187" t="s">
        <v>22</v>
      </c>
      <c r="AT132" s="194" t="s">
        <v>1473</v>
      </c>
      <c r="AU132" s="194" t="s">
        <v>26</v>
      </c>
      <c r="AY132" s="187" t="s">
        <v>1476</v>
      </c>
      <c r="BK132" s="195">
        <f>BK133</f>
        <v>0</v>
      </c>
    </row>
    <row r="133" spans="2:63" s="186" customFormat="1" ht="22.9" customHeight="1">
      <c r="B133" s="185"/>
      <c r="D133" s="187" t="s">
        <v>1473</v>
      </c>
      <c r="E133" s="196" t="s">
        <v>1477</v>
      </c>
      <c r="F133" s="196" t="s">
        <v>1478</v>
      </c>
      <c r="I133" s="189"/>
      <c r="J133" s="197">
        <f>BK133</f>
        <v>0</v>
      </c>
      <c r="L133" s="185"/>
      <c r="M133" s="191"/>
      <c r="P133" s="192">
        <f>SUM(P134:P139)</f>
        <v>0</v>
      </c>
      <c r="R133" s="192">
        <f>SUM(R134:R139)</f>
        <v>0.01289</v>
      </c>
      <c r="T133" s="193">
        <f>SUM(T134:T139)</f>
        <v>0</v>
      </c>
      <c r="AR133" s="187" t="s">
        <v>22</v>
      </c>
      <c r="AT133" s="194" t="s">
        <v>1473</v>
      </c>
      <c r="AU133" s="194" t="s">
        <v>28</v>
      </c>
      <c r="AY133" s="187" t="s">
        <v>1476</v>
      </c>
      <c r="BK133" s="195">
        <f>SUM(BK134:BK139)</f>
        <v>0</v>
      </c>
    </row>
    <row r="134" spans="2:65" s="113" customFormat="1" ht="24.2" customHeight="1">
      <c r="B134" s="112"/>
      <c r="C134" s="198" t="s">
        <v>186</v>
      </c>
      <c r="D134" s="198" t="s">
        <v>1479</v>
      </c>
      <c r="E134" s="199" t="s">
        <v>1480</v>
      </c>
      <c r="F134" s="200" t="s">
        <v>1481</v>
      </c>
      <c r="G134" s="201" t="s">
        <v>1316</v>
      </c>
      <c r="H134" s="202">
        <v>4</v>
      </c>
      <c r="I134" s="203"/>
      <c r="J134" s="204">
        <f aca="true" t="shared" si="5" ref="J134:J139">ROUND(I134*H134,2)</f>
        <v>0</v>
      </c>
      <c r="K134" s="205"/>
      <c r="L134" s="112"/>
      <c r="M134" s="206" t="s">
        <v>46</v>
      </c>
      <c r="N134" s="160" t="s">
        <v>1428</v>
      </c>
      <c r="P134" s="207">
        <f aca="true" t="shared" si="6" ref="P134:P139">O134*H134</f>
        <v>0</v>
      </c>
      <c r="Q134" s="207">
        <v>0</v>
      </c>
      <c r="R134" s="207">
        <f aca="true" t="shared" si="7" ref="R134:R139">Q134*H134</f>
        <v>0</v>
      </c>
      <c r="S134" s="207">
        <v>0</v>
      </c>
      <c r="T134" s="208">
        <f aca="true" t="shared" si="8" ref="T134:T139">S134*H134</f>
        <v>0</v>
      </c>
      <c r="AR134" s="209" t="s">
        <v>88</v>
      </c>
      <c r="AT134" s="209" t="s">
        <v>1479</v>
      </c>
      <c r="AU134" s="209" t="s">
        <v>22</v>
      </c>
      <c r="AY134" s="105" t="s">
        <v>1476</v>
      </c>
      <c r="BE134" s="210">
        <f aca="true" t="shared" si="9" ref="BE134:BE139">IF(N134="základní",J134,0)</f>
        <v>0</v>
      </c>
      <c r="BF134" s="210">
        <f aca="true" t="shared" si="10" ref="BF134:BF139">IF(N134="snížená",J134,0)</f>
        <v>0</v>
      </c>
      <c r="BG134" s="210">
        <f aca="true" t="shared" si="11" ref="BG134:BG139">IF(N134="zákl. přenesená",J134,0)</f>
        <v>0</v>
      </c>
      <c r="BH134" s="210">
        <f aca="true" t="shared" si="12" ref="BH134:BH139">IF(N134="sníž. přenesená",J134,0)</f>
        <v>0</v>
      </c>
      <c r="BI134" s="210">
        <f aca="true" t="shared" si="13" ref="BI134:BI139">IF(N134="nulová",J134,0)</f>
        <v>0</v>
      </c>
      <c r="BJ134" s="105" t="s">
        <v>28</v>
      </c>
      <c r="BK134" s="210">
        <f aca="true" t="shared" si="14" ref="BK134:BK139">ROUND(I134*H134,2)</f>
        <v>0</v>
      </c>
      <c r="BL134" s="105" t="s">
        <v>88</v>
      </c>
      <c r="BM134" s="209" t="s">
        <v>1482</v>
      </c>
    </row>
    <row r="135" spans="2:65" s="113" customFormat="1" ht="24.2" customHeight="1">
      <c r="B135" s="112"/>
      <c r="C135" s="211" t="s">
        <v>190</v>
      </c>
      <c r="D135" s="211" t="s">
        <v>219</v>
      </c>
      <c r="E135" s="212" t="s">
        <v>1483</v>
      </c>
      <c r="F135" s="213" t="s">
        <v>1484</v>
      </c>
      <c r="G135" s="214" t="s">
        <v>1316</v>
      </c>
      <c r="H135" s="215">
        <v>1</v>
      </c>
      <c r="I135" s="216"/>
      <c r="J135" s="217">
        <f t="shared" si="5"/>
        <v>0</v>
      </c>
      <c r="K135" s="218"/>
      <c r="L135" s="219"/>
      <c r="M135" s="220" t="s">
        <v>46</v>
      </c>
      <c r="N135" s="221" t="s">
        <v>1428</v>
      </c>
      <c r="P135" s="207">
        <f t="shared" si="6"/>
        <v>0</v>
      </c>
      <c r="Q135" s="207">
        <v>0.00029</v>
      </c>
      <c r="R135" s="207">
        <f t="shared" si="7"/>
        <v>0.00029</v>
      </c>
      <c r="S135" s="207">
        <v>0</v>
      </c>
      <c r="T135" s="208">
        <f t="shared" si="8"/>
        <v>0</v>
      </c>
      <c r="AR135" s="209" t="s">
        <v>237</v>
      </c>
      <c r="AT135" s="209" t="s">
        <v>219</v>
      </c>
      <c r="AU135" s="209" t="s">
        <v>22</v>
      </c>
      <c r="AY135" s="105" t="s">
        <v>1476</v>
      </c>
      <c r="BE135" s="210">
        <f t="shared" si="9"/>
        <v>0</v>
      </c>
      <c r="BF135" s="210">
        <f t="shared" si="10"/>
        <v>0</v>
      </c>
      <c r="BG135" s="210">
        <f t="shared" si="11"/>
        <v>0</v>
      </c>
      <c r="BH135" s="210">
        <f t="shared" si="12"/>
        <v>0</v>
      </c>
      <c r="BI135" s="210">
        <f t="shared" si="13"/>
        <v>0</v>
      </c>
      <c r="BJ135" s="105" t="s">
        <v>28</v>
      </c>
      <c r="BK135" s="210">
        <f t="shared" si="14"/>
        <v>0</v>
      </c>
      <c r="BL135" s="105" t="s">
        <v>88</v>
      </c>
      <c r="BM135" s="209" t="s">
        <v>1485</v>
      </c>
    </row>
    <row r="136" spans="2:65" s="113" customFormat="1" ht="24.2" customHeight="1">
      <c r="B136" s="112"/>
      <c r="C136" s="198" t="s">
        <v>195</v>
      </c>
      <c r="D136" s="198" t="s">
        <v>1479</v>
      </c>
      <c r="E136" s="199" t="s">
        <v>1486</v>
      </c>
      <c r="F136" s="200" t="s">
        <v>1487</v>
      </c>
      <c r="G136" s="201" t="s">
        <v>1309</v>
      </c>
      <c r="H136" s="202">
        <v>1</v>
      </c>
      <c r="I136" s="203"/>
      <c r="J136" s="204">
        <f t="shared" si="5"/>
        <v>0</v>
      </c>
      <c r="K136" s="205"/>
      <c r="L136" s="112"/>
      <c r="M136" s="206" t="s">
        <v>46</v>
      </c>
      <c r="N136" s="160" t="s">
        <v>1428</v>
      </c>
      <c r="P136" s="207">
        <f t="shared" si="6"/>
        <v>0</v>
      </c>
      <c r="Q136" s="207">
        <v>0</v>
      </c>
      <c r="R136" s="207">
        <f t="shared" si="7"/>
        <v>0</v>
      </c>
      <c r="S136" s="207">
        <v>0</v>
      </c>
      <c r="T136" s="208">
        <f t="shared" si="8"/>
        <v>0</v>
      </c>
      <c r="AR136" s="209" t="s">
        <v>88</v>
      </c>
      <c r="AT136" s="209" t="s">
        <v>1479</v>
      </c>
      <c r="AU136" s="209" t="s">
        <v>22</v>
      </c>
      <c r="AY136" s="105" t="s">
        <v>1476</v>
      </c>
      <c r="BE136" s="210">
        <f t="shared" si="9"/>
        <v>0</v>
      </c>
      <c r="BF136" s="210">
        <f t="shared" si="10"/>
        <v>0</v>
      </c>
      <c r="BG136" s="210">
        <f t="shared" si="11"/>
        <v>0</v>
      </c>
      <c r="BH136" s="210">
        <f t="shared" si="12"/>
        <v>0</v>
      </c>
      <c r="BI136" s="210">
        <f t="shared" si="13"/>
        <v>0</v>
      </c>
      <c r="BJ136" s="105" t="s">
        <v>28</v>
      </c>
      <c r="BK136" s="210">
        <f t="shared" si="14"/>
        <v>0</v>
      </c>
      <c r="BL136" s="105" t="s">
        <v>88</v>
      </c>
      <c r="BM136" s="209" t="s">
        <v>1488</v>
      </c>
    </row>
    <row r="137" spans="2:65" s="113" customFormat="1" ht="16.5" customHeight="1">
      <c r="B137" s="112"/>
      <c r="C137" s="211" t="s">
        <v>201</v>
      </c>
      <c r="D137" s="211" t="s">
        <v>219</v>
      </c>
      <c r="E137" s="212" t="s">
        <v>1489</v>
      </c>
      <c r="F137" s="213" t="s">
        <v>1490</v>
      </c>
      <c r="G137" s="214" t="s">
        <v>1309</v>
      </c>
      <c r="H137" s="215">
        <v>1</v>
      </c>
      <c r="I137" s="216"/>
      <c r="J137" s="217">
        <f t="shared" si="5"/>
        <v>0</v>
      </c>
      <c r="K137" s="218"/>
      <c r="L137" s="219"/>
      <c r="M137" s="220" t="s">
        <v>46</v>
      </c>
      <c r="N137" s="221" t="s">
        <v>1428</v>
      </c>
      <c r="P137" s="207">
        <f t="shared" si="6"/>
        <v>0</v>
      </c>
      <c r="Q137" s="207">
        <v>0.01155</v>
      </c>
      <c r="R137" s="207">
        <f t="shared" si="7"/>
        <v>0.01155</v>
      </c>
      <c r="S137" s="207">
        <v>0</v>
      </c>
      <c r="T137" s="208">
        <f t="shared" si="8"/>
        <v>0</v>
      </c>
      <c r="AR137" s="209" t="s">
        <v>237</v>
      </c>
      <c r="AT137" s="209" t="s">
        <v>219</v>
      </c>
      <c r="AU137" s="209" t="s">
        <v>22</v>
      </c>
      <c r="AY137" s="105" t="s">
        <v>1476</v>
      </c>
      <c r="BE137" s="210">
        <f t="shared" si="9"/>
        <v>0</v>
      </c>
      <c r="BF137" s="210">
        <f t="shared" si="10"/>
        <v>0</v>
      </c>
      <c r="BG137" s="210">
        <f t="shared" si="11"/>
        <v>0</v>
      </c>
      <c r="BH137" s="210">
        <f t="shared" si="12"/>
        <v>0</v>
      </c>
      <c r="BI137" s="210">
        <f t="shared" si="13"/>
        <v>0</v>
      </c>
      <c r="BJ137" s="105" t="s">
        <v>28</v>
      </c>
      <c r="BK137" s="210">
        <f t="shared" si="14"/>
        <v>0</v>
      </c>
      <c r="BL137" s="105" t="s">
        <v>88</v>
      </c>
      <c r="BM137" s="209" t="s">
        <v>1491</v>
      </c>
    </row>
    <row r="138" spans="2:65" s="113" customFormat="1" ht="24.2" customHeight="1">
      <c r="B138" s="112"/>
      <c r="C138" s="198" t="s">
        <v>206</v>
      </c>
      <c r="D138" s="198" t="s">
        <v>1479</v>
      </c>
      <c r="E138" s="199" t="s">
        <v>1492</v>
      </c>
      <c r="F138" s="200" t="s">
        <v>1493</v>
      </c>
      <c r="G138" s="201" t="s">
        <v>1309</v>
      </c>
      <c r="H138" s="202">
        <v>1</v>
      </c>
      <c r="I138" s="203"/>
      <c r="J138" s="204">
        <f t="shared" si="5"/>
        <v>0</v>
      </c>
      <c r="K138" s="205"/>
      <c r="L138" s="112"/>
      <c r="M138" s="206" t="s">
        <v>46</v>
      </c>
      <c r="N138" s="160" t="s">
        <v>1428</v>
      </c>
      <c r="P138" s="207">
        <f t="shared" si="6"/>
        <v>0</v>
      </c>
      <c r="Q138" s="207">
        <v>0</v>
      </c>
      <c r="R138" s="207">
        <f t="shared" si="7"/>
        <v>0</v>
      </c>
      <c r="S138" s="207">
        <v>0</v>
      </c>
      <c r="T138" s="208">
        <f t="shared" si="8"/>
        <v>0</v>
      </c>
      <c r="AR138" s="209" t="s">
        <v>88</v>
      </c>
      <c r="AT138" s="209" t="s">
        <v>1479</v>
      </c>
      <c r="AU138" s="209" t="s">
        <v>22</v>
      </c>
      <c r="AY138" s="105" t="s">
        <v>1476</v>
      </c>
      <c r="BE138" s="210">
        <f t="shared" si="9"/>
        <v>0</v>
      </c>
      <c r="BF138" s="210">
        <f t="shared" si="10"/>
        <v>0</v>
      </c>
      <c r="BG138" s="210">
        <f t="shared" si="11"/>
        <v>0</v>
      </c>
      <c r="BH138" s="210">
        <f t="shared" si="12"/>
        <v>0</v>
      </c>
      <c r="BI138" s="210">
        <f t="shared" si="13"/>
        <v>0</v>
      </c>
      <c r="BJ138" s="105" t="s">
        <v>28</v>
      </c>
      <c r="BK138" s="210">
        <f t="shared" si="14"/>
        <v>0</v>
      </c>
      <c r="BL138" s="105" t="s">
        <v>88</v>
      </c>
      <c r="BM138" s="209" t="s">
        <v>1494</v>
      </c>
    </row>
    <row r="139" spans="2:65" s="113" customFormat="1" ht="24.2" customHeight="1">
      <c r="B139" s="112"/>
      <c r="C139" s="211" t="s">
        <v>211</v>
      </c>
      <c r="D139" s="211" t="s">
        <v>219</v>
      </c>
      <c r="E139" s="212" t="s">
        <v>1495</v>
      </c>
      <c r="F139" s="213" t="s">
        <v>1496</v>
      </c>
      <c r="G139" s="214" t="s">
        <v>1309</v>
      </c>
      <c r="H139" s="215">
        <v>1</v>
      </c>
      <c r="I139" s="216"/>
      <c r="J139" s="217">
        <f t="shared" si="5"/>
        <v>0</v>
      </c>
      <c r="K139" s="218"/>
      <c r="L139" s="219"/>
      <c r="M139" s="220" t="s">
        <v>46</v>
      </c>
      <c r="N139" s="221" t="s">
        <v>1428</v>
      </c>
      <c r="P139" s="207">
        <f t="shared" si="6"/>
        <v>0</v>
      </c>
      <c r="Q139" s="207">
        <v>0.00105</v>
      </c>
      <c r="R139" s="207">
        <f t="shared" si="7"/>
        <v>0.00105</v>
      </c>
      <c r="S139" s="207">
        <v>0</v>
      </c>
      <c r="T139" s="208">
        <f t="shared" si="8"/>
        <v>0</v>
      </c>
      <c r="AR139" s="209" t="s">
        <v>237</v>
      </c>
      <c r="AT139" s="209" t="s">
        <v>219</v>
      </c>
      <c r="AU139" s="209" t="s">
        <v>22</v>
      </c>
      <c r="AY139" s="105" t="s">
        <v>1476</v>
      </c>
      <c r="BE139" s="210">
        <f t="shared" si="9"/>
        <v>0</v>
      </c>
      <c r="BF139" s="210">
        <f t="shared" si="10"/>
        <v>0</v>
      </c>
      <c r="BG139" s="210">
        <f t="shared" si="11"/>
        <v>0</v>
      </c>
      <c r="BH139" s="210">
        <f t="shared" si="12"/>
        <v>0</v>
      </c>
      <c r="BI139" s="210">
        <f t="shared" si="13"/>
        <v>0</v>
      </c>
      <c r="BJ139" s="105" t="s">
        <v>28</v>
      </c>
      <c r="BK139" s="210">
        <f t="shared" si="14"/>
        <v>0</v>
      </c>
      <c r="BL139" s="105" t="s">
        <v>88</v>
      </c>
      <c r="BM139" s="209" t="s">
        <v>1497</v>
      </c>
    </row>
    <row r="140" spans="2:63" s="186" customFormat="1" ht="25.9" customHeight="1">
      <c r="B140" s="185"/>
      <c r="D140" s="187" t="s">
        <v>1473</v>
      </c>
      <c r="E140" s="188" t="s">
        <v>219</v>
      </c>
      <c r="F140" s="188" t="s">
        <v>1498</v>
      </c>
      <c r="I140" s="189"/>
      <c r="J140" s="190">
        <f>BK140</f>
        <v>0</v>
      </c>
      <c r="L140" s="185"/>
      <c r="M140" s="191"/>
      <c r="P140" s="192">
        <f>P141+P160</f>
        <v>0</v>
      </c>
      <c r="R140" s="192">
        <f>R141+R160</f>
        <v>0.21436825</v>
      </c>
      <c r="T140" s="193">
        <f>T141+T160</f>
        <v>0</v>
      </c>
      <c r="AR140" s="187" t="s">
        <v>21</v>
      </c>
      <c r="AT140" s="194" t="s">
        <v>1473</v>
      </c>
      <c r="AU140" s="194" t="s">
        <v>26</v>
      </c>
      <c r="AY140" s="187" t="s">
        <v>1476</v>
      </c>
      <c r="BK140" s="195">
        <f>BK141+BK160</f>
        <v>0</v>
      </c>
    </row>
    <row r="141" spans="2:63" s="186" customFormat="1" ht="22.9" customHeight="1">
      <c r="B141" s="185"/>
      <c r="D141" s="187" t="s">
        <v>1473</v>
      </c>
      <c r="E141" s="196" t="s">
        <v>1499</v>
      </c>
      <c r="F141" s="196" t="s">
        <v>1363</v>
      </c>
      <c r="I141" s="189"/>
      <c r="J141" s="197">
        <f>BK141</f>
        <v>0</v>
      </c>
      <c r="L141" s="185"/>
      <c r="M141" s="191"/>
      <c r="P141" s="192">
        <f>SUM(P142:P159)</f>
        <v>0</v>
      </c>
      <c r="R141" s="192">
        <f>SUM(R142:R159)</f>
        <v>0.054035</v>
      </c>
      <c r="T141" s="193">
        <f>SUM(T142:T159)</f>
        <v>0</v>
      </c>
      <c r="AR141" s="187" t="s">
        <v>21</v>
      </c>
      <c r="AT141" s="194" t="s">
        <v>1473</v>
      </c>
      <c r="AU141" s="194" t="s">
        <v>28</v>
      </c>
      <c r="AY141" s="187" t="s">
        <v>1476</v>
      </c>
      <c r="BK141" s="195">
        <f>SUM(BK142:BK159)</f>
        <v>0</v>
      </c>
    </row>
    <row r="142" spans="2:65" s="113" customFormat="1" ht="37.9" customHeight="1">
      <c r="B142" s="112"/>
      <c r="C142" s="198" t="s">
        <v>216</v>
      </c>
      <c r="D142" s="198" t="s">
        <v>1479</v>
      </c>
      <c r="E142" s="199" t="s">
        <v>1500</v>
      </c>
      <c r="F142" s="200" t="s">
        <v>1501</v>
      </c>
      <c r="G142" s="201" t="s">
        <v>1309</v>
      </c>
      <c r="H142" s="202">
        <v>2</v>
      </c>
      <c r="I142" s="203"/>
      <c r="J142" s="204">
        <f aca="true" t="shared" si="15" ref="J142:J159">ROUND(I142*H142,2)</f>
        <v>0</v>
      </c>
      <c r="K142" s="205"/>
      <c r="L142" s="112"/>
      <c r="M142" s="206" t="s">
        <v>46</v>
      </c>
      <c r="N142" s="160" t="s">
        <v>1428</v>
      </c>
      <c r="P142" s="207">
        <f aca="true" t="shared" si="16" ref="P142:P159">O142*H142</f>
        <v>0</v>
      </c>
      <c r="Q142" s="207">
        <v>0</v>
      </c>
      <c r="R142" s="207">
        <f aca="true" t="shared" si="17" ref="R142:R159">Q142*H142</f>
        <v>0</v>
      </c>
      <c r="S142" s="207">
        <v>0</v>
      </c>
      <c r="T142" s="208">
        <f aca="true" t="shared" si="18" ref="T142:T159">S142*H142</f>
        <v>0</v>
      </c>
      <c r="AR142" s="209" t="s">
        <v>526</v>
      </c>
      <c r="AT142" s="209" t="s">
        <v>1479</v>
      </c>
      <c r="AU142" s="209" t="s">
        <v>22</v>
      </c>
      <c r="AY142" s="105" t="s">
        <v>1476</v>
      </c>
      <c r="BE142" s="210">
        <f aca="true" t="shared" si="19" ref="BE142:BE159">IF(N142="základní",J142,0)</f>
        <v>0</v>
      </c>
      <c r="BF142" s="210">
        <f aca="true" t="shared" si="20" ref="BF142:BF159">IF(N142="snížená",J142,0)</f>
        <v>0</v>
      </c>
      <c r="BG142" s="210">
        <f aca="true" t="shared" si="21" ref="BG142:BG159">IF(N142="zákl. přenesená",J142,0)</f>
        <v>0</v>
      </c>
      <c r="BH142" s="210">
        <f aca="true" t="shared" si="22" ref="BH142:BH159">IF(N142="sníž. přenesená",J142,0)</f>
        <v>0</v>
      </c>
      <c r="BI142" s="210">
        <f aca="true" t="shared" si="23" ref="BI142:BI159">IF(N142="nulová",J142,0)</f>
        <v>0</v>
      </c>
      <c r="BJ142" s="105" t="s">
        <v>28</v>
      </c>
      <c r="BK142" s="210">
        <f aca="true" t="shared" si="24" ref="BK142:BK159">ROUND(I142*H142,2)</f>
        <v>0</v>
      </c>
      <c r="BL142" s="105" t="s">
        <v>526</v>
      </c>
      <c r="BM142" s="209" t="s">
        <v>1502</v>
      </c>
    </row>
    <row r="143" spans="2:65" s="113" customFormat="1" ht="33" customHeight="1">
      <c r="B143" s="112"/>
      <c r="C143" s="198" t="s">
        <v>221</v>
      </c>
      <c r="D143" s="198" t="s">
        <v>1479</v>
      </c>
      <c r="E143" s="199" t="s">
        <v>1503</v>
      </c>
      <c r="F143" s="200" t="s">
        <v>1504</v>
      </c>
      <c r="G143" s="201" t="s">
        <v>1309</v>
      </c>
      <c r="H143" s="202">
        <v>2</v>
      </c>
      <c r="I143" s="203"/>
      <c r="J143" s="204">
        <f t="shared" si="15"/>
        <v>0</v>
      </c>
      <c r="K143" s="205"/>
      <c r="L143" s="112"/>
      <c r="M143" s="206" t="s">
        <v>46</v>
      </c>
      <c r="N143" s="160" t="s">
        <v>1428</v>
      </c>
      <c r="P143" s="207">
        <f t="shared" si="16"/>
        <v>0</v>
      </c>
      <c r="Q143" s="207">
        <v>0</v>
      </c>
      <c r="R143" s="207">
        <f t="shared" si="17"/>
        <v>0</v>
      </c>
      <c r="S143" s="207">
        <v>0</v>
      </c>
      <c r="T143" s="208">
        <f t="shared" si="18"/>
        <v>0</v>
      </c>
      <c r="AR143" s="209" t="s">
        <v>526</v>
      </c>
      <c r="AT143" s="209" t="s">
        <v>1479</v>
      </c>
      <c r="AU143" s="209" t="s">
        <v>22</v>
      </c>
      <c r="AY143" s="105" t="s">
        <v>1476</v>
      </c>
      <c r="BE143" s="210">
        <f t="shared" si="19"/>
        <v>0</v>
      </c>
      <c r="BF143" s="210">
        <f t="shared" si="20"/>
        <v>0</v>
      </c>
      <c r="BG143" s="210">
        <f t="shared" si="21"/>
        <v>0</v>
      </c>
      <c r="BH143" s="210">
        <f t="shared" si="22"/>
        <v>0</v>
      </c>
      <c r="BI143" s="210">
        <f t="shared" si="23"/>
        <v>0</v>
      </c>
      <c r="BJ143" s="105" t="s">
        <v>28</v>
      </c>
      <c r="BK143" s="210">
        <f t="shared" si="24"/>
        <v>0</v>
      </c>
      <c r="BL143" s="105" t="s">
        <v>526</v>
      </c>
      <c r="BM143" s="209" t="s">
        <v>1505</v>
      </c>
    </row>
    <row r="144" spans="2:65" s="113" customFormat="1" ht="16.5" customHeight="1">
      <c r="B144" s="112"/>
      <c r="C144" s="211" t="s">
        <v>226</v>
      </c>
      <c r="D144" s="211" t="s">
        <v>219</v>
      </c>
      <c r="E144" s="212" t="s">
        <v>1506</v>
      </c>
      <c r="F144" s="213" t="s">
        <v>1507</v>
      </c>
      <c r="G144" s="214" t="s">
        <v>1309</v>
      </c>
      <c r="H144" s="215">
        <v>2</v>
      </c>
      <c r="I144" s="216"/>
      <c r="J144" s="217">
        <f t="shared" si="15"/>
        <v>0</v>
      </c>
      <c r="K144" s="218"/>
      <c r="L144" s="219"/>
      <c r="M144" s="220" t="s">
        <v>46</v>
      </c>
      <c r="N144" s="221" t="s">
        <v>1428</v>
      </c>
      <c r="P144" s="207">
        <f t="shared" si="16"/>
        <v>0</v>
      </c>
      <c r="Q144" s="207">
        <v>0</v>
      </c>
      <c r="R144" s="207">
        <f t="shared" si="17"/>
        <v>0</v>
      </c>
      <c r="S144" s="207">
        <v>0</v>
      </c>
      <c r="T144" s="208">
        <f t="shared" si="18"/>
        <v>0</v>
      </c>
      <c r="AR144" s="209" t="s">
        <v>1508</v>
      </c>
      <c r="AT144" s="209" t="s">
        <v>219</v>
      </c>
      <c r="AU144" s="209" t="s">
        <v>22</v>
      </c>
      <c r="AY144" s="105" t="s">
        <v>1476</v>
      </c>
      <c r="BE144" s="210">
        <f t="shared" si="19"/>
        <v>0</v>
      </c>
      <c r="BF144" s="210">
        <f t="shared" si="20"/>
        <v>0</v>
      </c>
      <c r="BG144" s="210">
        <f t="shared" si="21"/>
        <v>0</v>
      </c>
      <c r="BH144" s="210">
        <f t="shared" si="22"/>
        <v>0</v>
      </c>
      <c r="BI144" s="210">
        <f t="shared" si="23"/>
        <v>0</v>
      </c>
      <c r="BJ144" s="105" t="s">
        <v>28</v>
      </c>
      <c r="BK144" s="210">
        <f t="shared" si="24"/>
        <v>0</v>
      </c>
      <c r="BL144" s="105" t="s">
        <v>1508</v>
      </c>
      <c r="BM144" s="209" t="s">
        <v>1509</v>
      </c>
    </row>
    <row r="145" spans="2:65" s="113" customFormat="1" ht="16.5" customHeight="1">
      <c r="B145" s="112"/>
      <c r="C145" s="198" t="s">
        <v>284</v>
      </c>
      <c r="D145" s="198" t="s">
        <v>1479</v>
      </c>
      <c r="E145" s="199" t="s">
        <v>1510</v>
      </c>
      <c r="F145" s="200" t="s">
        <v>1511</v>
      </c>
      <c r="G145" s="201" t="s">
        <v>1309</v>
      </c>
      <c r="H145" s="202">
        <v>3</v>
      </c>
      <c r="I145" s="203"/>
      <c r="J145" s="204">
        <f t="shared" si="15"/>
        <v>0</v>
      </c>
      <c r="K145" s="205"/>
      <c r="L145" s="112"/>
      <c r="M145" s="206" t="s">
        <v>46</v>
      </c>
      <c r="N145" s="160" t="s">
        <v>1428</v>
      </c>
      <c r="P145" s="207">
        <f t="shared" si="16"/>
        <v>0</v>
      </c>
      <c r="Q145" s="207">
        <v>0</v>
      </c>
      <c r="R145" s="207">
        <f t="shared" si="17"/>
        <v>0</v>
      </c>
      <c r="S145" s="207">
        <v>0</v>
      </c>
      <c r="T145" s="208">
        <f t="shared" si="18"/>
        <v>0</v>
      </c>
      <c r="AR145" s="209" t="s">
        <v>526</v>
      </c>
      <c r="AT145" s="209" t="s">
        <v>1479</v>
      </c>
      <c r="AU145" s="209" t="s">
        <v>22</v>
      </c>
      <c r="AY145" s="105" t="s">
        <v>1476</v>
      </c>
      <c r="BE145" s="210">
        <f t="shared" si="19"/>
        <v>0</v>
      </c>
      <c r="BF145" s="210">
        <f t="shared" si="20"/>
        <v>0</v>
      </c>
      <c r="BG145" s="210">
        <f t="shared" si="21"/>
        <v>0</v>
      </c>
      <c r="BH145" s="210">
        <f t="shared" si="22"/>
        <v>0</v>
      </c>
      <c r="BI145" s="210">
        <f t="shared" si="23"/>
        <v>0</v>
      </c>
      <c r="BJ145" s="105" t="s">
        <v>28</v>
      </c>
      <c r="BK145" s="210">
        <f t="shared" si="24"/>
        <v>0</v>
      </c>
      <c r="BL145" s="105" t="s">
        <v>526</v>
      </c>
      <c r="BM145" s="209" t="s">
        <v>1512</v>
      </c>
    </row>
    <row r="146" spans="2:65" s="113" customFormat="1" ht="24.2" customHeight="1">
      <c r="B146" s="112"/>
      <c r="C146" s="211" t="s">
        <v>288</v>
      </c>
      <c r="D146" s="211" t="s">
        <v>219</v>
      </c>
      <c r="E146" s="212" t="s">
        <v>1513</v>
      </c>
      <c r="F146" s="213" t="s">
        <v>1514</v>
      </c>
      <c r="G146" s="214" t="s">
        <v>1309</v>
      </c>
      <c r="H146" s="215">
        <v>3</v>
      </c>
      <c r="I146" s="216"/>
      <c r="J146" s="217">
        <f t="shared" si="15"/>
        <v>0</v>
      </c>
      <c r="K146" s="218"/>
      <c r="L146" s="219"/>
      <c r="M146" s="220" t="s">
        <v>46</v>
      </c>
      <c r="N146" s="221" t="s">
        <v>1428</v>
      </c>
      <c r="P146" s="207">
        <f t="shared" si="16"/>
        <v>0</v>
      </c>
      <c r="Q146" s="207">
        <v>0.00013</v>
      </c>
      <c r="R146" s="207">
        <f t="shared" si="17"/>
        <v>0.00038999999999999994</v>
      </c>
      <c r="S146" s="207">
        <v>0</v>
      </c>
      <c r="T146" s="208">
        <f t="shared" si="18"/>
        <v>0</v>
      </c>
      <c r="AR146" s="209" t="s">
        <v>1508</v>
      </c>
      <c r="AT146" s="209" t="s">
        <v>219</v>
      </c>
      <c r="AU146" s="209" t="s">
        <v>22</v>
      </c>
      <c r="AY146" s="105" t="s">
        <v>1476</v>
      </c>
      <c r="BE146" s="210">
        <f t="shared" si="19"/>
        <v>0</v>
      </c>
      <c r="BF146" s="210">
        <f t="shared" si="20"/>
        <v>0</v>
      </c>
      <c r="BG146" s="210">
        <f t="shared" si="21"/>
        <v>0</v>
      </c>
      <c r="BH146" s="210">
        <f t="shared" si="22"/>
        <v>0</v>
      </c>
      <c r="BI146" s="210">
        <f t="shared" si="23"/>
        <v>0</v>
      </c>
      <c r="BJ146" s="105" t="s">
        <v>28</v>
      </c>
      <c r="BK146" s="210">
        <f t="shared" si="24"/>
        <v>0</v>
      </c>
      <c r="BL146" s="105" t="s">
        <v>1508</v>
      </c>
      <c r="BM146" s="209" t="s">
        <v>1515</v>
      </c>
    </row>
    <row r="147" spans="2:65" s="113" customFormat="1" ht="37.9" customHeight="1">
      <c r="B147" s="112"/>
      <c r="C147" s="198" t="s">
        <v>232</v>
      </c>
      <c r="D147" s="198" t="s">
        <v>1479</v>
      </c>
      <c r="E147" s="199" t="s">
        <v>1516</v>
      </c>
      <c r="F147" s="200" t="s">
        <v>1517</v>
      </c>
      <c r="G147" s="201" t="s">
        <v>1316</v>
      </c>
      <c r="H147" s="202">
        <v>25</v>
      </c>
      <c r="I147" s="203"/>
      <c r="J147" s="204">
        <f t="shared" si="15"/>
        <v>0</v>
      </c>
      <c r="K147" s="205"/>
      <c r="L147" s="112"/>
      <c r="M147" s="206" t="s">
        <v>46</v>
      </c>
      <c r="N147" s="160" t="s">
        <v>1428</v>
      </c>
      <c r="P147" s="207">
        <f t="shared" si="16"/>
        <v>0</v>
      </c>
      <c r="Q147" s="207">
        <v>0</v>
      </c>
      <c r="R147" s="207">
        <f t="shared" si="17"/>
        <v>0</v>
      </c>
      <c r="S147" s="207">
        <v>0</v>
      </c>
      <c r="T147" s="208">
        <f t="shared" si="18"/>
        <v>0</v>
      </c>
      <c r="AR147" s="209" t="s">
        <v>526</v>
      </c>
      <c r="AT147" s="209" t="s">
        <v>1479</v>
      </c>
      <c r="AU147" s="209" t="s">
        <v>22</v>
      </c>
      <c r="AY147" s="105" t="s">
        <v>1476</v>
      </c>
      <c r="BE147" s="210">
        <f t="shared" si="19"/>
        <v>0</v>
      </c>
      <c r="BF147" s="210">
        <f t="shared" si="20"/>
        <v>0</v>
      </c>
      <c r="BG147" s="210">
        <f t="shared" si="21"/>
        <v>0</v>
      </c>
      <c r="BH147" s="210">
        <f t="shared" si="22"/>
        <v>0</v>
      </c>
      <c r="BI147" s="210">
        <f t="shared" si="23"/>
        <v>0</v>
      </c>
      <c r="BJ147" s="105" t="s">
        <v>28</v>
      </c>
      <c r="BK147" s="210">
        <f t="shared" si="24"/>
        <v>0</v>
      </c>
      <c r="BL147" s="105" t="s">
        <v>526</v>
      </c>
      <c r="BM147" s="209" t="s">
        <v>1518</v>
      </c>
    </row>
    <row r="148" spans="2:65" s="113" customFormat="1" ht="16.5" customHeight="1">
      <c r="B148" s="112"/>
      <c r="C148" s="211" t="s">
        <v>237</v>
      </c>
      <c r="D148" s="211" t="s">
        <v>219</v>
      </c>
      <c r="E148" s="212" t="s">
        <v>1519</v>
      </c>
      <c r="F148" s="213" t="s">
        <v>1520</v>
      </c>
      <c r="G148" s="214" t="s">
        <v>1521</v>
      </c>
      <c r="H148" s="215">
        <v>25</v>
      </c>
      <c r="I148" s="216"/>
      <c r="J148" s="217">
        <f t="shared" si="15"/>
        <v>0</v>
      </c>
      <c r="K148" s="218"/>
      <c r="L148" s="219"/>
      <c r="M148" s="220" t="s">
        <v>46</v>
      </c>
      <c r="N148" s="221" t="s">
        <v>1428</v>
      </c>
      <c r="P148" s="207">
        <f t="shared" si="16"/>
        <v>0</v>
      </c>
      <c r="Q148" s="207">
        <v>0.001</v>
      </c>
      <c r="R148" s="207">
        <f t="shared" si="17"/>
        <v>0.025</v>
      </c>
      <c r="S148" s="207">
        <v>0</v>
      </c>
      <c r="T148" s="208">
        <f t="shared" si="18"/>
        <v>0</v>
      </c>
      <c r="AR148" s="209" t="s">
        <v>1508</v>
      </c>
      <c r="AT148" s="209" t="s">
        <v>219</v>
      </c>
      <c r="AU148" s="209" t="s">
        <v>22</v>
      </c>
      <c r="AY148" s="105" t="s">
        <v>1476</v>
      </c>
      <c r="BE148" s="210">
        <f t="shared" si="19"/>
        <v>0</v>
      </c>
      <c r="BF148" s="210">
        <f t="shared" si="20"/>
        <v>0</v>
      </c>
      <c r="BG148" s="210">
        <f t="shared" si="21"/>
        <v>0</v>
      </c>
      <c r="BH148" s="210">
        <f t="shared" si="22"/>
        <v>0</v>
      </c>
      <c r="BI148" s="210">
        <f t="shared" si="23"/>
        <v>0</v>
      </c>
      <c r="BJ148" s="105" t="s">
        <v>28</v>
      </c>
      <c r="BK148" s="210">
        <f t="shared" si="24"/>
        <v>0</v>
      </c>
      <c r="BL148" s="105" t="s">
        <v>1508</v>
      </c>
      <c r="BM148" s="209" t="s">
        <v>1522</v>
      </c>
    </row>
    <row r="149" spans="2:65" s="113" customFormat="1" ht="24.2" customHeight="1">
      <c r="B149" s="112"/>
      <c r="C149" s="211" t="s">
        <v>241</v>
      </c>
      <c r="D149" s="211" t="s">
        <v>219</v>
      </c>
      <c r="E149" s="212" t="s">
        <v>1523</v>
      </c>
      <c r="F149" s="213" t="s">
        <v>1524</v>
      </c>
      <c r="G149" s="214" t="s">
        <v>1309</v>
      </c>
      <c r="H149" s="215">
        <v>1</v>
      </c>
      <c r="I149" s="216"/>
      <c r="J149" s="217">
        <f t="shared" si="15"/>
        <v>0</v>
      </c>
      <c r="K149" s="218"/>
      <c r="L149" s="219"/>
      <c r="M149" s="220" t="s">
        <v>46</v>
      </c>
      <c r="N149" s="221" t="s">
        <v>1428</v>
      </c>
      <c r="P149" s="207">
        <f t="shared" si="16"/>
        <v>0</v>
      </c>
      <c r="Q149" s="207">
        <v>0.0007</v>
      </c>
      <c r="R149" s="207">
        <f t="shared" si="17"/>
        <v>0.0007</v>
      </c>
      <c r="S149" s="207">
        <v>0</v>
      </c>
      <c r="T149" s="208">
        <f t="shared" si="18"/>
        <v>0</v>
      </c>
      <c r="AR149" s="209" t="s">
        <v>1508</v>
      </c>
      <c r="AT149" s="209" t="s">
        <v>219</v>
      </c>
      <c r="AU149" s="209" t="s">
        <v>22</v>
      </c>
      <c r="AY149" s="105" t="s">
        <v>1476</v>
      </c>
      <c r="BE149" s="210">
        <f t="shared" si="19"/>
        <v>0</v>
      </c>
      <c r="BF149" s="210">
        <f t="shared" si="20"/>
        <v>0</v>
      </c>
      <c r="BG149" s="210">
        <f t="shared" si="21"/>
        <v>0</v>
      </c>
      <c r="BH149" s="210">
        <f t="shared" si="22"/>
        <v>0</v>
      </c>
      <c r="BI149" s="210">
        <f t="shared" si="23"/>
        <v>0</v>
      </c>
      <c r="BJ149" s="105" t="s">
        <v>28</v>
      </c>
      <c r="BK149" s="210">
        <f t="shared" si="24"/>
        <v>0</v>
      </c>
      <c r="BL149" s="105" t="s">
        <v>1508</v>
      </c>
      <c r="BM149" s="209" t="s">
        <v>1525</v>
      </c>
    </row>
    <row r="150" spans="2:65" s="113" customFormat="1" ht="37.9" customHeight="1">
      <c r="B150" s="112"/>
      <c r="C150" s="198" t="s">
        <v>246</v>
      </c>
      <c r="D150" s="198" t="s">
        <v>1479</v>
      </c>
      <c r="E150" s="199" t="s">
        <v>1526</v>
      </c>
      <c r="F150" s="200" t="s">
        <v>1527</v>
      </c>
      <c r="G150" s="201" t="s">
        <v>1309</v>
      </c>
      <c r="H150" s="202">
        <v>1</v>
      </c>
      <c r="I150" s="203"/>
      <c r="J150" s="204">
        <f t="shared" si="15"/>
        <v>0</v>
      </c>
      <c r="K150" s="205"/>
      <c r="L150" s="112"/>
      <c r="M150" s="206" t="s">
        <v>46</v>
      </c>
      <c r="N150" s="160" t="s">
        <v>1428</v>
      </c>
      <c r="P150" s="207">
        <f t="shared" si="16"/>
        <v>0</v>
      </c>
      <c r="Q150" s="207">
        <v>0</v>
      </c>
      <c r="R150" s="207">
        <f t="shared" si="17"/>
        <v>0</v>
      </c>
      <c r="S150" s="207">
        <v>0</v>
      </c>
      <c r="T150" s="208">
        <f t="shared" si="18"/>
        <v>0</v>
      </c>
      <c r="AR150" s="209" t="s">
        <v>526</v>
      </c>
      <c r="AT150" s="209" t="s">
        <v>1479</v>
      </c>
      <c r="AU150" s="209" t="s">
        <v>22</v>
      </c>
      <c r="AY150" s="105" t="s">
        <v>1476</v>
      </c>
      <c r="BE150" s="210">
        <f t="shared" si="19"/>
        <v>0</v>
      </c>
      <c r="BF150" s="210">
        <f t="shared" si="20"/>
        <v>0</v>
      </c>
      <c r="BG150" s="210">
        <f t="shared" si="21"/>
        <v>0</v>
      </c>
      <c r="BH150" s="210">
        <f t="shared" si="22"/>
        <v>0</v>
      </c>
      <c r="BI150" s="210">
        <f t="shared" si="23"/>
        <v>0</v>
      </c>
      <c r="BJ150" s="105" t="s">
        <v>28</v>
      </c>
      <c r="BK150" s="210">
        <f t="shared" si="24"/>
        <v>0</v>
      </c>
      <c r="BL150" s="105" t="s">
        <v>526</v>
      </c>
      <c r="BM150" s="209" t="s">
        <v>1528</v>
      </c>
    </row>
    <row r="151" spans="2:65" s="113" customFormat="1" ht="21.75" customHeight="1">
      <c r="B151" s="112"/>
      <c r="C151" s="198" t="s">
        <v>248</v>
      </c>
      <c r="D151" s="198" t="s">
        <v>1479</v>
      </c>
      <c r="E151" s="199" t="s">
        <v>1529</v>
      </c>
      <c r="F151" s="200" t="s">
        <v>1530</v>
      </c>
      <c r="G151" s="201" t="s">
        <v>1309</v>
      </c>
      <c r="H151" s="202">
        <v>1</v>
      </c>
      <c r="I151" s="203"/>
      <c r="J151" s="204">
        <f t="shared" si="15"/>
        <v>0</v>
      </c>
      <c r="K151" s="205"/>
      <c r="L151" s="112"/>
      <c r="M151" s="206" t="s">
        <v>46</v>
      </c>
      <c r="N151" s="160" t="s">
        <v>1428</v>
      </c>
      <c r="P151" s="207">
        <f t="shared" si="16"/>
        <v>0</v>
      </c>
      <c r="Q151" s="207">
        <v>0</v>
      </c>
      <c r="R151" s="207">
        <f t="shared" si="17"/>
        <v>0</v>
      </c>
      <c r="S151" s="207">
        <v>0</v>
      </c>
      <c r="T151" s="208">
        <f t="shared" si="18"/>
        <v>0</v>
      </c>
      <c r="AR151" s="209" t="s">
        <v>526</v>
      </c>
      <c r="AT151" s="209" t="s">
        <v>1479</v>
      </c>
      <c r="AU151" s="209" t="s">
        <v>22</v>
      </c>
      <c r="AY151" s="105" t="s">
        <v>1476</v>
      </c>
      <c r="BE151" s="210">
        <f t="shared" si="19"/>
        <v>0</v>
      </c>
      <c r="BF151" s="210">
        <f t="shared" si="20"/>
        <v>0</v>
      </c>
      <c r="BG151" s="210">
        <f t="shared" si="21"/>
        <v>0</v>
      </c>
      <c r="BH151" s="210">
        <f t="shared" si="22"/>
        <v>0</v>
      </c>
      <c r="BI151" s="210">
        <f t="shared" si="23"/>
        <v>0</v>
      </c>
      <c r="BJ151" s="105" t="s">
        <v>28</v>
      </c>
      <c r="BK151" s="210">
        <f t="shared" si="24"/>
        <v>0</v>
      </c>
      <c r="BL151" s="105" t="s">
        <v>526</v>
      </c>
      <c r="BM151" s="209" t="s">
        <v>1531</v>
      </c>
    </row>
    <row r="152" spans="2:65" s="113" customFormat="1" ht="21.75" customHeight="1">
      <c r="B152" s="112"/>
      <c r="C152" s="198" t="s">
        <v>253</v>
      </c>
      <c r="D152" s="198" t="s">
        <v>1479</v>
      </c>
      <c r="E152" s="199" t="s">
        <v>1532</v>
      </c>
      <c r="F152" s="200" t="s">
        <v>1533</v>
      </c>
      <c r="G152" s="201" t="s">
        <v>1309</v>
      </c>
      <c r="H152" s="202">
        <v>1</v>
      </c>
      <c r="I152" s="203"/>
      <c r="J152" s="204">
        <f t="shared" si="15"/>
        <v>0</v>
      </c>
      <c r="K152" s="205"/>
      <c r="L152" s="112"/>
      <c r="M152" s="206" t="s">
        <v>46</v>
      </c>
      <c r="N152" s="160" t="s">
        <v>1428</v>
      </c>
      <c r="P152" s="207">
        <f t="shared" si="16"/>
        <v>0</v>
      </c>
      <c r="Q152" s="207">
        <v>0</v>
      </c>
      <c r="R152" s="207">
        <f t="shared" si="17"/>
        <v>0</v>
      </c>
      <c r="S152" s="207">
        <v>0</v>
      </c>
      <c r="T152" s="208">
        <f t="shared" si="18"/>
        <v>0</v>
      </c>
      <c r="AR152" s="209" t="s">
        <v>526</v>
      </c>
      <c r="AT152" s="209" t="s">
        <v>1479</v>
      </c>
      <c r="AU152" s="209" t="s">
        <v>22</v>
      </c>
      <c r="AY152" s="105" t="s">
        <v>1476</v>
      </c>
      <c r="BE152" s="210">
        <f t="shared" si="19"/>
        <v>0</v>
      </c>
      <c r="BF152" s="210">
        <f t="shared" si="20"/>
        <v>0</v>
      </c>
      <c r="BG152" s="210">
        <f t="shared" si="21"/>
        <v>0</v>
      </c>
      <c r="BH152" s="210">
        <f t="shared" si="22"/>
        <v>0</v>
      </c>
      <c r="BI152" s="210">
        <f t="shared" si="23"/>
        <v>0</v>
      </c>
      <c r="BJ152" s="105" t="s">
        <v>28</v>
      </c>
      <c r="BK152" s="210">
        <f t="shared" si="24"/>
        <v>0</v>
      </c>
      <c r="BL152" s="105" t="s">
        <v>526</v>
      </c>
      <c r="BM152" s="209" t="s">
        <v>1534</v>
      </c>
    </row>
    <row r="153" spans="2:65" s="113" customFormat="1" ht="24.2" customHeight="1">
      <c r="B153" s="112"/>
      <c r="C153" s="198" t="s">
        <v>257</v>
      </c>
      <c r="D153" s="198" t="s">
        <v>1479</v>
      </c>
      <c r="E153" s="199" t="s">
        <v>1535</v>
      </c>
      <c r="F153" s="200" t="s">
        <v>1536</v>
      </c>
      <c r="G153" s="201" t="s">
        <v>1309</v>
      </c>
      <c r="H153" s="202">
        <v>1</v>
      </c>
      <c r="I153" s="203"/>
      <c r="J153" s="204">
        <f t="shared" si="15"/>
        <v>0</v>
      </c>
      <c r="K153" s="205"/>
      <c r="L153" s="112"/>
      <c r="M153" s="206" t="s">
        <v>46</v>
      </c>
      <c r="N153" s="160" t="s">
        <v>1428</v>
      </c>
      <c r="P153" s="207">
        <f t="shared" si="16"/>
        <v>0</v>
      </c>
      <c r="Q153" s="207">
        <v>0</v>
      </c>
      <c r="R153" s="207">
        <f t="shared" si="17"/>
        <v>0</v>
      </c>
      <c r="S153" s="207">
        <v>0</v>
      </c>
      <c r="T153" s="208">
        <f t="shared" si="18"/>
        <v>0</v>
      </c>
      <c r="AR153" s="209" t="s">
        <v>526</v>
      </c>
      <c r="AT153" s="209" t="s">
        <v>1479</v>
      </c>
      <c r="AU153" s="209" t="s">
        <v>22</v>
      </c>
      <c r="AY153" s="105" t="s">
        <v>1476</v>
      </c>
      <c r="BE153" s="210">
        <f t="shared" si="19"/>
        <v>0</v>
      </c>
      <c r="BF153" s="210">
        <f t="shared" si="20"/>
        <v>0</v>
      </c>
      <c r="BG153" s="210">
        <f t="shared" si="21"/>
        <v>0</v>
      </c>
      <c r="BH153" s="210">
        <f t="shared" si="22"/>
        <v>0</v>
      </c>
      <c r="BI153" s="210">
        <f t="shared" si="23"/>
        <v>0</v>
      </c>
      <c r="BJ153" s="105" t="s">
        <v>28</v>
      </c>
      <c r="BK153" s="210">
        <f t="shared" si="24"/>
        <v>0</v>
      </c>
      <c r="BL153" s="105" t="s">
        <v>526</v>
      </c>
      <c r="BM153" s="209" t="s">
        <v>1537</v>
      </c>
    </row>
    <row r="154" spans="2:65" s="113" customFormat="1" ht="24.2" customHeight="1">
      <c r="B154" s="112"/>
      <c r="C154" s="198" t="s">
        <v>261</v>
      </c>
      <c r="D154" s="198" t="s">
        <v>1479</v>
      </c>
      <c r="E154" s="199" t="s">
        <v>1538</v>
      </c>
      <c r="F154" s="200" t="s">
        <v>1539</v>
      </c>
      <c r="G154" s="201" t="s">
        <v>1309</v>
      </c>
      <c r="H154" s="202">
        <v>1</v>
      </c>
      <c r="I154" s="203"/>
      <c r="J154" s="204">
        <f t="shared" si="15"/>
        <v>0</v>
      </c>
      <c r="K154" s="205"/>
      <c r="L154" s="112"/>
      <c r="M154" s="206" t="s">
        <v>46</v>
      </c>
      <c r="N154" s="160" t="s">
        <v>1428</v>
      </c>
      <c r="P154" s="207">
        <f t="shared" si="16"/>
        <v>0</v>
      </c>
      <c r="Q154" s="207">
        <v>0</v>
      </c>
      <c r="R154" s="207">
        <f t="shared" si="17"/>
        <v>0</v>
      </c>
      <c r="S154" s="207">
        <v>0</v>
      </c>
      <c r="T154" s="208">
        <f t="shared" si="18"/>
        <v>0</v>
      </c>
      <c r="AR154" s="209" t="s">
        <v>526</v>
      </c>
      <c r="AT154" s="209" t="s">
        <v>1479</v>
      </c>
      <c r="AU154" s="209" t="s">
        <v>22</v>
      </c>
      <c r="AY154" s="105" t="s">
        <v>1476</v>
      </c>
      <c r="BE154" s="210">
        <f t="shared" si="19"/>
        <v>0</v>
      </c>
      <c r="BF154" s="210">
        <f t="shared" si="20"/>
        <v>0</v>
      </c>
      <c r="BG154" s="210">
        <f t="shared" si="21"/>
        <v>0</v>
      </c>
      <c r="BH154" s="210">
        <f t="shared" si="22"/>
        <v>0</v>
      </c>
      <c r="BI154" s="210">
        <f t="shared" si="23"/>
        <v>0</v>
      </c>
      <c r="BJ154" s="105" t="s">
        <v>28</v>
      </c>
      <c r="BK154" s="210">
        <f t="shared" si="24"/>
        <v>0</v>
      </c>
      <c r="BL154" s="105" t="s">
        <v>526</v>
      </c>
      <c r="BM154" s="209" t="s">
        <v>1540</v>
      </c>
    </row>
    <row r="155" spans="2:65" s="113" customFormat="1" ht="37.9" customHeight="1">
      <c r="B155" s="112"/>
      <c r="C155" s="198" t="s">
        <v>266</v>
      </c>
      <c r="D155" s="198" t="s">
        <v>1479</v>
      </c>
      <c r="E155" s="199" t="s">
        <v>1541</v>
      </c>
      <c r="F155" s="200" t="s">
        <v>1542</v>
      </c>
      <c r="G155" s="201" t="s">
        <v>1316</v>
      </c>
      <c r="H155" s="202">
        <v>27</v>
      </c>
      <c r="I155" s="203"/>
      <c r="J155" s="204">
        <f t="shared" si="15"/>
        <v>0</v>
      </c>
      <c r="K155" s="205"/>
      <c r="L155" s="112"/>
      <c r="M155" s="206" t="s">
        <v>46</v>
      </c>
      <c r="N155" s="160" t="s">
        <v>1428</v>
      </c>
      <c r="P155" s="207">
        <f t="shared" si="16"/>
        <v>0</v>
      </c>
      <c r="Q155" s="207">
        <v>0</v>
      </c>
      <c r="R155" s="207">
        <f t="shared" si="17"/>
        <v>0</v>
      </c>
      <c r="S155" s="207">
        <v>0</v>
      </c>
      <c r="T155" s="208">
        <f t="shared" si="18"/>
        <v>0</v>
      </c>
      <c r="AR155" s="209" t="s">
        <v>526</v>
      </c>
      <c r="AT155" s="209" t="s">
        <v>1479</v>
      </c>
      <c r="AU155" s="209" t="s">
        <v>22</v>
      </c>
      <c r="AY155" s="105" t="s">
        <v>1476</v>
      </c>
      <c r="BE155" s="210">
        <f t="shared" si="19"/>
        <v>0</v>
      </c>
      <c r="BF155" s="210">
        <f t="shared" si="20"/>
        <v>0</v>
      </c>
      <c r="BG155" s="210">
        <f t="shared" si="21"/>
        <v>0</v>
      </c>
      <c r="BH155" s="210">
        <f t="shared" si="22"/>
        <v>0</v>
      </c>
      <c r="BI155" s="210">
        <f t="shared" si="23"/>
        <v>0</v>
      </c>
      <c r="BJ155" s="105" t="s">
        <v>28</v>
      </c>
      <c r="BK155" s="210">
        <f t="shared" si="24"/>
        <v>0</v>
      </c>
      <c r="BL155" s="105" t="s">
        <v>526</v>
      </c>
      <c r="BM155" s="209" t="s">
        <v>1543</v>
      </c>
    </row>
    <row r="156" spans="2:65" s="113" customFormat="1" ht="24.2" customHeight="1">
      <c r="B156" s="112"/>
      <c r="C156" s="211" t="s">
        <v>268</v>
      </c>
      <c r="D156" s="211" t="s">
        <v>219</v>
      </c>
      <c r="E156" s="212" t="s">
        <v>1544</v>
      </c>
      <c r="F156" s="213" t="s">
        <v>1545</v>
      </c>
      <c r="G156" s="214" t="s">
        <v>1316</v>
      </c>
      <c r="H156" s="215">
        <v>31.05</v>
      </c>
      <c r="I156" s="216"/>
      <c r="J156" s="217">
        <f t="shared" si="15"/>
        <v>0</v>
      </c>
      <c r="K156" s="218"/>
      <c r="L156" s="219"/>
      <c r="M156" s="220" t="s">
        <v>46</v>
      </c>
      <c r="N156" s="221" t="s">
        <v>1428</v>
      </c>
      <c r="P156" s="207">
        <f t="shared" si="16"/>
        <v>0</v>
      </c>
      <c r="Q156" s="207">
        <v>0.0009</v>
      </c>
      <c r="R156" s="207">
        <f t="shared" si="17"/>
        <v>0.027945</v>
      </c>
      <c r="S156" s="207">
        <v>0</v>
      </c>
      <c r="T156" s="208">
        <f t="shared" si="18"/>
        <v>0</v>
      </c>
      <c r="AR156" s="209" t="s">
        <v>1508</v>
      </c>
      <c r="AT156" s="209" t="s">
        <v>219</v>
      </c>
      <c r="AU156" s="209" t="s">
        <v>22</v>
      </c>
      <c r="AY156" s="105" t="s">
        <v>1476</v>
      </c>
      <c r="BE156" s="210">
        <f t="shared" si="19"/>
        <v>0</v>
      </c>
      <c r="BF156" s="210">
        <f t="shared" si="20"/>
        <v>0</v>
      </c>
      <c r="BG156" s="210">
        <f t="shared" si="21"/>
        <v>0</v>
      </c>
      <c r="BH156" s="210">
        <f t="shared" si="22"/>
        <v>0</v>
      </c>
      <c r="BI156" s="210">
        <f t="shared" si="23"/>
        <v>0</v>
      </c>
      <c r="BJ156" s="105" t="s">
        <v>28</v>
      </c>
      <c r="BK156" s="210">
        <f t="shared" si="24"/>
        <v>0</v>
      </c>
      <c r="BL156" s="105" t="s">
        <v>1508</v>
      </c>
      <c r="BM156" s="209" t="s">
        <v>1546</v>
      </c>
    </row>
    <row r="157" spans="2:65" s="113" customFormat="1" ht="16.5" customHeight="1">
      <c r="B157" s="112"/>
      <c r="C157" s="198" t="s">
        <v>270</v>
      </c>
      <c r="D157" s="198" t="s">
        <v>1479</v>
      </c>
      <c r="E157" s="199" t="s">
        <v>1547</v>
      </c>
      <c r="F157" s="200" t="s">
        <v>1548</v>
      </c>
      <c r="G157" s="201" t="s">
        <v>1309</v>
      </c>
      <c r="H157" s="202">
        <v>7</v>
      </c>
      <c r="I157" s="203"/>
      <c r="J157" s="204">
        <f t="shared" si="15"/>
        <v>0</v>
      </c>
      <c r="K157" s="205"/>
      <c r="L157" s="112"/>
      <c r="M157" s="206" t="s">
        <v>46</v>
      </c>
      <c r="N157" s="160" t="s">
        <v>1428</v>
      </c>
      <c r="P157" s="207">
        <f t="shared" si="16"/>
        <v>0</v>
      </c>
      <c r="Q157" s="207">
        <v>0</v>
      </c>
      <c r="R157" s="207">
        <f t="shared" si="17"/>
        <v>0</v>
      </c>
      <c r="S157" s="207">
        <v>0</v>
      </c>
      <c r="T157" s="208">
        <f t="shared" si="18"/>
        <v>0</v>
      </c>
      <c r="AR157" s="209" t="s">
        <v>526</v>
      </c>
      <c r="AT157" s="209" t="s">
        <v>1479</v>
      </c>
      <c r="AU157" s="209" t="s">
        <v>22</v>
      </c>
      <c r="AY157" s="105" t="s">
        <v>1476</v>
      </c>
      <c r="BE157" s="210">
        <f t="shared" si="19"/>
        <v>0</v>
      </c>
      <c r="BF157" s="210">
        <f t="shared" si="20"/>
        <v>0</v>
      </c>
      <c r="BG157" s="210">
        <f t="shared" si="21"/>
        <v>0</v>
      </c>
      <c r="BH157" s="210">
        <f t="shared" si="22"/>
        <v>0</v>
      </c>
      <c r="BI157" s="210">
        <f t="shared" si="23"/>
        <v>0</v>
      </c>
      <c r="BJ157" s="105" t="s">
        <v>28</v>
      </c>
      <c r="BK157" s="210">
        <f t="shared" si="24"/>
        <v>0</v>
      </c>
      <c r="BL157" s="105" t="s">
        <v>526</v>
      </c>
      <c r="BM157" s="209" t="s">
        <v>1549</v>
      </c>
    </row>
    <row r="158" spans="2:65" s="113" customFormat="1" ht="16.5" customHeight="1">
      <c r="B158" s="112"/>
      <c r="C158" s="211" t="s">
        <v>275</v>
      </c>
      <c r="D158" s="211" t="s">
        <v>219</v>
      </c>
      <c r="E158" s="212" t="s">
        <v>1550</v>
      </c>
      <c r="F158" s="213" t="s">
        <v>1551</v>
      </c>
      <c r="G158" s="214" t="s">
        <v>1309</v>
      </c>
      <c r="H158" s="215">
        <v>7</v>
      </c>
      <c r="I158" s="216"/>
      <c r="J158" s="217">
        <f t="shared" si="15"/>
        <v>0</v>
      </c>
      <c r="K158" s="218"/>
      <c r="L158" s="219"/>
      <c r="M158" s="220" t="s">
        <v>46</v>
      </c>
      <c r="N158" s="221" t="s">
        <v>1428</v>
      </c>
      <c r="P158" s="207">
        <f t="shared" si="16"/>
        <v>0</v>
      </c>
      <c r="Q158" s="207">
        <v>0</v>
      </c>
      <c r="R158" s="207">
        <f t="shared" si="17"/>
        <v>0</v>
      </c>
      <c r="S158" s="207">
        <v>0</v>
      </c>
      <c r="T158" s="208">
        <f t="shared" si="18"/>
        <v>0</v>
      </c>
      <c r="AR158" s="209" t="s">
        <v>1508</v>
      </c>
      <c r="AT158" s="209" t="s">
        <v>219</v>
      </c>
      <c r="AU158" s="209" t="s">
        <v>22</v>
      </c>
      <c r="AY158" s="105" t="s">
        <v>1476</v>
      </c>
      <c r="BE158" s="210">
        <f t="shared" si="19"/>
        <v>0</v>
      </c>
      <c r="BF158" s="210">
        <f t="shared" si="20"/>
        <v>0</v>
      </c>
      <c r="BG158" s="210">
        <f t="shared" si="21"/>
        <v>0</v>
      </c>
      <c r="BH158" s="210">
        <f t="shared" si="22"/>
        <v>0</v>
      </c>
      <c r="BI158" s="210">
        <f t="shared" si="23"/>
        <v>0</v>
      </c>
      <c r="BJ158" s="105" t="s">
        <v>28</v>
      </c>
      <c r="BK158" s="210">
        <f t="shared" si="24"/>
        <v>0</v>
      </c>
      <c r="BL158" s="105" t="s">
        <v>1508</v>
      </c>
      <c r="BM158" s="209" t="s">
        <v>1552</v>
      </c>
    </row>
    <row r="159" spans="2:65" s="113" customFormat="1" ht="24.2" customHeight="1">
      <c r="B159" s="112"/>
      <c r="C159" s="198" t="s">
        <v>280</v>
      </c>
      <c r="D159" s="198" t="s">
        <v>1479</v>
      </c>
      <c r="E159" s="199" t="s">
        <v>1553</v>
      </c>
      <c r="F159" s="200" t="s">
        <v>1554</v>
      </c>
      <c r="G159" s="201" t="s">
        <v>1316</v>
      </c>
      <c r="H159" s="202">
        <v>25</v>
      </c>
      <c r="I159" s="203"/>
      <c r="J159" s="204">
        <f t="shared" si="15"/>
        <v>0</v>
      </c>
      <c r="K159" s="205"/>
      <c r="L159" s="112"/>
      <c r="M159" s="206" t="s">
        <v>46</v>
      </c>
      <c r="N159" s="160" t="s">
        <v>1428</v>
      </c>
      <c r="P159" s="207">
        <f t="shared" si="16"/>
        <v>0</v>
      </c>
      <c r="Q159" s="207">
        <v>0</v>
      </c>
      <c r="R159" s="207">
        <f t="shared" si="17"/>
        <v>0</v>
      </c>
      <c r="S159" s="207">
        <v>0</v>
      </c>
      <c r="T159" s="208">
        <f t="shared" si="18"/>
        <v>0</v>
      </c>
      <c r="AR159" s="209" t="s">
        <v>526</v>
      </c>
      <c r="AT159" s="209" t="s">
        <v>1479</v>
      </c>
      <c r="AU159" s="209" t="s">
        <v>22</v>
      </c>
      <c r="AY159" s="105" t="s">
        <v>1476</v>
      </c>
      <c r="BE159" s="210">
        <f t="shared" si="19"/>
        <v>0</v>
      </c>
      <c r="BF159" s="210">
        <f t="shared" si="20"/>
        <v>0</v>
      </c>
      <c r="BG159" s="210">
        <f t="shared" si="21"/>
        <v>0</v>
      </c>
      <c r="BH159" s="210">
        <f t="shared" si="22"/>
        <v>0</v>
      </c>
      <c r="BI159" s="210">
        <f t="shared" si="23"/>
        <v>0</v>
      </c>
      <c r="BJ159" s="105" t="s">
        <v>28</v>
      </c>
      <c r="BK159" s="210">
        <f t="shared" si="24"/>
        <v>0</v>
      </c>
      <c r="BL159" s="105" t="s">
        <v>526</v>
      </c>
      <c r="BM159" s="209" t="s">
        <v>1555</v>
      </c>
    </row>
    <row r="160" spans="2:63" s="186" customFormat="1" ht="22.9" customHeight="1">
      <c r="B160" s="185"/>
      <c r="D160" s="187" t="s">
        <v>1473</v>
      </c>
      <c r="E160" s="196" t="s">
        <v>1556</v>
      </c>
      <c r="F160" s="196" t="s">
        <v>1557</v>
      </c>
      <c r="I160" s="189"/>
      <c r="J160" s="197">
        <f>BK160</f>
        <v>0</v>
      </c>
      <c r="L160" s="185"/>
      <c r="M160" s="191"/>
      <c r="P160" s="192">
        <f>SUM(P161:P181)</f>
        <v>0</v>
      </c>
      <c r="R160" s="192">
        <f>SUM(R161:R181)</f>
        <v>0.16033325</v>
      </c>
      <c r="T160" s="193">
        <f>SUM(T161:T181)</f>
        <v>0</v>
      </c>
      <c r="AR160" s="187" t="s">
        <v>21</v>
      </c>
      <c r="AT160" s="194" t="s">
        <v>1473</v>
      </c>
      <c r="AU160" s="194" t="s">
        <v>28</v>
      </c>
      <c r="AY160" s="187" t="s">
        <v>1476</v>
      </c>
      <c r="BK160" s="195">
        <f>SUM(BK161:BK181)</f>
        <v>0</v>
      </c>
    </row>
    <row r="161" spans="2:65" s="113" customFormat="1" ht="24.2" customHeight="1">
      <c r="B161" s="112"/>
      <c r="C161" s="198" t="s">
        <v>28</v>
      </c>
      <c r="D161" s="198" t="s">
        <v>1479</v>
      </c>
      <c r="E161" s="199" t="s">
        <v>1558</v>
      </c>
      <c r="F161" s="200" t="s">
        <v>1559</v>
      </c>
      <c r="G161" s="201" t="s">
        <v>1343</v>
      </c>
      <c r="H161" s="202">
        <v>0.025</v>
      </c>
      <c r="I161" s="203"/>
      <c r="J161" s="204">
        <f aca="true" t="shared" si="25" ref="J161:J181">ROUND(I161*H161,2)</f>
        <v>0</v>
      </c>
      <c r="K161" s="205"/>
      <c r="L161" s="112"/>
      <c r="M161" s="206" t="s">
        <v>46</v>
      </c>
      <c r="N161" s="160" t="s">
        <v>1428</v>
      </c>
      <c r="P161" s="207">
        <f aca="true" t="shared" si="26" ref="P161:P181">O161*H161</f>
        <v>0</v>
      </c>
      <c r="Q161" s="207">
        <v>0.00193</v>
      </c>
      <c r="R161" s="207">
        <f aca="true" t="shared" si="27" ref="R161:R181">Q161*H161</f>
        <v>4.825000000000001E-05</v>
      </c>
      <c r="S161" s="207">
        <v>0</v>
      </c>
      <c r="T161" s="208">
        <f aca="true" t="shared" si="28" ref="T161:T181">S161*H161</f>
        <v>0</v>
      </c>
      <c r="AR161" s="209" t="s">
        <v>526</v>
      </c>
      <c r="AT161" s="209" t="s">
        <v>1479</v>
      </c>
      <c r="AU161" s="209" t="s">
        <v>22</v>
      </c>
      <c r="AY161" s="105" t="s">
        <v>1476</v>
      </c>
      <c r="BE161" s="210">
        <f aca="true" t="shared" si="29" ref="BE161:BE181">IF(N161="základní",J161,0)</f>
        <v>0</v>
      </c>
      <c r="BF161" s="210">
        <f aca="true" t="shared" si="30" ref="BF161:BF181">IF(N161="snížená",J161,0)</f>
        <v>0</v>
      </c>
      <c r="BG161" s="210">
        <f aca="true" t="shared" si="31" ref="BG161:BG181">IF(N161="zákl. přenesená",J161,0)</f>
        <v>0</v>
      </c>
      <c r="BH161" s="210">
        <f aca="true" t="shared" si="32" ref="BH161:BH181">IF(N161="sníž. přenesená",J161,0)</f>
        <v>0</v>
      </c>
      <c r="BI161" s="210">
        <f aca="true" t="shared" si="33" ref="BI161:BI181">IF(N161="nulová",J161,0)</f>
        <v>0</v>
      </c>
      <c r="BJ161" s="105" t="s">
        <v>28</v>
      </c>
      <c r="BK161" s="210">
        <f aca="true" t="shared" si="34" ref="BK161:BK181">ROUND(I161*H161,2)</f>
        <v>0</v>
      </c>
      <c r="BL161" s="105" t="s">
        <v>526</v>
      </c>
      <c r="BM161" s="209" t="s">
        <v>1560</v>
      </c>
    </row>
    <row r="162" spans="2:65" s="113" customFormat="1" ht="21.75" customHeight="1">
      <c r="B162" s="112"/>
      <c r="C162" s="198" t="s">
        <v>22</v>
      </c>
      <c r="D162" s="198" t="s">
        <v>1479</v>
      </c>
      <c r="E162" s="199" t="s">
        <v>1561</v>
      </c>
      <c r="F162" s="200" t="s">
        <v>1562</v>
      </c>
      <c r="G162" s="201" t="s">
        <v>1343</v>
      </c>
      <c r="H162" s="202">
        <v>0.025</v>
      </c>
      <c r="I162" s="203"/>
      <c r="J162" s="204">
        <f t="shared" si="25"/>
        <v>0</v>
      </c>
      <c r="K162" s="205"/>
      <c r="L162" s="112"/>
      <c r="M162" s="206" t="s">
        <v>46</v>
      </c>
      <c r="N162" s="160" t="s">
        <v>1428</v>
      </c>
      <c r="P162" s="207">
        <f t="shared" si="26"/>
        <v>0</v>
      </c>
      <c r="Q162" s="207">
        <v>0.0099</v>
      </c>
      <c r="R162" s="207">
        <f t="shared" si="27"/>
        <v>0.00024750000000000005</v>
      </c>
      <c r="S162" s="207">
        <v>0</v>
      </c>
      <c r="T162" s="208">
        <f t="shared" si="28"/>
        <v>0</v>
      </c>
      <c r="AR162" s="209" t="s">
        <v>526</v>
      </c>
      <c r="AT162" s="209" t="s">
        <v>1479</v>
      </c>
      <c r="AU162" s="209" t="s">
        <v>22</v>
      </c>
      <c r="AY162" s="105" t="s">
        <v>1476</v>
      </c>
      <c r="BE162" s="210">
        <f t="shared" si="29"/>
        <v>0</v>
      </c>
      <c r="BF162" s="210">
        <f t="shared" si="30"/>
        <v>0</v>
      </c>
      <c r="BG162" s="210">
        <f t="shared" si="31"/>
        <v>0</v>
      </c>
      <c r="BH162" s="210">
        <f t="shared" si="32"/>
        <v>0</v>
      </c>
      <c r="BI162" s="210">
        <f t="shared" si="33"/>
        <v>0</v>
      </c>
      <c r="BJ162" s="105" t="s">
        <v>28</v>
      </c>
      <c r="BK162" s="210">
        <f t="shared" si="34"/>
        <v>0</v>
      </c>
      <c r="BL162" s="105" t="s">
        <v>526</v>
      </c>
      <c r="BM162" s="209" t="s">
        <v>1563</v>
      </c>
    </row>
    <row r="163" spans="2:65" s="113" customFormat="1" ht="24.2" customHeight="1">
      <c r="B163" s="112"/>
      <c r="C163" s="198" t="s">
        <v>21</v>
      </c>
      <c r="D163" s="198" t="s">
        <v>1479</v>
      </c>
      <c r="E163" s="199" t="s">
        <v>1564</v>
      </c>
      <c r="F163" s="200" t="s">
        <v>1565</v>
      </c>
      <c r="G163" s="201" t="s">
        <v>1336</v>
      </c>
      <c r="H163" s="202">
        <v>21</v>
      </c>
      <c r="I163" s="203"/>
      <c r="J163" s="204">
        <f t="shared" si="25"/>
        <v>0</v>
      </c>
      <c r="K163" s="205"/>
      <c r="L163" s="112"/>
      <c r="M163" s="206" t="s">
        <v>46</v>
      </c>
      <c r="N163" s="160" t="s">
        <v>1428</v>
      </c>
      <c r="P163" s="207">
        <f t="shared" si="26"/>
        <v>0</v>
      </c>
      <c r="Q163" s="207">
        <v>0</v>
      </c>
      <c r="R163" s="207">
        <f t="shared" si="27"/>
        <v>0</v>
      </c>
      <c r="S163" s="207">
        <v>0</v>
      </c>
      <c r="T163" s="208">
        <f t="shared" si="28"/>
        <v>0</v>
      </c>
      <c r="AR163" s="209" t="s">
        <v>526</v>
      </c>
      <c r="AT163" s="209" t="s">
        <v>1479</v>
      </c>
      <c r="AU163" s="209" t="s">
        <v>22</v>
      </c>
      <c r="AY163" s="105" t="s">
        <v>1476</v>
      </c>
      <c r="BE163" s="210">
        <f t="shared" si="29"/>
        <v>0</v>
      </c>
      <c r="BF163" s="210">
        <f t="shared" si="30"/>
        <v>0</v>
      </c>
      <c r="BG163" s="210">
        <f t="shared" si="31"/>
        <v>0</v>
      </c>
      <c r="BH163" s="210">
        <f t="shared" si="32"/>
        <v>0</v>
      </c>
      <c r="BI163" s="210">
        <f t="shared" si="33"/>
        <v>0</v>
      </c>
      <c r="BJ163" s="105" t="s">
        <v>28</v>
      </c>
      <c r="BK163" s="210">
        <f t="shared" si="34"/>
        <v>0</v>
      </c>
      <c r="BL163" s="105" t="s">
        <v>526</v>
      </c>
      <c r="BM163" s="209" t="s">
        <v>1566</v>
      </c>
    </row>
    <row r="164" spans="2:65" s="113" customFormat="1" ht="21.75" customHeight="1">
      <c r="B164" s="112"/>
      <c r="C164" s="198" t="s">
        <v>32</v>
      </c>
      <c r="D164" s="198" t="s">
        <v>1479</v>
      </c>
      <c r="E164" s="199" t="s">
        <v>1567</v>
      </c>
      <c r="F164" s="200" t="s">
        <v>1568</v>
      </c>
      <c r="G164" s="201" t="s">
        <v>1336</v>
      </c>
      <c r="H164" s="202">
        <v>11</v>
      </c>
      <c r="I164" s="203"/>
      <c r="J164" s="204">
        <f t="shared" si="25"/>
        <v>0</v>
      </c>
      <c r="K164" s="205"/>
      <c r="L164" s="112"/>
      <c r="M164" s="206" t="s">
        <v>46</v>
      </c>
      <c r="N164" s="160" t="s">
        <v>1428</v>
      </c>
      <c r="P164" s="207">
        <f t="shared" si="26"/>
        <v>0</v>
      </c>
      <c r="Q164" s="207">
        <v>0</v>
      </c>
      <c r="R164" s="207">
        <f t="shared" si="27"/>
        <v>0</v>
      </c>
      <c r="S164" s="207">
        <v>0</v>
      </c>
      <c r="T164" s="208">
        <f t="shared" si="28"/>
        <v>0</v>
      </c>
      <c r="AR164" s="209" t="s">
        <v>526</v>
      </c>
      <c r="AT164" s="209" t="s">
        <v>1479</v>
      </c>
      <c r="AU164" s="209" t="s">
        <v>22</v>
      </c>
      <c r="AY164" s="105" t="s">
        <v>1476</v>
      </c>
      <c r="BE164" s="210">
        <f t="shared" si="29"/>
        <v>0</v>
      </c>
      <c r="BF164" s="210">
        <f t="shared" si="30"/>
        <v>0</v>
      </c>
      <c r="BG164" s="210">
        <f t="shared" si="31"/>
        <v>0</v>
      </c>
      <c r="BH164" s="210">
        <f t="shared" si="32"/>
        <v>0</v>
      </c>
      <c r="BI164" s="210">
        <f t="shared" si="33"/>
        <v>0</v>
      </c>
      <c r="BJ164" s="105" t="s">
        <v>28</v>
      </c>
      <c r="BK164" s="210">
        <f t="shared" si="34"/>
        <v>0</v>
      </c>
      <c r="BL164" s="105" t="s">
        <v>526</v>
      </c>
      <c r="BM164" s="209" t="s">
        <v>1569</v>
      </c>
    </row>
    <row r="165" spans="2:65" s="113" customFormat="1" ht="24.2" customHeight="1">
      <c r="B165" s="112"/>
      <c r="C165" s="198" t="s">
        <v>34</v>
      </c>
      <c r="D165" s="198" t="s">
        <v>1479</v>
      </c>
      <c r="E165" s="199" t="s">
        <v>1570</v>
      </c>
      <c r="F165" s="200" t="s">
        <v>1571</v>
      </c>
      <c r="G165" s="201" t="s">
        <v>1309</v>
      </c>
      <c r="H165" s="202">
        <v>4</v>
      </c>
      <c r="I165" s="203"/>
      <c r="J165" s="204">
        <f t="shared" si="25"/>
        <v>0</v>
      </c>
      <c r="K165" s="205"/>
      <c r="L165" s="112"/>
      <c r="M165" s="206" t="s">
        <v>46</v>
      </c>
      <c r="N165" s="160" t="s">
        <v>1428</v>
      </c>
      <c r="P165" s="207">
        <f t="shared" si="26"/>
        <v>0</v>
      </c>
      <c r="Q165" s="207">
        <v>0.00065</v>
      </c>
      <c r="R165" s="207">
        <f t="shared" si="27"/>
        <v>0.0026</v>
      </c>
      <c r="S165" s="207">
        <v>0</v>
      </c>
      <c r="T165" s="208">
        <f t="shared" si="28"/>
        <v>0</v>
      </c>
      <c r="AR165" s="209" t="s">
        <v>526</v>
      </c>
      <c r="AT165" s="209" t="s">
        <v>1479</v>
      </c>
      <c r="AU165" s="209" t="s">
        <v>22</v>
      </c>
      <c r="AY165" s="105" t="s">
        <v>1476</v>
      </c>
      <c r="BE165" s="210">
        <f t="shared" si="29"/>
        <v>0</v>
      </c>
      <c r="BF165" s="210">
        <f t="shared" si="30"/>
        <v>0</v>
      </c>
      <c r="BG165" s="210">
        <f t="shared" si="31"/>
        <v>0</v>
      </c>
      <c r="BH165" s="210">
        <f t="shared" si="32"/>
        <v>0</v>
      </c>
      <c r="BI165" s="210">
        <f t="shared" si="33"/>
        <v>0</v>
      </c>
      <c r="BJ165" s="105" t="s">
        <v>28</v>
      </c>
      <c r="BK165" s="210">
        <f t="shared" si="34"/>
        <v>0</v>
      </c>
      <c r="BL165" s="105" t="s">
        <v>526</v>
      </c>
      <c r="BM165" s="209" t="s">
        <v>1572</v>
      </c>
    </row>
    <row r="166" spans="2:65" s="113" customFormat="1" ht="24.2" customHeight="1">
      <c r="B166" s="112"/>
      <c r="C166" s="198" t="s">
        <v>36</v>
      </c>
      <c r="D166" s="198" t="s">
        <v>1479</v>
      </c>
      <c r="E166" s="199" t="s">
        <v>1573</v>
      </c>
      <c r="F166" s="200" t="s">
        <v>1574</v>
      </c>
      <c r="G166" s="201" t="s">
        <v>1309</v>
      </c>
      <c r="H166" s="202">
        <v>4</v>
      </c>
      <c r="I166" s="203"/>
      <c r="J166" s="204">
        <f t="shared" si="25"/>
        <v>0</v>
      </c>
      <c r="K166" s="205"/>
      <c r="L166" s="112"/>
      <c r="M166" s="206" t="s">
        <v>46</v>
      </c>
      <c r="N166" s="160" t="s">
        <v>1428</v>
      </c>
      <c r="P166" s="207">
        <f t="shared" si="26"/>
        <v>0</v>
      </c>
      <c r="Q166" s="207">
        <v>0</v>
      </c>
      <c r="R166" s="207">
        <f t="shared" si="27"/>
        <v>0</v>
      </c>
      <c r="S166" s="207">
        <v>0</v>
      </c>
      <c r="T166" s="208">
        <f t="shared" si="28"/>
        <v>0</v>
      </c>
      <c r="AR166" s="209" t="s">
        <v>526</v>
      </c>
      <c r="AT166" s="209" t="s">
        <v>1479</v>
      </c>
      <c r="AU166" s="209" t="s">
        <v>22</v>
      </c>
      <c r="AY166" s="105" t="s">
        <v>1476</v>
      </c>
      <c r="BE166" s="210">
        <f t="shared" si="29"/>
        <v>0</v>
      </c>
      <c r="BF166" s="210">
        <f t="shared" si="30"/>
        <v>0</v>
      </c>
      <c r="BG166" s="210">
        <f t="shared" si="31"/>
        <v>0</v>
      </c>
      <c r="BH166" s="210">
        <f t="shared" si="32"/>
        <v>0</v>
      </c>
      <c r="BI166" s="210">
        <f t="shared" si="33"/>
        <v>0</v>
      </c>
      <c r="BJ166" s="105" t="s">
        <v>28</v>
      </c>
      <c r="BK166" s="210">
        <f t="shared" si="34"/>
        <v>0</v>
      </c>
      <c r="BL166" s="105" t="s">
        <v>526</v>
      </c>
      <c r="BM166" s="209" t="s">
        <v>1575</v>
      </c>
    </row>
    <row r="167" spans="2:65" s="113" customFormat="1" ht="24.2" customHeight="1">
      <c r="B167" s="112"/>
      <c r="C167" s="198" t="s">
        <v>63</v>
      </c>
      <c r="D167" s="198" t="s">
        <v>1479</v>
      </c>
      <c r="E167" s="199" t="s">
        <v>1576</v>
      </c>
      <c r="F167" s="200" t="s">
        <v>1577</v>
      </c>
      <c r="G167" s="201" t="s">
        <v>1578</v>
      </c>
      <c r="H167" s="202">
        <v>0.8</v>
      </c>
      <c r="I167" s="203"/>
      <c r="J167" s="204">
        <f t="shared" si="25"/>
        <v>0</v>
      </c>
      <c r="K167" s="205"/>
      <c r="L167" s="112"/>
      <c r="M167" s="206" t="s">
        <v>46</v>
      </c>
      <c r="N167" s="160" t="s">
        <v>1428</v>
      </c>
      <c r="P167" s="207">
        <f t="shared" si="26"/>
        <v>0</v>
      </c>
      <c r="Q167" s="207">
        <v>0</v>
      </c>
      <c r="R167" s="207">
        <f t="shared" si="27"/>
        <v>0</v>
      </c>
      <c r="S167" s="207">
        <v>0</v>
      </c>
      <c r="T167" s="208">
        <f t="shared" si="28"/>
        <v>0</v>
      </c>
      <c r="AR167" s="209" t="s">
        <v>526</v>
      </c>
      <c r="AT167" s="209" t="s">
        <v>1479</v>
      </c>
      <c r="AU167" s="209" t="s">
        <v>22</v>
      </c>
      <c r="AY167" s="105" t="s">
        <v>1476</v>
      </c>
      <c r="BE167" s="210">
        <f t="shared" si="29"/>
        <v>0</v>
      </c>
      <c r="BF167" s="210">
        <f t="shared" si="30"/>
        <v>0</v>
      </c>
      <c r="BG167" s="210">
        <f t="shared" si="31"/>
        <v>0</v>
      </c>
      <c r="BH167" s="210">
        <f t="shared" si="32"/>
        <v>0</v>
      </c>
      <c r="BI167" s="210">
        <f t="shared" si="33"/>
        <v>0</v>
      </c>
      <c r="BJ167" s="105" t="s">
        <v>28</v>
      </c>
      <c r="BK167" s="210">
        <f t="shared" si="34"/>
        <v>0</v>
      </c>
      <c r="BL167" s="105" t="s">
        <v>526</v>
      </c>
      <c r="BM167" s="209" t="s">
        <v>1579</v>
      </c>
    </row>
    <row r="168" spans="2:65" s="113" customFormat="1" ht="24.2" customHeight="1">
      <c r="B168" s="112"/>
      <c r="C168" s="198" t="s">
        <v>66</v>
      </c>
      <c r="D168" s="198" t="s">
        <v>1479</v>
      </c>
      <c r="E168" s="199" t="s">
        <v>1580</v>
      </c>
      <c r="F168" s="200" t="s">
        <v>1581</v>
      </c>
      <c r="G168" s="201" t="s">
        <v>1578</v>
      </c>
      <c r="H168" s="202">
        <v>1.1</v>
      </c>
      <c r="I168" s="203"/>
      <c r="J168" s="204">
        <f t="shared" si="25"/>
        <v>0</v>
      </c>
      <c r="K168" s="205"/>
      <c r="L168" s="112"/>
      <c r="M168" s="206" t="s">
        <v>46</v>
      </c>
      <c r="N168" s="160" t="s">
        <v>1428</v>
      </c>
      <c r="P168" s="207">
        <f t="shared" si="26"/>
        <v>0</v>
      </c>
      <c r="Q168" s="207">
        <v>0</v>
      </c>
      <c r="R168" s="207">
        <f t="shared" si="27"/>
        <v>0</v>
      </c>
      <c r="S168" s="207">
        <v>0</v>
      </c>
      <c r="T168" s="208">
        <f t="shared" si="28"/>
        <v>0</v>
      </c>
      <c r="AR168" s="209" t="s">
        <v>526</v>
      </c>
      <c r="AT168" s="209" t="s">
        <v>1479</v>
      </c>
      <c r="AU168" s="209" t="s">
        <v>22</v>
      </c>
      <c r="AY168" s="105" t="s">
        <v>1476</v>
      </c>
      <c r="BE168" s="210">
        <f t="shared" si="29"/>
        <v>0</v>
      </c>
      <c r="BF168" s="210">
        <f t="shared" si="30"/>
        <v>0</v>
      </c>
      <c r="BG168" s="210">
        <f t="shared" si="31"/>
        <v>0</v>
      </c>
      <c r="BH168" s="210">
        <f t="shared" si="32"/>
        <v>0</v>
      </c>
      <c r="BI168" s="210">
        <f t="shared" si="33"/>
        <v>0</v>
      </c>
      <c r="BJ168" s="105" t="s">
        <v>28</v>
      </c>
      <c r="BK168" s="210">
        <f t="shared" si="34"/>
        <v>0</v>
      </c>
      <c r="BL168" s="105" t="s">
        <v>526</v>
      </c>
      <c r="BM168" s="209" t="s">
        <v>1582</v>
      </c>
    </row>
    <row r="169" spans="2:65" s="113" customFormat="1" ht="24.2" customHeight="1">
      <c r="B169" s="112"/>
      <c r="C169" s="198" t="s">
        <v>39</v>
      </c>
      <c r="D169" s="198" t="s">
        <v>1479</v>
      </c>
      <c r="E169" s="199" t="s">
        <v>1583</v>
      </c>
      <c r="F169" s="200" t="s">
        <v>1584</v>
      </c>
      <c r="G169" s="201" t="s">
        <v>1316</v>
      </c>
      <c r="H169" s="202">
        <v>25</v>
      </c>
      <c r="I169" s="203"/>
      <c r="J169" s="204">
        <f t="shared" si="25"/>
        <v>0</v>
      </c>
      <c r="K169" s="205"/>
      <c r="L169" s="112"/>
      <c r="M169" s="206" t="s">
        <v>46</v>
      </c>
      <c r="N169" s="160" t="s">
        <v>1428</v>
      </c>
      <c r="P169" s="207">
        <f t="shared" si="26"/>
        <v>0</v>
      </c>
      <c r="Q169" s="207">
        <v>0</v>
      </c>
      <c r="R169" s="207">
        <f t="shared" si="27"/>
        <v>0</v>
      </c>
      <c r="S169" s="207">
        <v>0</v>
      </c>
      <c r="T169" s="208">
        <f t="shared" si="28"/>
        <v>0</v>
      </c>
      <c r="AR169" s="209" t="s">
        <v>526</v>
      </c>
      <c r="AT169" s="209" t="s">
        <v>1479</v>
      </c>
      <c r="AU169" s="209" t="s">
        <v>22</v>
      </c>
      <c r="AY169" s="105" t="s">
        <v>1476</v>
      </c>
      <c r="BE169" s="210">
        <f t="shared" si="29"/>
        <v>0</v>
      </c>
      <c r="BF169" s="210">
        <f t="shared" si="30"/>
        <v>0</v>
      </c>
      <c r="BG169" s="210">
        <f t="shared" si="31"/>
        <v>0</v>
      </c>
      <c r="BH169" s="210">
        <f t="shared" si="32"/>
        <v>0</v>
      </c>
      <c r="BI169" s="210">
        <f t="shared" si="33"/>
        <v>0</v>
      </c>
      <c r="BJ169" s="105" t="s">
        <v>28</v>
      </c>
      <c r="BK169" s="210">
        <f t="shared" si="34"/>
        <v>0</v>
      </c>
      <c r="BL169" s="105" t="s">
        <v>526</v>
      </c>
      <c r="BM169" s="209" t="s">
        <v>1585</v>
      </c>
    </row>
    <row r="170" spans="2:65" s="113" customFormat="1" ht="24.2" customHeight="1">
      <c r="B170" s="112"/>
      <c r="C170" s="198" t="s">
        <v>41</v>
      </c>
      <c r="D170" s="198" t="s">
        <v>1479</v>
      </c>
      <c r="E170" s="199" t="s">
        <v>1586</v>
      </c>
      <c r="F170" s="200" t="s">
        <v>1587</v>
      </c>
      <c r="G170" s="201" t="s">
        <v>1588</v>
      </c>
      <c r="H170" s="202">
        <v>2.9</v>
      </c>
      <c r="I170" s="203"/>
      <c r="J170" s="204">
        <f t="shared" si="25"/>
        <v>0</v>
      </c>
      <c r="K170" s="205"/>
      <c r="L170" s="112"/>
      <c r="M170" s="206" t="s">
        <v>46</v>
      </c>
      <c r="N170" s="160" t="s">
        <v>1428</v>
      </c>
      <c r="P170" s="207">
        <f t="shared" si="26"/>
        <v>0</v>
      </c>
      <c r="Q170" s="207">
        <v>0</v>
      </c>
      <c r="R170" s="207">
        <f t="shared" si="27"/>
        <v>0</v>
      </c>
      <c r="S170" s="207">
        <v>0</v>
      </c>
      <c r="T170" s="208">
        <f t="shared" si="28"/>
        <v>0</v>
      </c>
      <c r="AR170" s="209" t="s">
        <v>526</v>
      </c>
      <c r="AT170" s="209" t="s">
        <v>1479</v>
      </c>
      <c r="AU170" s="209" t="s">
        <v>22</v>
      </c>
      <c r="AY170" s="105" t="s">
        <v>1476</v>
      </c>
      <c r="BE170" s="210">
        <f t="shared" si="29"/>
        <v>0</v>
      </c>
      <c r="BF170" s="210">
        <f t="shared" si="30"/>
        <v>0</v>
      </c>
      <c r="BG170" s="210">
        <f t="shared" si="31"/>
        <v>0</v>
      </c>
      <c r="BH170" s="210">
        <f t="shared" si="32"/>
        <v>0</v>
      </c>
      <c r="BI170" s="210">
        <f t="shared" si="33"/>
        <v>0</v>
      </c>
      <c r="BJ170" s="105" t="s">
        <v>28</v>
      </c>
      <c r="BK170" s="210">
        <f t="shared" si="34"/>
        <v>0</v>
      </c>
      <c r="BL170" s="105" t="s">
        <v>526</v>
      </c>
      <c r="BM170" s="209" t="s">
        <v>1589</v>
      </c>
    </row>
    <row r="171" spans="2:65" s="113" customFormat="1" ht="24.2" customHeight="1">
      <c r="B171" s="112"/>
      <c r="C171" s="198" t="s">
        <v>73</v>
      </c>
      <c r="D171" s="198" t="s">
        <v>1479</v>
      </c>
      <c r="E171" s="199" t="s">
        <v>1590</v>
      </c>
      <c r="F171" s="200" t="s">
        <v>1591</v>
      </c>
      <c r="G171" s="201" t="s">
        <v>1578</v>
      </c>
      <c r="H171" s="202">
        <v>1.75</v>
      </c>
      <c r="I171" s="203"/>
      <c r="J171" s="204">
        <f t="shared" si="25"/>
        <v>0</v>
      </c>
      <c r="K171" s="205"/>
      <c r="L171" s="112"/>
      <c r="M171" s="206" t="s">
        <v>46</v>
      </c>
      <c r="N171" s="160" t="s">
        <v>1428</v>
      </c>
      <c r="P171" s="207">
        <f t="shared" si="26"/>
        <v>0</v>
      </c>
      <c r="Q171" s="207">
        <v>0</v>
      </c>
      <c r="R171" s="207">
        <f t="shared" si="27"/>
        <v>0</v>
      </c>
      <c r="S171" s="207">
        <v>0</v>
      </c>
      <c r="T171" s="208">
        <f t="shared" si="28"/>
        <v>0</v>
      </c>
      <c r="AR171" s="209" t="s">
        <v>526</v>
      </c>
      <c r="AT171" s="209" t="s">
        <v>1479</v>
      </c>
      <c r="AU171" s="209" t="s">
        <v>22</v>
      </c>
      <c r="AY171" s="105" t="s">
        <v>1476</v>
      </c>
      <c r="BE171" s="210">
        <f t="shared" si="29"/>
        <v>0</v>
      </c>
      <c r="BF171" s="210">
        <f t="shared" si="30"/>
        <v>0</v>
      </c>
      <c r="BG171" s="210">
        <f t="shared" si="31"/>
        <v>0</v>
      </c>
      <c r="BH171" s="210">
        <f t="shared" si="32"/>
        <v>0</v>
      </c>
      <c r="BI171" s="210">
        <f t="shared" si="33"/>
        <v>0</v>
      </c>
      <c r="BJ171" s="105" t="s">
        <v>28</v>
      </c>
      <c r="BK171" s="210">
        <f t="shared" si="34"/>
        <v>0</v>
      </c>
      <c r="BL171" s="105" t="s">
        <v>526</v>
      </c>
      <c r="BM171" s="209" t="s">
        <v>1592</v>
      </c>
    </row>
    <row r="172" spans="2:65" s="113" customFormat="1" ht="24.2" customHeight="1">
      <c r="B172" s="112"/>
      <c r="C172" s="198" t="s">
        <v>76</v>
      </c>
      <c r="D172" s="198" t="s">
        <v>1479</v>
      </c>
      <c r="E172" s="199" t="s">
        <v>1593</v>
      </c>
      <c r="F172" s="200" t="s">
        <v>1594</v>
      </c>
      <c r="G172" s="201" t="s">
        <v>1316</v>
      </c>
      <c r="H172" s="202">
        <v>25</v>
      </c>
      <c r="I172" s="203"/>
      <c r="J172" s="204">
        <f t="shared" si="25"/>
        <v>0</v>
      </c>
      <c r="K172" s="205"/>
      <c r="L172" s="112"/>
      <c r="M172" s="206" t="s">
        <v>46</v>
      </c>
      <c r="N172" s="160" t="s">
        <v>1428</v>
      </c>
      <c r="P172" s="207">
        <f t="shared" si="26"/>
        <v>0</v>
      </c>
      <c r="Q172" s="207">
        <v>0</v>
      </c>
      <c r="R172" s="207">
        <f t="shared" si="27"/>
        <v>0</v>
      </c>
      <c r="S172" s="207">
        <v>0</v>
      </c>
      <c r="T172" s="208">
        <f t="shared" si="28"/>
        <v>0</v>
      </c>
      <c r="AR172" s="209" t="s">
        <v>526</v>
      </c>
      <c r="AT172" s="209" t="s">
        <v>1479</v>
      </c>
      <c r="AU172" s="209" t="s">
        <v>22</v>
      </c>
      <c r="AY172" s="105" t="s">
        <v>1476</v>
      </c>
      <c r="BE172" s="210">
        <f t="shared" si="29"/>
        <v>0</v>
      </c>
      <c r="BF172" s="210">
        <f t="shared" si="30"/>
        <v>0</v>
      </c>
      <c r="BG172" s="210">
        <f t="shared" si="31"/>
        <v>0</v>
      </c>
      <c r="BH172" s="210">
        <f t="shared" si="32"/>
        <v>0</v>
      </c>
      <c r="BI172" s="210">
        <f t="shared" si="33"/>
        <v>0</v>
      </c>
      <c r="BJ172" s="105" t="s">
        <v>28</v>
      </c>
      <c r="BK172" s="210">
        <f t="shared" si="34"/>
        <v>0</v>
      </c>
      <c r="BL172" s="105" t="s">
        <v>526</v>
      </c>
      <c r="BM172" s="209" t="s">
        <v>1595</v>
      </c>
    </row>
    <row r="173" spans="2:65" s="113" customFormat="1" ht="33" customHeight="1">
      <c r="B173" s="112"/>
      <c r="C173" s="198" t="s">
        <v>79</v>
      </c>
      <c r="D173" s="198" t="s">
        <v>1479</v>
      </c>
      <c r="E173" s="199" t="s">
        <v>1596</v>
      </c>
      <c r="F173" s="200" t="s">
        <v>1597</v>
      </c>
      <c r="G173" s="201" t="s">
        <v>1336</v>
      </c>
      <c r="H173" s="202">
        <v>21</v>
      </c>
      <c r="I173" s="203"/>
      <c r="J173" s="204">
        <f t="shared" si="25"/>
        <v>0</v>
      </c>
      <c r="K173" s="205"/>
      <c r="L173" s="112"/>
      <c r="M173" s="206" t="s">
        <v>46</v>
      </c>
      <c r="N173" s="160" t="s">
        <v>1428</v>
      </c>
      <c r="P173" s="207">
        <f t="shared" si="26"/>
        <v>0</v>
      </c>
      <c r="Q173" s="207">
        <v>0</v>
      </c>
      <c r="R173" s="207">
        <f t="shared" si="27"/>
        <v>0</v>
      </c>
      <c r="S173" s="207">
        <v>0</v>
      </c>
      <c r="T173" s="208">
        <f t="shared" si="28"/>
        <v>0</v>
      </c>
      <c r="AR173" s="209" t="s">
        <v>526</v>
      </c>
      <c r="AT173" s="209" t="s">
        <v>1479</v>
      </c>
      <c r="AU173" s="209" t="s">
        <v>22</v>
      </c>
      <c r="AY173" s="105" t="s">
        <v>1476</v>
      </c>
      <c r="BE173" s="210">
        <f t="shared" si="29"/>
        <v>0</v>
      </c>
      <c r="BF173" s="210">
        <f t="shared" si="30"/>
        <v>0</v>
      </c>
      <c r="BG173" s="210">
        <f t="shared" si="31"/>
        <v>0</v>
      </c>
      <c r="BH173" s="210">
        <f t="shared" si="32"/>
        <v>0</v>
      </c>
      <c r="BI173" s="210">
        <f t="shared" si="33"/>
        <v>0</v>
      </c>
      <c r="BJ173" s="105" t="s">
        <v>28</v>
      </c>
      <c r="BK173" s="210">
        <f t="shared" si="34"/>
        <v>0</v>
      </c>
      <c r="BL173" s="105" t="s">
        <v>526</v>
      </c>
      <c r="BM173" s="209" t="s">
        <v>1598</v>
      </c>
    </row>
    <row r="174" spans="2:65" s="113" customFormat="1" ht="16.5" customHeight="1">
      <c r="B174" s="112"/>
      <c r="C174" s="198" t="s">
        <v>82</v>
      </c>
      <c r="D174" s="198" t="s">
        <v>1479</v>
      </c>
      <c r="E174" s="199" t="s">
        <v>1599</v>
      </c>
      <c r="F174" s="200" t="s">
        <v>1600</v>
      </c>
      <c r="G174" s="201" t="s">
        <v>1336</v>
      </c>
      <c r="H174" s="202">
        <v>11</v>
      </c>
      <c r="I174" s="203"/>
      <c r="J174" s="204">
        <f t="shared" si="25"/>
        <v>0</v>
      </c>
      <c r="K174" s="205"/>
      <c r="L174" s="112"/>
      <c r="M174" s="206" t="s">
        <v>46</v>
      </c>
      <c r="N174" s="160" t="s">
        <v>1428</v>
      </c>
      <c r="P174" s="207">
        <f t="shared" si="26"/>
        <v>0</v>
      </c>
      <c r="Q174" s="207">
        <v>0</v>
      </c>
      <c r="R174" s="207">
        <f t="shared" si="27"/>
        <v>0</v>
      </c>
      <c r="S174" s="207">
        <v>0</v>
      </c>
      <c r="T174" s="208">
        <f t="shared" si="28"/>
        <v>0</v>
      </c>
      <c r="AR174" s="209" t="s">
        <v>526</v>
      </c>
      <c r="AT174" s="209" t="s">
        <v>1479</v>
      </c>
      <c r="AU174" s="209" t="s">
        <v>22</v>
      </c>
      <c r="AY174" s="105" t="s">
        <v>1476</v>
      </c>
      <c r="BE174" s="210">
        <f t="shared" si="29"/>
        <v>0</v>
      </c>
      <c r="BF174" s="210">
        <f t="shared" si="30"/>
        <v>0</v>
      </c>
      <c r="BG174" s="210">
        <f t="shared" si="31"/>
        <v>0</v>
      </c>
      <c r="BH174" s="210">
        <f t="shared" si="32"/>
        <v>0</v>
      </c>
      <c r="BI174" s="210">
        <f t="shared" si="33"/>
        <v>0</v>
      </c>
      <c r="BJ174" s="105" t="s">
        <v>28</v>
      </c>
      <c r="BK174" s="210">
        <f t="shared" si="34"/>
        <v>0</v>
      </c>
      <c r="BL174" s="105" t="s">
        <v>526</v>
      </c>
      <c r="BM174" s="209" t="s">
        <v>1601</v>
      </c>
    </row>
    <row r="175" spans="2:65" s="113" customFormat="1" ht="24.2" customHeight="1">
      <c r="B175" s="112"/>
      <c r="C175" s="198" t="s">
        <v>85</v>
      </c>
      <c r="D175" s="198" t="s">
        <v>1479</v>
      </c>
      <c r="E175" s="199" t="s">
        <v>1602</v>
      </c>
      <c r="F175" s="200" t="s">
        <v>1603</v>
      </c>
      <c r="G175" s="201" t="s">
        <v>1578</v>
      </c>
      <c r="H175" s="202">
        <v>0.7</v>
      </c>
      <c r="I175" s="203"/>
      <c r="J175" s="204">
        <f t="shared" si="25"/>
        <v>0</v>
      </c>
      <c r="K175" s="205"/>
      <c r="L175" s="112"/>
      <c r="M175" s="206" t="s">
        <v>46</v>
      </c>
      <c r="N175" s="160" t="s">
        <v>1428</v>
      </c>
      <c r="P175" s="207">
        <f t="shared" si="26"/>
        <v>0</v>
      </c>
      <c r="Q175" s="207">
        <v>0</v>
      </c>
      <c r="R175" s="207">
        <f t="shared" si="27"/>
        <v>0</v>
      </c>
      <c r="S175" s="207">
        <v>0</v>
      </c>
      <c r="T175" s="208">
        <f t="shared" si="28"/>
        <v>0</v>
      </c>
      <c r="AR175" s="209" t="s">
        <v>526</v>
      </c>
      <c r="AT175" s="209" t="s">
        <v>1479</v>
      </c>
      <c r="AU175" s="209" t="s">
        <v>22</v>
      </c>
      <c r="AY175" s="105" t="s">
        <v>1476</v>
      </c>
      <c r="BE175" s="210">
        <f t="shared" si="29"/>
        <v>0</v>
      </c>
      <c r="BF175" s="210">
        <f t="shared" si="30"/>
        <v>0</v>
      </c>
      <c r="BG175" s="210">
        <f t="shared" si="31"/>
        <v>0</v>
      </c>
      <c r="BH175" s="210">
        <f t="shared" si="32"/>
        <v>0</v>
      </c>
      <c r="BI175" s="210">
        <f t="shared" si="33"/>
        <v>0</v>
      </c>
      <c r="BJ175" s="105" t="s">
        <v>28</v>
      </c>
      <c r="BK175" s="210">
        <f t="shared" si="34"/>
        <v>0</v>
      </c>
      <c r="BL175" s="105" t="s">
        <v>526</v>
      </c>
      <c r="BM175" s="209" t="s">
        <v>1604</v>
      </c>
    </row>
    <row r="176" spans="2:65" s="113" customFormat="1" ht="24.2" customHeight="1">
      <c r="B176" s="112"/>
      <c r="C176" s="198" t="s">
        <v>88</v>
      </c>
      <c r="D176" s="198" t="s">
        <v>1479</v>
      </c>
      <c r="E176" s="199" t="s">
        <v>1605</v>
      </c>
      <c r="F176" s="200" t="s">
        <v>1606</v>
      </c>
      <c r="G176" s="201" t="s">
        <v>1316</v>
      </c>
      <c r="H176" s="202">
        <v>25</v>
      </c>
      <c r="I176" s="203"/>
      <c r="J176" s="204">
        <f t="shared" si="25"/>
        <v>0</v>
      </c>
      <c r="K176" s="205"/>
      <c r="L176" s="112"/>
      <c r="M176" s="206" t="s">
        <v>46</v>
      </c>
      <c r="N176" s="160" t="s">
        <v>1428</v>
      </c>
      <c r="P176" s="207">
        <f t="shared" si="26"/>
        <v>0</v>
      </c>
      <c r="Q176" s="207">
        <v>0</v>
      </c>
      <c r="R176" s="207">
        <f t="shared" si="27"/>
        <v>0</v>
      </c>
      <c r="S176" s="207">
        <v>0</v>
      </c>
      <c r="T176" s="208">
        <f t="shared" si="28"/>
        <v>0</v>
      </c>
      <c r="AR176" s="209" t="s">
        <v>526</v>
      </c>
      <c r="AT176" s="209" t="s">
        <v>1479</v>
      </c>
      <c r="AU176" s="209" t="s">
        <v>22</v>
      </c>
      <c r="AY176" s="105" t="s">
        <v>1476</v>
      </c>
      <c r="BE176" s="210">
        <f t="shared" si="29"/>
        <v>0</v>
      </c>
      <c r="BF176" s="210">
        <f t="shared" si="30"/>
        <v>0</v>
      </c>
      <c r="BG176" s="210">
        <f t="shared" si="31"/>
        <v>0</v>
      </c>
      <c r="BH176" s="210">
        <f t="shared" si="32"/>
        <v>0</v>
      </c>
      <c r="BI176" s="210">
        <f t="shared" si="33"/>
        <v>0</v>
      </c>
      <c r="BJ176" s="105" t="s">
        <v>28</v>
      </c>
      <c r="BK176" s="210">
        <f t="shared" si="34"/>
        <v>0</v>
      </c>
      <c r="BL176" s="105" t="s">
        <v>526</v>
      </c>
      <c r="BM176" s="209" t="s">
        <v>1607</v>
      </c>
    </row>
    <row r="177" spans="2:65" s="113" customFormat="1" ht="16.5" customHeight="1">
      <c r="B177" s="112"/>
      <c r="C177" s="198" t="s">
        <v>91</v>
      </c>
      <c r="D177" s="198" t="s">
        <v>1479</v>
      </c>
      <c r="E177" s="199" t="s">
        <v>1608</v>
      </c>
      <c r="F177" s="200" t="s">
        <v>1609</v>
      </c>
      <c r="G177" s="201" t="s">
        <v>1316</v>
      </c>
      <c r="H177" s="202">
        <v>25</v>
      </c>
      <c r="I177" s="203"/>
      <c r="J177" s="204">
        <f t="shared" si="25"/>
        <v>0</v>
      </c>
      <c r="K177" s="205"/>
      <c r="L177" s="112"/>
      <c r="M177" s="206" t="s">
        <v>46</v>
      </c>
      <c r="N177" s="160" t="s">
        <v>1428</v>
      </c>
      <c r="P177" s="207">
        <f t="shared" si="26"/>
        <v>0</v>
      </c>
      <c r="Q177" s="207">
        <v>7E-05</v>
      </c>
      <c r="R177" s="207">
        <f t="shared" si="27"/>
        <v>0.0017499999999999998</v>
      </c>
      <c r="S177" s="207">
        <v>0</v>
      </c>
      <c r="T177" s="208">
        <f t="shared" si="28"/>
        <v>0</v>
      </c>
      <c r="AR177" s="209" t="s">
        <v>526</v>
      </c>
      <c r="AT177" s="209" t="s">
        <v>1479</v>
      </c>
      <c r="AU177" s="209" t="s">
        <v>22</v>
      </c>
      <c r="AY177" s="105" t="s">
        <v>1476</v>
      </c>
      <c r="BE177" s="210">
        <f t="shared" si="29"/>
        <v>0</v>
      </c>
      <c r="BF177" s="210">
        <f t="shared" si="30"/>
        <v>0</v>
      </c>
      <c r="BG177" s="210">
        <f t="shared" si="31"/>
        <v>0</v>
      </c>
      <c r="BH177" s="210">
        <f t="shared" si="32"/>
        <v>0</v>
      </c>
      <c r="BI177" s="210">
        <f t="shared" si="33"/>
        <v>0</v>
      </c>
      <c r="BJ177" s="105" t="s">
        <v>28</v>
      </c>
      <c r="BK177" s="210">
        <f t="shared" si="34"/>
        <v>0</v>
      </c>
      <c r="BL177" s="105" t="s">
        <v>526</v>
      </c>
      <c r="BM177" s="209" t="s">
        <v>1610</v>
      </c>
    </row>
    <row r="178" spans="2:65" s="113" customFormat="1" ht="24.2" customHeight="1">
      <c r="B178" s="112"/>
      <c r="C178" s="198" t="s">
        <v>176</v>
      </c>
      <c r="D178" s="198" t="s">
        <v>1479</v>
      </c>
      <c r="E178" s="199" t="s">
        <v>1611</v>
      </c>
      <c r="F178" s="200" t="s">
        <v>1612</v>
      </c>
      <c r="G178" s="201" t="s">
        <v>1316</v>
      </c>
      <c r="H178" s="202">
        <v>25</v>
      </c>
      <c r="I178" s="203"/>
      <c r="J178" s="204">
        <f t="shared" si="25"/>
        <v>0</v>
      </c>
      <c r="K178" s="205"/>
      <c r="L178" s="112"/>
      <c r="M178" s="206" t="s">
        <v>46</v>
      </c>
      <c r="N178" s="160" t="s">
        <v>1428</v>
      </c>
      <c r="P178" s="207">
        <f t="shared" si="26"/>
        <v>0</v>
      </c>
      <c r="Q178" s="207">
        <v>0</v>
      </c>
      <c r="R178" s="207">
        <f t="shared" si="27"/>
        <v>0</v>
      </c>
      <c r="S178" s="207">
        <v>0</v>
      </c>
      <c r="T178" s="208">
        <f t="shared" si="28"/>
        <v>0</v>
      </c>
      <c r="AR178" s="209" t="s">
        <v>526</v>
      </c>
      <c r="AT178" s="209" t="s">
        <v>1479</v>
      </c>
      <c r="AU178" s="209" t="s">
        <v>22</v>
      </c>
      <c r="AY178" s="105" t="s">
        <v>1476</v>
      </c>
      <c r="BE178" s="210">
        <f t="shared" si="29"/>
        <v>0</v>
      </c>
      <c r="BF178" s="210">
        <f t="shared" si="30"/>
        <v>0</v>
      </c>
      <c r="BG178" s="210">
        <f t="shared" si="31"/>
        <v>0</v>
      </c>
      <c r="BH178" s="210">
        <f t="shared" si="32"/>
        <v>0</v>
      </c>
      <c r="BI178" s="210">
        <f t="shared" si="33"/>
        <v>0</v>
      </c>
      <c r="BJ178" s="105" t="s">
        <v>28</v>
      </c>
      <c r="BK178" s="210">
        <f t="shared" si="34"/>
        <v>0</v>
      </c>
      <c r="BL178" s="105" t="s">
        <v>526</v>
      </c>
      <c r="BM178" s="209" t="s">
        <v>1613</v>
      </c>
    </row>
    <row r="179" spans="2:65" s="113" customFormat="1" ht="24.2" customHeight="1">
      <c r="B179" s="112"/>
      <c r="C179" s="211" t="s">
        <v>181</v>
      </c>
      <c r="D179" s="211" t="s">
        <v>219</v>
      </c>
      <c r="E179" s="212" t="s">
        <v>1614</v>
      </c>
      <c r="F179" s="213" t="s">
        <v>1615</v>
      </c>
      <c r="G179" s="214" t="s">
        <v>1316</v>
      </c>
      <c r="H179" s="215">
        <v>26.25</v>
      </c>
      <c r="I179" s="216"/>
      <c r="J179" s="217">
        <f t="shared" si="25"/>
        <v>0</v>
      </c>
      <c r="K179" s="218"/>
      <c r="L179" s="219"/>
      <c r="M179" s="220" t="s">
        <v>46</v>
      </c>
      <c r="N179" s="221" t="s">
        <v>1428</v>
      </c>
      <c r="P179" s="207">
        <f t="shared" si="26"/>
        <v>0</v>
      </c>
      <c r="Q179" s="207">
        <v>0.00035</v>
      </c>
      <c r="R179" s="207">
        <f t="shared" si="27"/>
        <v>0.0091875</v>
      </c>
      <c r="S179" s="207">
        <v>0</v>
      </c>
      <c r="T179" s="208">
        <f t="shared" si="28"/>
        <v>0</v>
      </c>
      <c r="AR179" s="209" t="s">
        <v>1508</v>
      </c>
      <c r="AT179" s="209" t="s">
        <v>219</v>
      </c>
      <c r="AU179" s="209" t="s">
        <v>22</v>
      </c>
      <c r="AY179" s="105" t="s">
        <v>1476</v>
      </c>
      <c r="BE179" s="210">
        <f t="shared" si="29"/>
        <v>0</v>
      </c>
      <c r="BF179" s="210">
        <f t="shared" si="30"/>
        <v>0</v>
      </c>
      <c r="BG179" s="210">
        <f t="shared" si="31"/>
        <v>0</v>
      </c>
      <c r="BH179" s="210">
        <f t="shared" si="32"/>
        <v>0</v>
      </c>
      <c r="BI179" s="210">
        <f t="shared" si="33"/>
        <v>0</v>
      </c>
      <c r="BJ179" s="105" t="s">
        <v>28</v>
      </c>
      <c r="BK179" s="210">
        <f t="shared" si="34"/>
        <v>0</v>
      </c>
      <c r="BL179" s="105" t="s">
        <v>1508</v>
      </c>
      <c r="BM179" s="209" t="s">
        <v>1616</v>
      </c>
    </row>
    <row r="180" spans="2:65" s="113" customFormat="1" ht="37.9" customHeight="1">
      <c r="B180" s="112"/>
      <c r="C180" s="198" t="s">
        <v>94</v>
      </c>
      <c r="D180" s="198" t="s">
        <v>1479</v>
      </c>
      <c r="E180" s="199" t="s">
        <v>1617</v>
      </c>
      <c r="F180" s="200" t="s">
        <v>1618</v>
      </c>
      <c r="G180" s="201" t="s">
        <v>1309</v>
      </c>
      <c r="H180" s="202">
        <v>1</v>
      </c>
      <c r="I180" s="203"/>
      <c r="J180" s="204">
        <f t="shared" si="25"/>
        <v>0</v>
      </c>
      <c r="K180" s="205"/>
      <c r="L180" s="112"/>
      <c r="M180" s="206" t="s">
        <v>46</v>
      </c>
      <c r="N180" s="160" t="s">
        <v>1428</v>
      </c>
      <c r="P180" s="207">
        <f t="shared" si="26"/>
        <v>0</v>
      </c>
      <c r="Q180" s="207">
        <v>0.1395</v>
      </c>
      <c r="R180" s="207">
        <f t="shared" si="27"/>
        <v>0.1395</v>
      </c>
      <c r="S180" s="207">
        <v>0</v>
      </c>
      <c r="T180" s="208">
        <f t="shared" si="28"/>
        <v>0</v>
      </c>
      <c r="AR180" s="209" t="s">
        <v>526</v>
      </c>
      <c r="AT180" s="209" t="s">
        <v>1479</v>
      </c>
      <c r="AU180" s="209" t="s">
        <v>22</v>
      </c>
      <c r="AY180" s="105" t="s">
        <v>1476</v>
      </c>
      <c r="BE180" s="210">
        <f t="shared" si="29"/>
        <v>0</v>
      </c>
      <c r="BF180" s="210">
        <f t="shared" si="30"/>
        <v>0</v>
      </c>
      <c r="BG180" s="210">
        <f t="shared" si="31"/>
        <v>0</v>
      </c>
      <c r="BH180" s="210">
        <f t="shared" si="32"/>
        <v>0</v>
      </c>
      <c r="BI180" s="210">
        <f t="shared" si="33"/>
        <v>0</v>
      </c>
      <c r="BJ180" s="105" t="s">
        <v>28</v>
      </c>
      <c r="BK180" s="210">
        <f t="shared" si="34"/>
        <v>0</v>
      </c>
      <c r="BL180" s="105" t="s">
        <v>526</v>
      </c>
      <c r="BM180" s="209" t="s">
        <v>1619</v>
      </c>
    </row>
    <row r="181" spans="2:65" s="113" customFormat="1" ht="62.65" customHeight="1">
      <c r="B181" s="112"/>
      <c r="C181" s="211" t="s">
        <v>97</v>
      </c>
      <c r="D181" s="211" t="s">
        <v>219</v>
      </c>
      <c r="E181" s="212" t="s">
        <v>1620</v>
      </c>
      <c r="F181" s="213" t="s">
        <v>1621</v>
      </c>
      <c r="G181" s="214" t="s">
        <v>1309</v>
      </c>
      <c r="H181" s="215">
        <v>1</v>
      </c>
      <c r="I181" s="216"/>
      <c r="J181" s="217">
        <f t="shared" si="25"/>
        <v>0</v>
      </c>
      <c r="K181" s="218"/>
      <c r="L181" s="219"/>
      <c r="M181" s="222" t="s">
        <v>46</v>
      </c>
      <c r="N181" s="223" t="s">
        <v>1428</v>
      </c>
      <c r="O181" s="224"/>
      <c r="P181" s="225">
        <f t="shared" si="26"/>
        <v>0</v>
      </c>
      <c r="Q181" s="225">
        <v>0.007</v>
      </c>
      <c r="R181" s="225">
        <f t="shared" si="27"/>
        <v>0.007</v>
      </c>
      <c r="S181" s="225">
        <v>0</v>
      </c>
      <c r="T181" s="226">
        <f t="shared" si="28"/>
        <v>0</v>
      </c>
      <c r="AR181" s="209" t="s">
        <v>1622</v>
      </c>
      <c r="AT181" s="209" t="s">
        <v>219</v>
      </c>
      <c r="AU181" s="209" t="s">
        <v>22</v>
      </c>
      <c r="AY181" s="105" t="s">
        <v>1476</v>
      </c>
      <c r="BE181" s="210">
        <f t="shared" si="29"/>
        <v>0</v>
      </c>
      <c r="BF181" s="210">
        <f t="shared" si="30"/>
        <v>0</v>
      </c>
      <c r="BG181" s="210">
        <f t="shared" si="31"/>
        <v>0</v>
      </c>
      <c r="BH181" s="210">
        <f t="shared" si="32"/>
        <v>0</v>
      </c>
      <c r="BI181" s="210">
        <f t="shared" si="33"/>
        <v>0</v>
      </c>
      <c r="BJ181" s="105" t="s">
        <v>28</v>
      </c>
      <c r="BK181" s="210">
        <f t="shared" si="34"/>
        <v>0</v>
      </c>
      <c r="BL181" s="105" t="s">
        <v>526</v>
      </c>
      <c r="BM181" s="209" t="s">
        <v>1623</v>
      </c>
    </row>
    <row r="182" spans="2:12" s="113" customFormat="1" ht="6.95" customHeight="1">
      <c r="B182" s="142"/>
      <c r="C182" s="143"/>
      <c r="D182" s="143"/>
      <c r="E182" s="143"/>
      <c r="F182" s="143"/>
      <c r="G182" s="143"/>
      <c r="H182" s="143"/>
      <c r="I182" s="143"/>
      <c r="J182" s="143"/>
      <c r="K182" s="143"/>
      <c r="L182" s="112"/>
    </row>
  </sheetData>
  <sheetProtection algorithmName="SHA-512" hashValue="Lk6/8xPGT3W08p3vagnHxH3MVgQR4m+aLg1onY81IsD7GGlvBOAcS02iG7yqqpXjCV6GbwaPVZxyvrvwUfTaFA==" saltValue="2te+V7QgBZskHb5Ov7nPfauejm5+mEwI+SAiYxivODqLj3sBWJc7wDAUu2XFc5+jCdupfwXmixHZDgQ1QjjX4A==" spinCount="100000" sheet="1" objects="1" scenarios="1" formatColumns="0" formatRows="0" autoFilter="0"/>
  <autoFilter ref="C130:K181"/>
  <mergeCells count="14">
    <mergeCell ref="E121:H121"/>
    <mergeCell ref="E123:H123"/>
    <mergeCell ref="E87:H87"/>
    <mergeCell ref="D105:F105"/>
    <mergeCell ref="D106:F106"/>
    <mergeCell ref="D107:F107"/>
    <mergeCell ref="D108:F108"/>
    <mergeCell ref="D109:F109"/>
    <mergeCell ref="E85:H85"/>
    <mergeCell ref="L2:V2"/>
    <mergeCell ref="E7:H7"/>
    <mergeCell ref="E9:H9"/>
    <mergeCell ref="E18:H18"/>
    <mergeCell ref="E27:H2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5"/>
  <sheetViews>
    <sheetView workbookViewId="0" topLeftCell="A1">
      <pane ySplit="7" topLeftCell="A16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0+O8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23</v>
      </c>
      <c r="I3" s="32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3" t="s">
        <v>17</v>
      </c>
      <c r="C4" s="255" t="s">
        <v>23</v>
      </c>
      <c r="D4" s="256"/>
      <c r="E4" s="14" t="s">
        <v>24</v>
      </c>
      <c r="F4" s="2"/>
      <c r="G4" s="2"/>
      <c r="H4" s="15"/>
      <c r="I4" s="15"/>
      <c r="O4" t="s">
        <v>19</v>
      </c>
      <c r="P4" t="s">
        <v>22</v>
      </c>
    </row>
    <row r="5" spans="1:16" ht="12.75" customHeight="1">
      <c r="A5" s="253" t="s">
        <v>25</v>
      </c>
      <c r="B5" s="253" t="s">
        <v>27</v>
      </c>
      <c r="C5" s="253" t="s">
        <v>29</v>
      </c>
      <c r="D5" s="253" t="s">
        <v>30</v>
      </c>
      <c r="E5" s="253" t="s">
        <v>31</v>
      </c>
      <c r="F5" s="253" t="s">
        <v>33</v>
      </c>
      <c r="G5" s="253" t="s">
        <v>35</v>
      </c>
      <c r="H5" s="253" t="s">
        <v>37</v>
      </c>
      <c r="I5" s="253"/>
      <c r="O5" t="s">
        <v>20</v>
      </c>
      <c r="P5" t="s">
        <v>22</v>
      </c>
    </row>
    <row r="6" spans="1:9" ht="12.75" customHeight="1">
      <c r="A6" s="253"/>
      <c r="B6" s="253"/>
      <c r="C6" s="253"/>
      <c r="D6" s="253"/>
      <c r="E6" s="253"/>
      <c r="F6" s="253"/>
      <c r="G6" s="253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5" t="s">
        <v>42</v>
      </c>
      <c r="B8" s="15"/>
      <c r="C8" s="19" t="s">
        <v>26</v>
      </c>
      <c r="D8" s="15"/>
      <c r="E8" s="20" t="s">
        <v>43</v>
      </c>
      <c r="F8" s="15"/>
      <c r="G8" s="15"/>
      <c r="H8" s="15"/>
      <c r="I8" s="21">
        <f>0+Q8</f>
        <v>0</v>
      </c>
      <c r="O8">
        <f>0+R8</f>
        <v>0</v>
      </c>
      <c r="Q8">
        <f>0+I9+I12+I15+I18+I21+I24+I27+I30+I33+I36+I39+I42+I45+I48+I51+I54+I57+I60+I63</f>
        <v>0</v>
      </c>
      <c r="R8">
        <f>0+O9+O12+O15+O18+O21+O24+O27+O30+O33+O36+O39+O42+O45+O48+O51+O54+O57+O60+O63</f>
        <v>0</v>
      </c>
    </row>
    <row r="9" spans="1:16" ht="12.75">
      <c r="A9" s="18" t="s">
        <v>44</v>
      </c>
      <c r="B9" s="22" t="s">
        <v>28</v>
      </c>
      <c r="C9" s="22" t="s">
        <v>45</v>
      </c>
      <c r="D9" s="18" t="s">
        <v>46</v>
      </c>
      <c r="E9" s="23" t="s">
        <v>47</v>
      </c>
      <c r="F9" s="24" t="s">
        <v>48</v>
      </c>
      <c r="G9" s="25">
        <v>1</v>
      </c>
      <c r="H9" s="26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2.75">
      <c r="A10" s="27" t="s">
        <v>49</v>
      </c>
      <c r="E10" s="28" t="s">
        <v>50</v>
      </c>
    </row>
    <row r="11" spans="1:5" ht="12.75">
      <c r="A11" s="31" t="s">
        <v>51</v>
      </c>
      <c r="E11" s="30" t="s">
        <v>46</v>
      </c>
    </row>
    <row r="12" spans="1:16" ht="12.75">
      <c r="A12" s="18" t="s">
        <v>44</v>
      </c>
      <c r="B12" s="22" t="s">
        <v>22</v>
      </c>
      <c r="C12" s="22" t="s">
        <v>52</v>
      </c>
      <c r="D12" s="18" t="s">
        <v>46</v>
      </c>
      <c r="E12" s="23" t="s">
        <v>53</v>
      </c>
      <c r="F12" s="24" t="s">
        <v>48</v>
      </c>
      <c r="G12" s="25">
        <v>1</v>
      </c>
      <c r="H12" s="26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25.5">
      <c r="A13" s="27" t="s">
        <v>49</v>
      </c>
      <c r="E13" s="28" t="s">
        <v>54</v>
      </c>
    </row>
    <row r="14" spans="1:5" ht="12.75">
      <c r="A14" s="31" t="s">
        <v>51</v>
      </c>
      <c r="E14" s="30" t="s">
        <v>46</v>
      </c>
    </row>
    <row r="15" spans="1:16" ht="12.75">
      <c r="A15" s="18" t="s">
        <v>44</v>
      </c>
      <c r="B15" s="22" t="s">
        <v>21</v>
      </c>
      <c r="C15" s="22" t="s">
        <v>55</v>
      </c>
      <c r="D15" s="18" t="s">
        <v>46</v>
      </c>
      <c r="E15" s="23" t="s">
        <v>56</v>
      </c>
      <c r="F15" s="24" t="s">
        <v>48</v>
      </c>
      <c r="G15" s="25">
        <v>1</v>
      </c>
      <c r="H15" s="26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12.75">
      <c r="A16" s="27" t="s">
        <v>49</v>
      </c>
      <c r="E16" s="28" t="s">
        <v>50</v>
      </c>
    </row>
    <row r="17" spans="1:5" ht="12.75">
      <c r="A17" s="31" t="s">
        <v>51</v>
      </c>
      <c r="E17" s="30" t="s">
        <v>46</v>
      </c>
    </row>
    <row r="18" spans="1:16" ht="12.75">
      <c r="A18" s="18" t="s">
        <v>44</v>
      </c>
      <c r="B18" s="22" t="s">
        <v>32</v>
      </c>
      <c r="C18" s="22" t="s">
        <v>57</v>
      </c>
      <c r="D18" s="18" t="s">
        <v>46</v>
      </c>
      <c r="E18" s="23" t="s">
        <v>58</v>
      </c>
      <c r="F18" s="24" t="s">
        <v>48</v>
      </c>
      <c r="G18" s="25">
        <v>1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12.75">
      <c r="A19" s="27" t="s">
        <v>49</v>
      </c>
      <c r="E19" s="28" t="s">
        <v>50</v>
      </c>
    </row>
    <row r="20" spans="1:5" ht="12.75">
      <c r="A20" s="31" t="s">
        <v>51</v>
      </c>
      <c r="E20" s="30" t="s">
        <v>46</v>
      </c>
    </row>
    <row r="21" spans="1:16" ht="12.75">
      <c r="A21" s="18" t="s">
        <v>44</v>
      </c>
      <c r="B21" s="22" t="s">
        <v>34</v>
      </c>
      <c r="C21" s="22" t="s">
        <v>59</v>
      </c>
      <c r="D21" s="18" t="s">
        <v>46</v>
      </c>
      <c r="E21" s="23" t="s">
        <v>60</v>
      </c>
      <c r="F21" s="24" t="s">
        <v>48</v>
      </c>
      <c r="G21" s="25">
        <v>1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12.75">
      <c r="A22" s="27" t="s">
        <v>49</v>
      </c>
      <c r="E22" s="28" t="s">
        <v>50</v>
      </c>
    </row>
    <row r="23" spans="1:5" ht="12.75">
      <c r="A23" s="31" t="s">
        <v>51</v>
      </c>
      <c r="E23" s="30" t="s">
        <v>46</v>
      </c>
    </row>
    <row r="24" spans="1:16" ht="12.75">
      <c r="A24" s="18" t="s">
        <v>44</v>
      </c>
      <c r="B24" s="22" t="s">
        <v>36</v>
      </c>
      <c r="C24" s="22" t="s">
        <v>61</v>
      </c>
      <c r="D24" s="18" t="s">
        <v>46</v>
      </c>
      <c r="E24" s="23" t="s">
        <v>62</v>
      </c>
      <c r="F24" s="24" t="s">
        <v>48</v>
      </c>
      <c r="G24" s="25">
        <v>1</v>
      </c>
      <c r="H24" s="26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12.75">
      <c r="A25" s="27" t="s">
        <v>49</v>
      </c>
      <c r="E25" s="28" t="s">
        <v>50</v>
      </c>
    </row>
    <row r="26" spans="1:5" ht="12.75">
      <c r="A26" s="31" t="s">
        <v>51</v>
      </c>
      <c r="E26" s="30" t="s">
        <v>46</v>
      </c>
    </row>
    <row r="27" spans="1:16" ht="12.75">
      <c r="A27" s="18" t="s">
        <v>44</v>
      </c>
      <c r="B27" s="22" t="s">
        <v>63</v>
      </c>
      <c r="C27" s="22" t="s">
        <v>64</v>
      </c>
      <c r="D27" s="18" t="s">
        <v>46</v>
      </c>
      <c r="E27" s="23" t="s">
        <v>65</v>
      </c>
      <c r="F27" s="24" t="s">
        <v>48</v>
      </c>
      <c r="G27" s="25">
        <v>1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12.75">
      <c r="A28" s="27" t="s">
        <v>49</v>
      </c>
      <c r="E28" s="28" t="s">
        <v>50</v>
      </c>
    </row>
    <row r="29" spans="1:5" ht="12.75">
      <c r="A29" s="31" t="s">
        <v>51</v>
      </c>
      <c r="E29" s="30" t="s">
        <v>46</v>
      </c>
    </row>
    <row r="30" spans="1:16" ht="12.75">
      <c r="A30" s="18" t="s">
        <v>44</v>
      </c>
      <c r="B30" s="22" t="s">
        <v>66</v>
      </c>
      <c r="C30" s="22" t="s">
        <v>67</v>
      </c>
      <c r="D30" s="18" t="s">
        <v>46</v>
      </c>
      <c r="E30" s="23" t="s">
        <v>68</v>
      </c>
      <c r="F30" s="24" t="s">
        <v>48</v>
      </c>
      <c r="G30" s="25">
        <v>1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12.75">
      <c r="A31" s="27" t="s">
        <v>49</v>
      </c>
      <c r="E31" s="28" t="s">
        <v>50</v>
      </c>
    </row>
    <row r="32" spans="1:5" ht="12.75">
      <c r="A32" s="31" t="s">
        <v>51</v>
      </c>
      <c r="E32" s="30" t="s">
        <v>46</v>
      </c>
    </row>
    <row r="33" spans="1:16" ht="25.5">
      <c r="A33" s="18" t="s">
        <v>44</v>
      </c>
      <c r="B33" s="22" t="s">
        <v>39</v>
      </c>
      <c r="C33" s="22" t="s">
        <v>69</v>
      </c>
      <c r="D33" s="18" t="s">
        <v>46</v>
      </c>
      <c r="E33" s="23" t="s">
        <v>70</v>
      </c>
      <c r="F33" s="24" t="s">
        <v>48</v>
      </c>
      <c r="G33" s="25">
        <v>1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7" t="s">
        <v>49</v>
      </c>
      <c r="E34" s="28" t="s">
        <v>50</v>
      </c>
    </row>
    <row r="35" spans="1:5" ht="12.75">
      <c r="A35" s="31" t="s">
        <v>51</v>
      </c>
      <c r="E35" s="30" t="s">
        <v>46</v>
      </c>
    </row>
    <row r="36" spans="1:16" ht="12.75">
      <c r="A36" s="18" t="s">
        <v>44</v>
      </c>
      <c r="B36" s="22" t="s">
        <v>41</v>
      </c>
      <c r="C36" s="22" t="s">
        <v>71</v>
      </c>
      <c r="D36" s="18" t="s">
        <v>46</v>
      </c>
      <c r="E36" s="23" t="s">
        <v>72</v>
      </c>
      <c r="F36" s="24" t="s">
        <v>48</v>
      </c>
      <c r="G36" s="25">
        <v>1</v>
      </c>
      <c r="H36" s="26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12.75">
      <c r="A37" s="27" t="s">
        <v>49</v>
      </c>
      <c r="E37" s="28" t="s">
        <v>50</v>
      </c>
    </row>
    <row r="38" spans="1:5" ht="12.75">
      <c r="A38" s="31" t="s">
        <v>51</v>
      </c>
      <c r="E38" s="30" t="s">
        <v>46</v>
      </c>
    </row>
    <row r="39" spans="1:16" ht="12.75">
      <c r="A39" s="18" t="s">
        <v>44</v>
      </c>
      <c r="B39" s="22" t="s">
        <v>73</v>
      </c>
      <c r="C39" s="22" t="s">
        <v>74</v>
      </c>
      <c r="D39" s="18" t="s">
        <v>46</v>
      </c>
      <c r="E39" s="23" t="s">
        <v>75</v>
      </c>
      <c r="F39" s="24" t="s">
        <v>48</v>
      </c>
      <c r="G39" s="25">
        <v>1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12.75">
      <c r="A40" s="27" t="s">
        <v>49</v>
      </c>
      <c r="E40" s="28" t="s">
        <v>50</v>
      </c>
    </row>
    <row r="41" spans="1:5" ht="12.75">
      <c r="A41" s="31" t="s">
        <v>51</v>
      </c>
      <c r="E41" s="30" t="s">
        <v>46</v>
      </c>
    </row>
    <row r="42" spans="1:16" ht="12.75">
      <c r="A42" s="18" t="s">
        <v>44</v>
      </c>
      <c r="B42" s="22" t="s">
        <v>76</v>
      </c>
      <c r="C42" s="22" t="s">
        <v>77</v>
      </c>
      <c r="D42" s="18" t="s">
        <v>46</v>
      </c>
      <c r="E42" s="23" t="s">
        <v>78</v>
      </c>
      <c r="F42" s="24" t="s">
        <v>48</v>
      </c>
      <c r="G42" s="25">
        <v>1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12.75">
      <c r="A43" s="27" t="s">
        <v>49</v>
      </c>
      <c r="E43" s="28" t="s">
        <v>50</v>
      </c>
    </row>
    <row r="44" spans="1:5" ht="12.75">
      <c r="A44" s="31" t="s">
        <v>51</v>
      </c>
      <c r="E44" s="30" t="s">
        <v>46</v>
      </c>
    </row>
    <row r="45" spans="1:16" ht="12.75">
      <c r="A45" s="18" t="s">
        <v>44</v>
      </c>
      <c r="B45" s="22" t="s">
        <v>79</v>
      </c>
      <c r="C45" s="22" t="s">
        <v>80</v>
      </c>
      <c r="D45" s="18" t="s">
        <v>46</v>
      </c>
      <c r="E45" s="23" t="s">
        <v>81</v>
      </c>
      <c r="F45" s="24" t="s">
        <v>48</v>
      </c>
      <c r="G45" s="25">
        <v>1</v>
      </c>
      <c r="H45" s="26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12.75">
      <c r="A46" s="27" t="s">
        <v>49</v>
      </c>
      <c r="E46" s="28" t="s">
        <v>50</v>
      </c>
    </row>
    <row r="47" spans="1:5" ht="12.75">
      <c r="A47" s="31" t="s">
        <v>51</v>
      </c>
      <c r="E47" s="30" t="s">
        <v>46</v>
      </c>
    </row>
    <row r="48" spans="1:16" ht="12.75">
      <c r="A48" s="18" t="s">
        <v>44</v>
      </c>
      <c r="B48" s="22" t="s">
        <v>82</v>
      </c>
      <c r="C48" s="22" t="s">
        <v>83</v>
      </c>
      <c r="D48" s="18" t="s">
        <v>46</v>
      </c>
      <c r="E48" s="23" t="s">
        <v>84</v>
      </c>
      <c r="F48" s="24" t="s">
        <v>48</v>
      </c>
      <c r="G48" s="25">
        <v>1</v>
      </c>
      <c r="H48" s="26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12.75">
      <c r="A49" s="27" t="s">
        <v>49</v>
      </c>
      <c r="E49" s="28" t="s">
        <v>50</v>
      </c>
    </row>
    <row r="50" spans="1:5" ht="12.75">
      <c r="A50" s="31" t="s">
        <v>51</v>
      </c>
      <c r="E50" s="30" t="s">
        <v>46</v>
      </c>
    </row>
    <row r="51" spans="1:16" ht="12.75">
      <c r="A51" s="18" t="s">
        <v>44</v>
      </c>
      <c r="B51" s="22" t="s">
        <v>85</v>
      </c>
      <c r="C51" s="22" t="s">
        <v>86</v>
      </c>
      <c r="D51" s="18" t="s">
        <v>46</v>
      </c>
      <c r="E51" s="23" t="s">
        <v>87</v>
      </c>
      <c r="F51" s="24" t="s">
        <v>48</v>
      </c>
      <c r="G51" s="25">
        <v>1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12.75">
      <c r="A52" s="27" t="s">
        <v>49</v>
      </c>
      <c r="E52" s="28" t="s">
        <v>50</v>
      </c>
    </row>
    <row r="53" spans="1:5" ht="12.75">
      <c r="A53" s="31" t="s">
        <v>51</v>
      </c>
      <c r="E53" s="30" t="s">
        <v>46</v>
      </c>
    </row>
    <row r="54" spans="1:16" ht="12.75">
      <c r="A54" s="18" t="s">
        <v>44</v>
      </c>
      <c r="B54" s="22" t="s">
        <v>88</v>
      </c>
      <c r="C54" s="22" t="s">
        <v>89</v>
      </c>
      <c r="D54" s="18" t="s">
        <v>46</v>
      </c>
      <c r="E54" s="23" t="s">
        <v>90</v>
      </c>
      <c r="F54" s="24" t="s">
        <v>48</v>
      </c>
      <c r="G54" s="25">
        <v>1</v>
      </c>
      <c r="H54" s="26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12.75">
      <c r="A55" s="27" t="s">
        <v>49</v>
      </c>
      <c r="E55" s="28" t="s">
        <v>50</v>
      </c>
    </row>
    <row r="56" spans="1:5" ht="12.75">
      <c r="A56" s="31" t="s">
        <v>51</v>
      </c>
      <c r="E56" s="30" t="s">
        <v>46</v>
      </c>
    </row>
    <row r="57" spans="1:16" ht="12.75">
      <c r="A57" s="18" t="s">
        <v>44</v>
      </c>
      <c r="B57" s="22" t="s">
        <v>91</v>
      </c>
      <c r="C57" s="22" t="s">
        <v>92</v>
      </c>
      <c r="D57" s="18" t="s">
        <v>46</v>
      </c>
      <c r="E57" s="23" t="s">
        <v>93</v>
      </c>
      <c r="F57" s="24" t="s">
        <v>48</v>
      </c>
      <c r="G57" s="25">
        <v>1</v>
      </c>
      <c r="H57" s="26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12.75">
      <c r="A58" s="27" t="s">
        <v>49</v>
      </c>
      <c r="E58" s="28" t="s">
        <v>50</v>
      </c>
    </row>
    <row r="59" spans="1:5" ht="12.75">
      <c r="A59" s="31" t="s">
        <v>51</v>
      </c>
      <c r="E59" s="30" t="s">
        <v>46</v>
      </c>
    </row>
    <row r="60" spans="1:16" ht="12.75">
      <c r="A60" s="18" t="s">
        <v>44</v>
      </c>
      <c r="B60" s="22" t="s">
        <v>94</v>
      </c>
      <c r="C60" s="22" t="s">
        <v>95</v>
      </c>
      <c r="D60" s="18" t="s">
        <v>46</v>
      </c>
      <c r="E60" s="23" t="s">
        <v>96</v>
      </c>
      <c r="F60" s="24" t="s">
        <v>48</v>
      </c>
      <c r="G60" s="25">
        <v>1</v>
      </c>
      <c r="H60" s="26">
        <v>0</v>
      </c>
      <c r="I60" s="26">
        <f>ROUND(ROUND(H60,2)*ROUND(G60,3),2)</f>
        <v>0</v>
      </c>
      <c r="O60">
        <f>(I60*21)/100</f>
        <v>0</v>
      </c>
      <c r="P60" t="s">
        <v>22</v>
      </c>
    </row>
    <row r="61" spans="1:5" ht="12.75">
      <c r="A61" s="27" t="s">
        <v>49</v>
      </c>
      <c r="E61" s="28" t="s">
        <v>50</v>
      </c>
    </row>
    <row r="62" spans="1:5" ht="12.75">
      <c r="A62" s="31" t="s">
        <v>51</v>
      </c>
      <c r="E62" s="30" t="s">
        <v>46</v>
      </c>
    </row>
    <row r="63" spans="1:16" ht="12.75">
      <c r="A63" s="18" t="s">
        <v>44</v>
      </c>
      <c r="B63" s="22" t="s">
        <v>97</v>
      </c>
      <c r="C63" s="22" t="s">
        <v>98</v>
      </c>
      <c r="D63" s="18" t="s">
        <v>46</v>
      </c>
      <c r="E63" s="23" t="s">
        <v>99</v>
      </c>
      <c r="F63" s="24" t="s">
        <v>48</v>
      </c>
      <c r="G63" s="25">
        <v>1</v>
      </c>
      <c r="H63" s="26">
        <v>0</v>
      </c>
      <c r="I63" s="26">
        <f>ROUND(ROUND(H63,2)*ROUND(G63,3),2)</f>
        <v>0</v>
      </c>
      <c r="O63">
        <f>(I63*21)/100</f>
        <v>0</v>
      </c>
      <c r="P63" t="s">
        <v>22</v>
      </c>
    </row>
    <row r="64" spans="1:5" ht="12.75">
      <c r="A64" s="27" t="s">
        <v>49</v>
      </c>
      <c r="E64" s="28" t="s">
        <v>50</v>
      </c>
    </row>
    <row r="65" spans="1:5" ht="12.75">
      <c r="A65" s="29" t="s">
        <v>51</v>
      </c>
      <c r="E65" s="30" t="s">
        <v>46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66"/>
  <sheetViews>
    <sheetView workbookViewId="0" topLeftCell="A1">
      <pane ySplit="7" topLeftCell="A71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0+O8+O63+O85+O101+O150+O160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100</v>
      </c>
      <c r="I3" s="32">
        <f>0+I8+I63+I85+I101+I150+I160</f>
        <v>0</v>
      </c>
      <c r="O3" t="s">
        <v>18</v>
      </c>
      <c r="P3" t="s">
        <v>22</v>
      </c>
    </row>
    <row r="4" spans="1:16" ht="15" customHeight="1">
      <c r="A4" t="s">
        <v>16</v>
      </c>
      <c r="B4" s="13" t="s">
        <v>17</v>
      </c>
      <c r="C4" s="255" t="s">
        <v>100</v>
      </c>
      <c r="D4" s="256"/>
      <c r="E4" s="14" t="s">
        <v>101</v>
      </c>
      <c r="F4" s="2"/>
      <c r="G4" s="2"/>
      <c r="H4" s="15"/>
      <c r="I4" s="15"/>
      <c r="O4" t="s">
        <v>19</v>
      </c>
      <c r="P4" t="s">
        <v>22</v>
      </c>
    </row>
    <row r="5" spans="1:16" ht="12.75" customHeight="1">
      <c r="A5" s="253" t="s">
        <v>25</v>
      </c>
      <c r="B5" s="253" t="s">
        <v>27</v>
      </c>
      <c r="C5" s="253" t="s">
        <v>29</v>
      </c>
      <c r="D5" s="253" t="s">
        <v>30</v>
      </c>
      <c r="E5" s="253" t="s">
        <v>31</v>
      </c>
      <c r="F5" s="253" t="s">
        <v>33</v>
      </c>
      <c r="G5" s="253" t="s">
        <v>35</v>
      </c>
      <c r="H5" s="253" t="s">
        <v>37</v>
      </c>
      <c r="I5" s="253"/>
      <c r="O5" t="s">
        <v>20</v>
      </c>
      <c r="P5" t="s">
        <v>22</v>
      </c>
    </row>
    <row r="6" spans="1:9" ht="12.75" customHeight="1">
      <c r="A6" s="253"/>
      <c r="B6" s="253"/>
      <c r="C6" s="253"/>
      <c r="D6" s="253"/>
      <c r="E6" s="253"/>
      <c r="F6" s="253"/>
      <c r="G6" s="253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5" t="s">
        <v>42</v>
      </c>
      <c r="B8" s="15"/>
      <c r="C8" s="19" t="s">
        <v>28</v>
      </c>
      <c r="D8" s="15"/>
      <c r="E8" s="20" t="s">
        <v>96</v>
      </c>
      <c r="F8" s="15"/>
      <c r="G8" s="15"/>
      <c r="H8" s="15"/>
      <c r="I8" s="21">
        <f>0+Q8</f>
        <v>0</v>
      </c>
      <c r="O8">
        <f>0+R8</f>
        <v>0</v>
      </c>
      <c r="Q8">
        <f>0+I9+I12+I15+I18+I21+I24+I27+I30+I33+I36+I39+I42+I45+I48+I51+I54+I57+I60</f>
        <v>0</v>
      </c>
      <c r="R8">
        <f>0+O9+O12+O15+O18+O21+O24+O27+O30+O33+O36+O39+O42+O45+O48+O51+O54+O57+O60</f>
        <v>0</v>
      </c>
    </row>
    <row r="9" spans="1:16" ht="12.75">
      <c r="A9" s="18" t="s">
        <v>44</v>
      </c>
      <c r="B9" s="22" t="s">
        <v>28</v>
      </c>
      <c r="C9" s="22" t="s">
        <v>102</v>
      </c>
      <c r="D9" s="18" t="s">
        <v>46</v>
      </c>
      <c r="E9" s="23" t="s">
        <v>103</v>
      </c>
      <c r="F9" s="24" t="s">
        <v>104</v>
      </c>
      <c r="G9" s="25">
        <v>10</v>
      </c>
      <c r="H9" s="26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38.25">
      <c r="A10" s="27" t="s">
        <v>49</v>
      </c>
      <c r="E10" s="28" t="s">
        <v>105</v>
      </c>
    </row>
    <row r="11" spans="1:5" ht="12.75">
      <c r="A11" s="31" t="s">
        <v>51</v>
      </c>
      <c r="E11" s="30" t="s">
        <v>46</v>
      </c>
    </row>
    <row r="12" spans="1:16" ht="12.75">
      <c r="A12" s="18" t="s">
        <v>44</v>
      </c>
      <c r="B12" s="22" t="s">
        <v>22</v>
      </c>
      <c r="C12" s="22" t="s">
        <v>106</v>
      </c>
      <c r="D12" s="18" t="s">
        <v>46</v>
      </c>
      <c r="E12" s="23" t="s">
        <v>107</v>
      </c>
      <c r="F12" s="24" t="s">
        <v>108</v>
      </c>
      <c r="G12" s="25">
        <v>10</v>
      </c>
      <c r="H12" s="26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25.5">
      <c r="A13" s="27" t="s">
        <v>49</v>
      </c>
      <c r="E13" s="28" t="s">
        <v>109</v>
      </c>
    </row>
    <row r="14" spans="1:5" ht="12.75">
      <c r="A14" s="31" t="s">
        <v>51</v>
      </c>
      <c r="E14" s="30" t="s">
        <v>46</v>
      </c>
    </row>
    <row r="15" spans="1:16" ht="12.75">
      <c r="A15" s="18" t="s">
        <v>44</v>
      </c>
      <c r="B15" s="22" t="s">
        <v>21</v>
      </c>
      <c r="C15" s="22" t="s">
        <v>110</v>
      </c>
      <c r="D15" s="18" t="s">
        <v>46</v>
      </c>
      <c r="E15" s="23" t="s">
        <v>111</v>
      </c>
      <c r="F15" s="24" t="s">
        <v>112</v>
      </c>
      <c r="G15" s="25">
        <v>6.075</v>
      </c>
      <c r="H15" s="26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38.25">
      <c r="A16" s="27" t="s">
        <v>49</v>
      </c>
      <c r="E16" s="28" t="s">
        <v>113</v>
      </c>
    </row>
    <row r="17" spans="1:5" ht="12.75">
      <c r="A17" s="31" t="s">
        <v>51</v>
      </c>
      <c r="E17" s="30" t="s">
        <v>114</v>
      </c>
    </row>
    <row r="18" spans="1:16" ht="12.75">
      <c r="A18" s="18" t="s">
        <v>44</v>
      </c>
      <c r="B18" s="22" t="s">
        <v>32</v>
      </c>
      <c r="C18" s="22" t="s">
        <v>115</v>
      </c>
      <c r="D18" s="18" t="s">
        <v>46</v>
      </c>
      <c r="E18" s="23" t="s">
        <v>116</v>
      </c>
      <c r="F18" s="24" t="s">
        <v>112</v>
      </c>
      <c r="G18" s="25">
        <v>2.83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25.5">
      <c r="A19" s="27" t="s">
        <v>49</v>
      </c>
      <c r="E19" s="28" t="s">
        <v>117</v>
      </c>
    </row>
    <row r="20" spans="1:5" ht="12.75">
      <c r="A20" s="31" t="s">
        <v>51</v>
      </c>
      <c r="E20" s="30" t="s">
        <v>118</v>
      </c>
    </row>
    <row r="21" spans="1:16" ht="12.75">
      <c r="A21" s="18" t="s">
        <v>44</v>
      </c>
      <c r="B21" s="22" t="s">
        <v>34</v>
      </c>
      <c r="C21" s="22" t="s">
        <v>119</v>
      </c>
      <c r="D21" s="18" t="s">
        <v>46</v>
      </c>
      <c r="E21" s="23" t="s">
        <v>120</v>
      </c>
      <c r="F21" s="24" t="s">
        <v>112</v>
      </c>
      <c r="G21" s="25">
        <v>37.873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25.5">
      <c r="A22" s="27" t="s">
        <v>49</v>
      </c>
      <c r="E22" s="28" t="s">
        <v>121</v>
      </c>
    </row>
    <row r="23" spans="1:5" ht="12.75">
      <c r="A23" s="31" t="s">
        <v>51</v>
      </c>
      <c r="E23" s="30" t="s">
        <v>122</v>
      </c>
    </row>
    <row r="24" spans="1:16" ht="12.75">
      <c r="A24" s="18" t="s">
        <v>44</v>
      </c>
      <c r="B24" s="22" t="s">
        <v>36</v>
      </c>
      <c r="C24" s="22" t="s">
        <v>123</v>
      </c>
      <c r="D24" s="18" t="s">
        <v>46</v>
      </c>
      <c r="E24" s="23" t="s">
        <v>124</v>
      </c>
      <c r="F24" s="24" t="s">
        <v>112</v>
      </c>
      <c r="G24" s="25">
        <v>37.873</v>
      </c>
      <c r="H24" s="26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38.25">
      <c r="A25" s="27" t="s">
        <v>49</v>
      </c>
      <c r="E25" s="28" t="s">
        <v>125</v>
      </c>
    </row>
    <row r="26" spans="1:5" ht="12.75">
      <c r="A26" s="31" t="s">
        <v>51</v>
      </c>
      <c r="E26" s="30" t="s">
        <v>46</v>
      </c>
    </row>
    <row r="27" spans="1:16" ht="12.75">
      <c r="A27" s="18" t="s">
        <v>44</v>
      </c>
      <c r="B27" s="22" t="s">
        <v>63</v>
      </c>
      <c r="C27" s="22" t="s">
        <v>126</v>
      </c>
      <c r="D27" s="18" t="s">
        <v>46</v>
      </c>
      <c r="E27" s="23" t="s">
        <v>127</v>
      </c>
      <c r="F27" s="24" t="s">
        <v>112</v>
      </c>
      <c r="G27" s="25">
        <v>12.42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25.5">
      <c r="A28" s="27" t="s">
        <v>49</v>
      </c>
      <c r="E28" s="28" t="s">
        <v>128</v>
      </c>
    </row>
    <row r="29" spans="1:5" ht="12.75">
      <c r="A29" s="31" t="s">
        <v>51</v>
      </c>
      <c r="E29" s="30" t="s">
        <v>129</v>
      </c>
    </row>
    <row r="30" spans="1:16" ht="12.75">
      <c r="A30" s="18" t="s">
        <v>44</v>
      </c>
      <c r="B30" s="22" t="s">
        <v>66</v>
      </c>
      <c r="C30" s="22" t="s">
        <v>130</v>
      </c>
      <c r="D30" s="18" t="s">
        <v>46</v>
      </c>
      <c r="E30" s="23" t="s">
        <v>131</v>
      </c>
      <c r="F30" s="24" t="s">
        <v>112</v>
      </c>
      <c r="G30" s="25">
        <v>41.703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25.5">
      <c r="A31" s="27" t="s">
        <v>49</v>
      </c>
      <c r="E31" s="28" t="s">
        <v>132</v>
      </c>
    </row>
    <row r="32" spans="1:5" ht="12.75">
      <c r="A32" s="31" t="s">
        <v>51</v>
      </c>
      <c r="E32" s="30" t="s">
        <v>133</v>
      </c>
    </row>
    <row r="33" spans="1:16" ht="12.75">
      <c r="A33" s="18" t="s">
        <v>44</v>
      </c>
      <c r="B33" s="22" t="s">
        <v>39</v>
      </c>
      <c r="C33" s="22" t="s">
        <v>134</v>
      </c>
      <c r="D33" s="18" t="s">
        <v>46</v>
      </c>
      <c r="E33" s="23" t="s">
        <v>135</v>
      </c>
      <c r="F33" s="24" t="s">
        <v>112</v>
      </c>
      <c r="G33" s="25">
        <v>12.42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25.5">
      <c r="A34" s="27" t="s">
        <v>49</v>
      </c>
      <c r="E34" s="28" t="s">
        <v>136</v>
      </c>
    </row>
    <row r="35" spans="1:5" ht="12.75">
      <c r="A35" s="31" t="s">
        <v>51</v>
      </c>
      <c r="E35" s="30" t="s">
        <v>46</v>
      </c>
    </row>
    <row r="36" spans="1:16" ht="12.75">
      <c r="A36" s="18" t="s">
        <v>44</v>
      </c>
      <c r="B36" s="22" t="s">
        <v>41</v>
      </c>
      <c r="C36" s="22" t="s">
        <v>137</v>
      </c>
      <c r="D36" s="18" t="s">
        <v>46</v>
      </c>
      <c r="E36" s="23" t="s">
        <v>138</v>
      </c>
      <c r="F36" s="24" t="s">
        <v>112</v>
      </c>
      <c r="G36" s="25">
        <v>13.566</v>
      </c>
      <c r="H36" s="26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51">
      <c r="A37" s="27" t="s">
        <v>49</v>
      </c>
      <c r="E37" s="28" t="s">
        <v>139</v>
      </c>
    </row>
    <row r="38" spans="1:5" ht="12.75">
      <c r="A38" s="31" t="s">
        <v>51</v>
      </c>
      <c r="E38" s="30" t="s">
        <v>140</v>
      </c>
    </row>
    <row r="39" spans="1:16" ht="12.75">
      <c r="A39" s="18" t="s">
        <v>44</v>
      </c>
      <c r="B39" s="22" t="s">
        <v>73</v>
      </c>
      <c r="C39" s="22" t="s">
        <v>141</v>
      </c>
      <c r="D39" s="18" t="s">
        <v>46</v>
      </c>
      <c r="E39" s="23" t="s">
        <v>142</v>
      </c>
      <c r="F39" s="24" t="s">
        <v>112</v>
      </c>
      <c r="G39" s="25">
        <v>12.42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51">
      <c r="A40" s="27" t="s">
        <v>49</v>
      </c>
      <c r="E40" s="28" t="s">
        <v>143</v>
      </c>
    </row>
    <row r="41" spans="1:5" ht="12.75">
      <c r="A41" s="31" t="s">
        <v>51</v>
      </c>
      <c r="E41" s="30" t="s">
        <v>46</v>
      </c>
    </row>
    <row r="42" spans="1:16" ht="12.75">
      <c r="A42" s="18" t="s">
        <v>44</v>
      </c>
      <c r="B42" s="22" t="s">
        <v>76</v>
      </c>
      <c r="C42" s="22" t="s">
        <v>144</v>
      </c>
      <c r="D42" s="18" t="s">
        <v>46</v>
      </c>
      <c r="E42" s="23" t="s">
        <v>145</v>
      </c>
      <c r="F42" s="24" t="s">
        <v>112</v>
      </c>
      <c r="G42" s="25">
        <v>13.566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38.25">
      <c r="A43" s="27" t="s">
        <v>49</v>
      </c>
      <c r="E43" s="28" t="s">
        <v>146</v>
      </c>
    </row>
    <row r="44" spans="1:5" ht="12.75">
      <c r="A44" s="31" t="s">
        <v>51</v>
      </c>
      <c r="E44" s="30" t="s">
        <v>140</v>
      </c>
    </row>
    <row r="45" spans="1:16" ht="12.75">
      <c r="A45" s="18" t="s">
        <v>44</v>
      </c>
      <c r="B45" s="22" t="s">
        <v>79</v>
      </c>
      <c r="C45" s="22" t="s">
        <v>147</v>
      </c>
      <c r="D45" s="18" t="s">
        <v>46</v>
      </c>
      <c r="E45" s="23" t="s">
        <v>148</v>
      </c>
      <c r="F45" s="24" t="s">
        <v>112</v>
      </c>
      <c r="G45" s="25">
        <v>12.42</v>
      </c>
      <c r="H45" s="26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38.25">
      <c r="A46" s="27" t="s">
        <v>49</v>
      </c>
      <c r="E46" s="28" t="s">
        <v>149</v>
      </c>
    </row>
    <row r="47" spans="1:5" ht="12.75">
      <c r="A47" s="31" t="s">
        <v>51</v>
      </c>
      <c r="E47" s="30" t="s">
        <v>46</v>
      </c>
    </row>
    <row r="48" spans="1:16" ht="12.75">
      <c r="A48" s="18" t="s">
        <v>44</v>
      </c>
      <c r="B48" s="22" t="s">
        <v>82</v>
      </c>
      <c r="C48" s="22" t="s">
        <v>150</v>
      </c>
      <c r="D48" s="18" t="s">
        <v>46</v>
      </c>
      <c r="E48" s="23" t="s">
        <v>151</v>
      </c>
      <c r="F48" s="24" t="s">
        <v>112</v>
      </c>
      <c r="G48" s="25">
        <v>25.986</v>
      </c>
      <c r="H48" s="26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25.5">
      <c r="A49" s="27" t="s">
        <v>49</v>
      </c>
      <c r="E49" s="28" t="s">
        <v>152</v>
      </c>
    </row>
    <row r="50" spans="1:5" ht="12.75">
      <c r="A50" s="31" t="s">
        <v>51</v>
      </c>
      <c r="E50" s="30" t="s">
        <v>153</v>
      </c>
    </row>
    <row r="51" spans="1:16" ht="12.75">
      <c r="A51" s="18" t="s">
        <v>44</v>
      </c>
      <c r="B51" s="22" t="s">
        <v>85</v>
      </c>
      <c r="C51" s="22" t="s">
        <v>154</v>
      </c>
      <c r="D51" s="18" t="s">
        <v>46</v>
      </c>
      <c r="E51" s="23" t="s">
        <v>155</v>
      </c>
      <c r="F51" s="24" t="s">
        <v>156</v>
      </c>
      <c r="G51" s="25">
        <v>49.373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25.5">
      <c r="A52" s="27" t="s">
        <v>49</v>
      </c>
      <c r="E52" s="28" t="s">
        <v>157</v>
      </c>
    </row>
    <row r="53" spans="1:5" ht="12.75">
      <c r="A53" s="31" t="s">
        <v>51</v>
      </c>
      <c r="E53" s="30" t="s">
        <v>158</v>
      </c>
    </row>
    <row r="54" spans="1:16" ht="12.75">
      <c r="A54" s="18" t="s">
        <v>44</v>
      </c>
      <c r="B54" s="22" t="s">
        <v>88</v>
      </c>
      <c r="C54" s="22" t="s">
        <v>159</v>
      </c>
      <c r="D54" s="18" t="s">
        <v>46</v>
      </c>
      <c r="E54" s="23" t="s">
        <v>160</v>
      </c>
      <c r="F54" s="24" t="s">
        <v>112</v>
      </c>
      <c r="G54" s="25">
        <v>27.137</v>
      </c>
      <c r="H54" s="26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38.25">
      <c r="A55" s="27" t="s">
        <v>49</v>
      </c>
      <c r="E55" s="28" t="s">
        <v>161</v>
      </c>
    </row>
    <row r="56" spans="1:5" ht="25.5">
      <c r="A56" s="31" t="s">
        <v>51</v>
      </c>
      <c r="E56" s="30" t="s">
        <v>162</v>
      </c>
    </row>
    <row r="57" spans="1:16" ht="12.75">
      <c r="A57" s="18" t="s">
        <v>44</v>
      </c>
      <c r="B57" s="22" t="s">
        <v>91</v>
      </c>
      <c r="C57" s="22" t="s">
        <v>163</v>
      </c>
      <c r="D57" s="18" t="s">
        <v>46</v>
      </c>
      <c r="E57" s="23" t="s">
        <v>164</v>
      </c>
      <c r="F57" s="24" t="s">
        <v>112</v>
      </c>
      <c r="G57" s="25">
        <v>11.54</v>
      </c>
      <c r="H57" s="26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25.5">
      <c r="A58" s="27" t="s">
        <v>49</v>
      </c>
      <c r="E58" s="28" t="s">
        <v>165</v>
      </c>
    </row>
    <row r="59" spans="1:5" ht="12.75">
      <c r="A59" s="31" t="s">
        <v>51</v>
      </c>
      <c r="E59" s="30" t="s">
        <v>166</v>
      </c>
    </row>
    <row r="60" spans="1:16" ht="12.75">
      <c r="A60" s="18" t="s">
        <v>44</v>
      </c>
      <c r="B60" s="22" t="s">
        <v>94</v>
      </c>
      <c r="C60" s="22" t="s">
        <v>167</v>
      </c>
      <c r="D60" s="18" t="s">
        <v>46</v>
      </c>
      <c r="E60" s="23" t="s">
        <v>168</v>
      </c>
      <c r="F60" s="24" t="s">
        <v>112</v>
      </c>
      <c r="G60" s="25">
        <v>11.54</v>
      </c>
      <c r="H60" s="26">
        <v>0</v>
      </c>
      <c r="I60" s="26">
        <f>ROUND(ROUND(H60,2)*ROUND(G60,3),2)</f>
        <v>0</v>
      </c>
      <c r="O60">
        <f>(I60*21)/100</f>
        <v>0</v>
      </c>
      <c r="P60" t="s">
        <v>22</v>
      </c>
    </row>
    <row r="61" spans="1:5" ht="25.5">
      <c r="A61" s="27" t="s">
        <v>49</v>
      </c>
      <c r="E61" s="28" t="s">
        <v>169</v>
      </c>
    </row>
    <row r="62" spans="1:5" ht="12.75">
      <c r="A62" s="29" t="s">
        <v>51</v>
      </c>
      <c r="E62" s="30" t="s">
        <v>46</v>
      </c>
    </row>
    <row r="63" spans="1:18" ht="12.75" customHeight="1">
      <c r="A63" s="2" t="s">
        <v>42</v>
      </c>
      <c r="B63" s="2"/>
      <c r="C63" s="33" t="s">
        <v>21</v>
      </c>
      <c r="D63" s="2"/>
      <c r="E63" s="20" t="s">
        <v>170</v>
      </c>
      <c r="F63" s="2"/>
      <c r="G63" s="2"/>
      <c r="H63" s="2"/>
      <c r="I63" s="34">
        <f>0+Q63</f>
        <v>0</v>
      </c>
      <c r="O63">
        <f>0+R63</f>
        <v>0</v>
      </c>
      <c r="Q63">
        <f>0+I64+I67+I70+I73+I76+I79+I82</f>
        <v>0</v>
      </c>
      <c r="R63">
        <f>0+O64+O67+O70+O73+O76+O79+O82</f>
        <v>0</v>
      </c>
    </row>
    <row r="64" spans="1:16" ht="25.5">
      <c r="A64" s="18" t="s">
        <v>44</v>
      </c>
      <c r="B64" s="22" t="s">
        <v>97</v>
      </c>
      <c r="C64" s="22" t="s">
        <v>171</v>
      </c>
      <c r="D64" s="18" t="s">
        <v>46</v>
      </c>
      <c r="E64" s="23" t="s">
        <v>172</v>
      </c>
      <c r="F64" s="24" t="s">
        <v>112</v>
      </c>
      <c r="G64" s="25">
        <v>0.831</v>
      </c>
      <c r="H64" s="26">
        <v>0</v>
      </c>
      <c r="I64" s="26">
        <f>ROUND(ROUND(H64,2)*ROUND(G64,3),2)</f>
        <v>0</v>
      </c>
      <c r="O64">
        <f>(I64*21)/100</f>
        <v>0</v>
      </c>
      <c r="P64" t="s">
        <v>22</v>
      </c>
    </row>
    <row r="65" spans="1:5" ht="38.25">
      <c r="A65" s="27" t="s">
        <v>49</v>
      </c>
      <c r="E65" s="28" t="s">
        <v>173</v>
      </c>
    </row>
    <row r="66" spans="1:5" ht="12.75">
      <c r="A66" s="31" t="s">
        <v>51</v>
      </c>
      <c r="E66" s="30" t="s">
        <v>174</v>
      </c>
    </row>
    <row r="67" spans="1:16" ht="12.75">
      <c r="A67" s="18" t="s">
        <v>175</v>
      </c>
      <c r="B67" s="227" t="s">
        <v>176</v>
      </c>
      <c r="C67" s="227" t="s">
        <v>177</v>
      </c>
      <c r="D67" s="228" t="s">
        <v>46</v>
      </c>
      <c r="E67" s="229" t="s">
        <v>178</v>
      </c>
      <c r="F67" s="230" t="s">
        <v>179</v>
      </c>
      <c r="G67" s="231">
        <v>1</v>
      </c>
      <c r="H67" s="232">
        <v>0</v>
      </c>
      <c r="I67" s="232">
        <f>ROUND(ROUND(H67,2)*ROUND(G67,3),2)</f>
        <v>0</v>
      </c>
      <c r="O67">
        <f>(I67*21)/100</f>
        <v>0</v>
      </c>
      <c r="P67" t="s">
        <v>22</v>
      </c>
    </row>
    <row r="68" spans="1:9" ht="25.5">
      <c r="A68" s="27" t="s">
        <v>49</v>
      </c>
      <c r="B68" s="233"/>
      <c r="C68" s="233"/>
      <c r="D68" s="233"/>
      <c r="E68" s="234" t="s">
        <v>180</v>
      </c>
      <c r="F68" s="233"/>
      <c r="G68" s="233"/>
      <c r="H68" s="233"/>
      <c r="I68" s="233"/>
    </row>
    <row r="69" spans="1:9" ht="12.75">
      <c r="A69" s="31" t="s">
        <v>51</v>
      </c>
      <c r="B69" s="233"/>
      <c r="C69" s="233"/>
      <c r="D69" s="233"/>
      <c r="E69" s="235" t="s">
        <v>46</v>
      </c>
      <c r="F69" s="233"/>
      <c r="G69" s="233"/>
      <c r="H69" s="233"/>
      <c r="I69" s="233"/>
    </row>
    <row r="70" spans="1:16" ht="25.5">
      <c r="A70" s="18" t="s">
        <v>44</v>
      </c>
      <c r="B70" s="22" t="s">
        <v>181</v>
      </c>
      <c r="C70" s="22" t="s">
        <v>182</v>
      </c>
      <c r="D70" s="18" t="s">
        <v>46</v>
      </c>
      <c r="E70" s="23" t="s">
        <v>183</v>
      </c>
      <c r="F70" s="24" t="s">
        <v>112</v>
      </c>
      <c r="G70" s="25">
        <v>3.346</v>
      </c>
      <c r="H70" s="26">
        <v>0</v>
      </c>
      <c r="I70" s="26">
        <f>ROUND(ROUND(H70,2)*ROUND(G70,3),2)</f>
        <v>0</v>
      </c>
      <c r="O70">
        <f>(I70*21)/100</f>
        <v>0</v>
      </c>
      <c r="P70" t="s">
        <v>22</v>
      </c>
    </row>
    <row r="71" spans="1:5" ht="38.25">
      <c r="A71" s="27" t="s">
        <v>49</v>
      </c>
      <c r="E71" s="28" t="s">
        <v>184</v>
      </c>
    </row>
    <row r="72" spans="1:5" ht="12.75">
      <c r="A72" s="31" t="s">
        <v>51</v>
      </c>
      <c r="E72" s="30" t="s">
        <v>185</v>
      </c>
    </row>
    <row r="73" spans="1:16" ht="12.75">
      <c r="A73" s="18" t="s">
        <v>175</v>
      </c>
      <c r="B73" s="227" t="s">
        <v>186</v>
      </c>
      <c r="C73" s="227" t="s">
        <v>187</v>
      </c>
      <c r="D73" s="228" t="s">
        <v>46</v>
      </c>
      <c r="E73" s="229" t="s">
        <v>188</v>
      </c>
      <c r="F73" s="230" t="s">
        <v>179</v>
      </c>
      <c r="G73" s="231">
        <v>1</v>
      </c>
      <c r="H73" s="232">
        <v>0</v>
      </c>
      <c r="I73" s="232">
        <f>ROUND(ROUND(H73,2)*ROUND(G73,3),2)</f>
        <v>0</v>
      </c>
      <c r="O73">
        <f>(I73*21)/100</f>
        <v>0</v>
      </c>
      <c r="P73" t="s">
        <v>22</v>
      </c>
    </row>
    <row r="74" spans="1:9" ht="25.5">
      <c r="A74" s="27" t="s">
        <v>49</v>
      </c>
      <c r="B74" s="233"/>
      <c r="C74" s="233"/>
      <c r="D74" s="233"/>
      <c r="E74" s="234" t="s">
        <v>189</v>
      </c>
      <c r="F74" s="233"/>
      <c r="G74" s="233"/>
      <c r="H74" s="233"/>
      <c r="I74" s="233"/>
    </row>
    <row r="75" spans="1:9" ht="12.75">
      <c r="A75" s="31" t="s">
        <v>51</v>
      </c>
      <c r="B75" s="233"/>
      <c r="C75" s="233"/>
      <c r="D75" s="233"/>
      <c r="E75" s="235" t="s">
        <v>46</v>
      </c>
      <c r="F75" s="233"/>
      <c r="G75" s="233"/>
      <c r="H75" s="233"/>
      <c r="I75" s="233"/>
    </row>
    <row r="76" spans="1:16" ht="12.75">
      <c r="A76" s="18" t="s">
        <v>44</v>
      </c>
      <c r="B76" s="22" t="s">
        <v>190</v>
      </c>
      <c r="C76" s="22" t="s">
        <v>191</v>
      </c>
      <c r="D76" s="18" t="s">
        <v>46</v>
      </c>
      <c r="E76" s="23" t="s">
        <v>192</v>
      </c>
      <c r="F76" s="24" t="s">
        <v>112</v>
      </c>
      <c r="G76" s="25">
        <v>0.491</v>
      </c>
      <c r="H76" s="26">
        <v>0</v>
      </c>
      <c r="I76" s="26">
        <f>ROUND(ROUND(H76,2)*ROUND(G76,3),2)</f>
        <v>0</v>
      </c>
      <c r="O76">
        <f>(I76*21)/100</f>
        <v>0</v>
      </c>
      <c r="P76" t="s">
        <v>22</v>
      </c>
    </row>
    <row r="77" spans="1:5" ht="25.5">
      <c r="A77" s="27" t="s">
        <v>49</v>
      </c>
      <c r="E77" s="28" t="s">
        <v>193</v>
      </c>
    </row>
    <row r="78" spans="1:5" ht="12.75">
      <c r="A78" s="31" t="s">
        <v>51</v>
      </c>
      <c r="E78" s="30" t="s">
        <v>194</v>
      </c>
    </row>
    <row r="79" spans="1:16" ht="12.75">
      <c r="A79" s="18" t="s">
        <v>44</v>
      </c>
      <c r="B79" s="22" t="s">
        <v>195</v>
      </c>
      <c r="C79" s="22" t="s">
        <v>196</v>
      </c>
      <c r="D79" s="18" t="s">
        <v>46</v>
      </c>
      <c r="E79" s="23" t="s">
        <v>197</v>
      </c>
      <c r="F79" s="24" t="s">
        <v>198</v>
      </c>
      <c r="G79" s="25">
        <v>3.57</v>
      </c>
      <c r="H79" s="26">
        <v>0</v>
      </c>
      <c r="I79" s="26">
        <f>ROUND(ROUND(H79,2)*ROUND(G79,3),2)</f>
        <v>0</v>
      </c>
      <c r="O79">
        <f>(I79*21)/100</f>
        <v>0</v>
      </c>
      <c r="P79" t="s">
        <v>22</v>
      </c>
    </row>
    <row r="80" spans="1:5" ht="25.5">
      <c r="A80" s="27" t="s">
        <v>49</v>
      </c>
      <c r="E80" s="28" t="s">
        <v>199</v>
      </c>
    </row>
    <row r="81" spans="1:5" ht="12.75">
      <c r="A81" s="31" t="s">
        <v>51</v>
      </c>
      <c r="E81" s="30" t="s">
        <v>200</v>
      </c>
    </row>
    <row r="82" spans="1:16" ht="12.75">
      <c r="A82" s="18" t="s">
        <v>44</v>
      </c>
      <c r="B82" s="22" t="s">
        <v>201</v>
      </c>
      <c r="C82" s="22" t="s">
        <v>202</v>
      </c>
      <c r="D82" s="18" t="s">
        <v>46</v>
      </c>
      <c r="E82" s="23" t="s">
        <v>203</v>
      </c>
      <c r="F82" s="24" t="s">
        <v>198</v>
      </c>
      <c r="G82" s="25">
        <v>3.57</v>
      </c>
      <c r="H82" s="26">
        <v>0</v>
      </c>
      <c r="I82" s="26">
        <f>ROUND(ROUND(H82,2)*ROUND(G82,3),2)</f>
        <v>0</v>
      </c>
      <c r="O82">
        <f>(I82*21)/100</f>
        <v>0</v>
      </c>
      <c r="P82" t="s">
        <v>22</v>
      </c>
    </row>
    <row r="83" spans="1:5" ht="25.5">
      <c r="A83" s="27" t="s">
        <v>49</v>
      </c>
      <c r="E83" s="28" t="s">
        <v>204</v>
      </c>
    </row>
    <row r="84" spans="1:5" ht="12.75">
      <c r="A84" s="29" t="s">
        <v>51</v>
      </c>
      <c r="E84" s="30" t="s">
        <v>200</v>
      </c>
    </row>
    <row r="85" spans="1:18" ht="12.75" customHeight="1">
      <c r="A85" s="2" t="s">
        <v>42</v>
      </c>
      <c r="B85" s="2"/>
      <c r="C85" s="33" t="s">
        <v>32</v>
      </c>
      <c r="D85" s="2"/>
      <c r="E85" s="20" t="s">
        <v>205</v>
      </c>
      <c r="F85" s="2"/>
      <c r="G85" s="2"/>
      <c r="H85" s="2"/>
      <c r="I85" s="34">
        <f>0+Q85</f>
        <v>0</v>
      </c>
      <c r="O85">
        <f>0+R85</f>
        <v>0</v>
      </c>
      <c r="Q85">
        <f>0+I86+I89+I92+I95+I98</f>
        <v>0</v>
      </c>
      <c r="R85">
        <f>0+O86+O89+O92+O95+O98</f>
        <v>0</v>
      </c>
    </row>
    <row r="86" spans="1:16" ht="12.75">
      <c r="A86" s="18" t="s">
        <v>44</v>
      </c>
      <c r="B86" s="22" t="s">
        <v>206</v>
      </c>
      <c r="C86" s="22" t="s">
        <v>207</v>
      </c>
      <c r="D86" s="18" t="s">
        <v>46</v>
      </c>
      <c r="E86" s="23" t="s">
        <v>208</v>
      </c>
      <c r="F86" s="24" t="s">
        <v>198</v>
      </c>
      <c r="G86" s="25">
        <v>10.24</v>
      </c>
      <c r="H86" s="26">
        <v>0</v>
      </c>
      <c r="I86" s="26">
        <f>ROUND(ROUND(H86,2)*ROUND(G86,3),2)</f>
        <v>0</v>
      </c>
      <c r="O86">
        <f>(I86*21)/100</f>
        <v>0</v>
      </c>
      <c r="P86" t="s">
        <v>22</v>
      </c>
    </row>
    <row r="87" spans="1:5" ht="38.25">
      <c r="A87" s="27" t="s">
        <v>49</v>
      </c>
      <c r="E87" s="28" t="s">
        <v>209</v>
      </c>
    </row>
    <row r="88" spans="1:5" ht="12.75">
      <c r="A88" s="31" t="s">
        <v>51</v>
      </c>
      <c r="E88" s="30" t="s">
        <v>210</v>
      </c>
    </row>
    <row r="89" spans="1:16" ht="12.75">
      <c r="A89" s="18" t="s">
        <v>44</v>
      </c>
      <c r="B89" s="22" t="s">
        <v>211</v>
      </c>
      <c r="C89" s="22" t="s">
        <v>212</v>
      </c>
      <c r="D89" s="18" t="s">
        <v>46</v>
      </c>
      <c r="E89" s="23" t="s">
        <v>213</v>
      </c>
      <c r="F89" s="24" t="s">
        <v>198</v>
      </c>
      <c r="G89" s="25">
        <v>3.014</v>
      </c>
      <c r="H89" s="26">
        <v>0</v>
      </c>
      <c r="I89" s="26">
        <f>ROUND(ROUND(H89,2)*ROUND(G89,3),2)</f>
        <v>0</v>
      </c>
      <c r="O89">
        <f>(I89*21)/100</f>
        <v>0</v>
      </c>
      <c r="P89" t="s">
        <v>22</v>
      </c>
    </row>
    <row r="90" spans="1:5" ht="51">
      <c r="A90" s="27" t="s">
        <v>49</v>
      </c>
      <c r="E90" s="28" t="s">
        <v>214</v>
      </c>
    </row>
    <row r="91" spans="1:5" ht="12.75">
      <c r="A91" s="31" t="s">
        <v>51</v>
      </c>
      <c r="E91" s="30" t="s">
        <v>215</v>
      </c>
    </row>
    <row r="92" spans="1:16" ht="12.75">
      <c r="A92" s="18" t="s">
        <v>175</v>
      </c>
      <c r="B92" s="227" t="s">
        <v>216</v>
      </c>
      <c r="C92" s="227" t="s">
        <v>217</v>
      </c>
      <c r="D92" s="228" t="s">
        <v>46</v>
      </c>
      <c r="E92" s="229" t="s">
        <v>218</v>
      </c>
      <c r="F92" s="230" t="s">
        <v>219</v>
      </c>
      <c r="G92" s="231">
        <v>0.2</v>
      </c>
      <c r="H92" s="232">
        <v>0</v>
      </c>
      <c r="I92" s="232">
        <f>ROUND(ROUND(H92,2)*ROUND(G92,3),2)</f>
        <v>0</v>
      </c>
      <c r="O92">
        <f>(I92*21)/100</f>
        <v>0</v>
      </c>
      <c r="P92" t="s">
        <v>22</v>
      </c>
    </row>
    <row r="93" spans="1:9" ht="12.75">
      <c r="A93" s="27" t="s">
        <v>49</v>
      </c>
      <c r="B93" s="233"/>
      <c r="C93" s="233"/>
      <c r="D93" s="233"/>
      <c r="E93" s="234" t="s">
        <v>220</v>
      </c>
      <c r="F93" s="233"/>
      <c r="G93" s="233"/>
      <c r="H93" s="233"/>
      <c r="I93" s="233"/>
    </row>
    <row r="94" spans="1:9" ht="12.75">
      <c r="A94" s="31" t="s">
        <v>51</v>
      </c>
      <c r="B94" s="233"/>
      <c r="C94" s="233"/>
      <c r="D94" s="233"/>
      <c r="E94" s="235" t="s">
        <v>46</v>
      </c>
      <c r="F94" s="233"/>
      <c r="G94" s="233"/>
      <c r="H94" s="233"/>
      <c r="I94" s="233"/>
    </row>
    <row r="95" spans="1:16" ht="12.75">
      <c r="A95" s="18" t="s">
        <v>44</v>
      </c>
      <c r="B95" s="22" t="s">
        <v>221</v>
      </c>
      <c r="C95" s="22" t="s">
        <v>222</v>
      </c>
      <c r="D95" s="18" t="s">
        <v>46</v>
      </c>
      <c r="E95" s="23" t="s">
        <v>223</v>
      </c>
      <c r="F95" s="24" t="s">
        <v>112</v>
      </c>
      <c r="G95" s="25">
        <v>2.521</v>
      </c>
      <c r="H95" s="26">
        <v>0</v>
      </c>
      <c r="I95" s="26">
        <f>ROUND(ROUND(H95,2)*ROUND(G95,3),2)</f>
        <v>0</v>
      </c>
      <c r="O95">
        <f>(I95*21)/100</f>
        <v>0</v>
      </c>
      <c r="P95" t="s">
        <v>22</v>
      </c>
    </row>
    <row r="96" spans="1:5" ht="38.25">
      <c r="A96" s="27" t="s">
        <v>49</v>
      </c>
      <c r="E96" s="28" t="s">
        <v>224</v>
      </c>
    </row>
    <row r="97" spans="1:5" ht="12.75">
      <c r="A97" s="31" t="s">
        <v>51</v>
      </c>
      <c r="E97" s="30" t="s">
        <v>225</v>
      </c>
    </row>
    <row r="98" spans="1:16" ht="25.5">
      <c r="A98" s="18" t="s">
        <v>44</v>
      </c>
      <c r="B98" s="22" t="s">
        <v>226</v>
      </c>
      <c r="C98" s="22" t="s">
        <v>227</v>
      </c>
      <c r="D98" s="18" t="s">
        <v>46</v>
      </c>
      <c r="E98" s="23" t="s">
        <v>228</v>
      </c>
      <c r="F98" s="24" t="s">
        <v>156</v>
      </c>
      <c r="G98" s="25">
        <v>0.047</v>
      </c>
      <c r="H98" s="26">
        <v>0</v>
      </c>
      <c r="I98" s="26">
        <f>ROUND(ROUND(H98,2)*ROUND(G98,3),2)</f>
        <v>0</v>
      </c>
      <c r="O98">
        <f>(I98*21)/100</f>
        <v>0</v>
      </c>
      <c r="P98" t="s">
        <v>22</v>
      </c>
    </row>
    <row r="99" spans="1:5" ht="38.25">
      <c r="A99" s="27" t="s">
        <v>49</v>
      </c>
      <c r="E99" s="28" t="s">
        <v>229</v>
      </c>
    </row>
    <row r="100" spans="1:5" ht="12.75">
      <c r="A100" s="29" t="s">
        <v>51</v>
      </c>
      <c r="E100" s="30" t="s">
        <v>230</v>
      </c>
    </row>
    <row r="101" spans="1:18" ht="12.75" customHeight="1">
      <c r="A101" s="2" t="s">
        <v>42</v>
      </c>
      <c r="B101" s="2"/>
      <c r="C101" s="33" t="s">
        <v>63</v>
      </c>
      <c r="D101" s="2"/>
      <c r="E101" s="20" t="s">
        <v>231</v>
      </c>
      <c r="F101" s="2"/>
      <c r="G101" s="2"/>
      <c r="H101" s="2"/>
      <c r="I101" s="34">
        <f>0+Q101</f>
        <v>0</v>
      </c>
      <c r="O101">
        <f>0+R101</f>
        <v>0</v>
      </c>
      <c r="Q101">
        <f>0+I102+I105+I108+I111+I114+I117+I120+I123+I126+I129+I132+I135+I138+I141+I144+I147</f>
        <v>0</v>
      </c>
      <c r="R101">
        <f>0+O102+O105+O108+O111+O114+O117+O120+O123+O126+O129+O132+O135+O138+O141+O144+O147</f>
        <v>0</v>
      </c>
    </row>
    <row r="102" spans="1:16" ht="12.75">
      <c r="A102" s="18" t="s">
        <v>44</v>
      </c>
      <c r="B102" s="22" t="s">
        <v>232</v>
      </c>
      <c r="C102" s="22" t="s">
        <v>233</v>
      </c>
      <c r="D102" s="18" t="s">
        <v>46</v>
      </c>
      <c r="E102" s="23" t="s">
        <v>234</v>
      </c>
      <c r="F102" s="24" t="s">
        <v>198</v>
      </c>
      <c r="G102" s="25">
        <v>7.465</v>
      </c>
      <c r="H102" s="26">
        <v>0</v>
      </c>
      <c r="I102" s="26">
        <f>ROUND(ROUND(H102,2)*ROUND(G102,3),2)</f>
        <v>0</v>
      </c>
      <c r="O102">
        <f>(I102*21)/100</f>
        <v>0</v>
      </c>
      <c r="P102" t="s">
        <v>22</v>
      </c>
    </row>
    <row r="103" spans="1:5" ht="25.5">
      <c r="A103" s="27" t="s">
        <v>49</v>
      </c>
      <c r="E103" s="28" t="s">
        <v>235</v>
      </c>
    </row>
    <row r="104" spans="1:5" ht="12.75">
      <c r="A104" s="31" t="s">
        <v>51</v>
      </c>
      <c r="E104" s="30" t="s">
        <v>236</v>
      </c>
    </row>
    <row r="105" spans="1:16" ht="12.75">
      <c r="A105" s="18" t="s">
        <v>175</v>
      </c>
      <c r="B105" s="227" t="s">
        <v>237</v>
      </c>
      <c r="C105" s="227" t="s">
        <v>238</v>
      </c>
      <c r="D105" s="228" t="s">
        <v>46</v>
      </c>
      <c r="E105" s="229" t="s">
        <v>239</v>
      </c>
      <c r="F105" s="230" t="s">
        <v>156</v>
      </c>
      <c r="G105" s="231">
        <v>0.005</v>
      </c>
      <c r="H105" s="232">
        <v>0</v>
      </c>
      <c r="I105" s="232">
        <f>ROUND(ROUND(H105,2)*ROUND(G105,3),2)</f>
        <v>0</v>
      </c>
      <c r="O105">
        <f>(I105*21)/100</f>
        <v>0</v>
      </c>
      <c r="P105" t="s">
        <v>22</v>
      </c>
    </row>
    <row r="106" spans="1:9" ht="12.75">
      <c r="A106" s="27" t="s">
        <v>49</v>
      </c>
      <c r="B106" s="233"/>
      <c r="C106" s="233"/>
      <c r="D106" s="233"/>
      <c r="E106" s="234" t="s">
        <v>46</v>
      </c>
      <c r="F106" s="233"/>
      <c r="G106" s="233"/>
      <c r="H106" s="233"/>
      <c r="I106" s="233"/>
    </row>
    <row r="107" spans="1:9" ht="12.75">
      <c r="A107" s="31" t="s">
        <v>51</v>
      </c>
      <c r="B107" s="233"/>
      <c r="C107" s="233"/>
      <c r="D107" s="233"/>
      <c r="E107" s="235" t="s">
        <v>240</v>
      </c>
      <c r="F107" s="233"/>
      <c r="G107" s="233"/>
      <c r="H107" s="233"/>
      <c r="I107" s="233"/>
    </row>
    <row r="108" spans="1:16" ht="12.75">
      <c r="A108" s="18" t="s">
        <v>44</v>
      </c>
      <c r="B108" s="22" t="s">
        <v>241</v>
      </c>
      <c r="C108" s="22" t="s">
        <v>242</v>
      </c>
      <c r="D108" s="18" t="s">
        <v>46</v>
      </c>
      <c r="E108" s="23" t="s">
        <v>243</v>
      </c>
      <c r="F108" s="24" t="s">
        <v>198</v>
      </c>
      <c r="G108" s="25">
        <v>17.983</v>
      </c>
      <c r="H108" s="26">
        <v>0</v>
      </c>
      <c r="I108" s="26">
        <f>ROUND(ROUND(H108,2)*ROUND(G108,3),2)</f>
        <v>0</v>
      </c>
      <c r="O108">
        <f>(I108*21)/100</f>
        <v>0</v>
      </c>
      <c r="P108" t="s">
        <v>22</v>
      </c>
    </row>
    <row r="109" spans="1:5" ht="25.5">
      <c r="A109" s="27" t="s">
        <v>49</v>
      </c>
      <c r="E109" s="28" t="s">
        <v>244</v>
      </c>
    </row>
    <row r="110" spans="1:5" ht="12.75">
      <c r="A110" s="31" t="s">
        <v>51</v>
      </c>
      <c r="E110" s="30" t="s">
        <v>245</v>
      </c>
    </row>
    <row r="111" spans="1:16" ht="12.75">
      <c r="A111" s="18" t="s">
        <v>175</v>
      </c>
      <c r="B111" s="227" t="s">
        <v>246</v>
      </c>
      <c r="C111" s="227" t="s">
        <v>238</v>
      </c>
      <c r="D111" s="228" t="s">
        <v>46</v>
      </c>
      <c r="E111" s="229" t="s">
        <v>239</v>
      </c>
      <c r="F111" s="230" t="s">
        <v>156</v>
      </c>
      <c r="G111" s="231">
        <v>0.011</v>
      </c>
      <c r="H111" s="232">
        <v>0</v>
      </c>
      <c r="I111" s="232">
        <f>ROUND(ROUND(H111,2)*ROUND(G111,3),2)</f>
        <v>0</v>
      </c>
      <c r="O111">
        <f>(I111*21)/100</f>
        <v>0</v>
      </c>
      <c r="P111" t="s">
        <v>22</v>
      </c>
    </row>
    <row r="112" spans="1:9" ht="12.75">
      <c r="A112" s="27" t="s">
        <v>49</v>
      </c>
      <c r="B112" s="233"/>
      <c r="C112" s="233"/>
      <c r="D112" s="233"/>
      <c r="E112" s="234" t="s">
        <v>46</v>
      </c>
      <c r="F112" s="233"/>
      <c r="G112" s="233"/>
      <c r="H112" s="233"/>
      <c r="I112" s="233"/>
    </row>
    <row r="113" spans="1:9" ht="12.75">
      <c r="A113" s="31" t="s">
        <v>51</v>
      </c>
      <c r="B113" s="233"/>
      <c r="C113" s="233"/>
      <c r="D113" s="233"/>
      <c r="E113" s="235" t="s">
        <v>247</v>
      </c>
      <c r="F113" s="233"/>
      <c r="G113" s="233"/>
      <c r="H113" s="233"/>
      <c r="I113" s="233"/>
    </row>
    <row r="114" spans="1:16" ht="12.75">
      <c r="A114" s="18" t="s">
        <v>44</v>
      </c>
      <c r="B114" s="22" t="s">
        <v>248</v>
      </c>
      <c r="C114" s="22" t="s">
        <v>249</v>
      </c>
      <c r="D114" s="18" t="s">
        <v>46</v>
      </c>
      <c r="E114" s="23" t="s">
        <v>250</v>
      </c>
      <c r="F114" s="24" t="s">
        <v>198</v>
      </c>
      <c r="G114" s="25">
        <v>12.458</v>
      </c>
      <c r="H114" s="26">
        <v>0</v>
      </c>
      <c r="I114" s="26">
        <f>ROUND(ROUND(H114,2)*ROUND(G114,3),2)</f>
        <v>0</v>
      </c>
      <c r="O114">
        <f>(I114*21)/100</f>
        <v>0</v>
      </c>
      <c r="P114" t="s">
        <v>22</v>
      </c>
    </row>
    <row r="115" spans="1:5" ht="12.75">
      <c r="A115" s="27" t="s">
        <v>49</v>
      </c>
      <c r="E115" s="28" t="s">
        <v>251</v>
      </c>
    </row>
    <row r="116" spans="1:5" ht="12.75">
      <c r="A116" s="31" t="s">
        <v>51</v>
      </c>
      <c r="E116" s="30" t="s">
        <v>252</v>
      </c>
    </row>
    <row r="117" spans="1:16" ht="12.75">
      <c r="A117" s="18" t="s">
        <v>175</v>
      </c>
      <c r="B117" s="227" t="s">
        <v>253</v>
      </c>
      <c r="C117" s="227" t="s">
        <v>254</v>
      </c>
      <c r="D117" s="228" t="s">
        <v>46</v>
      </c>
      <c r="E117" s="229" t="s">
        <v>255</v>
      </c>
      <c r="F117" s="230" t="s">
        <v>198</v>
      </c>
      <c r="G117" s="231">
        <v>8.305</v>
      </c>
      <c r="H117" s="232">
        <v>0</v>
      </c>
      <c r="I117" s="232">
        <f>ROUND(ROUND(H117,2)*ROUND(G117,3),2)</f>
        <v>0</v>
      </c>
      <c r="O117">
        <f>(I117*21)/100</f>
        <v>0</v>
      </c>
      <c r="P117" t="s">
        <v>22</v>
      </c>
    </row>
    <row r="118" spans="1:9" ht="12.75">
      <c r="A118" s="27" t="s">
        <v>49</v>
      </c>
      <c r="B118" s="233"/>
      <c r="C118" s="233"/>
      <c r="D118" s="233"/>
      <c r="E118" s="234" t="s">
        <v>46</v>
      </c>
      <c r="F118" s="233"/>
      <c r="G118" s="233"/>
      <c r="H118" s="233"/>
      <c r="I118" s="233"/>
    </row>
    <row r="119" spans="1:9" ht="12.75">
      <c r="A119" s="31" t="s">
        <v>51</v>
      </c>
      <c r="B119" s="233"/>
      <c r="C119" s="233"/>
      <c r="D119" s="233"/>
      <c r="E119" s="235" t="s">
        <v>256</v>
      </c>
      <c r="F119" s="233"/>
      <c r="G119" s="233"/>
      <c r="H119" s="233"/>
      <c r="I119" s="233"/>
    </row>
    <row r="120" spans="1:16" ht="12.75">
      <c r="A120" s="18" t="s">
        <v>175</v>
      </c>
      <c r="B120" s="227" t="s">
        <v>257</v>
      </c>
      <c r="C120" s="227" t="s">
        <v>258</v>
      </c>
      <c r="D120" s="228" t="s">
        <v>46</v>
      </c>
      <c r="E120" s="229" t="s">
        <v>259</v>
      </c>
      <c r="F120" s="230" t="s">
        <v>198</v>
      </c>
      <c r="G120" s="231">
        <v>4.153</v>
      </c>
      <c r="H120" s="232">
        <v>0</v>
      </c>
      <c r="I120" s="232">
        <f>ROUND(ROUND(H120,2)*ROUND(G120,3),2)</f>
        <v>0</v>
      </c>
      <c r="O120">
        <f>(I120*21)/100</f>
        <v>0</v>
      </c>
      <c r="P120" t="s">
        <v>22</v>
      </c>
    </row>
    <row r="121" spans="1:9" ht="12.75">
      <c r="A121" s="27" t="s">
        <v>49</v>
      </c>
      <c r="B121" s="233"/>
      <c r="C121" s="233"/>
      <c r="D121" s="233"/>
      <c r="E121" s="234" t="s">
        <v>46</v>
      </c>
      <c r="F121" s="233"/>
      <c r="G121" s="233"/>
      <c r="H121" s="233"/>
      <c r="I121" s="233"/>
    </row>
    <row r="122" spans="1:9" ht="12.75">
      <c r="A122" s="31" t="s">
        <v>51</v>
      </c>
      <c r="B122" s="233"/>
      <c r="C122" s="233"/>
      <c r="D122" s="233"/>
      <c r="E122" s="235" t="s">
        <v>260</v>
      </c>
      <c r="F122" s="233"/>
      <c r="G122" s="233"/>
      <c r="H122" s="233"/>
      <c r="I122" s="233"/>
    </row>
    <row r="123" spans="1:16" ht="12.75">
      <c r="A123" s="18" t="s">
        <v>44</v>
      </c>
      <c r="B123" s="22" t="s">
        <v>261</v>
      </c>
      <c r="C123" s="22" t="s">
        <v>262</v>
      </c>
      <c r="D123" s="18" t="s">
        <v>46</v>
      </c>
      <c r="E123" s="23" t="s">
        <v>263</v>
      </c>
      <c r="F123" s="24" t="s">
        <v>198</v>
      </c>
      <c r="G123" s="25">
        <v>25.999</v>
      </c>
      <c r="H123" s="26">
        <v>0</v>
      </c>
      <c r="I123" s="26">
        <f>ROUND(ROUND(H123,2)*ROUND(G123,3),2)</f>
        <v>0</v>
      </c>
      <c r="O123">
        <f>(I123*21)/100</f>
        <v>0</v>
      </c>
      <c r="P123" t="s">
        <v>22</v>
      </c>
    </row>
    <row r="124" spans="1:5" ht="12.75">
      <c r="A124" s="27" t="s">
        <v>49</v>
      </c>
      <c r="E124" s="28" t="s">
        <v>264</v>
      </c>
    </row>
    <row r="125" spans="1:5" ht="12.75">
      <c r="A125" s="31" t="s">
        <v>51</v>
      </c>
      <c r="E125" s="30" t="s">
        <v>265</v>
      </c>
    </row>
    <row r="126" spans="1:16" ht="12.75">
      <c r="A126" s="18" t="s">
        <v>175</v>
      </c>
      <c r="B126" s="227" t="s">
        <v>266</v>
      </c>
      <c r="C126" s="227" t="s">
        <v>254</v>
      </c>
      <c r="D126" s="228" t="s">
        <v>46</v>
      </c>
      <c r="E126" s="229" t="s">
        <v>255</v>
      </c>
      <c r="F126" s="230" t="s">
        <v>198</v>
      </c>
      <c r="G126" s="231">
        <v>17.333</v>
      </c>
      <c r="H126" s="232">
        <v>0</v>
      </c>
      <c r="I126" s="232">
        <f>ROUND(ROUND(H126,2)*ROUND(G126,3),2)</f>
        <v>0</v>
      </c>
      <c r="O126">
        <f>(I126*21)/100</f>
        <v>0</v>
      </c>
      <c r="P126" t="s">
        <v>22</v>
      </c>
    </row>
    <row r="127" spans="1:9" ht="12.75">
      <c r="A127" s="27" t="s">
        <v>49</v>
      </c>
      <c r="B127" s="233"/>
      <c r="C127" s="233"/>
      <c r="D127" s="233"/>
      <c r="E127" s="234" t="s">
        <v>46</v>
      </c>
      <c r="F127" s="233"/>
      <c r="G127" s="233"/>
      <c r="H127" s="233"/>
      <c r="I127" s="233"/>
    </row>
    <row r="128" spans="1:9" ht="12.75">
      <c r="A128" s="31" t="s">
        <v>51</v>
      </c>
      <c r="B128" s="233"/>
      <c r="C128" s="233"/>
      <c r="D128" s="233"/>
      <c r="E128" s="235" t="s">
        <v>267</v>
      </c>
      <c r="F128" s="233"/>
      <c r="G128" s="233"/>
      <c r="H128" s="233"/>
      <c r="I128" s="233"/>
    </row>
    <row r="129" spans="1:16" ht="12.75">
      <c r="A129" s="18" t="s">
        <v>175</v>
      </c>
      <c r="B129" s="227" t="s">
        <v>268</v>
      </c>
      <c r="C129" s="227" t="s">
        <v>258</v>
      </c>
      <c r="D129" s="228" t="s">
        <v>46</v>
      </c>
      <c r="E129" s="229" t="s">
        <v>259</v>
      </c>
      <c r="F129" s="230" t="s">
        <v>198</v>
      </c>
      <c r="G129" s="231">
        <v>8.666</v>
      </c>
      <c r="H129" s="232">
        <v>0</v>
      </c>
      <c r="I129" s="232">
        <f>ROUND(ROUND(H129,2)*ROUND(G129,3),2)</f>
        <v>0</v>
      </c>
      <c r="O129">
        <f>(I129*21)/100</f>
        <v>0</v>
      </c>
      <c r="P129" t="s">
        <v>22</v>
      </c>
    </row>
    <row r="130" spans="1:9" ht="12.75">
      <c r="A130" s="27" t="s">
        <v>49</v>
      </c>
      <c r="B130" s="233"/>
      <c r="C130" s="233"/>
      <c r="D130" s="233"/>
      <c r="E130" s="234" t="s">
        <v>46</v>
      </c>
      <c r="F130" s="233"/>
      <c r="G130" s="233"/>
      <c r="H130" s="233"/>
      <c r="I130" s="233"/>
    </row>
    <row r="131" spans="1:9" ht="12.75">
      <c r="A131" s="31" t="s">
        <v>51</v>
      </c>
      <c r="B131" s="233"/>
      <c r="C131" s="233"/>
      <c r="D131" s="233"/>
      <c r="E131" s="235" t="s">
        <v>269</v>
      </c>
      <c r="F131" s="233"/>
      <c r="G131" s="233"/>
      <c r="H131" s="233"/>
      <c r="I131" s="233"/>
    </row>
    <row r="132" spans="1:16" ht="25.5">
      <c r="A132" s="18" t="s">
        <v>44</v>
      </c>
      <c r="B132" s="22" t="s">
        <v>270</v>
      </c>
      <c r="C132" s="22" t="s">
        <v>271</v>
      </c>
      <c r="D132" s="18" t="s">
        <v>46</v>
      </c>
      <c r="E132" s="23" t="s">
        <v>272</v>
      </c>
      <c r="F132" s="24" t="s">
        <v>198</v>
      </c>
      <c r="G132" s="25">
        <v>2.276</v>
      </c>
      <c r="H132" s="26">
        <v>0</v>
      </c>
      <c r="I132" s="26">
        <f>ROUND(ROUND(H132,2)*ROUND(G132,3),2)</f>
        <v>0</v>
      </c>
      <c r="O132">
        <f>(I132*21)/100</f>
        <v>0</v>
      </c>
      <c r="P132" t="s">
        <v>22</v>
      </c>
    </row>
    <row r="133" spans="1:5" ht="38.25">
      <c r="A133" s="27" t="s">
        <v>49</v>
      </c>
      <c r="E133" s="28" t="s">
        <v>273</v>
      </c>
    </row>
    <row r="134" spans="1:5" ht="12.75">
      <c r="A134" s="31" t="s">
        <v>51</v>
      </c>
      <c r="E134" s="30" t="s">
        <v>274</v>
      </c>
    </row>
    <row r="135" spans="1:16" ht="12.75">
      <c r="A135" s="18" t="s">
        <v>44</v>
      </c>
      <c r="B135" s="22" t="s">
        <v>275</v>
      </c>
      <c r="C135" s="22" t="s">
        <v>276</v>
      </c>
      <c r="D135" s="18" t="s">
        <v>46</v>
      </c>
      <c r="E135" s="23" t="s">
        <v>277</v>
      </c>
      <c r="F135" s="24" t="s">
        <v>198</v>
      </c>
      <c r="G135" s="25">
        <v>9.887</v>
      </c>
      <c r="H135" s="26">
        <v>0</v>
      </c>
      <c r="I135" s="26">
        <f>ROUND(ROUND(H135,2)*ROUND(G135,3),2)</f>
        <v>0</v>
      </c>
      <c r="O135">
        <f>(I135*21)/100</f>
        <v>0</v>
      </c>
      <c r="P135" t="s">
        <v>22</v>
      </c>
    </row>
    <row r="136" spans="1:5" ht="25.5">
      <c r="A136" s="27" t="s">
        <v>49</v>
      </c>
      <c r="E136" s="28" t="s">
        <v>278</v>
      </c>
    </row>
    <row r="137" spans="1:5" ht="12.75">
      <c r="A137" s="31" t="s">
        <v>51</v>
      </c>
      <c r="E137" s="30" t="s">
        <v>279</v>
      </c>
    </row>
    <row r="138" spans="1:16" ht="12.75">
      <c r="A138" s="18" t="s">
        <v>44</v>
      </c>
      <c r="B138" s="22" t="s">
        <v>280</v>
      </c>
      <c r="C138" s="22" t="s">
        <v>281</v>
      </c>
      <c r="D138" s="18" t="s">
        <v>46</v>
      </c>
      <c r="E138" s="23" t="s">
        <v>282</v>
      </c>
      <c r="F138" s="24" t="s">
        <v>179</v>
      </c>
      <c r="G138" s="25">
        <v>1</v>
      </c>
      <c r="H138" s="26">
        <v>0</v>
      </c>
      <c r="I138" s="26">
        <f>ROUND(ROUND(H138,2)*ROUND(G138,3),2)</f>
        <v>0</v>
      </c>
      <c r="O138">
        <f>(I138*21)/100</f>
        <v>0</v>
      </c>
      <c r="P138" t="s">
        <v>22</v>
      </c>
    </row>
    <row r="139" spans="1:5" ht="38.25">
      <c r="A139" s="27" t="s">
        <v>49</v>
      </c>
      <c r="E139" s="28" t="s">
        <v>283</v>
      </c>
    </row>
    <row r="140" spans="1:5" ht="12.75">
      <c r="A140" s="31" t="s">
        <v>51</v>
      </c>
      <c r="E140" s="30" t="s">
        <v>46</v>
      </c>
    </row>
    <row r="141" spans="1:16" ht="12.75">
      <c r="A141" s="18" t="s">
        <v>175</v>
      </c>
      <c r="B141" s="227" t="s">
        <v>284</v>
      </c>
      <c r="C141" s="227" t="s">
        <v>285</v>
      </c>
      <c r="D141" s="228" t="s">
        <v>46</v>
      </c>
      <c r="E141" s="229" t="s">
        <v>286</v>
      </c>
      <c r="F141" s="230" t="s">
        <v>179</v>
      </c>
      <c r="G141" s="231">
        <v>1</v>
      </c>
      <c r="H141" s="232">
        <v>0</v>
      </c>
      <c r="I141" s="232">
        <f>ROUND(ROUND(H141,2)*ROUND(G141,3),2)</f>
        <v>0</v>
      </c>
      <c r="O141">
        <f>(I141*21)/100</f>
        <v>0</v>
      </c>
      <c r="P141" t="s">
        <v>22</v>
      </c>
    </row>
    <row r="142" spans="1:9" ht="25.5">
      <c r="A142" s="27" t="s">
        <v>49</v>
      </c>
      <c r="B142" s="233"/>
      <c r="C142" s="233"/>
      <c r="D142" s="233"/>
      <c r="E142" s="234" t="s">
        <v>287</v>
      </c>
      <c r="F142" s="233"/>
      <c r="G142" s="233"/>
      <c r="H142" s="233"/>
      <c r="I142" s="233"/>
    </row>
    <row r="143" spans="1:9" ht="12.75">
      <c r="A143" s="31" t="s">
        <v>51</v>
      </c>
      <c r="B143" s="233"/>
      <c r="C143" s="233"/>
      <c r="D143" s="233"/>
      <c r="E143" s="235" t="s">
        <v>46</v>
      </c>
      <c r="F143" s="233"/>
      <c r="G143" s="233"/>
      <c r="H143" s="233"/>
      <c r="I143" s="233"/>
    </row>
    <row r="144" spans="1:16" ht="12.75">
      <c r="A144" s="18" t="s">
        <v>44</v>
      </c>
      <c r="B144" s="22" t="s">
        <v>288</v>
      </c>
      <c r="C144" s="22" t="s">
        <v>289</v>
      </c>
      <c r="D144" s="18" t="s">
        <v>46</v>
      </c>
      <c r="E144" s="23" t="s">
        <v>290</v>
      </c>
      <c r="F144" s="24" t="s">
        <v>198</v>
      </c>
      <c r="G144" s="25">
        <v>7.8</v>
      </c>
      <c r="H144" s="26">
        <v>0</v>
      </c>
      <c r="I144" s="26">
        <f>ROUND(ROUND(H144,2)*ROUND(G144,3),2)</f>
        <v>0</v>
      </c>
      <c r="O144">
        <f>(I144*21)/100</f>
        <v>0</v>
      </c>
      <c r="P144" t="s">
        <v>22</v>
      </c>
    </row>
    <row r="145" spans="1:5" ht="25.5">
      <c r="A145" s="27" t="s">
        <v>49</v>
      </c>
      <c r="E145" s="28" t="s">
        <v>291</v>
      </c>
    </row>
    <row r="146" spans="1:5" ht="12.75">
      <c r="A146" s="31" t="s">
        <v>51</v>
      </c>
      <c r="E146" s="30" t="s">
        <v>292</v>
      </c>
    </row>
    <row r="147" spans="1:16" ht="12.75">
      <c r="A147" s="18" t="s">
        <v>44</v>
      </c>
      <c r="B147" s="22" t="s">
        <v>293</v>
      </c>
      <c r="C147" s="22" t="s">
        <v>294</v>
      </c>
      <c r="D147" s="18" t="s">
        <v>46</v>
      </c>
      <c r="E147" s="23" t="s">
        <v>295</v>
      </c>
      <c r="F147" s="24" t="s">
        <v>198</v>
      </c>
      <c r="G147" s="25">
        <v>1.678</v>
      </c>
      <c r="H147" s="26">
        <v>0</v>
      </c>
      <c r="I147" s="26">
        <f>ROUND(ROUND(H147,2)*ROUND(G147,3),2)</f>
        <v>0</v>
      </c>
      <c r="O147">
        <f>(I147*21)/100</f>
        <v>0</v>
      </c>
      <c r="P147" t="s">
        <v>22</v>
      </c>
    </row>
    <row r="148" spans="1:5" ht="25.5">
      <c r="A148" s="27" t="s">
        <v>49</v>
      </c>
      <c r="E148" s="28" t="s">
        <v>296</v>
      </c>
    </row>
    <row r="149" spans="1:5" ht="12.75">
      <c r="A149" s="29" t="s">
        <v>51</v>
      </c>
      <c r="E149" s="30" t="s">
        <v>297</v>
      </c>
    </row>
    <row r="150" spans="1:18" ht="12.75" customHeight="1">
      <c r="A150" s="2" t="s">
        <v>42</v>
      </c>
      <c r="B150" s="2"/>
      <c r="C150" s="33" t="s">
        <v>66</v>
      </c>
      <c r="D150" s="2"/>
      <c r="E150" s="20" t="s">
        <v>298</v>
      </c>
      <c r="F150" s="2"/>
      <c r="G150" s="2"/>
      <c r="H150" s="2"/>
      <c r="I150" s="34">
        <f>0+Q150</f>
        <v>0</v>
      </c>
      <c r="O150">
        <f>0+R150</f>
        <v>0</v>
      </c>
      <c r="Q150">
        <f>0+I151+I154+I157</f>
        <v>0</v>
      </c>
      <c r="R150">
        <f>0+O151+O154+O157</f>
        <v>0</v>
      </c>
    </row>
    <row r="151" spans="1:16" ht="25.5">
      <c r="A151" s="18" t="s">
        <v>44</v>
      </c>
      <c r="B151" s="22" t="s">
        <v>299</v>
      </c>
      <c r="C151" s="22" t="s">
        <v>300</v>
      </c>
      <c r="D151" s="18" t="s">
        <v>46</v>
      </c>
      <c r="E151" s="23" t="s">
        <v>301</v>
      </c>
      <c r="F151" s="24" t="s">
        <v>179</v>
      </c>
      <c r="G151" s="25">
        <v>2</v>
      </c>
      <c r="H151" s="26">
        <v>0</v>
      </c>
      <c r="I151" s="26">
        <f>ROUND(ROUND(H151,2)*ROUND(G151,3),2)</f>
        <v>0</v>
      </c>
      <c r="O151">
        <f>(I151*21)/100</f>
        <v>0</v>
      </c>
      <c r="P151" t="s">
        <v>22</v>
      </c>
    </row>
    <row r="152" spans="1:5" ht="12.75">
      <c r="A152" s="27" t="s">
        <v>49</v>
      </c>
      <c r="E152" s="28" t="s">
        <v>302</v>
      </c>
    </row>
    <row r="153" spans="1:5" ht="12.75">
      <c r="A153" s="31" t="s">
        <v>51</v>
      </c>
      <c r="E153" s="30" t="s">
        <v>46</v>
      </c>
    </row>
    <row r="154" spans="1:16" ht="12.75">
      <c r="A154" s="18" t="s">
        <v>175</v>
      </c>
      <c r="B154" s="227" t="s">
        <v>303</v>
      </c>
      <c r="C154" s="227" t="s">
        <v>304</v>
      </c>
      <c r="D154" s="228" t="s">
        <v>23</v>
      </c>
      <c r="E154" s="229" t="s">
        <v>305</v>
      </c>
      <c r="F154" s="230" t="s">
        <v>179</v>
      </c>
      <c r="G154" s="231">
        <v>1</v>
      </c>
      <c r="H154" s="232">
        <v>0</v>
      </c>
      <c r="I154" s="232">
        <f>ROUND(ROUND(H154,2)*ROUND(G154,3),2)</f>
        <v>0</v>
      </c>
      <c r="O154">
        <f>(I154*21)/100</f>
        <v>0</v>
      </c>
      <c r="P154" t="s">
        <v>22</v>
      </c>
    </row>
    <row r="155" spans="1:9" ht="12.75">
      <c r="A155" s="27" t="s">
        <v>49</v>
      </c>
      <c r="B155" s="233"/>
      <c r="C155" s="233"/>
      <c r="D155" s="233"/>
      <c r="E155" s="234" t="s">
        <v>306</v>
      </c>
      <c r="F155" s="233"/>
      <c r="G155" s="233"/>
      <c r="H155" s="233"/>
      <c r="I155" s="233"/>
    </row>
    <row r="156" spans="1:9" ht="12.75">
      <c r="A156" s="31" t="s">
        <v>51</v>
      </c>
      <c r="B156" s="233"/>
      <c r="C156" s="233"/>
      <c r="D156" s="233"/>
      <c r="E156" s="235" t="s">
        <v>46</v>
      </c>
      <c r="F156" s="233"/>
      <c r="G156" s="233"/>
      <c r="H156" s="233"/>
      <c r="I156" s="233"/>
    </row>
    <row r="157" spans="1:16" ht="12.75">
      <c r="A157" s="18" t="s">
        <v>175</v>
      </c>
      <c r="B157" s="227" t="s">
        <v>307</v>
      </c>
      <c r="C157" s="227" t="s">
        <v>304</v>
      </c>
      <c r="D157" s="228" t="s">
        <v>308</v>
      </c>
      <c r="E157" s="229" t="s">
        <v>305</v>
      </c>
      <c r="F157" s="230" t="s">
        <v>179</v>
      </c>
      <c r="G157" s="231">
        <v>1</v>
      </c>
      <c r="H157" s="232">
        <v>0</v>
      </c>
      <c r="I157" s="232">
        <f>ROUND(ROUND(H157,2)*ROUND(G157,3),2)</f>
        <v>0</v>
      </c>
      <c r="O157">
        <f>(I157*21)/100</f>
        <v>0</v>
      </c>
      <c r="P157" t="s">
        <v>22</v>
      </c>
    </row>
    <row r="158" spans="1:9" ht="12.75">
      <c r="A158" s="27" t="s">
        <v>49</v>
      </c>
      <c r="B158" s="233"/>
      <c r="C158" s="233"/>
      <c r="D158" s="233"/>
      <c r="E158" s="234" t="s">
        <v>309</v>
      </c>
      <c r="F158" s="233"/>
      <c r="G158" s="233"/>
      <c r="H158" s="233"/>
      <c r="I158" s="233"/>
    </row>
    <row r="159" spans="1:9" ht="12.75">
      <c r="A159" s="29" t="s">
        <v>51</v>
      </c>
      <c r="B159" s="233"/>
      <c r="C159" s="233"/>
      <c r="D159" s="233"/>
      <c r="E159" s="235" t="s">
        <v>46</v>
      </c>
      <c r="F159" s="233"/>
      <c r="G159" s="233"/>
      <c r="H159" s="233"/>
      <c r="I159" s="233"/>
    </row>
    <row r="160" spans="1:18" ht="12.75" customHeight="1">
      <c r="A160" s="2" t="s">
        <v>42</v>
      </c>
      <c r="B160" s="2"/>
      <c r="C160" s="33" t="s">
        <v>39</v>
      </c>
      <c r="D160" s="2"/>
      <c r="E160" s="20" t="s">
        <v>310</v>
      </c>
      <c r="F160" s="2"/>
      <c r="G160" s="2"/>
      <c r="H160" s="2"/>
      <c r="I160" s="34">
        <f>0+Q160</f>
        <v>0</v>
      </c>
      <c r="O160">
        <f>0+R160</f>
        <v>0</v>
      </c>
      <c r="Q160">
        <f>0+I161+I164</f>
        <v>0</v>
      </c>
      <c r="R160">
        <f>0+O161+O164</f>
        <v>0</v>
      </c>
    </row>
    <row r="161" spans="1:16" ht="12.75">
      <c r="A161" s="18" t="s">
        <v>44</v>
      </c>
      <c r="B161" s="22" t="s">
        <v>311</v>
      </c>
      <c r="C161" s="22" t="s">
        <v>312</v>
      </c>
      <c r="D161" s="18" t="s">
        <v>46</v>
      </c>
      <c r="E161" s="23" t="s">
        <v>313</v>
      </c>
      <c r="F161" s="24" t="s">
        <v>198</v>
      </c>
      <c r="G161" s="25">
        <v>12.163</v>
      </c>
      <c r="H161" s="26">
        <v>0</v>
      </c>
      <c r="I161" s="26">
        <f>ROUND(ROUND(H161,2)*ROUND(G161,3),2)</f>
        <v>0</v>
      </c>
      <c r="O161">
        <f>(I161*21)/100</f>
        <v>0</v>
      </c>
      <c r="P161" t="s">
        <v>22</v>
      </c>
    </row>
    <row r="162" spans="1:5" ht="25.5">
      <c r="A162" s="27" t="s">
        <v>49</v>
      </c>
      <c r="E162" s="28" t="s">
        <v>314</v>
      </c>
    </row>
    <row r="163" spans="1:5" ht="12.75">
      <c r="A163" s="31" t="s">
        <v>51</v>
      </c>
      <c r="E163" s="30" t="s">
        <v>315</v>
      </c>
    </row>
    <row r="164" spans="1:16" ht="12.75">
      <c r="A164" s="18" t="s">
        <v>44</v>
      </c>
      <c r="B164" s="22" t="s">
        <v>316</v>
      </c>
      <c r="C164" s="22" t="s">
        <v>317</v>
      </c>
      <c r="D164" s="18" t="s">
        <v>46</v>
      </c>
      <c r="E164" s="23" t="s">
        <v>318</v>
      </c>
      <c r="F164" s="24" t="s">
        <v>156</v>
      </c>
      <c r="G164" s="25">
        <v>9.570811</v>
      </c>
      <c r="H164" s="26">
        <v>0</v>
      </c>
      <c r="I164" s="26">
        <f>ROUND(ROUND(H164,2)*ROUND(G164,3),2)</f>
        <v>0</v>
      </c>
      <c r="O164">
        <f>(I164*21)/100</f>
        <v>0</v>
      </c>
      <c r="P164" t="s">
        <v>22</v>
      </c>
    </row>
    <row r="165" spans="1:5" ht="38.25">
      <c r="A165" s="27" t="s">
        <v>49</v>
      </c>
      <c r="E165" s="28" t="s">
        <v>319</v>
      </c>
    </row>
    <row r="166" spans="1:5" ht="12.75">
      <c r="A166" s="29" t="s">
        <v>51</v>
      </c>
      <c r="E166" s="30" t="s">
        <v>46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50"/>
  <sheetViews>
    <sheetView workbookViewId="0" topLeftCell="A1">
      <pane ySplit="9" topLeftCell="A229" activePane="bottomLeft" state="frozen"/>
      <selection pane="bottomLeft" activeCell="E242" sqref="E24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0+O10+O17+O57+O244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327</v>
      </c>
      <c r="I3" s="32">
        <f>0+I10+I17+I57+I244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320</v>
      </c>
      <c r="C4" s="254" t="s">
        <v>321</v>
      </c>
      <c r="D4" s="250"/>
      <c r="E4" s="12" t="s">
        <v>322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323</v>
      </c>
      <c r="B5" s="11" t="s">
        <v>320</v>
      </c>
      <c r="C5" s="254" t="s">
        <v>324</v>
      </c>
      <c r="D5" s="250"/>
      <c r="E5" s="12" t="s">
        <v>325</v>
      </c>
      <c r="F5" s="4"/>
      <c r="G5" s="4"/>
      <c r="H5" s="4"/>
      <c r="I5" s="4"/>
      <c r="O5" t="s">
        <v>20</v>
      </c>
      <c r="P5" t="s">
        <v>22</v>
      </c>
    </row>
    <row r="6" spans="1:9" ht="12.75" customHeight="1">
      <c r="A6" t="s">
        <v>326</v>
      </c>
      <c r="B6" s="13" t="s">
        <v>17</v>
      </c>
      <c r="C6" s="255" t="s">
        <v>327</v>
      </c>
      <c r="D6" s="256"/>
      <c r="E6" s="14" t="s">
        <v>322</v>
      </c>
      <c r="F6" s="2"/>
      <c r="G6" s="2"/>
      <c r="H6" s="2"/>
      <c r="I6" s="2"/>
    </row>
    <row r="7" spans="1:9" ht="12.75" customHeight="1">
      <c r="A7" s="253" t="s">
        <v>25</v>
      </c>
      <c r="B7" s="253" t="s">
        <v>27</v>
      </c>
      <c r="C7" s="253" t="s">
        <v>29</v>
      </c>
      <c r="D7" s="253" t="s">
        <v>30</v>
      </c>
      <c r="E7" s="253" t="s">
        <v>31</v>
      </c>
      <c r="F7" s="253" t="s">
        <v>33</v>
      </c>
      <c r="G7" s="253" t="s">
        <v>35</v>
      </c>
      <c r="H7" s="253" t="s">
        <v>37</v>
      </c>
      <c r="I7" s="253"/>
    </row>
    <row r="8" spans="1:9" ht="12.75" customHeight="1">
      <c r="A8" s="253"/>
      <c r="B8" s="253"/>
      <c r="C8" s="253"/>
      <c r="D8" s="253"/>
      <c r="E8" s="253"/>
      <c r="F8" s="253"/>
      <c r="G8" s="253"/>
      <c r="H8" s="1" t="s">
        <v>38</v>
      </c>
      <c r="I8" s="1" t="s">
        <v>40</v>
      </c>
    </row>
    <row r="9" spans="1:9" ht="12.75" customHeight="1">
      <c r="A9" s="1" t="s">
        <v>26</v>
      </c>
      <c r="B9" s="1" t="s">
        <v>28</v>
      </c>
      <c r="C9" s="1" t="s">
        <v>22</v>
      </c>
      <c r="D9" s="1" t="s">
        <v>21</v>
      </c>
      <c r="E9" s="1" t="s">
        <v>32</v>
      </c>
      <c r="F9" s="1" t="s">
        <v>34</v>
      </c>
      <c r="G9" s="1" t="s">
        <v>36</v>
      </c>
      <c r="H9" s="1" t="s">
        <v>39</v>
      </c>
      <c r="I9" s="1" t="s">
        <v>41</v>
      </c>
    </row>
    <row r="10" spans="1:18" ht="12.75" customHeight="1">
      <c r="A10" s="15" t="s">
        <v>42</v>
      </c>
      <c r="B10" s="15"/>
      <c r="C10" s="19" t="s">
        <v>32</v>
      </c>
      <c r="D10" s="15"/>
      <c r="E10" s="20" t="s">
        <v>205</v>
      </c>
      <c r="F10" s="15"/>
      <c r="G10" s="15"/>
      <c r="H10" s="15"/>
      <c r="I10" s="21">
        <f>0+Q10</f>
        <v>0</v>
      </c>
      <c r="O10">
        <f>0+R10</f>
        <v>0</v>
      </c>
      <c r="Q10">
        <f>0+I11+I14</f>
        <v>0</v>
      </c>
      <c r="R10">
        <f>0+O11+O14</f>
        <v>0</v>
      </c>
    </row>
    <row r="11" spans="1:16" ht="12.75">
      <c r="A11" s="18" t="s">
        <v>44</v>
      </c>
      <c r="B11" s="22" t="s">
        <v>28</v>
      </c>
      <c r="C11" s="22" t="s">
        <v>330</v>
      </c>
      <c r="D11" s="18" t="s">
        <v>46</v>
      </c>
      <c r="E11" s="23" t="s">
        <v>331</v>
      </c>
      <c r="F11" s="24" t="s">
        <v>112</v>
      </c>
      <c r="G11" s="25">
        <v>0.127</v>
      </c>
      <c r="H11" s="26">
        <v>0</v>
      </c>
      <c r="I11" s="26">
        <f>ROUND(ROUND(H11,2)*ROUND(G11,3),2)</f>
        <v>0</v>
      </c>
      <c r="O11">
        <f>(I11*21)/100</f>
        <v>0</v>
      </c>
      <c r="P11" t="s">
        <v>22</v>
      </c>
    </row>
    <row r="12" spans="1:5" ht="25.5">
      <c r="A12" s="27" t="s">
        <v>49</v>
      </c>
      <c r="E12" s="28" t="s">
        <v>332</v>
      </c>
    </row>
    <row r="13" spans="1:5" ht="38.25">
      <c r="A13" s="31" t="s">
        <v>51</v>
      </c>
      <c r="E13" s="30" t="s">
        <v>333</v>
      </c>
    </row>
    <row r="14" spans="1:16" ht="12.75">
      <c r="A14" s="18" t="s">
        <v>44</v>
      </c>
      <c r="B14" s="22" t="s">
        <v>22</v>
      </c>
      <c r="C14" s="22" t="s">
        <v>334</v>
      </c>
      <c r="D14" s="18" t="s">
        <v>46</v>
      </c>
      <c r="E14" s="23" t="s">
        <v>335</v>
      </c>
      <c r="F14" s="24" t="s">
        <v>198</v>
      </c>
      <c r="G14" s="25">
        <v>0.966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22</v>
      </c>
    </row>
    <row r="15" spans="1:5" ht="12.75">
      <c r="A15" s="27" t="s">
        <v>49</v>
      </c>
      <c r="E15" s="28" t="s">
        <v>336</v>
      </c>
    </row>
    <row r="16" spans="1:5" ht="38.25">
      <c r="A16" s="29" t="s">
        <v>51</v>
      </c>
      <c r="E16" s="30" t="s">
        <v>337</v>
      </c>
    </row>
    <row r="17" spans="1:18" ht="12.75" customHeight="1">
      <c r="A17" s="2" t="s">
        <v>42</v>
      </c>
      <c r="B17" s="2"/>
      <c r="C17" s="33" t="s">
        <v>63</v>
      </c>
      <c r="D17" s="2"/>
      <c r="E17" s="20" t="s">
        <v>231</v>
      </c>
      <c r="F17" s="2"/>
      <c r="G17" s="2"/>
      <c r="H17" s="2"/>
      <c r="I17" s="34">
        <f>0+Q17</f>
        <v>0</v>
      </c>
      <c r="O17">
        <f>0+R17</f>
        <v>0</v>
      </c>
      <c r="Q17">
        <f>0+I18+I21+I24+I27+I30+I33+I36+I39+I42+I45+I48+I51+I54</f>
        <v>0</v>
      </c>
      <c r="R17">
        <f>0+O18+O21+O24+O27+O30+O33+O36+O39+O42+O45+O48+O51+O54</f>
        <v>0</v>
      </c>
    </row>
    <row r="18" spans="1:16" ht="12.75">
      <c r="A18" s="18" t="s">
        <v>44</v>
      </c>
      <c r="B18" s="22" t="s">
        <v>21</v>
      </c>
      <c r="C18" s="22" t="s">
        <v>338</v>
      </c>
      <c r="D18" s="18" t="s">
        <v>46</v>
      </c>
      <c r="E18" s="23" t="s">
        <v>339</v>
      </c>
      <c r="F18" s="24" t="s">
        <v>219</v>
      </c>
      <c r="G18" s="25">
        <v>8.8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38.25">
      <c r="A19" s="27" t="s">
        <v>49</v>
      </c>
      <c r="E19" s="28" t="s">
        <v>340</v>
      </c>
    </row>
    <row r="20" spans="1:5" ht="12.75">
      <c r="A20" s="31" t="s">
        <v>51</v>
      </c>
      <c r="E20" s="30" t="s">
        <v>46</v>
      </c>
    </row>
    <row r="21" spans="1:16" ht="12.75">
      <c r="A21" s="18" t="s">
        <v>44</v>
      </c>
      <c r="B21" s="242" t="s">
        <v>32</v>
      </c>
      <c r="C21" s="242" t="s">
        <v>341</v>
      </c>
      <c r="D21" s="243" t="s">
        <v>46</v>
      </c>
      <c r="E21" s="236" t="s">
        <v>342</v>
      </c>
      <c r="F21" s="237" t="s">
        <v>179</v>
      </c>
      <c r="G21" s="238">
        <v>1</v>
      </c>
      <c r="H21" s="239">
        <v>0</v>
      </c>
      <c r="I21" s="239">
        <f>ROUND(ROUND(H21,2)*ROUND(G21,3),2)</f>
        <v>0</v>
      </c>
      <c r="J21" s="245" t="s">
        <v>1634</v>
      </c>
      <c r="K21" s="241"/>
      <c r="O21">
        <f>(I21*21)/100</f>
        <v>0</v>
      </c>
      <c r="P21" t="s">
        <v>22</v>
      </c>
    </row>
    <row r="22" spans="1:11" ht="38.25">
      <c r="A22" s="27" t="s">
        <v>49</v>
      </c>
      <c r="B22" s="241"/>
      <c r="C22" s="241"/>
      <c r="D22" s="241"/>
      <c r="E22" s="240" t="s">
        <v>343</v>
      </c>
      <c r="F22" s="241"/>
      <c r="G22" s="241"/>
      <c r="H22" s="241"/>
      <c r="I22" s="241"/>
      <c r="J22" s="241"/>
      <c r="K22" s="241"/>
    </row>
    <row r="23" spans="1:11" ht="12.75">
      <c r="A23" s="31" t="s">
        <v>51</v>
      </c>
      <c r="B23" s="241"/>
      <c r="C23" s="241"/>
      <c r="D23" s="241"/>
      <c r="E23" s="244" t="s">
        <v>46</v>
      </c>
      <c r="F23" s="241"/>
      <c r="G23" s="241"/>
      <c r="H23" s="241"/>
      <c r="I23" s="241"/>
      <c r="J23" s="241"/>
      <c r="K23" s="241"/>
    </row>
    <row r="24" spans="1:16" ht="12.75">
      <c r="A24" s="18" t="s">
        <v>44</v>
      </c>
      <c r="B24" s="242" t="s">
        <v>34</v>
      </c>
      <c r="C24" s="242" t="s">
        <v>344</v>
      </c>
      <c r="D24" s="243" t="s">
        <v>46</v>
      </c>
      <c r="E24" s="236" t="s">
        <v>345</v>
      </c>
      <c r="F24" s="237" t="s">
        <v>179</v>
      </c>
      <c r="G24" s="238">
        <v>2</v>
      </c>
      <c r="H24" s="239">
        <v>0</v>
      </c>
      <c r="I24" s="239">
        <f>ROUND(ROUND(H24,2)*ROUND(G24,3),2)</f>
        <v>0</v>
      </c>
      <c r="J24" s="245" t="s">
        <v>1634</v>
      </c>
      <c r="K24" s="241"/>
      <c r="O24">
        <f>(I24*21)/100</f>
        <v>0</v>
      </c>
      <c r="P24" t="s">
        <v>22</v>
      </c>
    </row>
    <row r="25" spans="1:11" ht="51">
      <c r="A25" s="27" t="s">
        <v>49</v>
      </c>
      <c r="B25" s="241"/>
      <c r="C25" s="241"/>
      <c r="D25" s="241"/>
      <c r="E25" s="240" t="s">
        <v>346</v>
      </c>
      <c r="F25" s="241"/>
      <c r="G25" s="241"/>
      <c r="H25" s="241"/>
      <c r="I25" s="241"/>
      <c r="J25" s="241"/>
      <c r="K25" s="241"/>
    </row>
    <row r="26" spans="1:11" ht="12.75">
      <c r="A26" s="31" t="s">
        <v>51</v>
      </c>
      <c r="B26" s="241"/>
      <c r="C26" s="241"/>
      <c r="D26" s="241"/>
      <c r="E26" s="244" t="s">
        <v>46</v>
      </c>
      <c r="F26" s="241"/>
      <c r="G26" s="241"/>
      <c r="H26" s="241"/>
      <c r="I26" s="241"/>
      <c r="J26" s="241"/>
      <c r="K26" s="241"/>
    </row>
    <row r="27" spans="1:16" ht="12.75">
      <c r="A27" s="18" t="s">
        <v>44</v>
      </c>
      <c r="B27" s="242" t="s">
        <v>36</v>
      </c>
      <c r="C27" s="242" t="s">
        <v>347</v>
      </c>
      <c r="D27" s="243" t="s">
        <v>46</v>
      </c>
      <c r="E27" s="236" t="s">
        <v>348</v>
      </c>
      <c r="F27" s="237" t="s">
        <v>179</v>
      </c>
      <c r="G27" s="238">
        <v>2</v>
      </c>
      <c r="H27" s="239">
        <v>0</v>
      </c>
      <c r="I27" s="239">
        <f>ROUND(ROUND(H27,2)*ROUND(G27,3),2)</f>
        <v>0</v>
      </c>
      <c r="J27" s="245" t="s">
        <v>1634</v>
      </c>
      <c r="K27" s="241"/>
      <c r="O27">
        <f>(I27*21)/100</f>
        <v>0</v>
      </c>
      <c r="P27" t="s">
        <v>22</v>
      </c>
    </row>
    <row r="28" spans="1:11" ht="38.25">
      <c r="A28" s="27" t="s">
        <v>49</v>
      </c>
      <c r="B28" s="241"/>
      <c r="C28" s="241"/>
      <c r="D28" s="241"/>
      <c r="E28" s="240" t="s">
        <v>349</v>
      </c>
      <c r="F28" s="241"/>
      <c r="G28" s="241"/>
      <c r="H28" s="241"/>
      <c r="I28" s="241"/>
      <c r="J28" s="241"/>
      <c r="K28" s="241"/>
    </row>
    <row r="29" spans="1:11" ht="12.75">
      <c r="A29" s="31" t="s">
        <v>51</v>
      </c>
      <c r="B29" s="241"/>
      <c r="C29" s="241"/>
      <c r="D29" s="241"/>
      <c r="E29" s="244" t="s">
        <v>46</v>
      </c>
      <c r="F29" s="241"/>
      <c r="G29" s="241"/>
      <c r="H29" s="241"/>
      <c r="I29" s="241"/>
      <c r="J29" s="241"/>
      <c r="K29" s="241"/>
    </row>
    <row r="30" spans="1:16" ht="12.75">
      <c r="A30" s="18" t="s">
        <v>44</v>
      </c>
      <c r="B30" s="242" t="s">
        <v>63</v>
      </c>
      <c r="C30" s="242" t="s">
        <v>350</v>
      </c>
      <c r="D30" s="243" t="s">
        <v>46</v>
      </c>
      <c r="E30" s="236" t="s">
        <v>351</v>
      </c>
      <c r="F30" s="237" t="s">
        <v>179</v>
      </c>
      <c r="G30" s="238">
        <v>2</v>
      </c>
      <c r="H30" s="239">
        <v>0</v>
      </c>
      <c r="I30" s="239">
        <f>ROUND(ROUND(H30,2)*ROUND(G30,3),2)</f>
        <v>0</v>
      </c>
      <c r="J30" s="245" t="s">
        <v>1634</v>
      </c>
      <c r="K30" s="241"/>
      <c r="O30">
        <f>(I30*21)/100</f>
        <v>0</v>
      </c>
      <c r="P30" t="s">
        <v>22</v>
      </c>
    </row>
    <row r="31" spans="1:11" ht="38.25">
      <c r="A31" s="27" t="s">
        <v>49</v>
      </c>
      <c r="B31" s="241"/>
      <c r="C31" s="241"/>
      <c r="D31" s="241"/>
      <c r="E31" s="240" t="s">
        <v>352</v>
      </c>
      <c r="F31" s="241"/>
      <c r="G31" s="241"/>
      <c r="H31" s="241"/>
      <c r="I31" s="241"/>
      <c r="J31" s="241"/>
      <c r="K31" s="241"/>
    </row>
    <row r="32" spans="1:11" ht="12.75">
      <c r="A32" s="31" t="s">
        <v>51</v>
      </c>
      <c r="B32" s="241"/>
      <c r="C32" s="241"/>
      <c r="D32" s="241"/>
      <c r="E32" s="244" t="s">
        <v>46</v>
      </c>
      <c r="F32" s="241"/>
      <c r="G32" s="241"/>
      <c r="H32" s="241"/>
      <c r="I32" s="241"/>
      <c r="J32" s="241"/>
      <c r="K32" s="241"/>
    </row>
    <row r="33" spans="1:16" ht="12.75">
      <c r="A33" s="18" t="s">
        <v>44</v>
      </c>
      <c r="B33" s="242" t="s">
        <v>66</v>
      </c>
      <c r="C33" s="242" t="s">
        <v>353</v>
      </c>
      <c r="D33" s="243" t="s">
        <v>46</v>
      </c>
      <c r="E33" s="236" t="s">
        <v>354</v>
      </c>
      <c r="F33" s="237" t="s">
        <v>355</v>
      </c>
      <c r="G33" s="238">
        <v>1</v>
      </c>
      <c r="H33" s="239">
        <v>0</v>
      </c>
      <c r="I33" s="239">
        <f>ROUND(ROUND(H33,2)*ROUND(G33,3),2)</f>
        <v>0</v>
      </c>
      <c r="J33" s="245" t="s">
        <v>1634</v>
      </c>
      <c r="K33" s="241"/>
      <c r="O33">
        <f>(I33*21)/100</f>
        <v>0</v>
      </c>
      <c r="P33" t="s">
        <v>22</v>
      </c>
    </row>
    <row r="34" spans="1:11" ht="12.75">
      <c r="A34" s="27" t="s">
        <v>49</v>
      </c>
      <c r="B34" s="241"/>
      <c r="C34" s="241"/>
      <c r="D34" s="241"/>
      <c r="E34" s="240" t="s">
        <v>356</v>
      </c>
      <c r="F34" s="241"/>
      <c r="G34" s="241"/>
      <c r="H34" s="241"/>
      <c r="I34" s="241"/>
      <c r="J34" s="241"/>
      <c r="K34" s="241"/>
    </row>
    <row r="35" spans="1:11" ht="12.75">
      <c r="A35" s="31" t="s">
        <v>51</v>
      </c>
      <c r="B35" s="241"/>
      <c r="C35" s="241"/>
      <c r="D35" s="241"/>
      <c r="E35" s="244" t="s">
        <v>46</v>
      </c>
      <c r="F35" s="241"/>
      <c r="G35" s="241"/>
      <c r="H35" s="241"/>
      <c r="I35" s="241"/>
      <c r="J35" s="241"/>
      <c r="K35" s="241"/>
    </row>
    <row r="36" spans="1:16" ht="12.75">
      <c r="A36" s="18" t="s">
        <v>44</v>
      </c>
      <c r="B36" s="242" t="s">
        <v>39</v>
      </c>
      <c r="C36" s="242" t="s">
        <v>357</v>
      </c>
      <c r="D36" s="243" t="s">
        <v>46</v>
      </c>
      <c r="E36" s="236" t="s">
        <v>358</v>
      </c>
      <c r="F36" s="237" t="s">
        <v>355</v>
      </c>
      <c r="G36" s="238">
        <v>8</v>
      </c>
      <c r="H36" s="239">
        <v>0</v>
      </c>
      <c r="I36" s="239">
        <f>ROUND(ROUND(H36,2)*ROUND(G36,3),2)</f>
        <v>0</v>
      </c>
      <c r="J36" s="245" t="s">
        <v>1634</v>
      </c>
      <c r="K36" s="241"/>
      <c r="O36">
        <f>(I36*21)/100</f>
        <v>0</v>
      </c>
      <c r="P36" t="s">
        <v>22</v>
      </c>
    </row>
    <row r="37" spans="1:11" ht="12.75">
      <c r="A37" s="27" t="s">
        <v>49</v>
      </c>
      <c r="B37" s="241"/>
      <c r="C37" s="241"/>
      <c r="D37" s="241"/>
      <c r="E37" s="240" t="s">
        <v>356</v>
      </c>
      <c r="F37" s="241"/>
      <c r="G37" s="241"/>
      <c r="H37" s="241"/>
      <c r="I37" s="241"/>
      <c r="J37" s="241"/>
      <c r="K37" s="241"/>
    </row>
    <row r="38" spans="1:11" ht="12.75">
      <c r="A38" s="31" t="s">
        <v>51</v>
      </c>
      <c r="B38" s="241"/>
      <c r="C38" s="241"/>
      <c r="D38" s="241"/>
      <c r="E38" s="244" t="s">
        <v>46</v>
      </c>
      <c r="F38" s="241"/>
      <c r="G38" s="241"/>
      <c r="H38" s="241"/>
      <c r="I38" s="241"/>
      <c r="J38" s="241"/>
      <c r="K38" s="241"/>
    </row>
    <row r="39" spans="1:16" ht="12.75">
      <c r="A39" s="18" t="s">
        <v>44</v>
      </c>
      <c r="B39" s="242" t="s">
        <v>41</v>
      </c>
      <c r="C39" s="242" t="s">
        <v>359</v>
      </c>
      <c r="D39" s="243" t="s">
        <v>46</v>
      </c>
      <c r="E39" s="236" t="s">
        <v>360</v>
      </c>
      <c r="F39" s="237" t="s">
        <v>355</v>
      </c>
      <c r="G39" s="238">
        <v>49</v>
      </c>
      <c r="H39" s="239">
        <v>0</v>
      </c>
      <c r="I39" s="239">
        <f>ROUND(ROUND(H39,2)*ROUND(G39,3),2)</f>
        <v>0</v>
      </c>
      <c r="J39" s="245" t="s">
        <v>1634</v>
      </c>
      <c r="K39" s="241"/>
      <c r="O39">
        <f>(I39*21)/100</f>
        <v>0</v>
      </c>
      <c r="P39" t="s">
        <v>22</v>
      </c>
    </row>
    <row r="40" spans="1:11" ht="12.75">
      <c r="A40" s="27" t="s">
        <v>49</v>
      </c>
      <c r="B40" s="241"/>
      <c r="C40" s="241"/>
      <c r="D40" s="241"/>
      <c r="E40" s="240" t="s">
        <v>356</v>
      </c>
      <c r="F40" s="241"/>
      <c r="G40" s="241"/>
      <c r="H40" s="241"/>
      <c r="I40" s="241"/>
      <c r="J40" s="241"/>
      <c r="K40" s="241"/>
    </row>
    <row r="41" spans="1:11" ht="12.75">
      <c r="A41" s="31" t="s">
        <v>51</v>
      </c>
      <c r="B41" s="241"/>
      <c r="C41" s="241"/>
      <c r="D41" s="241"/>
      <c r="E41" s="244" t="s">
        <v>46</v>
      </c>
      <c r="F41" s="241"/>
      <c r="G41" s="241"/>
      <c r="H41" s="241"/>
      <c r="I41" s="241"/>
      <c r="J41" s="241"/>
      <c r="K41" s="241"/>
    </row>
    <row r="42" spans="1:16" ht="12.75">
      <c r="A42" s="18" t="s">
        <v>44</v>
      </c>
      <c r="B42" s="242" t="s">
        <v>73</v>
      </c>
      <c r="C42" s="242" t="s">
        <v>361</v>
      </c>
      <c r="D42" s="243" t="s">
        <v>46</v>
      </c>
      <c r="E42" s="236" t="s">
        <v>362</v>
      </c>
      <c r="F42" s="237" t="s">
        <v>355</v>
      </c>
      <c r="G42" s="238">
        <v>18</v>
      </c>
      <c r="H42" s="239">
        <v>0</v>
      </c>
      <c r="I42" s="239">
        <f>ROUND(ROUND(H42,2)*ROUND(G42,3),2)</f>
        <v>0</v>
      </c>
      <c r="J42" s="245" t="s">
        <v>1634</v>
      </c>
      <c r="K42" s="241"/>
      <c r="O42">
        <f>(I42*21)/100</f>
        <v>0</v>
      </c>
      <c r="P42" t="s">
        <v>22</v>
      </c>
    </row>
    <row r="43" spans="1:11" ht="12.75">
      <c r="A43" s="27" t="s">
        <v>49</v>
      </c>
      <c r="B43" s="241"/>
      <c r="C43" s="241"/>
      <c r="D43" s="241"/>
      <c r="E43" s="240" t="s">
        <v>356</v>
      </c>
      <c r="F43" s="241"/>
      <c r="G43" s="241"/>
      <c r="H43" s="241"/>
      <c r="I43" s="241"/>
      <c r="J43" s="241"/>
      <c r="K43" s="241"/>
    </row>
    <row r="44" spans="1:5" ht="12.75">
      <c r="A44" s="31" t="s">
        <v>51</v>
      </c>
      <c r="E44" s="30" t="s">
        <v>46</v>
      </c>
    </row>
    <row r="45" spans="1:16" ht="12.75">
      <c r="A45" s="18" t="s">
        <v>44</v>
      </c>
      <c r="B45" s="242" t="s">
        <v>363</v>
      </c>
      <c r="C45" s="242" t="s">
        <v>364</v>
      </c>
      <c r="D45" s="243" t="s">
        <v>46</v>
      </c>
      <c r="E45" s="236" t="s">
        <v>365</v>
      </c>
      <c r="F45" s="237" t="s">
        <v>179</v>
      </c>
      <c r="G45" s="238">
        <v>1</v>
      </c>
      <c r="H45" s="239">
        <v>0</v>
      </c>
      <c r="I45" s="239">
        <f>ROUND(ROUND(H45,2)*ROUND(G45,3),2)</f>
        <v>0</v>
      </c>
      <c r="J45" s="245" t="s">
        <v>1634</v>
      </c>
      <c r="K45" s="241"/>
      <c r="O45">
        <f>(I45*21)/100</f>
        <v>0</v>
      </c>
      <c r="P45" t="s">
        <v>22</v>
      </c>
    </row>
    <row r="46" spans="1:5" ht="25.5">
      <c r="A46" s="27" t="s">
        <v>49</v>
      </c>
      <c r="E46" s="240" t="s">
        <v>366</v>
      </c>
    </row>
    <row r="47" spans="1:5" ht="12.75">
      <c r="A47" s="31" t="s">
        <v>51</v>
      </c>
      <c r="E47" s="30" t="s">
        <v>46</v>
      </c>
    </row>
    <row r="48" spans="1:16" ht="12.75">
      <c r="A48" s="18" t="s">
        <v>44</v>
      </c>
      <c r="B48" s="242" t="s">
        <v>367</v>
      </c>
      <c r="C48" s="242" t="s">
        <v>368</v>
      </c>
      <c r="D48" s="243" t="s">
        <v>46</v>
      </c>
      <c r="E48" s="236" t="s">
        <v>369</v>
      </c>
      <c r="F48" s="237" t="s">
        <v>179</v>
      </c>
      <c r="G48" s="238">
        <v>1</v>
      </c>
      <c r="H48" s="239">
        <v>0</v>
      </c>
      <c r="I48" s="239">
        <f>ROUND(ROUND(H48,2)*ROUND(G48,3),2)</f>
        <v>0</v>
      </c>
      <c r="J48" s="245" t="s">
        <v>1634</v>
      </c>
      <c r="K48" s="241"/>
      <c r="O48">
        <f>(I48*21)/100</f>
        <v>0</v>
      </c>
      <c r="P48" t="s">
        <v>22</v>
      </c>
    </row>
    <row r="49" spans="1:5" ht="51">
      <c r="A49" s="27" t="s">
        <v>49</v>
      </c>
      <c r="E49" s="240" t="s">
        <v>370</v>
      </c>
    </row>
    <row r="50" spans="1:5" ht="12.75">
      <c r="A50" s="31" t="s">
        <v>51</v>
      </c>
      <c r="E50" s="30" t="s">
        <v>46</v>
      </c>
    </row>
    <row r="51" spans="1:16" ht="12.75">
      <c r="A51" s="18" t="s">
        <v>44</v>
      </c>
      <c r="B51" s="242" t="s">
        <v>371</v>
      </c>
      <c r="C51" s="242" t="s">
        <v>372</v>
      </c>
      <c r="D51" s="243" t="s">
        <v>46</v>
      </c>
      <c r="E51" s="236" t="s">
        <v>373</v>
      </c>
      <c r="F51" s="237" t="s">
        <v>179</v>
      </c>
      <c r="G51" s="238">
        <v>1</v>
      </c>
      <c r="H51" s="239">
        <v>0</v>
      </c>
      <c r="I51" s="239">
        <f>ROUND(ROUND(H51,2)*ROUND(G51,3),2)</f>
        <v>0</v>
      </c>
      <c r="J51" s="245" t="s">
        <v>1634</v>
      </c>
      <c r="K51" s="241"/>
      <c r="O51">
        <f>(I51*21)/100</f>
        <v>0</v>
      </c>
      <c r="P51" t="s">
        <v>22</v>
      </c>
    </row>
    <row r="52" spans="1:5" ht="25.5">
      <c r="A52" s="27" t="s">
        <v>49</v>
      </c>
      <c r="E52" s="240" t="s">
        <v>374</v>
      </c>
    </row>
    <row r="53" spans="1:5" ht="12.75">
      <c r="A53" s="31" t="s">
        <v>51</v>
      </c>
      <c r="E53" s="30" t="s">
        <v>46</v>
      </c>
    </row>
    <row r="54" spans="1:16" ht="12.75">
      <c r="A54" s="18" t="s">
        <v>44</v>
      </c>
      <c r="B54" s="242" t="s">
        <v>375</v>
      </c>
      <c r="C54" s="242" t="s">
        <v>376</v>
      </c>
      <c r="D54" s="243" t="s">
        <v>46</v>
      </c>
      <c r="E54" s="236" t="s">
        <v>377</v>
      </c>
      <c r="F54" s="237" t="s">
        <v>179</v>
      </c>
      <c r="G54" s="238">
        <v>1</v>
      </c>
      <c r="H54" s="239">
        <v>0</v>
      </c>
      <c r="I54" s="239">
        <f>ROUND(ROUND(H54,2)*ROUND(G54,3),2)</f>
        <v>0</v>
      </c>
      <c r="J54" s="245" t="s">
        <v>1634</v>
      </c>
      <c r="K54" s="241"/>
      <c r="O54">
        <f>(I54*21)/100</f>
        <v>0</v>
      </c>
      <c r="P54" t="s">
        <v>22</v>
      </c>
    </row>
    <row r="55" spans="1:5" ht="38.25">
      <c r="A55" s="27" t="s">
        <v>49</v>
      </c>
      <c r="E55" s="240" t="s">
        <v>378</v>
      </c>
    </row>
    <row r="56" spans="1:5" ht="12.75">
      <c r="A56" s="29" t="s">
        <v>51</v>
      </c>
      <c r="E56" s="30" t="s">
        <v>46</v>
      </c>
    </row>
    <row r="57" spans="1:18" ht="12.75" customHeight="1">
      <c r="A57" s="2" t="s">
        <v>42</v>
      </c>
      <c r="B57" s="2"/>
      <c r="C57" s="33" t="s">
        <v>66</v>
      </c>
      <c r="D57" s="2"/>
      <c r="E57" s="20" t="s">
        <v>298</v>
      </c>
      <c r="F57" s="2"/>
      <c r="G57" s="2"/>
      <c r="H57" s="2"/>
      <c r="I57" s="34">
        <f>0+Q57</f>
        <v>0</v>
      </c>
      <c r="O57">
        <f>0+R57</f>
        <v>0</v>
      </c>
      <c r="Q57">
        <f>0+I58+I61+I64+I67+I70+I73+I76+I79+I82+I85+I88+I91+I94+I97+I100+I103+I106+I109+I112+I115+I118+I121+I124+I127+I130+I133+I136+I139+I142+I145+I148+I151+I154+I157+I160+I163+I166+I169+I172+I175+I178+I181+I184+I187+I190+I193+I196+I199+I202+I205+I208+I211+I214+I217+I220+I223+I226+I229+I232+I235+I238+I241</f>
        <v>0</v>
      </c>
      <c r="R57">
        <f>0+O58+O61+O64+O67+O70+O73+O76+O79+O82+O85+O88+O91+O94+O97+O100+O103+O106+O109+O112+O115+O118+O121+O124+O127+O130+O133+O136+O139+O142+O145+O148+O151+O154+O157+O160+O163+O166+O169+O172+O175+O178+O181+O184+O187+O190+O193+O196+O199+O202+O205+O208+O211+O214+O217+O220+O223+O226+O229+O232+O235+O238+O241</f>
        <v>0</v>
      </c>
    </row>
    <row r="58" spans="1:16" ht="12.75">
      <c r="A58" s="18" t="s">
        <v>44</v>
      </c>
      <c r="B58" s="242" t="s">
        <v>76</v>
      </c>
      <c r="C58" s="242" t="s">
        <v>379</v>
      </c>
      <c r="D58" s="243" t="s">
        <v>380</v>
      </c>
      <c r="E58" s="236" t="s">
        <v>381</v>
      </c>
      <c r="F58" s="237" t="s">
        <v>179</v>
      </c>
      <c r="G58" s="238">
        <v>44</v>
      </c>
      <c r="H58" s="239">
        <v>0</v>
      </c>
      <c r="I58" s="239">
        <f>ROUND(ROUND(H58,2)*ROUND(G58,3),2)</f>
        <v>0</v>
      </c>
      <c r="J58" s="245" t="s">
        <v>1634</v>
      </c>
      <c r="K58" s="241"/>
      <c r="O58">
        <f>(I58*21)/100</f>
        <v>0</v>
      </c>
      <c r="P58" t="s">
        <v>22</v>
      </c>
    </row>
    <row r="59" spans="1:11" ht="25.5">
      <c r="A59" s="27" t="s">
        <v>49</v>
      </c>
      <c r="E59" s="240" t="s">
        <v>382</v>
      </c>
      <c r="F59" s="241"/>
      <c r="G59" s="241"/>
      <c r="H59" s="241"/>
      <c r="I59" s="241"/>
      <c r="J59" s="241"/>
      <c r="K59" s="241"/>
    </row>
    <row r="60" spans="1:11" ht="25.5">
      <c r="A60" s="31" t="s">
        <v>51</v>
      </c>
      <c r="E60" s="244" t="s">
        <v>383</v>
      </c>
      <c r="F60" s="241"/>
      <c r="G60" s="241"/>
      <c r="H60" s="241"/>
      <c r="I60" s="241"/>
      <c r="J60" s="241"/>
      <c r="K60" s="241"/>
    </row>
    <row r="61" spans="1:16" ht="12.75">
      <c r="A61" s="18" t="s">
        <v>175</v>
      </c>
      <c r="B61" s="242" t="s">
        <v>79</v>
      </c>
      <c r="C61" s="242" t="s">
        <v>384</v>
      </c>
      <c r="D61" s="243" t="s">
        <v>46</v>
      </c>
      <c r="E61" s="236" t="s">
        <v>385</v>
      </c>
      <c r="F61" s="237" t="s">
        <v>179</v>
      </c>
      <c r="G61" s="238">
        <v>2</v>
      </c>
      <c r="H61" s="239">
        <v>0</v>
      </c>
      <c r="I61" s="239">
        <f>ROUND(ROUND(H61,2)*ROUND(G61,3),2)</f>
        <v>0</v>
      </c>
      <c r="J61" s="245" t="s">
        <v>1634</v>
      </c>
      <c r="K61" s="241"/>
      <c r="O61">
        <f>(I61*21)/100</f>
        <v>0</v>
      </c>
      <c r="P61" t="s">
        <v>22</v>
      </c>
    </row>
    <row r="62" spans="1:11" ht="25.5">
      <c r="A62" s="27" t="s">
        <v>49</v>
      </c>
      <c r="B62" s="241"/>
      <c r="C62" s="241"/>
      <c r="D62" s="241"/>
      <c r="E62" s="240" t="s">
        <v>386</v>
      </c>
      <c r="F62" s="241"/>
      <c r="G62" s="241"/>
      <c r="H62" s="241"/>
      <c r="I62" s="241"/>
      <c r="J62" s="241"/>
      <c r="K62" s="241"/>
    </row>
    <row r="63" spans="1:11" ht="12.75">
      <c r="A63" s="31" t="s">
        <v>51</v>
      </c>
      <c r="B63" s="241"/>
      <c r="C63" s="241"/>
      <c r="D63" s="241"/>
      <c r="E63" s="244" t="s">
        <v>46</v>
      </c>
      <c r="F63" s="241"/>
      <c r="G63" s="241"/>
      <c r="H63" s="241"/>
      <c r="I63" s="241"/>
      <c r="J63" s="241"/>
      <c r="K63" s="241"/>
    </row>
    <row r="64" spans="1:16" ht="12.75">
      <c r="A64" s="18" t="s">
        <v>175</v>
      </c>
      <c r="B64" s="242" t="s">
        <v>82</v>
      </c>
      <c r="C64" s="242" t="s">
        <v>387</v>
      </c>
      <c r="D64" s="243" t="s">
        <v>23</v>
      </c>
      <c r="E64" s="236" t="s">
        <v>388</v>
      </c>
      <c r="F64" s="237" t="s">
        <v>179</v>
      </c>
      <c r="G64" s="238">
        <v>1</v>
      </c>
      <c r="H64" s="239">
        <v>0</v>
      </c>
      <c r="I64" s="239">
        <f>ROUND(ROUND(H64,2)*ROUND(G64,3),2)</f>
        <v>0</v>
      </c>
      <c r="J64" s="245" t="s">
        <v>1634</v>
      </c>
      <c r="K64" s="241"/>
      <c r="O64">
        <f>(I64*21)/100</f>
        <v>0</v>
      </c>
      <c r="P64" t="s">
        <v>22</v>
      </c>
    </row>
    <row r="65" spans="1:11" ht="25.5">
      <c r="A65" s="27" t="s">
        <v>49</v>
      </c>
      <c r="B65" s="241"/>
      <c r="C65" s="241"/>
      <c r="D65" s="241"/>
      <c r="E65" s="240" t="s">
        <v>389</v>
      </c>
      <c r="F65" s="241"/>
      <c r="G65" s="241"/>
      <c r="H65" s="241"/>
      <c r="I65" s="241"/>
      <c r="J65" s="241"/>
      <c r="K65" s="241"/>
    </row>
    <row r="66" spans="1:11" ht="12.75">
      <c r="A66" s="31" t="s">
        <v>51</v>
      </c>
      <c r="B66" s="241"/>
      <c r="C66" s="241"/>
      <c r="D66" s="241"/>
      <c r="E66" s="244" t="s">
        <v>46</v>
      </c>
      <c r="F66" s="241"/>
      <c r="G66" s="241"/>
      <c r="H66" s="241"/>
      <c r="I66" s="241"/>
      <c r="J66" s="241"/>
      <c r="K66" s="241"/>
    </row>
    <row r="67" spans="1:16" ht="12.75">
      <c r="A67" s="18" t="s">
        <v>175</v>
      </c>
      <c r="B67" s="242" t="s">
        <v>85</v>
      </c>
      <c r="C67" s="242" t="s">
        <v>387</v>
      </c>
      <c r="D67" s="243" t="s">
        <v>308</v>
      </c>
      <c r="E67" s="236" t="s">
        <v>388</v>
      </c>
      <c r="F67" s="237" t="s">
        <v>179</v>
      </c>
      <c r="G67" s="238">
        <v>1</v>
      </c>
      <c r="H67" s="239">
        <v>0</v>
      </c>
      <c r="I67" s="239">
        <f>ROUND(ROUND(H67,2)*ROUND(G67,3),2)</f>
        <v>0</v>
      </c>
      <c r="J67" s="245" t="s">
        <v>1634</v>
      </c>
      <c r="K67" s="241"/>
      <c r="O67">
        <f>(I67*21)/100</f>
        <v>0</v>
      </c>
      <c r="P67" t="s">
        <v>22</v>
      </c>
    </row>
    <row r="68" spans="1:11" ht="25.5">
      <c r="A68" s="27" t="s">
        <v>49</v>
      </c>
      <c r="B68" s="241"/>
      <c r="C68" s="241"/>
      <c r="D68" s="241"/>
      <c r="E68" s="240" t="s">
        <v>390</v>
      </c>
      <c r="F68" s="241"/>
      <c r="G68" s="241"/>
      <c r="H68" s="241"/>
      <c r="I68" s="241"/>
      <c r="J68" s="241"/>
      <c r="K68" s="241"/>
    </row>
    <row r="69" spans="1:11" ht="12.75">
      <c r="A69" s="31" t="s">
        <v>51</v>
      </c>
      <c r="B69" s="241"/>
      <c r="C69" s="241"/>
      <c r="D69" s="241"/>
      <c r="E69" s="244" t="s">
        <v>46</v>
      </c>
      <c r="F69" s="241"/>
      <c r="G69" s="241"/>
      <c r="H69" s="241"/>
      <c r="I69" s="241"/>
      <c r="J69" s="241"/>
      <c r="K69" s="241"/>
    </row>
    <row r="70" spans="1:16" ht="12.75">
      <c r="A70" s="18" t="s">
        <v>175</v>
      </c>
      <c r="B70" s="242" t="s">
        <v>88</v>
      </c>
      <c r="C70" s="242" t="s">
        <v>387</v>
      </c>
      <c r="D70" s="243" t="s">
        <v>391</v>
      </c>
      <c r="E70" s="236" t="s">
        <v>388</v>
      </c>
      <c r="F70" s="237" t="s">
        <v>179</v>
      </c>
      <c r="G70" s="238">
        <v>1</v>
      </c>
      <c r="H70" s="239">
        <v>0</v>
      </c>
      <c r="I70" s="239">
        <f>ROUND(ROUND(H70,2)*ROUND(G70,3),2)</f>
        <v>0</v>
      </c>
      <c r="J70" s="245" t="s">
        <v>1634</v>
      </c>
      <c r="K70" s="241"/>
      <c r="O70">
        <f>(I70*21)/100</f>
        <v>0</v>
      </c>
      <c r="P70" t="s">
        <v>22</v>
      </c>
    </row>
    <row r="71" spans="1:11" ht="25.5">
      <c r="A71" s="27" t="s">
        <v>49</v>
      </c>
      <c r="B71" s="241"/>
      <c r="C71" s="241"/>
      <c r="D71" s="241"/>
      <c r="E71" s="240" t="s">
        <v>392</v>
      </c>
      <c r="F71" s="241"/>
      <c r="G71" s="241"/>
      <c r="H71" s="241"/>
      <c r="I71" s="241"/>
      <c r="J71" s="241"/>
      <c r="K71" s="241"/>
    </row>
    <row r="72" spans="1:11" ht="12.75">
      <c r="A72" s="31" t="s">
        <v>51</v>
      </c>
      <c r="B72" s="241"/>
      <c r="C72" s="241"/>
      <c r="D72" s="241"/>
      <c r="E72" s="244" t="s">
        <v>46</v>
      </c>
      <c r="F72" s="241"/>
      <c r="G72" s="241"/>
      <c r="H72" s="241"/>
      <c r="I72" s="241"/>
      <c r="J72" s="241"/>
      <c r="K72" s="241"/>
    </row>
    <row r="73" spans="1:16" ht="12.75">
      <c r="A73" s="18" t="s">
        <v>175</v>
      </c>
      <c r="B73" s="242" t="s">
        <v>91</v>
      </c>
      <c r="C73" s="242" t="s">
        <v>387</v>
      </c>
      <c r="D73" s="243" t="s">
        <v>393</v>
      </c>
      <c r="E73" s="236" t="s">
        <v>388</v>
      </c>
      <c r="F73" s="237" t="s">
        <v>179</v>
      </c>
      <c r="G73" s="238">
        <v>1</v>
      </c>
      <c r="H73" s="239">
        <v>0</v>
      </c>
      <c r="I73" s="239">
        <f>ROUND(ROUND(H73,2)*ROUND(G73,3),2)</f>
        <v>0</v>
      </c>
      <c r="J73" s="245" t="s">
        <v>1634</v>
      </c>
      <c r="K73" s="241"/>
      <c r="O73">
        <f>(I73*21)/100</f>
        <v>0</v>
      </c>
      <c r="P73" t="s">
        <v>22</v>
      </c>
    </row>
    <row r="74" spans="1:11" ht="25.5">
      <c r="A74" s="27" t="s">
        <v>49</v>
      </c>
      <c r="B74" s="241"/>
      <c r="C74" s="241"/>
      <c r="D74" s="241"/>
      <c r="E74" s="240" t="s">
        <v>394</v>
      </c>
      <c r="F74" s="241"/>
      <c r="G74" s="241"/>
      <c r="H74" s="241"/>
      <c r="I74" s="241"/>
      <c r="J74" s="241"/>
      <c r="K74" s="241"/>
    </row>
    <row r="75" spans="1:11" ht="12.75">
      <c r="A75" s="31" t="s">
        <v>51</v>
      </c>
      <c r="B75" s="241"/>
      <c r="C75" s="241"/>
      <c r="D75" s="241"/>
      <c r="E75" s="244" t="s">
        <v>46</v>
      </c>
      <c r="F75" s="241"/>
      <c r="G75" s="241"/>
      <c r="H75" s="241"/>
      <c r="I75" s="241"/>
      <c r="J75" s="241"/>
      <c r="K75" s="241"/>
    </row>
    <row r="76" spans="1:16" ht="12.75">
      <c r="A76" s="18" t="s">
        <v>175</v>
      </c>
      <c r="B76" s="242" t="s">
        <v>94</v>
      </c>
      <c r="C76" s="242" t="s">
        <v>387</v>
      </c>
      <c r="D76" s="243" t="s">
        <v>395</v>
      </c>
      <c r="E76" s="236" t="s">
        <v>388</v>
      </c>
      <c r="F76" s="237" t="s">
        <v>179</v>
      </c>
      <c r="G76" s="238">
        <v>1</v>
      </c>
      <c r="H76" s="239">
        <v>0</v>
      </c>
      <c r="I76" s="239">
        <f>ROUND(ROUND(H76,2)*ROUND(G76,3),2)</f>
        <v>0</v>
      </c>
      <c r="J76" s="245" t="s">
        <v>1634</v>
      </c>
      <c r="K76" s="241"/>
      <c r="O76">
        <f>(I76*21)/100</f>
        <v>0</v>
      </c>
      <c r="P76" t="s">
        <v>22</v>
      </c>
    </row>
    <row r="77" spans="1:11" ht="25.5">
      <c r="A77" s="27" t="s">
        <v>49</v>
      </c>
      <c r="B77" s="241"/>
      <c r="C77" s="241"/>
      <c r="D77" s="241"/>
      <c r="E77" s="240" t="s">
        <v>396</v>
      </c>
      <c r="F77" s="241"/>
      <c r="G77" s="241"/>
      <c r="H77" s="241"/>
      <c r="I77" s="241"/>
      <c r="J77" s="241"/>
      <c r="K77" s="241"/>
    </row>
    <row r="78" spans="1:11" ht="12.75">
      <c r="A78" s="31" t="s">
        <v>51</v>
      </c>
      <c r="B78" s="241"/>
      <c r="C78" s="241"/>
      <c r="D78" s="241"/>
      <c r="E78" s="244" t="s">
        <v>46</v>
      </c>
      <c r="F78" s="241"/>
      <c r="G78" s="241"/>
      <c r="H78" s="241"/>
      <c r="I78" s="241"/>
      <c r="J78" s="241"/>
      <c r="K78" s="241"/>
    </row>
    <row r="79" spans="1:16" ht="12.75">
      <c r="A79" s="18" t="s">
        <v>175</v>
      </c>
      <c r="B79" s="242" t="s">
        <v>97</v>
      </c>
      <c r="C79" s="242" t="s">
        <v>387</v>
      </c>
      <c r="D79" s="243" t="s">
        <v>397</v>
      </c>
      <c r="E79" s="236" t="s">
        <v>388</v>
      </c>
      <c r="F79" s="237" t="s">
        <v>179</v>
      </c>
      <c r="G79" s="238">
        <v>1</v>
      </c>
      <c r="H79" s="239">
        <v>0</v>
      </c>
      <c r="I79" s="239">
        <f>ROUND(ROUND(H79,2)*ROUND(G79,3),2)</f>
        <v>0</v>
      </c>
      <c r="J79" s="245" t="s">
        <v>1634</v>
      </c>
      <c r="K79" s="241"/>
      <c r="O79">
        <f>(I79*21)/100</f>
        <v>0</v>
      </c>
      <c r="P79" t="s">
        <v>22</v>
      </c>
    </row>
    <row r="80" spans="1:11" ht="25.5">
      <c r="A80" s="27" t="s">
        <v>49</v>
      </c>
      <c r="B80" s="241"/>
      <c r="C80" s="241"/>
      <c r="D80" s="241"/>
      <c r="E80" s="240" t="s">
        <v>398</v>
      </c>
      <c r="F80" s="241"/>
      <c r="G80" s="241"/>
      <c r="H80" s="241"/>
      <c r="I80" s="241"/>
      <c r="J80" s="241"/>
      <c r="K80" s="241"/>
    </row>
    <row r="81" spans="1:11" ht="12.75">
      <c r="A81" s="31" t="s">
        <v>51</v>
      </c>
      <c r="B81" s="241"/>
      <c r="C81" s="241"/>
      <c r="D81" s="241"/>
      <c r="E81" s="244" t="s">
        <v>46</v>
      </c>
      <c r="F81" s="241"/>
      <c r="G81" s="241"/>
      <c r="H81" s="241"/>
      <c r="I81" s="241"/>
      <c r="J81" s="241"/>
      <c r="K81" s="241"/>
    </row>
    <row r="82" spans="1:16" ht="12.75">
      <c r="A82" s="18" t="s">
        <v>175</v>
      </c>
      <c r="B82" s="242" t="s">
        <v>176</v>
      </c>
      <c r="C82" s="242" t="s">
        <v>387</v>
      </c>
      <c r="D82" s="243" t="s">
        <v>399</v>
      </c>
      <c r="E82" s="236" t="s">
        <v>388</v>
      </c>
      <c r="F82" s="237" t="s">
        <v>179</v>
      </c>
      <c r="G82" s="238">
        <v>4</v>
      </c>
      <c r="H82" s="239">
        <v>0</v>
      </c>
      <c r="I82" s="239">
        <f>ROUND(ROUND(H82,2)*ROUND(G82,3),2)</f>
        <v>0</v>
      </c>
      <c r="J82" s="245" t="s">
        <v>1634</v>
      </c>
      <c r="K82" s="241"/>
      <c r="O82">
        <f>(I82*21)/100</f>
        <v>0</v>
      </c>
      <c r="P82" t="s">
        <v>22</v>
      </c>
    </row>
    <row r="83" spans="1:11" ht="25.5">
      <c r="A83" s="27" t="s">
        <v>49</v>
      </c>
      <c r="B83" s="241"/>
      <c r="C83" s="241"/>
      <c r="D83" s="241"/>
      <c r="E83" s="240" t="s">
        <v>400</v>
      </c>
      <c r="F83" s="241"/>
      <c r="G83" s="241"/>
      <c r="H83" s="241"/>
      <c r="I83" s="241"/>
      <c r="J83" s="241"/>
      <c r="K83" s="241"/>
    </row>
    <row r="84" spans="1:11" ht="12.75">
      <c r="A84" s="31" t="s">
        <v>51</v>
      </c>
      <c r="B84" s="241"/>
      <c r="C84" s="241"/>
      <c r="D84" s="241"/>
      <c r="E84" s="244" t="s">
        <v>46</v>
      </c>
      <c r="F84" s="241"/>
      <c r="G84" s="241"/>
      <c r="H84" s="241"/>
      <c r="I84" s="241"/>
      <c r="J84" s="241"/>
      <c r="K84" s="241"/>
    </row>
    <row r="85" spans="1:16" ht="12.75">
      <c r="A85" s="18" t="s">
        <v>175</v>
      </c>
      <c r="B85" s="242" t="s">
        <v>181</v>
      </c>
      <c r="C85" s="242" t="s">
        <v>387</v>
      </c>
      <c r="D85" s="243" t="s">
        <v>401</v>
      </c>
      <c r="E85" s="236" t="s">
        <v>388</v>
      </c>
      <c r="F85" s="237" t="s">
        <v>179</v>
      </c>
      <c r="G85" s="238">
        <v>2</v>
      </c>
      <c r="H85" s="239">
        <v>0</v>
      </c>
      <c r="I85" s="239">
        <f>ROUND(ROUND(H85,2)*ROUND(G85,3),2)</f>
        <v>0</v>
      </c>
      <c r="J85" s="245" t="s">
        <v>1634</v>
      </c>
      <c r="K85" s="241"/>
      <c r="O85">
        <f>(I85*21)/100</f>
        <v>0</v>
      </c>
      <c r="P85" t="s">
        <v>22</v>
      </c>
    </row>
    <row r="86" spans="1:11" ht="25.5">
      <c r="A86" s="27" t="s">
        <v>49</v>
      </c>
      <c r="B86" s="241"/>
      <c r="C86" s="241"/>
      <c r="D86" s="241"/>
      <c r="E86" s="240" t="s">
        <v>402</v>
      </c>
      <c r="F86" s="241"/>
      <c r="G86" s="241"/>
      <c r="H86" s="241"/>
      <c r="I86" s="241"/>
      <c r="J86" s="241"/>
      <c r="K86" s="241"/>
    </row>
    <row r="87" spans="1:11" ht="12.75">
      <c r="A87" s="31" t="s">
        <v>51</v>
      </c>
      <c r="B87" s="241"/>
      <c r="C87" s="241"/>
      <c r="D87" s="241"/>
      <c r="E87" s="244" t="s">
        <v>46</v>
      </c>
      <c r="F87" s="241"/>
      <c r="G87" s="241"/>
      <c r="H87" s="241"/>
      <c r="I87" s="241"/>
      <c r="J87" s="241"/>
      <c r="K87" s="241"/>
    </row>
    <row r="88" spans="1:16" ht="12.75">
      <c r="A88" s="18" t="s">
        <v>175</v>
      </c>
      <c r="B88" s="242" t="s">
        <v>186</v>
      </c>
      <c r="C88" s="242" t="s">
        <v>387</v>
      </c>
      <c r="D88" s="243" t="s">
        <v>403</v>
      </c>
      <c r="E88" s="236" t="s">
        <v>388</v>
      </c>
      <c r="F88" s="237" t="s">
        <v>179</v>
      </c>
      <c r="G88" s="238">
        <v>1</v>
      </c>
      <c r="H88" s="239">
        <v>0</v>
      </c>
      <c r="I88" s="239">
        <f>ROUND(ROUND(H88,2)*ROUND(G88,3),2)</f>
        <v>0</v>
      </c>
      <c r="J88" s="245" t="s">
        <v>1634</v>
      </c>
      <c r="K88" s="241"/>
      <c r="O88">
        <f>(I88*21)/100</f>
        <v>0</v>
      </c>
      <c r="P88" t="s">
        <v>22</v>
      </c>
    </row>
    <row r="89" spans="1:11" ht="51">
      <c r="A89" s="27" t="s">
        <v>49</v>
      </c>
      <c r="B89" s="241"/>
      <c r="C89" s="241"/>
      <c r="D89" s="241"/>
      <c r="E89" s="240" t="s">
        <v>404</v>
      </c>
      <c r="F89" s="241"/>
      <c r="G89" s="241"/>
      <c r="H89" s="241"/>
      <c r="I89" s="241"/>
      <c r="J89" s="241"/>
      <c r="K89" s="241"/>
    </row>
    <row r="90" spans="1:11" ht="12.75">
      <c r="A90" s="31" t="s">
        <v>51</v>
      </c>
      <c r="B90" s="241"/>
      <c r="C90" s="241"/>
      <c r="D90" s="241"/>
      <c r="E90" s="244" t="s">
        <v>46</v>
      </c>
      <c r="F90" s="241"/>
      <c r="G90" s="241"/>
      <c r="H90" s="241"/>
      <c r="I90" s="241"/>
      <c r="J90" s="241"/>
      <c r="K90" s="241"/>
    </row>
    <row r="91" spans="1:16" ht="12.75">
      <c r="A91" s="18" t="s">
        <v>175</v>
      </c>
      <c r="B91" s="242" t="s">
        <v>190</v>
      </c>
      <c r="C91" s="242" t="s">
        <v>387</v>
      </c>
      <c r="D91" s="243" t="s">
        <v>41</v>
      </c>
      <c r="E91" s="236" t="s">
        <v>388</v>
      </c>
      <c r="F91" s="237" t="s">
        <v>179</v>
      </c>
      <c r="G91" s="238">
        <v>2</v>
      </c>
      <c r="H91" s="239">
        <v>0</v>
      </c>
      <c r="I91" s="239">
        <f>ROUND(ROUND(H91,2)*ROUND(G91,3),2)</f>
        <v>0</v>
      </c>
      <c r="J91" s="245" t="s">
        <v>1634</v>
      </c>
      <c r="K91" s="241"/>
      <c r="O91">
        <f>(I91*21)/100</f>
        <v>0</v>
      </c>
      <c r="P91" t="s">
        <v>22</v>
      </c>
    </row>
    <row r="92" spans="1:11" ht="25.5">
      <c r="A92" s="27" t="s">
        <v>49</v>
      </c>
      <c r="B92" s="241"/>
      <c r="C92" s="241"/>
      <c r="D92" s="241"/>
      <c r="E92" s="240" t="s">
        <v>405</v>
      </c>
      <c r="F92" s="241"/>
      <c r="G92" s="241"/>
      <c r="H92" s="241"/>
      <c r="I92" s="241"/>
      <c r="J92" s="241"/>
      <c r="K92" s="241"/>
    </row>
    <row r="93" spans="1:11" ht="12.75">
      <c r="A93" s="31" t="s">
        <v>51</v>
      </c>
      <c r="B93" s="241"/>
      <c r="C93" s="241"/>
      <c r="D93" s="241"/>
      <c r="E93" s="244" t="s">
        <v>46</v>
      </c>
      <c r="F93" s="241"/>
      <c r="G93" s="241"/>
      <c r="H93" s="241"/>
      <c r="I93" s="241"/>
      <c r="J93" s="241"/>
      <c r="K93" s="241"/>
    </row>
    <row r="94" spans="1:16" ht="12.75">
      <c r="A94" s="18" t="s">
        <v>175</v>
      </c>
      <c r="B94" s="242" t="s">
        <v>195</v>
      </c>
      <c r="C94" s="242" t="s">
        <v>406</v>
      </c>
      <c r="D94" s="243" t="s">
        <v>23</v>
      </c>
      <c r="E94" s="236" t="s">
        <v>407</v>
      </c>
      <c r="F94" s="237" t="s">
        <v>179</v>
      </c>
      <c r="G94" s="238">
        <v>1</v>
      </c>
      <c r="H94" s="239">
        <v>0</v>
      </c>
      <c r="I94" s="239">
        <f>ROUND(ROUND(H94,2)*ROUND(G94,3),2)</f>
        <v>0</v>
      </c>
      <c r="J94" s="245" t="s">
        <v>1634</v>
      </c>
      <c r="K94" s="241"/>
      <c r="O94">
        <f>(I94*21)/100</f>
        <v>0</v>
      </c>
      <c r="P94" t="s">
        <v>22</v>
      </c>
    </row>
    <row r="95" spans="1:11" ht="25.5">
      <c r="A95" s="27" t="s">
        <v>49</v>
      </c>
      <c r="B95" s="241"/>
      <c r="C95" s="241"/>
      <c r="D95" s="241"/>
      <c r="E95" s="240" t="s">
        <v>408</v>
      </c>
      <c r="F95" s="241"/>
      <c r="G95" s="241"/>
      <c r="H95" s="241"/>
      <c r="I95" s="241"/>
      <c r="J95" s="241"/>
      <c r="K95" s="241"/>
    </row>
    <row r="96" spans="1:11" ht="12.75">
      <c r="A96" s="31" t="s">
        <v>51</v>
      </c>
      <c r="B96" s="241"/>
      <c r="C96" s="241"/>
      <c r="D96" s="241"/>
      <c r="E96" s="244" t="s">
        <v>46</v>
      </c>
      <c r="F96" s="241"/>
      <c r="G96" s="241"/>
      <c r="H96" s="241"/>
      <c r="I96" s="241"/>
      <c r="J96" s="241"/>
      <c r="K96" s="241"/>
    </row>
    <row r="97" spans="1:16" ht="12.75">
      <c r="A97" s="18" t="s">
        <v>175</v>
      </c>
      <c r="B97" s="242" t="s">
        <v>201</v>
      </c>
      <c r="C97" s="242" t="s">
        <v>406</v>
      </c>
      <c r="D97" s="243" t="s">
        <v>308</v>
      </c>
      <c r="E97" s="236" t="s">
        <v>407</v>
      </c>
      <c r="F97" s="237" t="s">
        <v>179</v>
      </c>
      <c r="G97" s="238">
        <v>1</v>
      </c>
      <c r="H97" s="239">
        <v>0</v>
      </c>
      <c r="I97" s="239">
        <f>ROUND(ROUND(H97,2)*ROUND(G97,3),2)</f>
        <v>0</v>
      </c>
      <c r="J97" s="245" t="s">
        <v>1634</v>
      </c>
      <c r="K97" s="241"/>
      <c r="O97">
        <f>(I97*21)/100</f>
        <v>0</v>
      </c>
      <c r="P97" t="s">
        <v>22</v>
      </c>
    </row>
    <row r="98" spans="1:11" ht="38.25">
      <c r="A98" s="27" t="s">
        <v>49</v>
      </c>
      <c r="B98" s="241"/>
      <c r="C98" s="241"/>
      <c r="D98" s="241"/>
      <c r="E98" s="240" t="s">
        <v>409</v>
      </c>
      <c r="F98" s="241"/>
      <c r="G98" s="241"/>
      <c r="H98" s="241"/>
      <c r="I98" s="241"/>
      <c r="J98" s="241"/>
      <c r="K98" s="241"/>
    </row>
    <row r="99" spans="1:11" ht="12.75">
      <c r="A99" s="31" t="s">
        <v>51</v>
      </c>
      <c r="B99" s="241"/>
      <c r="C99" s="241"/>
      <c r="D99" s="241"/>
      <c r="E99" s="244" t="s">
        <v>46</v>
      </c>
      <c r="F99" s="241"/>
      <c r="G99" s="241"/>
      <c r="H99" s="241"/>
      <c r="I99" s="241"/>
      <c r="J99" s="241"/>
      <c r="K99" s="241"/>
    </row>
    <row r="100" spans="1:16" ht="12.75">
      <c r="A100" s="18" t="s">
        <v>175</v>
      </c>
      <c r="B100" s="242" t="s">
        <v>206</v>
      </c>
      <c r="C100" s="242" t="s">
        <v>410</v>
      </c>
      <c r="D100" s="243" t="s">
        <v>46</v>
      </c>
      <c r="E100" s="236" t="s">
        <v>411</v>
      </c>
      <c r="F100" s="237" t="s">
        <v>179</v>
      </c>
      <c r="G100" s="238">
        <v>1</v>
      </c>
      <c r="H100" s="239">
        <v>0</v>
      </c>
      <c r="I100" s="239">
        <f>ROUND(ROUND(H100,2)*ROUND(G100,3),2)</f>
        <v>0</v>
      </c>
      <c r="J100" s="245" t="s">
        <v>1634</v>
      </c>
      <c r="K100" s="241"/>
      <c r="O100">
        <f>(I100*21)/100</f>
        <v>0</v>
      </c>
      <c r="P100" t="s">
        <v>22</v>
      </c>
    </row>
    <row r="101" spans="1:11" ht="25.5">
      <c r="A101" s="27" t="s">
        <v>49</v>
      </c>
      <c r="B101" s="241"/>
      <c r="C101" s="241"/>
      <c r="D101" s="241"/>
      <c r="E101" s="240" t="s">
        <v>412</v>
      </c>
      <c r="F101" s="241"/>
      <c r="G101" s="241"/>
      <c r="H101" s="241"/>
      <c r="I101" s="241"/>
      <c r="J101" s="241"/>
      <c r="K101" s="241"/>
    </row>
    <row r="102" spans="1:11" ht="12.75">
      <c r="A102" s="31" t="s">
        <v>51</v>
      </c>
      <c r="B102" s="241"/>
      <c r="C102" s="241"/>
      <c r="D102" s="241"/>
      <c r="E102" s="244" t="s">
        <v>46</v>
      </c>
      <c r="F102" s="241"/>
      <c r="G102" s="241"/>
      <c r="H102" s="241"/>
      <c r="I102" s="241"/>
      <c r="J102" s="241"/>
      <c r="K102" s="241"/>
    </row>
    <row r="103" spans="1:16" ht="12.75">
      <c r="A103" s="18" t="s">
        <v>175</v>
      </c>
      <c r="B103" s="242" t="s">
        <v>211</v>
      </c>
      <c r="C103" s="242" t="s">
        <v>413</v>
      </c>
      <c r="D103" s="243" t="s">
        <v>23</v>
      </c>
      <c r="E103" s="236" t="s">
        <v>414</v>
      </c>
      <c r="F103" s="237" t="s">
        <v>179</v>
      </c>
      <c r="G103" s="238">
        <v>2</v>
      </c>
      <c r="H103" s="239">
        <v>0</v>
      </c>
      <c r="I103" s="239">
        <f>ROUND(ROUND(H103,2)*ROUND(G103,3),2)</f>
        <v>0</v>
      </c>
      <c r="J103" s="245" t="s">
        <v>1634</v>
      </c>
      <c r="K103" s="241"/>
      <c r="O103">
        <f>(I103*21)/100</f>
        <v>0</v>
      </c>
      <c r="P103" t="s">
        <v>22</v>
      </c>
    </row>
    <row r="104" spans="1:11" ht="25.5">
      <c r="A104" s="27" t="s">
        <v>49</v>
      </c>
      <c r="B104" s="241"/>
      <c r="C104" s="241"/>
      <c r="D104" s="241"/>
      <c r="E104" s="240" t="s">
        <v>415</v>
      </c>
      <c r="F104" s="241"/>
      <c r="G104" s="241"/>
      <c r="H104" s="241"/>
      <c r="I104" s="241"/>
      <c r="J104" s="241"/>
      <c r="K104" s="241"/>
    </row>
    <row r="105" spans="1:11" ht="12.75">
      <c r="A105" s="31" t="s">
        <v>51</v>
      </c>
      <c r="B105" s="241"/>
      <c r="C105" s="241"/>
      <c r="D105" s="241"/>
      <c r="E105" s="244" t="s">
        <v>46</v>
      </c>
      <c r="F105" s="241"/>
      <c r="G105" s="241"/>
      <c r="H105" s="241"/>
      <c r="I105" s="241"/>
      <c r="J105" s="241"/>
      <c r="K105" s="241"/>
    </row>
    <row r="106" spans="1:16" ht="12.75">
      <c r="A106" s="18" t="s">
        <v>175</v>
      </c>
      <c r="B106" s="242" t="s">
        <v>216</v>
      </c>
      <c r="C106" s="242" t="s">
        <v>413</v>
      </c>
      <c r="D106" s="243" t="s">
        <v>308</v>
      </c>
      <c r="E106" s="236" t="s">
        <v>414</v>
      </c>
      <c r="F106" s="237" t="s">
        <v>179</v>
      </c>
      <c r="G106" s="238">
        <v>4</v>
      </c>
      <c r="H106" s="239">
        <v>0</v>
      </c>
      <c r="I106" s="239">
        <f>ROUND(ROUND(H106,2)*ROUND(G106,3),2)</f>
        <v>0</v>
      </c>
      <c r="J106" s="245" t="s">
        <v>1634</v>
      </c>
      <c r="K106" s="241"/>
      <c r="O106">
        <f>(I106*21)/100</f>
        <v>0</v>
      </c>
      <c r="P106" t="s">
        <v>22</v>
      </c>
    </row>
    <row r="107" spans="1:11" ht="25.5">
      <c r="A107" s="27" t="s">
        <v>49</v>
      </c>
      <c r="B107" s="241"/>
      <c r="C107" s="241"/>
      <c r="D107" s="241"/>
      <c r="E107" s="240" t="s">
        <v>416</v>
      </c>
      <c r="F107" s="241"/>
      <c r="G107" s="241"/>
      <c r="H107" s="241"/>
      <c r="I107" s="241"/>
      <c r="J107" s="241"/>
      <c r="K107" s="241"/>
    </row>
    <row r="108" spans="1:11" ht="12.75">
      <c r="A108" s="31" t="s">
        <v>51</v>
      </c>
      <c r="B108" s="241"/>
      <c r="C108" s="241"/>
      <c r="D108" s="241"/>
      <c r="E108" s="244" t="s">
        <v>46</v>
      </c>
      <c r="F108" s="241"/>
      <c r="G108" s="241"/>
      <c r="H108" s="241"/>
      <c r="I108" s="241"/>
      <c r="J108" s="241"/>
      <c r="K108" s="241"/>
    </row>
    <row r="109" spans="1:16" ht="12.75">
      <c r="A109" s="18" t="s">
        <v>175</v>
      </c>
      <c r="B109" s="242" t="s">
        <v>221</v>
      </c>
      <c r="C109" s="242" t="s">
        <v>417</v>
      </c>
      <c r="D109" s="243" t="s">
        <v>23</v>
      </c>
      <c r="E109" s="236" t="s">
        <v>418</v>
      </c>
      <c r="F109" s="237" t="s">
        <v>179</v>
      </c>
      <c r="G109" s="238">
        <v>1</v>
      </c>
      <c r="H109" s="239">
        <v>0</v>
      </c>
      <c r="I109" s="239">
        <f>ROUND(ROUND(H109,2)*ROUND(G109,3),2)</f>
        <v>0</v>
      </c>
      <c r="J109" s="245" t="s">
        <v>1634</v>
      </c>
      <c r="K109" s="241"/>
      <c r="O109">
        <f>(I109*21)/100</f>
        <v>0</v>
      </c>
      <c r="P109" t="s">
        <v>22</v>
      </c>
    </row>
    <row r="110" spans="1:11" ht="25.5">
      <c r="A110" s="27" t="s">
        <v>49</v>
      </c>
      <c r="B110" s="241"/>
      <c r="C110" s="241"/>
      <c r="D110" s="241"/>
      <c r="E110" s="240" t="s">
        <v>419</v>
      </c>
      <c r="F110" s="241"/>
      <c r="G110" s="241"/>
      <c r="H110" s="241"/>
      <c r="I110" s="241"/>
      <c r="J110" s="241"/>
      <c r="K110" s="241"/>
    </row>
    <row r="111" spans="1:11" ht="12.75">
      <c r="A111" s="31" t="s">
        <v>51</v>
      </c>
      <c r="B111" s="241"/>
      <c r="C111" s="241"/>
      <c r="D111" s="241"/>
      <c r="E111" s="244" t="s">
        <v>46</v>
      </c>
      <c r="F111" s="241"/>
      <c r="G111" s="241"/>
      <c r="H111" s="241"/>
      <c r="I111" s="241"/>
      <c r="J111" s="241"/>
      <c r="K111" s="241"/>
    </row>
    <row r="112" spans="1:16" ht="12.75">
      <c r="A112" s="18" t="s">
        <v>175</v>
      </c>
      <c r="B112" s="242" t="s">
        <v>226</v>
      </c>
      <c r="C112" s="242" t="s">
        <v>417</v>
      </c>
      <c r="D112" s="243" t="s">
        <v>308</v>
      </c>
      <c r="E112" s="236" t="s">
        <v>418</v>
      </c>
      <c r="F112" s="237" t="s">
        <v>179</v>
      </c>
      <c r="G112" s="238">
        <v>1</v>
      </c>
      <c r="H112" s="239">
        <v>0</v>
      </c>
      <c r="I112" s="239">
        <f>ROUND(ROUND(H112,2)*ROUND(G112,3),2)</f>
        <v>0</v>
      </c>
      <c r="J112" s="245" t="s">
        <v>1634</v>
      </c>
      <c r="K112" s="241"/>
      <c r="O112">
        <f>(I112*21)/100</f>
        <v>0</v>
      </c>
      <c r="P112" t="s">
        <v>22</v>
      </c>
    </row>
    <row r="113" spans="1:11" ht="25.5">
      <c r="A113" s="27" t="s">
        <v>49</v>
      </c>
      <c r="B113" s="241"/>
      <c r="C113" s="241"/>
      <c r="D113" s="241"/>
      <c r="E113" s="240" t="s">
        <v>420</v>
      </c>
      <c r="F113" s="241"/>
      <c r="G113" s="241"/>
      <c r="H113" s="241"/>
      <c r="I113" s="241"/>
      <c r="J113" s="241"/>
      <c r="K113" s="241"/>
    </row>
    <row r="114" spans="1:11" ht="12.75">
      <c r="A114" s="31" t="s">
        <v>51</v>
      </c>
      <c r="B114" s="241"/>
      <c r="C114" s="241"/>
      <c r="D114" s="241"/>
      <c r="E114" s="244" t="s">
        <v>46</v>
      </c>
      <c r="F114" s="241"/>
      <c r="G114" s="241"/>
      <c r="H114" s="241"/>
      <c r="I114" s="241"/>
      <c r="J114" s="241"/>
      <c r="K114" s="241"/>
    </row>
    <row r="115" spans="1:16" ht="12.75">
      <c r="A115" s="18" t="s">
        <v>175</v>
      </c>
      <c r="B115" s="242" t="s">
        <v>232</v>
      </c>
      <c r="C115" s="242" t="s">
        <v>417</v>
      </c>
      <c r="D115" s="243" t="s">
        <v>391</v>
      </c>
      <c r="E115" s="236" t="s">
        <v>418</v>
      </c>
      <c r="F115" s="237" t="s">
        <v>179</v>
      </c>
      <c r="G115" s="238">
        <v>1</v>
      </c>
      <c r="H115" s="239">
        <v>0</v>
      </c>
      <c r="I115" s="239">
        <f>ROUND(ROUND(H115,2)*ROUND(G115,3),2)</f>
        <v>0</v>
      </c>
      <c r="J115" s="245" t="s">
        <v>1634</v>
      </c>
      <c r="K115" s="241"/>
      <c r="O115">
        <f>(I115*21)/100</f>
        <v>0</v>
      </c>
      <c r="P115" t="s">
        <v>22</v>
      </c>
    </row>
    <row r="116" spans="1:11" ht="25.5">
      <c r="A116" s="27" t="s">
        <v>49</v>
      </c>
      <c r="B116" s="241"/>
      <c r="C116" s="241"/>
      <c r="D116" s="241"/>
      <c r="E116" s="240" t="s">
        <v>421</v>
      </c>
      <c r="F116" s="241"/>
      <c r="G116" s="241"/>
      <c r="H116" s="241"/>
      <c r="I116" s="241"/>
      <c r="J116" s="241"/>
      <c r="K116" s="241"/>
    </row>
    <row r="117" spans="1:11" ht="12.75">
      <c r="A117" s="31" t="s">
        <v>51</v>
      </c>
      <c r="B117" s="241"/>
      <c r="C117" s="241"/>
      <c r="D117" s="241"/>
      <c r="E117" s="244" t="s">
        <v>46</v>
      </c>
      <c r="F117" s="241"/>
      <c r="G117" s="241"/>
      <c r="H117" s="241"/>
      <c r="I117" s="241"/>
      <c r="J117" s="241"/>
      <c r="K117" s="241"/>
    </row>
    <row r="118" spans="1:16" ht="12.75">
      <c r="A118" s="18" t="s">
        <v>175</v>
      </c>
      <c r="B118" s="242" t="s">
        <v>237</v>
      </c>
      <c r="C118" s="242" t="s">
        <v>417</v>
      </c>
      <c r="D118" s="243" t="s">
        <v>393</v>
      </c>
      <c r="E118" s="236" t="s">
        <v>418</v>
      </c>
      <c r="F118" s="237" t="s">
        <v>179</v>
      </c>
      <c r="G118" s="238">
        <v>2</v>
      </c>
      <c r="H118" s="239">
        <v>0</v>
      </c>
      <c r="I118" s="239">
        <f>ROUND(ROUND(H118,2)*ROUND(G118,3),2)</f>
        <v>0</v>
      </c>
      <c r="J118" s="245" t="s">
        <v>1634</v>
      </c>
      <c r="K118" s="241"/>
      <c r="O118">
        <f>(I118*21)/100</f>
        <v>0</v>
      </c>
      <c r="P118" t="s">
        <v>22</v>
      </c>
    </row>
    <row r="119" spans="1:11" ht="25.5">
      <c r="A119" s="27" t="s">
        <v>49</v>
      </c>
      <c r="B119" s="241"/>
      <c r="C119" s="241"/>
      <c r="D119" s="241"/>
      <c r="E119" s="240" t="s">
        <v>422</v>
      </c>
      <c r="F119" s="241"/>
      <c r="G119" s="241"/>
      <c r="H119" s="241"/>
      <c r="I119" s="241"/>
      <c r="J119" s="241"/>
      <c r="K119" s="241"/>
    </row>
    <row r="120" spans="1:11" ht="12.75">
      <c r="A120" s="31" t="s">
        <v>51</v>
      </c>
      <c r="B120" s="241"/>
      <c r="C120" s="241"/>
      <c r="D120" s="241"/>
      <c r="E120" s="244" t="s">
        <v>46</v>
      </c>
      <c r="F120" s="241"/>
      <c r="G120" s="241"/>
      <c r="H120" s="241"/>
      <c r="I120" s="241"/>
      <c r="J120" s="241"/>
      <c r="K120" s="241"/>
    </row>
    <row r="121" spans="1:16" ht="12.75">
      <c r="A121" s="18" t="s">
        <v>175</v>
      </c>
      <c r="B121" s="242" t="s">
        <v>241</v>
      </c>
      <c r="C121" s="242" t="s">
        <v>423</v>
      </c>
      <c r="D121" s="243" t="s">
        <v>46</v>
      </c>
      <c r="E121" s="236" t="s">
        <v>424</v>
      </c>
      <c r="F121" s="237" t="s">
        <v>179</v>
      </c>
      <c r="G121" s="238">
        <v>1</v>
      </c>
      <c r="H121" s="239">
        <v>0</v>
      </c>
      <c r="I121" s="239">
        <f>ROUND(ROUND(H121,2)*ROUND(G121,3),2)</f>
        <v>0</v>
      </c>
      <c r="J121" s="245" t="s">
        <v>1634</v>
      </c>
      <c r="K121" s="241"/>
      <c r="O121">
        <f>(I121*21)/100</f>
        <v>0</v>
      </c>
      <c r="P121" t="s">
        <v>22</v>
      </c>
    </row>
    <row r="122" spans="1:11" ht="25.5">
      <c r="A122" s="27" t="s">
        <v>49</v>
      </c>
      <c r="B122" s="241"/>
      <c r="C122" s="241"/>
      <c r="D122" s="241"/>
      <c r="E122" s="240" t="s">
        <v>425</v>
      </c>
      <c r="F122" s="241"/>
      <c r="G122" s="241"/>
      <c r="H122" s="241"/>
      <c r="I122" s="241"/>
      <c r="J122" s="241"/>
      <c r="K122" s="241"/>
    </row>
    <row r="123" spans="1:11" ht="12.75">
      <c r="A123" s="31" t="s">
        <v>51</v>
      </c>
      <c r="B123" s="241"/>
      <c r="C123" s="241"/>
      <c r="D123" s="241"/>
      <c r="E123" s="244" t="s">
        <v>46</v>
      </c>
      <c r="F123" s="241"/>
      <c r="G123" s="241"/>
      <c r="H123" s="241"/>
      <c r="I123" s="241"/>
      <c r="J123" s="241"/>
      <c r="K123" s="241"/>
    </row>
    <row r="124" spans="1:16" ht="12.75">
      <c r="A124" s="18" t="s">
        <v>175</v>
      </c>
      <c r="B124" s="242" t="s">
        <v>246</v>
      </c>
      <c r="C124" s="242" t="s">
        <v>426</v>
      </c>
      <c r="D124" s="243" t="s">
        <v>46</v>
      </c>
      <c r="E124" s="236" t="s">
        <v>427</v>
      </c>
      <c r="F124" s="237" t="s">
        <v>179</v>
      </c>
      <c r="G124" s="238">
        <v>1</v>
      </c>
      <c r="H124" s="239">
        <v>0</v>
      </c>
      <c r="I124" s="239">
        <f>ROUND(ROUND(H124,2)*ROUND(G124,3),2)</f>
        <v>0</v>
      </c>
      <c r="J124" s="245" t="s">
        <v>1634</v>
      </c>
      <c r="K124" s="241"/>
      <c r="O124">
        <f>(I124*21)/100</f>
        <v>0</v>
      </c>
      <c r="P124" t="s">
        <v>22</v>
      </c>
    </row>
    <row r="125" spans="1:11" ht="25.5">
      <c r="A125" s="27" t="s">
        <v>49</v>
      </c>
      <c r="B125" s="241"/>
      <c r="C125" s="241"/>
      <c r="D125" s="241"/>
      <c r="E125" s="240" t="s">
        <v>428</v>
      </c>
      <c r="F125" s="241"/>
      <c r="G125" s="241"/>
      <c r="H125" s="241"/>
      <c r="I125" s="241"/>
      <c r="J125" s="241"/>
      <c r="K125" s="241"/>
    </row>
    <row r="126" spans="1:11" ht="12.75">
      <c r="A126" s="31" t="s">
        <v>51</v>
      </c>
      <c r="B126" s="241"/>
      <c r="C126" s="241"/>
      <c r="D126" s="241"/>
      <c r="E126" s="244" t="s">
        <v>46</v>
      </c>
      <c r="F126" s="241"/>
      <c r="G126" s="241"/>
      <c r="H126" s="241"/>
      <c r="I126" s="241"/>
      <c r="J126" s="241"/>
      <c r="K126" s="241"/>
    </row>
    <row r="127" spans="1:16" ht="12.75">
      <c r="A127" s="18" t="s">
        <v>175</v>
      </c>
      <c r="B127" s="242" t="s">
        <v>248</v>
      </c>
      <c r="C127" s="242" t="s">
        <v>429</v>
      </c>
      <c r="D127" s="243" t="s">
        <v>46</v>
      </c>
      <c r="E127" s="236" t="s">
        <v>430</v>
      </c>
      <c r="F127" s="237" t="s">
        <v>179</v>
      </c>
      <c r="G127" s="238">
        <v>1</v>
      </c>
      <c r="H127" s="239">
        <v>0</v>
      </c>
      <c r="I127" s="239">
        <f>ROUND(ROUND(H127,2)*ROUND(G127,3),2)</f>
        <v>0</v>
      </c>
      <c r="J127" s="245" t="s">
        <v>1634</v>
      </c>
      <c r="K127" s="241"/>
      <c r="O127">
        <f>(I127*21)/100</f>
        <v>0</v>
      </c>
      <c r="P127" t="s">
        <v>22</v>
      </c>
    </row>
    <row r="128" spans="1:11" ht="38.25">
      <c r="A128" s="27" t="s">
        <v>49</v>
      </c>
      <c r="B128" s="241"/>
      <c r="C128" s="241"/>
      <c r="D128" s="241"/>
      <c r="E128" s="240" t="s">
        <v>431</v>
      </c>
      <c r="F128" s="241"/>
      <c r="G128" s="241"/>
      <c r="H128" s="241"/>
      <c r="I128" s="241"/>
      <c r="J128" s="241"/>
      <c r="K128" s="241"/>
    </row>
    <row r="129" spans="1:11" ht="12.75">
      <c r="A129" s="31" t="s">
        <v>51</v>
      </c>
      <c r="B129" s="241"/>
      <c r="C129" s="241"/>
      <c r="D129" s="241"/>
      <c r="E129" s="244" t="s">
        <v>46</v>
      </c>
      <c r="F129" s="241"/>
      <c r="G129" s="241"/>
      <c r="H129" s="241"/>
      <c r="I129" s="241"/>
      <c r="J129" s="241"/>
      <c r="K129" s="241"/>
    </row>
    <row r="130" spans="1:16" ht="12.75">
      <c r="A130" s="18" t="s">
        <v>175</v>
      </c>
      <c r="B130" s="242" t="s">
        <v>253</v>
      </c>
      <c r="C130" s="242" t="s">
        <v>432</v>
      </c>
      <c r="D130" s="243" t="s">
        <v>46</v>
      </c>
      <c r="E130" s="236" t="s">
        <v>433</v>
      </c>
      <c r="F130" s="237" t="s">
        <v>179</v>
      </c>
      <c r="G130" s="238">
        <v>2</v>
      </c>
      <c r="H130" s="239">
        <v>0</v>
      </c>
      <c r="I130" s="239">
        <f>ROUND(ROUND(H130,2)*ROUND(G130,3),2)</f>
        <v>0</v>
      </c>
      <c r="J130" s="245" t="s">
        <v>1634</v>
      </c>
      <c r="K130" s="241"/>
      <c r="O130">
        <f>(I130*21)/100</f>
        <v>0</v>
      </c>
      <c r="P130" t="s">
        <v>22</v>
      </c>
    </row>
    <row r="131" spans="1:11" ht="25.5">
      <c r="A131" s="27" t="s">
        <v>49</v>
      </c>
      <c r="B131" s="241"/>
      <c r="C131" s="241"/>
      <c r="D131" s="241"/>
      <c r="E131" s="240" t="s">
        <v>434</v>
      </c>
      <c r="F131" s="241"/>
      <c r="G131" s="241"/>
      <c r="H131" s="241"/>
      <c r="I131" s="241"/>
      <c r="J131" s="241"/>
      <c r="K131" s="241"/>
    </row>
    <row r="132" spans="1:11" ht="12.75">
      <c r="A132" s="31" t="s">
        <v>51</v>
      </c>
      <c r="B132" s="241"/>
      <c r="C132" s="241"/>
      <c r="D132" s="241"/>
      <c r="E132" s="244" t="s">
        <v>46</v>
      </c>
      <c r="F132" s="241"/>
      <c r="G132" s="241"/>
      <c r="H132" s="241"/>
      <c r="I132" s="241"/>
      <c r="J132" s="241"/>
      <c r="K132" s="241"/>
    </row>
    <row r="133" spans="1:16" ht="12.75">
      <c r="A133" s="18" t="s">
        <v>175</v>
      </c>
      <c r="B133" s="242" t="s">
        <v>257</v>
      </c>
      <c r="C133" s="242" t="s">
        <v>435</v>
      </c>
      <c r="D133" s="243" t="s">
        <v>46</v>
      </c>
      <c r="E133" s="236" t="s">
        <v>436</v>
      </c>
      <c r="F133" s="237" t="s">
        <v>179</v>
      </c>
      <c r="G133" s="238">
        <v>2</v>
      </c>
      <c r="H133" s="239">
        <v>0</v>
      </c>
      <c r="I133" s="239">
        <f>ROUND(ROUND(H133,2)*ROUND(G133,3),2)</f>
        <v>0</v>
      </c>
      <c r="J133" s="245" t="s">
        <v>1634</v>
      </c>
      <c r="K133" s="241"/>
      <c r="O133">
        <f>(I133*21)/100</f>
        <v>0</v>
      </c>
      <c r="P133" t="s">
        <v>22</v>
      </c>
    </row>
    <row r="134" spans="1:11" ht="25.5">
      <c r="A134" s="27" t="s">
        <v>49</v>
      </c>
      <c r="B134" s="241"/>
      <c r="C134" s="241"/>
      <c r="D134" s="241"/>
      <c r="E134" s="240" t="s">
        <v>437</v>
      </c>
      <c r="F134" s="241"/>
      <c r="G134" s="241"/>
      <c r="H134" s="241"/>
      <c r="I134" s="241"/>
      <c r="J134" s="241"/>
      <c r="K134" s="241"/>
    </row>
    <row r="135" spans="1:11" ht="12.75">
      <c r="A135" s="31" t="s">
        <v>51</v>
      </c>
      <c r="B135" s="241"/>
      <c r="C135" s="241"/>
      <c r="D135" s="241"/>
      <c r="E135" s="244" t="s">
        <v>46</v>
      </c>
      <c r="F135" s="241"/>
      <c r="G135" s="241"/>
      <c r="H135" s="241"/>
      <c r="I135" s="241"/>
      <c r="J135" s="241"/>
      <c r="K135" s="241"/>
    </row>
    <row r="136" spans="1:16" ht="12.75">
      <c r="A136" s="18" t="s">
        <v>175</v>
      </c>
      <c r="B136" s="242" t="s">
        <v>261</v>
      </c>
      <c r="C136" s="242" t="s">
        <v>438</v>
      </c>
      <c r="D136" s="243" t="s">
        <v>46</v>
      </c>
      <c r="E136" s="236" t="s">
        <v>439</v>
      </c>
      <c r="F136" s="237" t="s">
        <v>179</v>
      </c>
      <c r="G136" s="238">
        <v>2</v>
      </c>
      <c r="H136" s="239">
        <v>0</v>
      </c>
      <c r="I136" s="239">
        <f>ROUND(ROUND(H136,2)*ROUND(G136,3),2)</f>
        <v>0</v>
      </c>
      <c r="J136" s="245" t="s">
        <v>1634</v>
      </c>
      <c r="K136" s="241"/>
      <c r="O136">
        <f>(I136*21)/100</f>
        <v>0</v>
      </c>
      <c r="P136" t="s">
        <v>22</v>
      </c>
    </row>
    <row r="137" spans="1:11" ht="25.5">
      <c r="A137" s="27" t="s">
        <v>49</v>
      </c>
      <c r="B137" s="241"/>
      <c r="C137" s="241"/>
      <c r="D137" s="241"/>
      <c r="E137" s="240" t="s">
        <v>440</v>
      </c>
      <c r="F137" s="241"/>
      <c r="G137" s="241"/>
      <c r="H137" s="241"/>
      <c r="I137" s="241"/>
      <c r="J137" s="241"/>
      <c r="K137" s="241"/>
    </row>
    <row r="138" spans="1:11" ht="12.75">
      <c r="A138" s="31" t="s">
        <v>51</v>
      </c>
      <c r="B138" s="241"/>
      <c r="C138" s="241"/>
      <c r="D138" s="241"/>
      <c r="E138" s="244" t="s">
        <v>46</v>
      </c>
      <c r="F138" s="241"/>
      <c r="G138" s="241"/>
      <c r="H138" s="241"/>
      <c r="I138" s="241"/>
      <c r="J138" s="241"/>
      <c r="K138" s="241"/>
    </row>
    <row r="139" spans="1:16" ht="12.75">
      <c r="A139" s="18" t="s">
        <v>175</v>
      </c>
      <c r="B139" s="242" t="s">
        <v>266</v>
      </c>
      <c r="C139" s="242" t="s">
        <v>441</v>
      </c>
      <c r="D139" s="243" t="s">
        <v>46</v>
      </c>
      <c r="E139" s="236" t="s">
        <v>442</v>
      </c>
      <c r="F139" s="237" t="s">
        <v>179</v>
      </c>
      <c r="G139" s="238">
        <v>2</v>
      </c>
      <c r="H139" s="239">
        <v>0</v>
      </c>
      <c r="I139" s="239">
        <f>ROUND(ROUND(H139,2)*ROUND(G139,3),2)</f>
        <v>0</v>
      </c>
      <c r="J139" s="245" t="s">
        <v>1634</v>
      </c>
      <c r="K139" s="241"/>
      <c r="O139">
        <f>(I139*21)/100</f>
        <v>0</v>
      </c>
      <c r="P139" t="s">
        <v>22</v>
      </c>
    </row>
    <row r="140" spans="1:11" ht="25.5">
      <c r="A140" s="27" t="s">
        <v>49</v>
      </c>
      <c r="B140" s="241"/>
      <c r="C140" s="241"/>
      <c r="D140" s="241"/>
      <c r="E140" s="240" t="s">
        <v>443</v>
      </c>
      <c r="F140" s="241"/>
      <c r="G140" s="241"/>
      <c r="H140" s="241"/>
      <c r="I140" s="241"/>
      <c r="J140" s="241"/>
      <c r="K140" s="241"/>
    </row>
    <row r="141" spans="1:11" ht="12.75">
      <c r="A141" s="31" t="s">
        <v>51</v>
      </c>
      <c r="B141" s="241"/>
      <c r="C141" s="241"/>
      <c r="D141" s="241"/>
      <c r="E141" s="244" t="s">
        <v>46</v>
      </c>
      <c r="F141" s="241"/>
      <c r="G141" s="241"/>
      <c r="H141" s="241"/>
      <c r="I141" s="241"/>
      <c r="J141" s="241"/>
      <c r="K141" s="241"/>
    </row>
    <row r="142" spans="1:16" ht="12.75">
      <c r="A142" s="18" t="s">
        <v>175</v>
      </c>
      <c r="B142" s="242" t="s">
        <v>268</v>
      </c>
      <c r="C142" s="242" t="s">
        <v>444</v>
      </c>
      <c r="D142" s="243" t="s">
        <v>46</v>
      </c>
      <c r="E142" s="236" t="s">
        <v>445</v>
      </c>
      <c r="F142" s="237" t="s">
        <v>179</v>
      </c>
      <c r="G142" s="238">
        <v>2</v>
      </c>
      <c r="H142" s="239">
        <v>0</v>
      </c>
      <c r="I142" s="239">
        <f>ROUND(ROUND(H142,2)*ROUND(G142,3),2)</f>
        <v>0</v>
      </c>
      <c r="J142" s="245" t="s">
        <v>1634</v>
      </c>
      <c r="K142" s="241"/>
      <c r="O142">
        <f>(I142*21)/100</f>
        <v>0</v>
      </c>
      <c r="P142" t="s">
        <v>22</v>
      </c>
    </row>
    <row r="143" spans="1:11" ht="25.5">
      <c r="A143" s="27" t="s">
        <v>49</v>
      </c>
      <c r="B143" s="241"/>
      <c r="C143" s="241"/>
      <c r="D143" s="241"/>
      <c r="E143" s="240" t="s">
        <v>446</v>
      </c>
      <c r="F143" s="241"/>
      <c r="G143" s="241"/>
      <c r="H143" s="241"/>
      <c r="I143" s="241"/>
      <c r="J143" s="241"/>
      <c r="K143" s="241"/>
    </row>
    <row r="144" spans="1:11" ht="12.75">
      <c r="A144" s="31" t="s">
        <v>51</v>
      </c>
      <c r="B144" s="241"/>
      <c r="C144" s="241"/>
      <c r="D144" s="241"/>
      <c r="E144" s="244" t="s">
        <v>46</v>
      </c>
      <c r="F144" s="241"/>
      <c r="G144" s="241"/>
      <c r="H144" s="241"/>
      <c r="I144" s="241"/>
      <c r="J144" s="241"/>
      <c r="K144" s="241"/>
    </row>
    <row r="145" spans="1:16" ht="25.5">
      <c r="A145" s="18" t="s">
        <v>44</v>
      </c>
      <c r="B145" s="242" t="s">
        <v>270</v>
      </c>
      <c r="C145" s="242" t="s">
        <v>447</v>
      </c>
      <c r="D145" s="243" t="s">
        <v>380</v>
      </c>
      <c r="E145" s="236" t="s">
        <v>448</v>
      </c>
      <c r="F145" s="237" t="s">
        <v>179</v>
      </c>
      <c r="G145" s="238">
        <v>44</v>
      </c>
      <c r="H145" s="239">
        <v>0</v>
      </c>
      <c r="I145" s="239">
        <f>ROUND(ROUND(H145,2)*ROUND(G145,3),2)</f>
        <v>0</v>
      </c>
      <c r="J145" s="245" t="s">
        <v>1634</v>
      </c>
      <c r="K145" s="241"/>
      <c r="O145">
        <f>(I145*21)/100</f>
        <v>0</v>
      </c>
      <c r="P145" t="s">
        <v>22</v>
      </c>
    </row>
    <row r="146" spans="1:11" ht="51">
      <c r="A146" s="27" t="s">
        <v>49</v>
      </c>
      <c r="B146" s="241"/>
      <c r="C146" s="241"/>
      <c r="D146" s="241"/>
      <c r="E146" s="240" t="s">
        <v>449</v>
      </c>
      <c r="F146" s="241"/>
      <c r="G146" s="241"/>
      <c r="H146" s="241"/>
      <c r="I146" s="241"/>
      <c r="J146" s="241"/>
      <c r="K146" s="241"/>
    </row>
    <row r="147" spans="1:11" ht="12.75">
      <c r="A147" s="31" t="s">
        <v>51</v>
      </c>
      <c r="B147" s="241"/>
      <c r="C147" s="241"/>
      <c r="D147" s="241"/>
      <c r="E147" s="244" t="s">
        <v>46</v>
      </c>
      <c r="F147" s="241"/>
      <c r="G147" s="241"/>
      <c r="H147" s="241"/>
      <c r="I147" s="241"/>
      <c r="J147" s="241"/>
      <c r="K147" s="241"/>
    </row>
    <row r="148" spans="1:16" ht="12.75">
      <c r="A148" s="18" t="s">
        <v>44</v>
      </c>
      <c r="B148" s="242" t="s">
        <v>275</v>
      </c>
      <c r="C148" s="242" t="s">
        <v>450</v>
      </c>
      <c r="D148" s="243" t="s">
        <v>380</v>
      </c>
      <c r="E148" s="236" t="s">
        <v>451</v>
      </c>
      <c r="F148" s="237" t="s">
        <v>179</v>
      </c>
      <c r="G148" s="238">
        <v>7</v>
      </c>
      <c r="H148" s="239">
        <v>0</v>
      </c>
      <c r="I148" s="239">
        <f>ROUND(ROUND(H148,2)*ROUND(G148,3),2)</f>
        <v>0</v>
      </c>
      <c r="J148" s="245" t="s">
        <v>1634</v>
      </c>
      <c r="K148" s="241"/>
      <c r="O148">
        <f>(I148*21)/100</f>
        <v>0</v>
      </c>
      <c r="P148" t="s">
        <v>22</v>
      </c>
    </row>
    <row r="149" spans="1:11" ht="25.5">
      <c r="A149" s="27" t="s">
        <v>49</v>
      </c>
      <c r="B149" s="241"/>
      <c r="C149" s="241"/>
      <c r="D149" s="241"/>
      <c r="E149" s="240" t="s">
        <v>452</v>
      </c>
      <c r="F149" s="241"/>
      <c r="G149" s="241"/>
      <c r="H149" s="241"/>
      <c r="I149" s="241"/>
      <c r="J149" s="241"/>
      <c r="K149" s="241"/>
    </row>
    <row r="150" spans="1:11" ht="12.75">
      <c r="A150" s="31" t="s">
        <v>51</v>
      </c>
      <c r="B150" s="241"/>
      <c r="C150" s="241"/>
      <c r="D150" s="241"/>
      <c r="E150" s="244" t="s">
        <v>453</v>
      </c>
      <c r="F150" s="241"/>
      <c r="G150" s="241"/>
      <c r="H150" s="241"/>
      <c r="I150" s="241"/>
      <c r="J150" s="241"/>
      <c r="K150" s="241"/>
    </row>
    <row r="151" spans="1:16" ht="12.75">
      <c r="A151" s="18" t="s">
        <v>175</v>
      </c>
      <c r="B151" s="242" t="s">
        <v>280</v>
      </c>
      <c r="C151" s="242" t="s">
        <v>454</v>
      </c>
      <c r="D151" s="243" t="s">
        <v>46</v>
      </c>
      <c r="E151" s="236" t="s">
        <v>455</v>
      </c>
      <c r="F151" s="237" t="s">
        <v>179</v>
      </c>
      <c r="G151" s="238">
        <v>1</v>
      </c>
      <c r="H151" s="239">
        <v>0</v>
      </c>
      <c r="I151" s="239">
        <f>ROUND(ROUND(H151,2)*ROUND(G151,3),2)</f>
        <v>0</v>
      </c>
      <c r="J151" s="245" t="s">
        <v>1634</v>
      </c>
      <c r="K151" s="241"/>
      <c r="O151">
        <f>(I151*21)/100</f>
        <v>0</v>
      </c>
      <c r="P151" t="s">
        <v>22</v>
      </c>
    </row>
    <row r="152" spans="1:11" ht="25.5">
      <c r="A152" s="27" t="s">
        <v>49</v>
      </c>
      <c r="B152" s="241"/>
      <c r="C152" s="241"/>
      <c r="D152" s="241"/>
      <c r="E152" s="240" t="s">
        <v>456</v>
      </c>
      <c r="F152" s="241"/>
      <c r="G152" s="241"/>
      <c r="H152" s="241"/>
      <c r="I152" s="241"/>
      <c r="J152" s="241"/>
      <c r="K152" s="241"/>
    </row>
    <row r="153" spans="1:11" ht="12.75">
      <c r="A153" s="31" t="s">
        <v>51</v>
      </c>
      <c r="B153" s="241"/>
      <c r="C153" s="241"/>
      <c r="D153" s="241"/>
      <c r="E153" s="244" t="s">
        <v>46</v>
      </c>
      <c r="F153" s="241"/>
      <c r="G153" s="241"/>
      <c r="H153" s="241"/>
      <c r="I153" s="241"/>
      <c r="J153" s="241"/>
      <c r="K153" s="241"/>
    </row>
    <row r="154" spans="1:16" ht="12.75">
      <c r="A154" s="18" t="s">
        <v>175</v>
      </c>
      <c r="B154" s="242" t="s">
        <v>284</v>
      </c>
      <c r="C154" s="242" t="s">
        <v>457</v>
      </c>
      <c r="D154" s="243" t="s">
        <v>23</v>
      </c>
      <c r="E154" s="236" t="s">
        <v>458</v>
      </c>
      <c r="F154" s="237" t="s">
        <v>179</v>
      </c>
      <c r="G154" s="238">
        <v>1</v>
      </c>
      <c r="H154" s="239">
        <v>0</v>
      </c>
      <c r="I154" s="239">
        <f>ROUND(ROUND(H154,2)*ROUND(G154,3),2)</f>
        <v>0</v>
      </c>
      <c r="J154" s="245" t="s">
        <v>1634</v>
      </c>
      <c r="K154" s="241"/>
      <c r="O154">
        <f>(I154*21)/100</f>
        <v>0</v>
      </c>
      <c r="P154" t="s">
        <v>22</v>
      </c>
    </row>
    <row r="155" spans="1:11" ht="38.25">
      <c r="A155" s="27" t="s">
        <v>49</v>
      </c>
      <c r="B155" s="241"/>
      <c r="C155" s="241"/>
      <c r="D155" s="241"/>
      <c r="E155" s="240" t="s">
        <v>459</v>
      </c>
      <c r="F155" s="241"/>
      <c r="G155" s="241"/>
      <c r="H155" s="241"/>
      <c r="I155" s="241"/>
      <c r="J155" s="241"/>
      <c r="K155" s="241"/>
    </row>
    <row r="156" spans="1:11" ht="12.75">
      <c r="A156" s="31" t="s">
        <v>51</v>
      </c>
      <c r="B156" s="241"/>
      <c r="C156" s="241"/>
      <c r="D156" s="241"/>
      <c r="E156" s="244" t="s">
        <v>46</v>
      </c>
      <c r="F156" s="241"/>
      <c r="G156" s="241"/>
      <c r="H156" s="241"/>
      <c r="I156" s="241"/>
      <c r="J156" s="241"/>
      <c r="K156" s="241"/>
    </row>
    <row r="157" spans="1:16" ht="12.75">
      <c r="A157" s="18" t="s">
        <v>175</v>
      </c>
      <c r="B157" s="242" t="s">
        <v>288</v>
      </c>
      <c r="C157" s="242" t="s">
        <v>457</v>
      </c>
      <c r="D157" s="243" t="s">
        <v>308</v>
      </c>
      <c r="E157" s="236" t="s">
        <v>458</v>
      </c>
      <c r="F157" s="237" t="s">
        <v>179</v>
      </c>
      <c r="G157" s="238">
        <v>1</v>
      </c>
      <c r="H157" s="239">
        <v>0</v>
      </c>
      <c r="I157" s="239">
        <f>ROUND(ROUND(H157,2)*ROUND(G157,3),2)</f>
        <v>0</v>
      </c>
      <c r="J157" s="245" t="s">
        <v>1634</v>
      </c>
      <c r="K157" s="241"/>
      <c r="O157">
        <f>(I157*21)/100</f>
        <v>0</v>
      </c>
      <c r="P157" t="s">
        <v>22</v>
      </c>
    </row>
    <row r="158" spans="1:11" ht="38.25">
      <c r="A158" s="27" t="s">
        <v>49</v>
      </c>
      <c r="B158" s="241"/>
      <c r="C158" s="241"/>
      <c r="D158" s="241"/>
      <c r="E158" s="240" t="s">
        <v>460</v>
      </c>
      <c r="F158" s="241"/>
      <c r="G158" s="241"/>
      <c r="H158" s="241"/>
      <c r="I158" s="241"/>
      <c r="J158" s="241"/>
      <c r="K158" s="241"/>
    </row>
    <row r="159" spans="1:11" ht="12.75">
      <c r="A159" s="31" t="s">
        <v>51</v>
      </c>
      <c r="B159" s="241"/>
      <c r="C159" s="241"/>
      <c r="D159" s="241"/>
      <c r="E159" s="244" t="s">
        <v>46</v>
      </c>
      <c r="F159" s="241"/>
      <c r="G159" s="241"/>
      <c r="H159" s="241"/>
      <c r="I159" s="241"/>
      <c r="J159" s="241"/>
      <c r="K159" s="241"/>
    </row>
    <row r="160" spans="1:16" ht="12.75">
      <c r="A160" s="18" t="s">
        <v>175</v>
      </c>
      <c r="B160" s="242" t="s">
        <v>293</v>
      </c>
      <c r="C160" s="242" t="s">
        <v>461</v>
      </c>
      <c r="D160" s="243" t="s">
        <v>46</v>
      </c>
      <c r="E160" s="236" t="s">
        <v>462</v>
      </c>
      <c r="F160" s="237" t="s">
        <v>179</v>
      </c>
      <c r="G160" s="238">
        <v>1</v>
      </c>
      <c r="H160" s="239">
        <v>0</v>
      </c>
      <c r="I160" s="239">
        <f>ROUND(ROUND(H160,2)*ROUND(G160,3),2)</f>
        <v>0</v>
      </c>
      <c r="J160" s="245" t="s">
        <v>1634</v>
      </c>
      <c r="K160" s="241"/>
      <c r="O160">
        <f>(I160*21)/100</f>
        <v>0</v>
      </c>
      <c r="P160" t="s">
        <v>22</v>
      </c>
    </row>
    <row r="161" spans="1:11" ht="25.5">
      <c r="A161" s="27" t="s">
        <v>49</v>
      </c>
      <c r="B161" s="241"/>
      <c r="C161" s="241"/>
      <c r="D161" s="241"/>
      <c r="E161" s="240" t="s">
        <v>463</v>
      </c>
      <c r="F161" s="241"/>
      <c r="G161" s="241"/>
      <c r="H161" s="241"/>
      <c r="I161" s="241"/>
      <c r="J161" s="241"/>
      <c r="K161" s="241"/>
    </row>
    <row r="162" spans="1:11" ht="12.75">
      <c r="A162" s="31" t="s">
        <v>51</v>
      </c>
      <c r="B162" s="241"/>
      <c r="C162" s="241"/>
      <c r="D162" s="241"/>
      <c r="E162" s="244" t="s">
        <v>46</v>
      </c>
      <c r="F162" s="241"/>
      <c r="G162" s="241"/>
      <c r="H162" s="241"/>
      <c r="I162" s="241"/>
      <c r="J162" s="241"/>
      <c r="K162" s="241"/>
    </row>
    <row r="163" spans="1:16" ht="12.75">
      <c r="A163" s="18" t="s">
        <v>175</v>
      </c>
      <c r="B163" s="242" t="s">
        <v>299</v>
      </c>
      <c r="C163" s="242" t="s">
        <v>464</v>
      </c>
      <c r="D163" s="243" t="s">
        <v>46</v>
      </c>
      <c r="E163" s="236" t="s">
        <v>465</v>
      </c>
      <c r="F163" s="237" t="s">
        <v>179</v>
      </c>
      <c r="G163" s="238">
        <v>1</v>
      </c>
      <c r="H163" s="239">
        <v>0</v>
      </c>
      <c r="I163" s="239">
        <f>ROUND(ROUND(H163,2)*ROUND(G163,3),2)</f>
        <v>0</v>
      </c>
      <c r="J163" s="245" t="s">
        <v>1634</v>
      </c>
      <c r="K163" s="241"/>
      <c r="O163">
        <f>(I163*21)/100</f>
        <v>0</v>
      </c>
      <c r="P163" t="s">
        <v>22</v>
      </c>
    </row>
    <row r="164" spans="1:11" ht="38.25">
      <c r="A164" s="27" t="s">
        <v>49</v>
      </c>
      <c r="B164" s="241"/>
      <c r="C164" s="241"/>
      <c r="D164" s="241"/>
      <c r="E164" s="240" t="s">
        <v>466</v>
      </c>
      <c r="F164" s="241"/>
      <c r="G164" s="241"/>
      <c r="H164" s="241"/>
      <c r="I164" s="241"/>
      <c r="J164" s="241"/>
      <c r="K164" s="241"/>
    </row>
    <row r="165" spans="1:11" ht="12.75">
      <c r="A165" s="31" t="s">
        <v>51</v>
      </c>
      <c r="B165" s="241"/>
      <c r="C165" s="241"/>
      <c r="D165" s="241"/>
      <c r="E165" s="244" t="s">
        <v>46</v>
      </c>
      <c r="F165" s="241"/>
      <c r="G165" s="241"/>
      <c r="H165" s="241"/>
      <c r="I165" s="241"/>
      <c r="J165" s="241"/>
      <c r="K165" s="241"/>
    </row>
    <row r="166" spans="1:16" ht="12.75">
      <c r="A166" s="18" t="s">
        <v>175</v>
      </c>
      <c r="B166" s="242" t="s">
        <v>303</v>
      </c>
      <c r="C166" s="242" t="s">
        <v>467</v>
      </c>
      <c r="D166" s="243" t="s">
        <v>46</v>
      </c>
      <c r="E166" s="236" t="s">
        <v>468</v>
      </c>
      <c r="F166" s="237" t="s">
        <v>179</v>
      </c>
      <c r="G166" s="238">
        <v>1</v>
      </c>
      <c r="H166" s="239">
        <v>0</v>
      </c>
      <c r="I166" s="239">
        <f>ROUND(ROUND(H166,2)*ROUND(G166,3),2)</f>
        <v>0</v>
      </c>
      <c r="J166" s="245" t="s">
        <v>1634</v>
      </c>
      <c r="K166" s="241"/>
      <c r="O166">
        <f>(I166*21)/100</f>
        <v>0</v>
      </c>
      <c r="P166" t="s">
        <v>22</v>
      </c>
    </row>
    <row r="167" spans="1:11" ht="38.25">
      <c r="A167" s="27" t="s">
        <v>49</v>
      </c>
      <c r="B167" s="241"/>
      <c r="C167" s="241"/>
      <c r="D167" s="241"/>
      <c r="E167" s="240" t="s">
        <v>469</v>
      </c>
      <c r="F167" s="241"/>
      <c r="G167" s="241"/>
      <c r="H167" s="241"/>
      <c r="I167" s="241"/>
      <c r="J167" s="241"/>
      <c r="K167" s="241"/>
    </row>
    <row r="168" spans="1:11" ht="12.75">
      <c r="A168" s="31" t="s">
        <v>51</v>
      </c>
      <c r="B168" s="241"/>
      <c r="C168" s="241"/>
      <c r="D168" s="241"/>
      <c r="E168" s="244" t="s">
        <v>46</v>
      </c>
      <c r="F168" s="241"/>
      <c r="G168" s="241"/>
      <c r="H168" s="241"/>
      <c r="I168" s="241"/>
      <c r="J168" s="241"/>
      <c r="K168" s="241"/>
    </row>
    <row r="169" spans="1:16" ht="12.75">
      <c r="A169" s="18" t="s">
        <v>175</v>
      </c>
      <c r="B169" s="242" t="s">
        <v>307</v>
      </c>
      <c r="C169" s="242" t="s">
        <v>470</v>
      </c>
      <c r="D169" s="243" t="s">
        <v>46</v>
      </c>
      <c r="E169" s="236" t="s">
        <v>471</v>
      </c>
      <c r="F169" s="237" t="s">
        <v>179</v>
      </c>
      <c r="G169" s="238">
        <v>1</v>
      </c>
      <c r="H169" s="239">
        <v>0</v>
      </c>
      <c r="I169" s="239">
        <f>ROUND(ROUND(H169,2)*ROUND(G169,3),2)</f>
        <v>0</v>
      </c>
      <c r="J169" s="245" t="s">
        <v>1634</v>
      </c>
      <c r="K169" s="241"/>
      <c r="O169">
        <f>(I169*21)/100</f>
        <v>0</v>
      </c>
      <c r="P169" t="s">
        <v>22</v>
      </c>
    </row>
    <row r="170" spans="1:11" ht="25.5">
      <c r="A170" s="27" t="s">
        <v>49</v>
      </c>
      <c r="B170" s="241"/>
      <c r="C170" s="241"/>
      <c r="D170" s="241"/>
      <c r="E170" s="240" t="s">
        <v>472</v>
      </c>
      <c r="F170" s="241"/>
      <c r="G170" s="241"/>
      <c r="H170" s="241"/>
      <c r="I170" s="241"/>
      <c r="J170" s="241"/>
      <c r="K170" s="241"/>
    </row>
    <row r="171" spans="1:11" ht="12.75">
      <c r="A171" s="31" t="s">
        <v>51</v>
      </c>
      <c r="B171" s="241"/>
      <c r="C171" s="241"/>
      <c r="D171" s="241"/>
      <c r="E171" s="244" t="s">
        <v>46</v>
      </c>
      <c r="F171" s="241"/>
      <c r="G171" s="241"/>
      <c r="H171" s="241"/>
      <c r="I171" s="241"/>
      <c r="J171" s="241"/>
      <c r="K171" s="241"/>
    </row>
    <row r="172" spans="1:16" ht="25.5">
      <c r="A172" s="18" t="s">
        <v>44</v>
      </c>
      <c r="B172" s="242" t="s">
        <v>311</v>
      </c>
      <c r="C172" s="242" t="s">
        <v>473</v>
      </c>
      <c r="D172" s="243" t="s">
        <v>380</v>
      </c>
      <c r="E172" s="236" t="s">
        <v>474</v>
      </c>
      <c r="F172" s="237" t="s">
        <v>179</v>
      </c>
      <c r="G172" s="238">
        <v>7</v>
      </c>
      <c r="H172" s="239">
        <v>0</v>
      </c>
      <c r="I172" s="239">
        <f>ROUND(ROUND(H172,2)*ROUND(G172,3),2)</f>
        <v>0</v>
      </c>
      <c r="J172" s="245" t="s">
        <v>1634</v>
      </c>
      <c r="K172" s="241"/>
      <c r="O172">
        <f>(I172*21)/100</f>
        <v>0</v>
      </c>
      <c r="P172" t="s">
        <v>22</v>
      </c>
    </row>
    <row r="173" spans="1:11" ht="51">
      <c r="A173" s="27" t="s">
        <v>49</v>
      </c>
      <c r="B173" s="241"/>
      <c r="C173" s="241"/>
      <c r="D173" s="241"/>
      <c r="E173" s="240" t="s">
        <v>475</v>
      </c>
      <c r="F173" s="241"/>
      <c r="G173" s="241"/>
      <c r="H173" s="241"/>
      <c r="I173" s="241"/>
      <c r="J173" s="241"/>
      <c r="K173" s="241"/>
    </row>
    <row r="174" spans="1:11" ht="12.75">
      <c r="A174" s="31" t="s">
        <v>51</v>
      </c>
      <c r="B174" s="241"/>
      <c r="C174" s="241"/>
      <c r="D174" s="241"/>
      <c r="E174" s="244" t="s">
        <v>46</v>
      </c>
      <c r="F174" s="241"/>
      <c r="G174" s="241"/>
      <c r="H174" s="241"/>
      <c r="I174" s="241"/>
      <c r="J174" s="241"/>
      <c r="K174" s="241"/>
    </row>
    <row r="175" spans="1:16" ht="12.75">
      <c r="A175" s="18" t="s">
        <v>44</v>
      </c>
      <c r="B175" s="242" t="s">
        <v>316</v>
      </c>
      <c r="C175" s="242" t="s">
        <v>476</v>
      </c>
      <c r="D175" s="243" t="s">
        <v>46</v>
      </c>
      <c r="E175" s="236" t="s">
        <v>477</v>
      </c>
      <c r="F175" s="237" t="s">
        <v>179</v>
      </c>
      <c r="G175" s="238">
        <v>2</v>
      </c>
      <c r="H175" s="239">
        <v>0</v>
      </c>
      <c r="I175" s="239">
        <f>ROUND(ROUND(H175,2)*ROUND(G175,3),2)</f>
        <v>0</v>
      </c>
      <c r="J175" s="245" t="s">
        <v>1634</v>
      </c>
      <c r="K175" s="241"/>
      <c r="O175">
        <f>(I175*21)/100</f>
        <v>0</v>
      </c>
      <c r="P175" t="s">
        <v>22</v>
      </c>
    </row>
    <row r="176" spans="1:11" ht="38.25">
      <c r="A176" s="27" t="s">
        <v>49</v>
      </c>
      <c r="B176" s="241"/>
      <c r="C176" s="241"/>
      <c r="D176" s="241"/>
      <c r="E176" s="240" t="s">
        <v>478</v>
      </c>
      <c r="F176" s="241"/>
      <c r="G176" s="241"/>
      <c r="H176" s="241"/>
      <c r="I176" s="241"/>
      <c r="J176" s="241"/>
      <c r="K176" s="241"/>
    </row>
    <row r="177" spans="1:11" ht="12.75">
      <c r="A177" s="31" t="s">
        <v>51</v>
      </c>
      <c r="B177" s="241"/>
      <c r="C177" s="241"/>
      <c r="D177" s="241"/>
      <c r="E177" s="244" t="s">
        <v>46</v>
      </c>
      <c r="F177" s="241"/>
      <c r="G177" s="241"/>
      <c r="H177" s="241"/>
      <c r="I177" s="241"/>
      <c r="J177" s="241"/>
      <c r="K177" s="241"/>
    </row>
    <row r="178" spans="1:16" ht="12.75">
      <c r="A178" s="18" t="s">
        <v>175</v>
      </c>
      <c r="B178" s="242" t="s">
        <v>479</v>
      </c>
      <c r="C178" s="242" t="s">
        <v>480</v>
      </c>
      <c r="D178" s="243" t="s">
        <v>46</v>
      </c>
      <c r="E178" s="236" t="s">
        <v>481</v>
      </c>
      <c r="F178" s="237" t="s">
        <v>179</v>
      </c>
      <c r="G178" s="238">
        <v>2</v>
      </c>
      <c r="H178" s="239">
        <v>0</v>
      </c>
      <c r="I178" s="239">
        <f>ROUND(ROUND(H178,2)*ROUND(G178,3),2)</f>
        <v>0</v>
      </c>
      <c r="J178" s="245" t="s">
        <v>1634</v>
      </c>
      <c r="K178" s="241"/>
      <c r="O178">
        <f>(I178*21)/100</f>
        <v>0</v>
      </c>
      <c r="P178" t="s">
        <v>22</v>
      </c>
    </row>
    <row r="179" spans="1:11" ht="12.75">
      <c r="A179" s="27" t="s">
        <v>49</v>
      </c>
      <c r="B179" s="241"/>
      <c r="C179" s="241"/>
      <c r="D179" s="241"/>
      <c r="E179" s="240" t="s">
        <v>482</v>
      </c>
      <c r="F179" s="241"/>
      <c r="G179" s="241"/>
      <c r="H179" s="241"/>
      <c r="I179" s="241"/>
      <c r="J179" s="241"/>
      <c r="K179" s="241"/>
    </row>
    <row r="180" spans="1:11" ht="12.75">
      <c r="A180" s="31" t="s">
        <v>51</v>
      </c>
      <c r="B180" s="241"/>
      <c r="C180" s="241"/>
      <c r="D180" s="241"/>
      <c r="E180" s="244" t="s">
        <v>46</v>
      </c>
      <c r="F180" s="241"/>
      <c r="G180" s="241"/>
      <c r="H180" s="241"/>
      <c r="I180" s="241"/>
      <c r="J180" s="241"/>
      <c r="K180" s="241"/>
    </row>
    <row r="181" spans="1:16" ht="12.75">
      <c r="A181" s="18" t="s">
        <v>44</v>
      </c>
      <c r="B181" s="242" t="s">
        <v>483</v>
      </c>
      <c r="C181" s="242" t="s">
        <v>484</v>
      </c>
      <c r="D181" s="243" t="s">
        <v>46</v>
      </c>
      <c r="E181" s="236" t="s">
        <v>485</v>
      </c>
      <c r="F181" s="237" t="s">
        <v>179</v>
      </c>
      <c r="G181" s="238">
        <v>2</v>
      </c>
      <c r="H181" s="239">
        <v>0</v>
      </c>
      <c r="I181" s="239">
        <f>ROUND(ROUND(H181,2)*ROUND(G181,3),2)</f>
        <v>0</v>
      </c>
      <c r="J181" s="245" t="s">
        <v>1634</v>
      </c>
      <c r="K181" s="241"/>
      <c r="O181">
        <f>(I181*21)/100</f>
        <v>0</v>
      </c>
      <c r="P181" t="s">
        <v>22</v>
      </c>
    </row>
    <row r="182" spans="1:11" ht="25.5">
      <c r="A182" s="27" t="s">
        <v>49</v>
      </c>
      <c r="B182" s="241"/>
      <c r="C182" s="241"/>
      <c r="D182" s="241"/>
      <c r="E182" s="240" t="s">
        <v>486</v>
      </c>
      <c r="F182" s="241"/>
      <c r="G182" s="241"/>
      <c r="H182" s="241"/>
      <c r="I182" s="241"/>
      <c r="J182" s="241"/>
      <c r="K182" s="241"/>
    </row>
    <row r="183" spans="1:11" ht="12.75">
      <c r="A183" s="31" t="s">
        <v>51</v>
      </c>
      <c r="B183" s="241"/>
      <c r="C183" s="241"/>
      <c r="D183" s="241"/>
      <c r="E183" s="244" t="s">
        <v>46</v>
      </c>
      <c r="F183" s="241"/>
      <c r="G183" s="241"/>
      <c r="H183" s="241"/>
      <c r="I183" s="241"/>
      <c r="J183" s="241"/>
      <c r="K183" s="241"/>
    </row>
    <row r="184" spans="1:16" ht="12.75">
      <c r="A184" s="18" t="s">
        <v>175</v>
      </c>
      <c r="B184" s="242" t="s">
        <v>487</v>
      </c>
      <c r="C184" s="242" t="s">
        <v>488</v>
      </c>
      <c r="D184" s="243" t="s">
        <v>46</v>
      </c>
      <c r="E184" s="236" t="s">
        <v>489</v>
      </c>
      <c r="F184" s="237" t="s">
        <v>179</v>
      </c>
      <c r="G184" s="238">
        <v>2</v>
      </c>
      <c r="H184" s="239">
        <v>0</v>
      </c>
      <c r="I184" s="239">
        <f>ROUND(ROUND(H184,2)*ROUND(G184,3),2)</f>
        <v>0</v>
      </c>
      <c r="J184" s="245" t="s">
        <v>1634</v>
      </c>
      <c r="K184" s="241"/>
      <c r="O184">
        <f>(I184*21)/100</f>
        <v>0</v>
      </c>
      <c r="P184" t="s">
        <v>22</v>
      </c>
    </row>
    <row r="185" spans="1:11" ht="12.75">
      <c r="A185" s="27" t="s">
        <v>49</v>
      </c>
      <c r="B185" s="241"/>
      <c r="C185" s="241"/>
      <c r="D185" s="241"/>
      <c r="E185" s="240" t="s">
        <v>46</v>
      </c>
      <c r="F185" s="241"/>
      <c r="G185" s="241"/>
      <c r="H185" s="241"/>
      <c r="I185" s="241"/>
      <c r="J185" s="241"/>
      <c r="K185" s="241"/>
    </row>
    <row r="186" spans="1:11" ht="12.75">
      <c r="A186" s="31" t="s">
        <v>51</v>
      </c>
      <c r="B186" s="241"/>
      <c r="C186" s="241"/>
      <c r="D186" s="241"/>
      <c r="E186" s="244" t="s">
        <v>46</v>
      </c>
      <c r="F186" s="241"/>
      <c r="G186" s="241"/>
      <c r="H186" s="241"/>
      <c r="I186" s="241"/>
      <c r="J186" s="241"/>
      <c r="K186" s="241"/>
    </row>
    <row r="187" spans="1:16" ht="12.75">
      <c r="A187" s="18" t="s">
        <v>175</v>
      </c>
      <c r="B187" s="242" t="s">
        <v>490</v>
      </c>
      <c r="C187" s="242" t="s">
        <v>491</v>
      </c>
      <c r="D187" s="243" t="s">
        <v>46</v>
      </c>
      <c r="E187" s="236" t="s">
        <v>492</v>
      </c>
      <c r="F187" s="237" t="s">
        <v>179</v>
      </c>
      <c r="G187" s="238">
        <v>2</v>
      </c>
      <c r="H187" s="239">
        <v>0</v>
      </c>
      <c r="I187" s="239">
        <f>ROUND(ROUND(H187,2)*ROUND(G187,3),2)</f>
        <v>0</v>
      </c>
      <c r="J187" s="245" t="s">
        <v>1634</v>
      </c>
      <c r="K187" s="241"/>
      <c r="O187">
        <f>(I187*21)/100</f>
        <v>0</v>
      </c>
      <c r="P187" t="s">
        <v>22</v>
      </c>
    </row>
    <row r="188" spans="1:11" ht="12.75">
      <c r="A188" s="27" t="s">
        <v>49</v>
      </c>
      <c r="B188" s="241"/>
      <c r="C188" s="241"/>
      <c r="D188" s="241"/>
      <c r="E188" s="240" t="s">
        <v>493</v>
      </c>
      <c r="F188" s="241"/>
      <c r="G188" s="241"/>
      <c r="H188" s="241"/>
      <c r="I188" s="241"/>
      <c r="J188" s="241"/>
      <c r="K188" s="241"/>
    </row>
    <row r="189" spans="1:11" ht="12.75">
      <c r="A189" s="31" t="s">
        <v>51</v>
      </c>
      <c r="B189" s="241"/>
      <c r="C189" s="241"/>
      <c r="D189" s="241"/>
      <c r="E189" s="244" t="s">
        <v>46</v>
      </c>
      <c r="F189" s="241"/>
      <c r="G189" s="241"/>
      <c r="H189" s="241"/>
      <c r="I189" s="241"/>
      <c r="J189" s="241"/>
      <c r="K189" s="241"/>
    </row>
    <row r="190" spans="1:16" ht="12.75">
      <c r="A190" s="18" t="s">
        <v>44</v>
      </c>
      <c r="B190" s="242" t="s">
        <v>494</v>
      </c>
      <c r="C190" s="242" t="s">
        <v>495</v>
      </c>
      <c r="D190" s="243" t="s">
        <v>46</v>
      </c>
      <c r="E190" s="236" t="s">
        <v>496</v>
      </c>
      <c r="F190" s="237" t="s">
        <v>179</v>
      </c>
      <c r="G190" s="238">
        <v>1</v>
      </c>
      <c r="H190" s="239">
        <v>0</v>
      </c>
      <c r="I190" s="239">
        <f>ROUND(ROUND(H190,2)*ROUND(G190,3),2)</f>
        <v>0</v>
      </c>
      <c r="J190" s="245" t="s">
        <v>1634</v>
      </c>
      <c r="K190" s="241"/>
      <c r="O190">
        <f>(I190*21)/100</f>
        <v>0</v>
      </c>
      <c r="P190" t="s">
        <v>22</v>
      </c>
    </row>
    <row r="191" spans="1:11" ht="12.75">
      <c r="A191" s="27" t="s">
        <v>49</v>
      </c>
      <c r="B191" s="241"/>
      <c r="C191" s="241"/>
      <c r="D191" s="241"/>
      <c r="E191" s="240" t="s">
        <v>497</v>
      </c>
      <c r="F191" s="241"/>
      <c r="G191" s="241"/>
      <c r="H191" s="241"/>
      <c r="I191" s="241"/>
      <c r="J191" s="241"/>
      <c r="K191" s="241"/>
    </row>
    <row r="192" spans="1:11" ht="12.75">
      <c r="A192" s="31" t="s">
        <v>51</v>
      </c>
      <c r="B192" s="241"/>
      <c r="C192" s="241"/>
      <c r="D192" s="241"/>
      <c r="E192" s="244" t="s">
        <v>46</v>
      </c>
      <c r="F192" s="241"/>
      <c r="G192" s="241"/>
      <c r="H192" s="241"/>
      <c r="I192" s="241"/>
      <c r="J192" s="241"/>
      <c r="K192" s="241"/>
    </row>
    <row r="193" spans="1:16" ht="12.75">
      <c r="A193" s="18" t="s">
        <v>175</v>
      </c>
      <c r="B193" s="242" t="s">
        <v>498</v>
      </c>
      <c r="C193" s="242" t="s">
        <v>499</v>
      </c>
      <c r="D193" s="243" t="s">
        <v>46</v>
      </c>
      <c r="E193" s="236" t="s">
        <v>500</v>
      </c>
      <c r="F193" s="237" t="s">
        <v>179</v>
      </c>
      <c r="G193" s="238">
        <v>1</v>
      </c>
      <c r="H193" s="239">
        <v>0</v>
      </c>
      <c r="I193" s="239">
        <f>ROUND(ROUND(H193,2)*ROUND(G193,3),2)</f>
        <v>0</v>
      </c>
      <c r="J193" s="245" t="s">
        <v>1634</v>
      </c>
      <c r="K193" s="241"/>
      <c r="O193">
        <f>(I193*21)/100</f>
        <v>0</v>
      </c>
      <c r="P193" t="s">
        <v>22</v>
      </c>
    </row>
    <row r="194" spans="1:11" ht="12.75">
      <c r="A194" s="27" t="s">
        <v>49</v>
      </c>
      <c r="B194" s="241"/>
      <c r="C194" s="241"/>
      <c r="D194" s="241"/>
      <c r="E194" s="240" t="s">
        <v>501</v>
      </c>
      <c r="F194" s="241"/>
      <c r="G194" s="241"/>
      <c r="H194" s="241"/>
      <c r="I194" s="241"/>
      <c r="J194" s="241"/>
      <c r="K194" s="241"/>
    </row>
    <row r="195" spans="1:11" ht="12.75">
      <c r="A195" s="31" t="s">
        <v>51</v>
      </c>
      <c r="B195" s="241"/>
      <c r="C195" s="241"/>
      <c r="D195" s="241"/>
      <c r="E195" s="244" t="s">
        <v>46</v>
      </c>
      <c r="F195" s="241"/>
      <c r="G195" s="241"/>
      <c r="H195" s="241"/>
      <c r="I195" s="241"/>
      <c r="J195" s="241"/>
      <c r="K195" s="241"/>
    </row>
    <row r="196" spans="1:16" ht="12.75">
      <c r="A196" s="18" t="s">
        <v>44</v>
      </c>
      <c r="B196" s="242" t="s">
        <v>502</v>
      </c>
      <c r="C196" s="242" t="s">
        <v>503</v>
      </c>
      <c r="D196" s="243" t="s">
        <v>46</v>
      </c>
      <c r="E196" s="236" t="s">
        <v>504</v>
      </c>
      <c r="F196" s="237" t="s">
        <v>179</v>
      </c>
      <c r="G196" s="238">
        <v>2</v>
      </c>
      <c r="H196" s="239">
        <v>0</v>
      </c>
      <c r="I196" s="239">
        <f>ROUND(ROUND(H196,2)*ROUND(G196,3),2)</f>
        <v>0</v>
      </c>
      <c r="J196" s="245" t="s">
        <v>1634</v>
      </c>
      <c r="K196" s="241"/>
      <c r="O196">
        <f>(I196*21)/100</f>
        <v>0</v>
      </c>
      <c r="P196" t="s">
        <v>22</v>
      </c>
    </row>
    <row r="197" spans="1:11" ht="38.25">
      <c r="A197" s="27" t="s">
        <v>49</v>
      </c>
      <c r="B197" s="241"/>
      <c r="C197" s="241"/>
      <c r="D197" s="241"/>
      <c r="E197" s="240" t="s">
        <v>505</v>
      </c>
      <c r="F197" s="241"/>
      <c r="G197" s="241"/>
      <c r="H197" s="241"/>
      <c r="I197" s="241"/>
      <c r="J197" s="241"/>
      <c r="K197" s="241"/>
    </row>
    <row r="198" spans="1:11" ht="12.75">
      <c r="A198" s="31" t="s">
        <v>51</v>
      </c>
      <c r="B198" s="241"/>
      <c r="C198" s="241"/>
      <c r="D198" s="241"/>
      <c r="E198" s="244" t="s">
        <v>46</v>
      </c>
      <c r="F198" s="241"/>
      <c r="G198" s="241"/>
      <c r="H198" s="241"/>
      <c r="I198" s="241"/>
      <c r="J198" s="241"/>
      <c r="K198" s="241"/>
    </row>
    <row r="199" spans="1:16" ht="12.75">
      <c r="A199" s="18" t="s">
        <v>44</v>
      </c>
      <c r="B199" s="242" t="s">
        <v>506</v>
      </c>
      <c r="C199" s="242" t="s">
        <v>507</v>
      </c>
      <c r="D199" s="243" t="s">
        <v>46</v>
      </c>
      <c r="E199" s="236" t="s">
        <v>508</v>
      </c>
      <c r="F199" s="237" t="s">
        <v>179</v>
      </c>
      <c r="G199" s="238">
        <v>1</v>
      </c>
      <c r="H199" s="239">
        <v>0</v>
      </c>
      <c r="I199" s="239">
        <f>ROUND(ROUND(H199,2)*ROUND(G199,3),2)</f>
        <v>0</v>
      </c>
      <c r="J199" s="245" t="s">
        <v>1634</v>
      </c>
      <c r="K199" s="241"/>
      <c r="O199">
        <f>(I199*21)/100</f>
        <v>0</v>
      </c>
      <c r="P199" t="s">
        <v>22</v>
      </c>
    </row>
    <row r="200" spans="1:11" ht="25.5">
      <c r="A200" s="27" t="s">
        <v>49</v>
      </c>
      <c r="B200" s="241"/>
      <c r="C200" s="241"/>
      <c r="D200" s="241"/>
      <c r="E200" s="240" t="s">
        <v>509</v>
      </c>
      <c r="F200" s="241"/>
      <c r="G200" s="241"/>
      <c r="H200" s="241"/>
      <c r="I200" s="241"/>
      <c r="J200" s="241"/>
      <c r="K200" s="241"/>
    </row>
    <row r="201" spans="1:11" ht="12.75">
      <c r="A201" s="31" t="s">
        <v>51</v>
      </c>
      <c r="B201" s="241"/>
      <c r="C201" s="241"/>
      <c r="D201" s="241"/>
      <c r="E201" s="244" t="s">
        <v>46</v>
      </c>
      <c r="F201" s="241"/>
      <c r="G201" s="241"/>
      <c r="H201" s="241"/>
      <c r="I201" s="241"/>
      <c r="J201" s="241"/>
      <c r="K201" s="241"/>
    </row>
    <row r="202" spans="1:16" ht="12.75">
      <c r="A202" s="18" t="s">
        <v>175</v>
      </c>
      <c r="B202" s="242" t="s">
        <v>510</v>
      </c>
      <c r="C202" s="242" t="s">
        <v>511</v>
      </c>
      <c r="D202" s="243" t="s">
        <v>46</v>
      </c>
      <c r="E202" s="236" t="s">
        <v>512</v>
      </c>
      <c r="F202" s="237" t="s">
        <v>179</v>
      </c>
      <c r="G202" s="238">
        <v>1</v>
      </c>
      <c r="H202" s="239">
        <v>0</v>
      </c>
      <c r="I202" s="239">
        <f>ROUND(ROUND(H202,2)*ROUND(G202,3),2)</f>
        <v>0</v>
      </c>
      <c r="J202" s="245" t="s">
        <v>1634</v>
      </c>
      <c r="K202" s="241"/>
      <c r="O202">
        <f>(I202*21)/100</f>
        <v>0</v>
      </c>
      <c r="P202" t="s">
        <v>22</v>
      </c>
    </row>
    <row r="203" spans="1:11" ht="12.75">
      <c r="A203" s="27" t="s">
        <v>49</v>
      </c>
      <c r="B203" s="241"/>
      <c r="C203" s="241"/>
      <c r="D203" s="241"/>
      <c r="E203" s="240" t="s">
        <v>513</v>
      </c>
      <c r="F203" s="241"/>
      <c r="G203" s="241"/>
      <c r="H203" s="241"/>
      <c r="I203" s="241"/>
      <c r="J203" s="241"/>
      <c r="K203" s="241"/>
    </row>
    <row r="204" spans="1:11" ht="12.75">
      <c r="A204" s="31" t="s">
        <v>51</v>
      </c>
      <c r="B204" s="241"/>
      <c r="C204" s="241"/>
      <c r="D204" s="241"/>
      <c r="E204" s="244" t="s">
        <v>46</v>
      </c>
      <c r="F204" s="241"/>
      <c r="G204" s="241"/>
      <c r="H204" s="241"/>
      <c r="I204" s="241"/>
      <c r="J204" s="241"/>
      <c r="K204" s="241"/>
    </row>
    <row r="205" spans="1:16" ht="12.75">
      <c r="A205" s="18" t="s">
        <v>44</v>
      </c>
      <c r="B205" s="242" t="s">
        <v>514</v>
      </c>
      <c r="C205" s="242" t="s">
        <v>515</v>
      </c>
      <c r="D205" s="243" t="s">
        <v>46</v>
      </c>
      <c r="E205" s="236" t="s">
        <v>516</v>
      </c>
      <c r="F205" s="237" t="s">
        <v>179</v>
      </c>
      <c r="G205" s="238">
        <v>1</v>
      </c>
      <c r="H205" s="239">
        <v>0</v>
      </c>
      <c r="I205" s="239">
        <f>ROUND(ROUND(H205,2)*ROUND(G205,3),2)</f>
        <v>0</v>
      </c>
      <c r="J205" s="245" t="s">
        <v>1634</v>
      </c>
      <c r="K205" s="241"/>
      <c r="O205">
        <f>(I205*21)/100</f>
        <v>0</v>
      </c>
      <c r="P205" t="s">
        <v>22</v>
      </c>
    </row>
    <row r="206" spans="1:11" ht="12.75">
      <c r="A206" s="27" t="s">
        <v>49</v>
      </c>
      <c r="B206" s="241"/>
      <c r="C206" s="241"/>
      <c r="D206" s="241"/>
      <c r="E206" s="240" t="s">
        <v>517</v>
      </c>
      <c r="F206" s="241"/>
      <c r="G206" s="241"/>
      <c r="H206" s="241"/>
      <c r="I206" s="241"/>
      <c r="J206" s="241"/>
      <c r="K206" s="241"/>
    </row>
    <row r="207" spans="1:11" ht="12.75">
      <c r="A207" s="31" t="s">
        <v>51</v>
      </c>
      <c r="B207" s="241"/>
      <c r="C207" s="241"/>
      <c r="D207" s="241"/>
      <c r="E207" s="244" t="s">
        <v>46</v>
      </c>
      <c r="F207" s="241"/>
      <c r="G207" s="241"/>
      <c r="H207" s="241"/>
      <c r="I207" s="241"/>
      <c r="J207" s="241"/>
      <c r="K207" s="241"/>
    </row>
    <row r="208" spans="1:16" ht="12.75">
      <c r="A208" s="18" t="s">
        <v>175</v>
      </c>
      <c r="B208" s="242" t="s">
        <v>518</v>
      </c>
      <c r="C208" s="242" t="s">
        <v>519</v>
      </c>
      <c r="D208" s="243" t="s">
        <v>46</v>
      </c>
      <c r="E208" s="236" t="s">
        <v>520</v>
      </c>
      <c r="F208" s="237" t="s">
        <v>179</v>
      </c>
      <c r="G208" s="238">
        <v>1</v>
      </c>
      <c r="H208" s="239">
        <v>0</v>
      </c>
      <c r="I208" s="239">
        <f>ROUND(ROUND(H208,2)*ROUND(G208,3),2)</f>
        <v>0</v>
      </c>
      <c r="J208" s="245" t="s">
        <v>1634</v>
      </c>
      <c r="K208" s="241"/>
      <c r="O208">
        <f>(I208*21)/100</f>
        <v>0</v>
      </c>
      <c r="P208" t="s">
        <v>22</v>
      </c>
    </row>
    <row r="209" spans="1:11" ht="12.75">
      <c r="A209" s="27" t="s">
        <v>49</v>
      </c>
      <c r="B209" s="241"/>
      <c r="C209" s="241"/>
      <c r="D209" s="241"/>
      <c r="E209" s="240" t="s">
        <v>521</v>
      </c>
      <c r="F209" s="241"/>
      <c r="G209" s="241"/>
      <c r="H209" s="241"/>
      <c r="I209" s="241"/>
      <c r="J209" s="241"/>
      <c r="K209" s="241"/>
    </row>
    <row r="210" spans="1:11" ht="12.75">
      <c r="A210" s="31" t="s">
        <v>51</v>
      </c>
      <c r="B210" s="241"/>
      <c r="C210" s="241"/>
      <c r="D210" s="241"/>
      <c r="E210" s="244" t="s">
        <v>46</v>
      </c>
      <c r="F210" s="241"/>
      <c r="G210" s="241"/>
      <c r="H210" s="241"/>
      <c r="I210" s="241"/>
      <c r="J210" s="241"/>
      <c r="K210" s="241"/>
    </row>
    <row r="211" spans="1:16" ht="12.75">
      <c r="A211" s="18" t="s">
        <v>44</v>
      </c>
      <c r="B211" s="242" t="s">
        <v>522</v>
      </c>
      <c r="C211" s="242" t="s">
        <v>523</v>
      </c>
      <c r="D211" s="243" t="s">
        <v>46</v>
      </c>
      <c r="E211" s="236" t="s">
        <v>524</v>
      </c>
      <c r="F211" s="237" t="s">
        <v>179</v>
      </c>
      <c r="G211" s="238">
        <v>10</v>
      </c>
      <c r="H211" s="239">
        <v>0</v>
      </c>
      <c r="I211" s="239">
        <f>ROUND(ROUND(H211,2)*ROUND(G211,3),2)</f>
        <v>0</v>
      </c>
      <c r="J211" s="245" t="s">
        <v>1634</v>
      </c>
      <c r="K211" s="241"/>
      <c r="O211">
        <f>(I211*21)/100</f>
        <v>0</v>
      </c>
      <c r="P211" t="s">
        <v>22</v>
      </c>
    </row>
    <row r="212" spans="1:11" ht="25.5">
      <c r="A212" s="27" t="s">
        <v>49</v>
      </c>
      <c r="B212" s="241"/>
      <c r="C212" s="241"/>
      <c r="D212" s="241"/>
      <c r="E212" s="240" t="s">
        <v>525</v>
      </c>
      <c r="F212" s="241"/>
      <c r="G212" s="241"/>
      <c r="H212" s="241"/>
      <c r="I212" s="241"/>
      <c r="J212" s="241"/>
      <c r="K212" s="241"/>
    </row>
    <row r="213" spans="1:11" ht="12.75">
      <c r="A213" s="31" t="s">
        <v>51</v>
      </c>
      <c r="B213" s="241"/>
      <c r="C213" s="241"/>
      <c r="D213" s="241"/>
      <c r="E213" s="244" t="s">
        <v>46</v>
      </c>
      <c r="F213" s="241"/>
      <c r="G213" s="241"/>
      <c r="H213" s="241"/>
      <c r="I213" s="241"/>
      <c r="J213" s="241"/>
      <c r="K213" s="241"/>
    </row>
    <row r="214" spans="1:16" ht="12.75">
      <c r="A214" s="18" t="s">
        <v>175</v>
      </c>
      <c r="B214" s="242" t="s">
        <v>526</v>
      </c>
      <c r="C214" s="242" t="s">
        <v>527</v>
      </c>
      <c r="D214" s="243" t="s">
        <v>46</v>
      </c>
      <c r="E214" s="236" t="s">
        <v>528</v>
      </c>
      <c r="F214" s="237" t="s">
        <v>179</v>
      </c>
      <c r="G214" s="238">
        <v>10</v>
      </c>
      <c r="H214" s="239">
        <v>0</v>
      </c>
      <c r="I214" s="239">
        <f>ROUND(ROUND(H214,2)*ROUND(G214,3),2)</f>
        <v>0</v>
      </c>
      <c r="J214" s="245" t="s">
        <v>1634</v>
      </c>
      <c r="K214" s="241"/>
      <c r="O214">
        <f>(I214*21)/100</f>
        <v>0</v>
      </c>
      <c r="P214" t="s">
        <v>22</v>
      </c>
    </row>
    <row r="215" spans="1:11" ht="12.75">
      <c r="A215" s="27" t="s">
        <v>49</v>
      </c>
      <c r="B215" s="241"/>
      <c r="C215" s="241"/>
      <c r="D215" s="241"/>
      <c r="E215" s="240" t="s">
        <v>46</v>
      </c>
      <c r="F215" s="241"/>
      <c r="G215" s="241"/>
      <c r="H215" s="241"/>
      <c r="I215" s="241"/>
      <c r="J215" s="241"/>
      <c r="K215" s="241"/>
    </row>
    <row r="216" spans="1:11" ht="12.75">
      <c r="A216" s="31" t="s">
        <v>51</v>
      </c>
      <c r="B216" s="241"/>
      <c r="C216" s="241"/>
      <c r="D216" s="241"/>
      <c r="E216" s="244" t="s">
        <v>46</v>
      </c>
      <c r="F216" s="241"/>
      <c r="G216" s="241"/>
      <c r="H216" s="241"/>
      <c r="I216" s="241"/>
      <c r="J216" s="241"/>
      <c r="K216" s="241"/>
    </row>
    <row r="217" spans="1:16" ht="12.75">
      <c r="A217" s="18" t="s">
        <v>175</v>
      </c>
      <c r="B217" s="242" t="s">
        <v>529</v>
      </c>
      <c r="C217" s="242" t="s">
        <v>530</v>
      </c>
      <c r="D217" s="243" t="s">
        <v>46</v>
      </c>
      <c r="E217" s="236" t="s">
        <v>531</v>
      </c>
      <c r="F217" s="237" t="s">
        <v>179</v>
      </c>
      <c r="G217" s="238">
        <v>10</v>
      </c>
      <c r="H217" s="239">
        <v>0</v>
      </c>
      <c r="I217" s="239">
        <f>ROUND(ROUND(H217,2)*ROUND(G217,3),2)</f>
        <v>0</v>
      </c>
      <c r="J217" s="245" t="s">
        <v>1634</v>
      </c>
      <c r="K217" s="241"/>
      <c r="O217">
        <f>(I217*21)/100</f>
        <v>0</v>
      </c>
      <c r="P217" t="s">
        <v>22</v>
      </c>
    </row>
    <row r="218" spans="1:11" ht="12.75">
      <c r="A218" s="27" t="s">
        <v>49</v>
      </c>
      <c r="B218" s="241"/>
      <c r="C218" s="241"/>
      <c r="D218" s="241"/>
      <c r="E218" s="240" t="s">
        <v>532</v>
      </c>
      <c r="F218" s="241"/>
      <c r="G218" s="241"/>
      <c r="H218" s="241"/>
      <c r="I218" s="241"/>
      <c r="J218" s="241"/>
      <c r="K218" s="241"/>
    </row>
    <row r="219" spans="1:11" ht="12.75">
      <c r="A219" s="31" t="s">
        <v>51</v>
      </c>
      <c r="B219" s="241"/>
      <c r="C219" s="241"/>
      <c r="D219" s="241"/>
      <c r="E219" s="244" t="s">
        <v>46</v>
      </c>
      <c r="F219" s="241"/>
      <c r="G219" s="241"/>
      <c r="H219" s="241"/>
      <c r="I219" s="241"/>
      <c r="J219" s="241"/>
      <c r="K219" s="241"/>
    </row>
    <row r="220" spans="1:16" ht="12.75">
      <c r="A220" s="18" t="s">
        <v>44</v>
      </c>
      <c r="B220" s="242" t="s">
        <v>533</v>
      </c>
      <c r="C220" s="242" t="s">
        <v>534</v>
      </c>
      <c r="D220" s="243" t="s">
        <v>46</v>
      </c>
      <c r="E220" s="236" t="s">
        <v>535</v>
      </c>
      <c r="F220" s="237" t="s">
        <v>179</v>
      </c>
      <c r="G220" s="238">
        <v>2</v>
      </c>
      <c r="H220" s="239">
        <v>0</v>
      </c>
      <c r="I220" s="239">
        <f>ROUND(ROUND(H220,2)*ROUND(G220,3),2)</f>
        <v>0</v>
      </c>
      <c r="J220" s="245" t="s">
        <v>1634</v>
      </c>
      <c r="K220" s="241"/>
      <c r="O220">
        <f>(I220*21)/100</f>
        <v>0</v>
      </c>
      <c r="P220" t="s">
        <v>22</v>
      </c>
    </row>
    <row r="221" spans="1:11" ht="25.5">
      <c r="A221" s="27" t="s">
        <v>49</v>
      </c>
      <c r="B221" s="241"/>
      <c r="C221" s="241"/>
      <c r="D221" s="241"/>
      <c r="E221" s="240" t="s">
        <v>536</v>
      </c>
      <c r="F221" s="241"/>
      <c r="G221" s="241"/>
      <c r="H221" s="241"/>
      <c r="I221" s="241"/>
      <c r="J221" s="241"/>
      <c r="K221" s="241"/>
    </row>
    <row r="222" spans="1:11" ht="12.75">
      <c r="A222" s="31" t="s">
        <v>51</v>
      </c>
      <c r="B222" s="241"/>
      <c r="C222" s="241"/>
      <c r="D222" s="241"/>
      <c r="E222" s="244" t="s">
        <v>46</v>
      </c>
      <c r="F222" s="241"/>
      <c r="G222" s="241"/>
      <c r="H222" s="241"/>
      <c r="I222" s="241"/>
      <c r="J222" s="241"/>
      <c r="K222" s="241"/>
    </row>
    <row r="223" spans="1:16" ht="12.75">
      <c r="A223" s="18" t="s">
        <v>175</v>
      </c>
      <c r="B223" s="242" t="s">
        <v>537</v>
      </c>
      <c r="C223" s="242" t="s">
        <v>527</v>
      </c>
      <c r="D223" s="243" t="s">
        <v>46</v>
      </c>
      <c r="E223" s="236" t="s">
        <v>528</v>
      </c>
      <c r="F223" s="237" t="s">
        <v>179</v>
      </c>
      <c r="G223" s="238">
        <v>2</v>
      </c>
      <c r="H223" s="239">
        <v>0</v>
      </c>
      <c r="I223" s="239">
        <f>ROUND(ROUND(H223,2)*ROUND(G223,3),2)</f>
        <v>0</v>
      </c>
      <c r="J223" s="245" t="s">
        <v>1634</v>
      </c>
      <c r="K223" s="241"/>
      <c r="O223">
        <f>(I223*21)/100</f>
        <v>0</v>
      </c>
      <c r="P223" t="s">
        <v>22</v>
      </c>
    </row>
    <row r="224" spans="1:11" ht="12.75">
      <c r="A224" s="27" t="s">
        <v>49</v>
      </c>
      <c r="B224" s="241"/>
      <c r="C224" s="241"/>
      <c r="D224" s="241"/>
      <c r="E224" s="240" t="s">
        <v>46</v>
      </c>
      <c r="F224" s="241"/>
      <c r="G224" s="241"/>
      <c r="H224" s="241"/>
      <c r="I224" s="241"/>
      <c r="J224" s="241"/>
      <c r="K224" s="241"/>
    </row>
    <row r="225" spans="1:11" ht="12.75">
      <c r="A225" s="31" t="s">
        <v>51</v>
      </c>
      <c r="B225" s="241"/>
      <c r="C225" s="241"/>
      <c r="D225" s="241"/>
      <c r="E225" s="244" t="s">
        <v>46</v>
      </c>
      <c r="F225" s="241"/>
      <c r="G225" s="241"/>
      <c r="H225" s="241"/>
      <c r="I225" s="241"/>
      <c r="J225" s="241"/>
      <c r="K225" s="241"/>
    </row>
    <row r="226" spans="1:16" ht="12.75">
      <c r="A226" s="18" t="s">
        <v>175</v>
      </c>
      <c r="B226" s="242" t="s">
        <v>538</v>
      </c>
      <c r="C226" s="242" t="s">
        <v>539</v>
      </c>
      <c r="D226" s="243" t="s">
        <v>46</v>
      </c>
      <c r="E226" s="236" t="s">
        <v>540</v>
      </c>
      <c r="F226" s="237" t="s">
        <v>179</v>
      </c>
      <c r="G226" s="238">
        <v>2</v>
      </c>
      <c r="H226" s="239">
        <v>0</v>
      </c>
      <c r="I226" s="239">
        <f>ROUND(ROUND(H226,2)*ROUND(G226,3),2)</f>
        <v>0</v>
      </c>
      <c r="J226" s="245" t="s">
        <v>1634</v>
      </c>
      <c r="K226" s="241"/>
      <c r="O226">
        <f>(I226*21)/100</f>
        <v>0</v>
      </c>
      <c r="P226" t="s">
        <v>22</v>
      </c>
    </row>
    <row r="227" spans="1:11" ht="12.75">
      <c r="A227" s="27" t="s">
        <v>49</v>
      </c>
      <c r="B227" s="241"/>
      <c r="C227" s="241"/>
      <c r="D227" s="241"/>
      <c r="E227" s="240" t="s">
        <v>541</v>
      </c>
      <c r="F227" s="241"/>
      <c r="G227" s="241"/>
      <c r="H227" s="241"/>
      <c r="I227" s="241"/>
      <c r="J227" s="241"/>
      <c r="K227" s="241"/>
    </row>
    <row r="228" spans="1:11" ht="12.75">
      <c r="A228" s="31" t="s">
        <v>51</v>
      </c>
      <c r="B228" s="241"/>
      <c r="C228" s="241"/>
      <c r="D228" s="241"/>
      <c r="E228" s="244" t="s">
        <v>46</v>
      </c>
      <c r="F228" s="241"/>
      <c r="G228" s="241"/>
      <c r="H228" s="241"/>
      <c r="I228" s="241"/>
      <c r="J228" s="241"/>
      <c r="K228" s="241"/>
    </row>
    <row r="229" spans="1:16" ht="12.75">
      <c r="A229" s="18" t="s">
        <v>44</v>
      </c>
      <c r="B229" s="242" t="s">
        <v>542</v>
      </c>
      <c r="C229" s="242" t="s">
        <v>543</v>
      </c>
      <c r="D229" s="243" t="s">
        <v>46</v>
      </c>
      <c r="E229" s="236" t="s">
        <v>544</v>
      </c>
      <c r="F229" s="237" t="s">
        <v>179</v>
      </c>
      <c r="G229" s="238">
        <v>2</v>
      </c>
      <c r="H229" s="239">
        <v>0</v>
      </c>
      <c r="I229" s="239">
        <f>ROUND(ROUND(H229,2)*ROUND(G229,3),2)</f>
        <v>0</v>
      </c>
      <c r="J229" s="245" t="s">
        <v>1634</v>
      </c>
      <c r="K229" s="241"/>
      <c r="O229">
        <f>(I229*21)/100</f>
        <v>0</v>
      </c>
      <c r="P229" t="s">
        <v>22</v>
      </c>
    </row>
    <row r="230" spans="1:11" ht="12.75">
      <c r="A230" s="27" t="s">
        <v>49</v>
      </c>
      <c r="B230" s="241"/>
      <c r="C230" s="241"/>
      <c r="D230" s="241"/>
      <c r="E230" s="240" t="s">
        <v>545</v>
      </c>
      <c r="F230" s="241"/>
      <c r="G230" s="241"/>
      <c r="H230" s="241"/>
      <c r="I230" s="241"/>
      <c r="J230" s="241"/>
      <c r="K230" s="241"/>
    </row>
    <row r="231" spans="1:11" ht="12.75">
      <c r="A231" s="31" t="s">
        <v>51</v>
      </c>
      <c r="B231" s="241"/>
      <c r="C231" s="241"/>
      <c r="D231" s="241"/>
      <c r="E231" s="244" t="s">
        <v>46</v>
      </c>
      <c r="F231" s="241"/>
      <c r="G231" s="241"/>
      <c r="H231" s="241"/>
      <c r="I231" s="241"/>
      <c r="J231" s="241"/>
      <c r="K231" s="241"/>
    </row>
    <row r="232" spans="1:16" ht="12.75">
      <c r="A232" s="18" t="s">
        <v>175</v>
      </c>
      <c r="B232" s="242" t="s">
        <v>546</v>
      </c>
      <c r="C232" s="242" t="s">
        <v>547</v>
      </c>
      <c r="D232" s="243" t="s">
        <v>46</v>
      </c>
      <c r="E232" s="236" t="s">
        <v>548</v>
      </c>
      <c r="F232" s="237" t="s">
        <v>179</v>
      </c>
      <c r="G232" s="238">
        <v>2</v>
      </c>
      <c r="H232" s="239">
        <v>0</v>
      </c>
      <c r="I232" s="239">
        <f>ROUND(ROUND(H232,2)*ROUND(G232,3),2)</f>
        <v>0</v>
      </c>
      <c r="J232" s="245" t="s">
        <v>1634</v>
      </c>
      <c r="K232" s="241"/>
      <c r="O232">
        <f>(I232*21)/100</f>
        <v>0</v>
      </c>
      <c r="P232" t="s">
        <v>22</v>
      </c>
    </row>
    <row r="233" spans="1:11" ht="12.75">
      <c r="A233" s="27" t="s">
        <v>49</v>
      </c>
      <c r="B233" s="241"/>
      <c r="C233" s="241"/>
      <c r="D233" s="241"/>
      <c r="E233" s="240" t="s">
        <v>549</v>
      </c>
      <c r="F233" s="241"/>
      <c r="G233" s="241"/>
      <c r="H233" s="241"/>
      <c r="I233" s="241"/>
      <c r="J233" s="241"/>
      <c r="K233" s="241"/>
    </row>
    <row r="234" spans="1:11" ht="12.75">
      <c r="A234" s="31" t="s">
        <v>51</v>
      </c>
      <c r="B234" s="241"/>
      <c r="C234" s="241"/>
      <c r="D234" s="241"/>
      <c r="E234" s="244" t="s">
        <v>46</v>
      </c>
      <c r="F234" s="241"/>
      <c r="G234" s="241"/>
      <c r="H234" s="241"/>
      <c r="I234" s="241"/>
      <c r="J234" s="241"/>
      <c r="K234" s="241"/>
    </row>
    <row r="235" spans="1:16" ht="12.75">
      <c r="A235" s="18" t="s">
        <v>44</v>
      </c>
      <c r="B235" s="242" t="s">
        <v>550</v>
      </c>
      <c r="C235" s="242" t="s">
        <v>551</v>
      </c>
      <c r="D235" s="243" t="s">
        <v>46</v>
      </c>
      <c r="E235" s="236" t="s">
        <v>552</v>
      </c>
      <c r="F235" s="237" t="s">
        <v>219</v>
      </c>
      <c r="G235" s="238">
        <v>60.282</v>
      </c>
      <c r="H235" s="239">
        <v>0</v>
      </c>
      <c r="I235" s="239">
        <f>ROUND(ROUND(H235,2)*ROUND(G235,3),2)</f>
        <v>0</v>
      </c>
      <c r="J235" s="245" t="s">
        <v>1634</v>
      </c>
      <c r="K235" s="241"/>
      <c r="O235">
        <f>(I235*21)/100</f>
        <v>0</v>
      </c>
      <c r="P235" t="s">
        <v>22</v>
      </c>
    </row>
    <row r="236" spans="1:11" ht="12.75">
      <c r="A236" s="27" t="s">
        <v>49</v>
      </c>
      <c r="B236" s="241"/>
      <c r="C236" s="241"/>
      <c r="D236" s="241"/>
      <c r="E236" s="240" t="s">
        <v>552</v>
      </c>
      <c r="F236" s="241"/>
      <c r="G236" s="241"/>
      <c r="H236" s="241"/>
      <c r="I236" s="241"/>
      <c r="J236" s="241"/>
      <c r="K236" s="241"/>
    </row>
    <row r="237" spans="1:11" ht="12.75">
      <c r="A237" s="31" t="s">
        <v>51</v>
      </c>
      <c r="B237" s="241"/>
      <c r="C237" s="241"/>
      <c r="D237" s="241"/>
      <c r="E237" s="244" t="s">
        <v>46</v>
      </c>
      <c r="F237" s="241"/>
      <c r="G237" s="241"/>
      <c r="H237" s="241"/>
      <c r="I237" s="241"/>
      <c r="J237" s="241"/>
      <c r="K237" s="241"/>
    </row>
    <row r="238" spans="1:16" ht="12.75">
      <c r="A238" s="18" t="s">
        <v>44</v>
      </c>
      <c r="B238" s="242" t="s">
        <v>553</v>
      </c>
      <c r="C238" s="242" t="s">
        <v>554</v>
      </c>
      <c r="D238" s="243" t="s">
        <v>46</v>
      </c>
      <c r="E238" s="236" t="s">
        <v>555</v>
      </c>
      <c r="F238" s="237" t="s">
        <v>219</v>
      </c>
      <c r="G238" s="238">
        <v>78.472</v>
      </c>
      <c r="H238" s="239">
        <v>0</v>
      </c>
      <c r="I238" s="239">
        <f>ROUND(ROUND(H238,2)*ROUND(G238,3),2)</f>
        <v>0</v>
      </c>
      <c r="J238" s="245" t="s">
        <v>1634</v>
      </c>
      <c r="K238" s="241"/>
      <c r="O238">
        <f>(I238*21)/100</f>
        <v>0</v>
      </c>
      <c r="P238" t="s">
        <v>22</v>
      </c>
    </row>
    <row r="239" spans="1:11" ht="12.75">
      <c r="A239" s="27" t="s">
        <v>49</v>
      </c>
      <c r="B239" s="241"/>
      <c r="C239" s="241"/>
      <c r="D239" s="241"/>
      <c r="E239" s="240" t="s">
        <v>556</v>
      </c>
      <c r="F239" s="241"/>
      <c r="G239" s="241"/>
      <c r="H239" s="241"/>
      <c r="I239" s="241"/>
      <c r="J239" s="241"/>
      <c r="K239" s="241"/>
    </row>
    <row r="240" spans="1:11" ht="12.75">
      <c r="A240" s="31" t="s">
        <v>51</v>
      </c>
      <c r="B240" s="241"/>
      <c r="C240" s="241"/>
      <c r="D240" s="241"/>
      <c r="E240" s="244" t="s">
        <v>46</v>
      </c>
      <c r="F240" s="241"/>
      <c r="G240" s="241"/>
      <c r="H240" s="241"/>
      <c r="I240" s="241"/>
      <c r="J240" s="241"/>
      <c r="K240" s="241"/>
    </row>
    <row r="241" spans="1:16" ht="12.75">
      <c r="A241" s="18" t="s">
        <v>44</v>
      </c>
      <c r="B241" s="242" t="s">
        <v>557</v>
      </c>
      <c r="C241" s="242" t="s">
        <v>558</v>
      </c>
      <c r="D241" s="243" t="s">
        <v>46</v>
      </c>
      <c r="E241" s="236" t="s">
        <v>559</v>
      </c>
      <c r="F241" s="237" t="s">
        <v>219</v>
      </c>
      <c r="G241" s="238">
        <v>18.19</v>
      </c>
      <c r="H241" s="239">
        <v>0</v>
      </c>
      <c r="I241" s="239">
        <f>ROUND(ROUND(H241,2)*ROUND(G241,3),2)</f>
        <v>0</v>
      </c>
      <c r="J241" s="245" t="s">
        <v>1634</v>
      </c>
      <c r="K241" s="241"/>
      <c r="O241">
        <f>(I241*21)/100</f>
        <v>0</v>
      </c>
      <c r="P241" t="s">
        <v>22</v>
      </c>
    </row>
    <row r="242" spans="1:5" ht="12.75">
      <c r="A242" s="27" t="s">
        <v>49</v>
      </c>
      <c r="E242" s="240" t="s">
        <v>559</v>
      </c>
    </row>
    <row r="243" spans="1:5" ht="12.75">
      <c r="A243" s="29" t="s">
        <v>51</v>
      </c>
      <c r="E243" s="30" t="s">
        <v>46</v>
      </c>
    </row>
    <row r="244" spans="1:18" ht="12.75" customHeight="1">
      <c r="A244" s="2" t="s">
        <v>42</v>
      </c>
      <c r="B244" s="2"/>
      <c r="C244" s="33" t="s">
        <v>39</v>
      </c>
      <c r="D244" s="2"/>
      <c r="E244" s="20" t="s">
        <v>310</v>
      </c>
      <c r="F244" s="2"/>
      <c r="G244" s="2"/>
      <c r="H244" s="2"/>
      <c r="I244" s="34">
        <f>0+Q244</f>
        <v>0</v>
      </c>
      <c r="O244">
        <f>0+R244</f>
        <v>0</v>
      </c>
      <c r="Q244">
        <f>0+I245+I248</f>
        <v>0</v>
      </c>
      <c r="R244">
        <f>0+O245+O248</f>
        <v>0</v>
      </c>
    </row>
    <row r="245" spans="1:16" ht="25.5">
      <c r="A245" s="18" t="s">
        <v>44</v>
      </c>
      <c r="B245" s="22" t="s">
        <v>560</v>
      </c>
      <c r="C245" s="22" t="s">
        <v>561</v>
      </c>
      <c r="D245" s="18" t="s">
        <v>46</v>
      </c>
      <c r="E245" s="23" t="s">
        <v>562</v>
      </c>
      <c r="F245" s="24" t="s">
        <v>112</v>
      </c>
      <c r="G245" s="25">
        <v>0.183</v>
      </c>
      <c r="H245" s="26">
        <v>0</v>
      </c>
      <c r="I245" s="26">
        <f>ROUND(ROUND(H245,2)*ROUND(G245,3),2)</f>
        <v>0</v>
      </c>
      <c r="O245">
        <f>(I245*21)/100</f>
        <v>0</v>
      </c>
      <c r="P245" t="s">
        <v>22</v>
      </c>
    </row>
    <row r="246" spans="1:5" ht="63.75">
      <c r="A246" s="27" t="s">
        <v>49</v>
      </c>
      <c r="E246" s="28" t="s">
        <v>563</v>
      </c>
    </row>
    <row r="247" spans="1:5" ht="51">
      <c r="A247" s="31" t="s">
        <v>51</v>
      </c>
      <c r="E247" s="30" t="s">
        <v>564</v>
      </c>
    </row>
    <row r="248" spans="1:16" ht="12.75">
      <c r="A248" s="18" t="s">
        <v>44</v>
      </c>
      <c r="B248" s="22" t="s">
        <v>565</v>
      </c>
      <c r="C248" s="22" t="s">
        <v>566</v>
      </c>
      <c r="D248" s="18" t="s">
        <v>46</v>
      </c>
      <c r="E248" s="23" t="s">
        <v>567</v>
      </c>
      <c r="F248" s="24" t="s">
        <v>156</v>
      </c>
      <c r="G248" s="25">
        <v>1.463006</v>
      </c>
      <c r="H248" s="26">
        <v>0</v>
      </c>
      <c r="I248" s="26">
        <f>ROUND(ROUND(H248,2)*ROUND(G248,3),2)</f>
        <v>0</v>
      </c>
      <c r="O248">
        <f>(I248*21)/100</f>
        <v>0</v>
      </c>
      <c r="P248" t="s">
        <v>22</v>
      </c>
    </row>
    <row r="249" spans="1:5" ht="25.5">
      <c r="A249" s="27" t="s">
        <v>49</v>
      </c>
      <c r="E249" s="28" t="s">
        <v>568</v>
      </c>
    </row>
    <row r="250" spans="1:5" ht="12.75">
      <c r="A250" s="29" t="s">
        <v>51</v>
      </c>
      <c r="E250" s="30" t="s">
        <v>46</v>
      </c>
    </row>
  </sheetData>
  <mergeCells count="12"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39"/>
  <sheetViews>
    <sheetView workbookViewId="0" topLeftCell="A1">
      <pane ySplit="9" topLeftCell="A63" activePane="bottomLeft" state="frozen"/>
      <selection pane="bottomLeft" activeCell="J79" sqref="J7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15.2812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0+O10+O17+O30+O130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569</v>
      </c>
      <c r="I3" s="32">
        <f>0+I10+I17+I30+I130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320</v>
      </c>
      <c r="C4" s="254" t="s">
        <v>321</v>
      </c>
      <c r="D4" s="250"/>
      <c r="E4" s="12" t="s">
        <v>322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323</v>
      </c>
      <c r="B5" s="11" t="s">
        <v>320</v>
      </c>
      <c r="C5" s="254" t="s">
        <v>324</v>
      </c>
      <c r="D5" s="250"/>
      <c r="E5" s="12" t="s">
        <v>325</v>
      </c>
      <c r="F5" s="4"/>
      <c r="G5" s="4"/>
      <c r="H5" s="4"/>
      <c r="I5" s="4"/>
      <c r="O5" t="s">
        <v>20</v>
      </c>
      <c r="P5" t="s">
        <v>22</v>
      </c>
    </row>
    <row r="6" spans="1:9" ht="12.75" customHeight="1">
      <c r="A6" t="s">
        <v>326</v>
      </c>
      <c r="B6" s="13" t="s">
        <v>17</v>
      </c>
      <c r="C6" s="255" t="s">
        <v>569</v>
      </c>
      <c r="D6" s="256"/>
      <c r="E6" s="14" t="s">
        <v>570</v>
      </c>
      <c r="F6" s="2"/>
      <c r="G6" s="2"/>
      <c r="H6" s="2"/>
      <c r="I6" s="2"/>
    </row>
    <row r="7" spans="1:9" ht="12.75" customHeight="1">
      <c r="A7" s="253" t="s">
        <v>25</v>
      </c>
      <c r="B7" s="253" t="s">
        <v>27</v>
      </c>
      <c r="C7" s="253" t="s">
        <v>29</v>
      </c>
      <c r="D7" s="253" t="s">
        <v>30</v>
      </c>
      <c r="E7" s="253" t="s">
        <v>31</v>
      </c>
      <c r="F7" s="253" t="s">
        <v>33</v>
      </c>
      <c r="G7" s="253" t="s">
        <v>35</v>
      </c>
      <c r="H7" s="253" t="s">
        <v>37</v>
      </c>
      <c r="I7" s="253"/>
    </row>
    <row r="8" spans="1:9" ht="12.75" customHeight="1">
      <c r="A8" s="253"/>
      <c r="B8" s="253"/>
      <c r="C8" s="253"/>
      <c r="D8" s="253"/>
      <c r="E8" s="253"/>
      <c r="F8" s="253"/>
      <c r="G8" s="253"/>
      <c r="H8" s="1" t="s">
        <v>38</v>
      </c>
      <c r="I8" s="1" t="s">
        <v>40</v>
      </c>
    </row>
    <row r="9" spans="1:9" ht="12.75" customHeight="1">
      <c r="A9" s="1" t="s">
        <v>26</v>
      </c>
      <c r="B9" s="1" t="s">
        <v>28</v>
      </c>
      <c r="C9" s="1" t="s">
        <v>22</v>
      </c>
      <c r="D9" s="1" t="s">
        <v>21</v>
      </c>
      <c r="E9" s="1" t="s">
        <v>32</v>
      </c>
      <c r="F9" s="1" t="s">
        <v>34</v>
      </c>
      <c r="G9" s="1" t="s">
        <v>36</v>
      </c>
      <c r="H9" s="1" t="s">
        <v>39</v>
      </c>
      <c r="I9" s="1" t="s">
        <v>41</v>
      </c>
    </row>
    <row r="10" spans="1:18" ht="12.75" customHeight="1">
      <c r="A10" s="15" t="s">
        <v>42</v>
      </c>
      <c r="B10" s="15"/>
      <c r="C10" s="19" t="s">
        <v>32</v>
      </c>
      <c r="D10" s="15"/>
      <c r="E10" s="20" t="s">
        <v>205</v>
      </c>
      <c r="F10" s="15"/>
      <c r="G10" s="15"/>
      <c r="H10" s="15"/>
      <c r="I10" s="21">
        <f>0+Q10</f>
        <v>0</v>
      </c>
      <c r="O10">
        <f>0+R10</f>
        <v>0</v>
      </c>
      <c r="Q10">
        <f>0+I11+I14</f>
        <v>0</v>
      </c>
      <c r="R10">
        <f>0+O11+O14</f>
        <v>0</v>
      </c>
    </row>
    <row r="11" spans="1:16" ht="12.75">
      <c r="A11" s="18" t="s">
        <v>44</v>
      </c>
      <c r="B11" s="22" t="s">
        <v>28</v>
      </c>
      <c r="C11" s="22" t="s">
        <v>330</v>
      </c>
      <c r="D11" s="18" t="s">
        <v>46</v>
      </c>
      <c r="E11" s="23" t="s">
        <v>331</v>
      </c>
      <c r="F11" s="24" t="s">
        <v>112</v>
      </c>
      <c r="G11" s="25">
        <v>0.009</v>
      </c>
      <c r="H11" s="26">
        <v>0</v>
      </c>
      <c r="I11" s="26">
        <f>ROUND(ROUND(H11,2)*ROUND(G11,3),2)</f>
        <v>0</v>
      </c>
      <c r="O11">
        <f>(I11*21)/100</f>
        <v>0</v>
      </c>
      <c r="P11" t="s">
        <v>22</v>
      </c>
    </row>
    <row r="12" spans="1:5" ht="25.5">
      <c r="A12" s="27" t="s">
        <v>49</v>
      </c>
      <c r="E12" s="28" t="s">
        <v>332</v>
      </c>
    </row>
    <row r="13" spans="1:5" ht="12.75">
      <c r="A13" s="31" t="s">
        <v>51</v>
      </c>
      <c r="E13" s="30" t="s">
        <v>572</v>
      </c>
    </row>
    <row r="14" spans="1:16" ht="12.75">
      <c r="A14" s="18" t="s">
        <v>175</v>
      </c>
      <c r="B14" s="227" t="s">
        <v>22</v>
      </c>
      <c r="C14" s="227" t="s">
        <v>573</v>
      </c>
      <c r="D14" s="228" t="s">
        <v>46</v>
      </c>
      <c r="E14" s="229" t="s">
        <v>574</v>
      </c>
      <c r="F14" s="230" t="s">
        <v>219</v>
      </c>
      <c r="G14" s="231">
        <v>0.47</v>
      </c>
      <c r="H14" s="232">
        <v>0</v>
      </c>
      <c r="I14" s="232">
        <f>ROUND(ROUND(H14,2)*ROUND(G14,3),2)</f>
        <v>0</v>
      </c>
      <c r="O14">
        <f>(I14*21)/100</f>
        <v>0</v>
      </c>
      <c r="P14" t="s">
        <v>22</v>
      </c>
    </row>
    <row r="15" spans="1:9" ht="12.75">
      <c r="A15" s="27" t="s">
        <v>49</v>
      </c>
      <c r="B15" s="233"/>
      <c r="C15" s="233"/>
      <c r="D15" s="233"/>
      <c r="E15" s="234" t="s">
        <v>575</v>
      </c>
      <c r="F15" s="233"/>
      <c r="G15" s="233"/>
      <c r="H15" s="233"/>
      <c r="I15" s="233"/>
    </row>
    <row r="16" spans="1:9" ht="12.75">
      <c r="A16" s="29" t="s">
        <v>51</v>
      </c>
      <c r="B16" s="233"/>
      <c r="C16" s="233"/>
      <c r="D16" s="233"/>
      <c r="E16" s="235" t="s">
        <v>46</v>
      </c>
      <c r="F16" s="233"/>
      <c r="G16" s="233"/>
      <c r="H16" s="233"/>
      <c r="I16" s="233"/>
    </row>
    <row r="17" spans="1:18" ht="12.75" customHeight="1">
      <c r="A17" s="2" t="s">
        <v>42</v>
      </c>
      <c r="B17" s="2"/>
      <c r="C17" s="33" t="s">
        <v>63</v>
      </c>
      <c r="D17" s="2"/>
      <c r="E17" s="20" t="s">
        <v>231</v>
      </c>
      <c r="F17" s="2"/>
      <c r="G17" s="2"/>
      <c r="H17" s="2"/>
      <c r="I17" s="34">
        <f>0+Q17</f>
        <v>0</v>
      </c>
      <c r="O17">
        <f>0+R17</f>
        <v>0</v>
      </c>
      <c r="Q17">
        <f>0+I18+I21+I24+I27</f>
        <v>0</v>
      </c>
      <c r="R17">
        <f>0+O18+O21+O24+O27</f>
        <v>0</v>
      </c>
    </row>
    <row r="18" spans="1:16" ht="12.75">
      <c r="A18" s="18" t="s">
        <v>44</v>
      </c>
      <c r="B18" s="242" t="s">
        <v>21</v>
      </c>
      <c r="C18" s="242" t="s">
        <v>344</v>
      </c>
      <c r="D18" s="243" t="s">
        <v>46</v>
      </c>
      <c r="E18" s="236" t="s">
        <v>345</v>
      </c>
      <c r="F18" s="237" t="s">
        <v>179</v>
      </c>
      <c r="G18" s="238">
        <v>1</v>
      </c>
      <c r="H18" s="239">
        <v>0</v>
      </c>
      <c r="I18" s="239">
        <f>ROUND(ROUND(H18,2)*ROUND(G18,3),2)</f>
        <v>0</v>
      </c>
      <c r="J18" s="241" t="s">
        <v>1636</v>
      </c>
      <c r="O18">
        <f>(I18*21)/100</f>
        <v>0</v>
      </c>
      <c r="P18" t="s">
        <v>22</v>
      </c>
    </row>
    <row r="19" spans="1:10" ht="51">
      <c r="A19" s="27" t="s">
        <v>49</v>
      </c>
      <c r="B19" s="241"/>
      <c r="C19" s="241"/>
      <c r="D19" s="241"/>
      <c r="E19" s="240" t="s">
        <v>346</v>
      </c>
      <c r="F19" s="241"/>
      <c r="G19" s="241"/>
      <c r="H19" s="241"/>
      <c r="I19" s="241"/>
      <c r="J19" s="241"/>
    </row>
    <row r="20" spans="1:10" ht="12.75">
      <c r="A20" s="31" t="s">
        <v>51</v>
      </c>
      <c r="B20" s="241"/>
      <c r="C20" s="241"/>
      <c r="D20" s="241"/>
      <c r="E20" s="244" t="s">
        <v>46</v>
      </c>
      <c r="F20" s="241"/>
      <c r="G20" s="241"/>
      <c r="H20" s="241"/>
      <c r="I20" s="241"/>
      <c r="J20" s="241"/>
    </row>
    <row r="21" spans="1:16" ht="12.75">
      <c r="A21" s="18" t="s">
        <v>44</v>
      </c>
      <c r="B21" s="242" t="s">
        <v>32</v>
      </c>
      <c r="C21" s="242" t="s">
        <v>357</v>
      </c>
      <c r="D21" s="243" t="s">
        <v>46</v>
      </c>
      <c r="E21" s="236" t="s">
        <v>358</v>
      </c>
      <c r="F21" s="237" t="s">
        <v>355</v>
      </c>
      <c r="G21" s="238">
        <v>8</v>
      </c>
      <c r="H21" s="239">
        <v>0</v>
      </c>
      <c r="I21" s="239">
        <f>ROUND(ROUND(H21,2)*ROUND(G21,3),2)</f>
        <v>0</v>
      </c>
      <c r="J21" s="241" t="s">
        <v>1636</v>
      </c>
      <c r="O21">
        <f>(I21*21)/100</f>
        <v>0</v>
      </c>
      <c r="P21" t="s">
        <v>22</v>
      </c>
    </row>
    <row r="22" spans="1:10" ht="12.75">
      <c r="A22" s="27" t="s">
        <v>49</v>
      </c>
      <c r="B22" s="241"/>
      <c r="C22" s="241"/>
      <c r="D22" s="241"/>
      <c r="E22" s="240" t="s">
        <v>356</v>
      </c>
      <c r="F22" s="241"/>
      <c r="G22" s="241"/>
      <c r="H22" s="241"/>
      <c r="I22" s="241"/>
      <c r="J22" s="241"/>
    </row>
    <row r="23" spans="1:10" ht="12.75">
      <c r="A23" s="31" t="s">
        <v>51</v>
      </c>
      <c r="B23" s="241"/>
      <c r="C23" s="241"/>
      <c r="D23" s="241"/>
      <c r="E23" s="244" t="s">
        <v>46</v>
      </c>
      <c r="F23" s="241"/>
      <c r="G23" s="241"/>
      <c r="H23" s="241"/>
      <c r="I23" s="241"/>
      <c r="J23" s="241"/>
    </row>
    <row r="24" spans="1:16" ht="12.75">
      <c r="A24" s="18" t="s">
        <v>44</v>
      </c>
      <c r="B24" s="242" t="s">
        <v>34</v>
      </c>
      <c r="C24" s="242" t="s">
        <v>361</v>
      </c>
      <c r="D24" s="243" t="s">
        <v>46</v>
      </c>
      <c r="E24" s="236" t="s">
        <v>362</v>
      </c>
      <c r="F24" s="237" t="s">
        <v>355</v>
      </c>
      <c r="G24" s="238">
        <v>1</v>
      </c>
      <c r="H24" s="239">
        <v>0</v>
      </c>
      <c r="I24" s="239">
        <f>ROUND(ROUND(H24,2)*ROUND(G24,3),2)</f>
        <v>0</v>
      </c>
      <c r="J24" s="241" t="s">
        <v>1636</v>
      </c>
      <c r="O24">
        <f>(I24*21)/100</f>
        <v>0</v>
      </c>
      <c r="P24" t="s">
        <v>22</v>
      </c>
    </row>
    <row r="25" spans="1:10" ht="12.75">
      <c r="A25" s="27" t="s">
        <v>49</v>
      </c>
      <c r="B25" s="241"/>
      <c r="C25" s="241"/>
      <c r="D25" s="241"/>
      <c r="E25" s="240" t="s">
        <v>356</v>
      </c>
      <c r="F25" s="241"/>
      <c r="G25" s="241"/>
      <c r="H25" s="241"/>
      <c r="I25" s="241"/>
      <c r="J25" s="241"/>
    </row>
    <row r="26" spans="1:10" ht="12.75">
      <c r="A26" s="31" t="s">
        <v>51</v>
      </c>
      <c r="B26" s="241"/>
      <c r="C26" s="241"/>
      <c r="D26" s="241"/>
      <c r="E26" s="244" t="s">
        <v>46</v>
      </c>
      <c r="F26" s="241"/>
      <c r="G26" s="241"/>
      <c r="H26" s="241"/>
      <c r="I26" s="241"/>
      <c r="J26" s="241"/>
    </row>
    <row r="27" spans="1:16" ht="12.75">
      <c r="A27" s="18" t="s">
        <v>44</v>
      </c>
      <c r="B27" s="242" t="s">
        <v>36</v>
      </c>
      <c r="C27" s="242" t="s">
        <v>576</v>
      </c>
      <c r="D27" s="243" t="s">
        <v>46</v>
      </c>
      <c r="E27" s="236" t="s">
        <v>577</v>
      </c>
      <c r="F27" s="237" t="s">
        <v>355</v>
      </c>
      <c r="G27" s="238">
        <v>1</v>
      </c>
      <c r="H27" s="239">
        <v>0</v>
      </c>
      <c r="I27" s="239">
        <f>ROUND(ROUND(H27,2)*ROUND(G27,3),2)</f>
        <v>0</v>
      </c>
      <c r="J27" s="241" t="s">
        <v>1636</v>
      </c>
      <c r="O27">
        <f>(I27*21)/100</f>
        <v>0</v>
      </c>
      <c r="P27" t="s">
        <v>22</v>
      </c>
    </row>
    <row r="28" spans="1:10" ht="12.75">
      <c r="A28" s="27" t="s">
        <v>49</v>
      </c>
      <c r="B28" s="241"/>
      <c r="C28" s="241"/>
      <c r="D28" s="241"/>
      <c r="E28" s="240" t="s">
        <v>356</v>
      </c>
      <c r="F28" s="241"/>
      <c r="G28" s="241"/>
      <c r="H28" s="241"/>
      <c r="I28" s="241"/>
      <c r="J28" s="241"/>
    </row>
    <row r="29" spans="1:10" ht="12.75">
      <c r="A29" s="29" t="s">
        <v>51</v>
      </c>
      <c r="B29" s="241"/>
      <c r="C29" s="241"/>
      <c r="D29" s="241"/>
      <c r="E29" s="244" t="s">
        <v>46</v>
      </c>
      <c r="F29" s="241"/>
      <c r="G29" s="241"/>
      <c r="H29" s="241"/>
      <c r="I29" s="241"/>
      <c r="J29" s="241"/>
    </row>
    <row r="30" spans="1:18" ht="12.75" customHeight="1">
      <c r="A30" s="2" t="s">
        <v>42</v>
      </c>
      <c r="B30" s="246"/>
      <c r="C30" s="247" t="s">
        <v>66</v>
      </c>
      <c r="D30" s="246"/>
      <c r="E30" s="248" t="s">
        <v>298</v>
      </c>
      <c r="F30" s="246"/>
      <c r="G30" s="246"/>
      <c r="H30" s="246"/>
      <c r="I30" s="249">
        <f>0+Q30</f>
        <v>0</v>
      </c>
      <c r="J30" s="241"/>
      <c r="O30">
        <f>0+R30</f>
        <v>0</v>
      </c>
      <c r="Q30">
        <f>0+I31+I34+I37+I40+I43+I46+I49+I52+I55+I58+I61+I64+I67+I70+I73+I76+I79+I82+I85+I88+I91+I94+I97+I100+I103+I106+I109+I112+I115+I118+I121+I124+I127</f>
        <v>0</v>
      </c>
      <c r="R30">
        <f>0+O31+O34+O37+O40+O43+O46+O49+O52+O55+O58+O61+O64+O67+O70+O73+O76+O79+O82+O85+O88+O91+O94+O97+O100+O103+O106+O109+O112+O115+O118+O121+O124+O127</f>
        <v>0</v>
      </c>
    </row>
    <row r="31" spans="1:16" ht="25.5">
      <c r="A31" s="18" t="s">
        <v>44</v>
      </c>
      <c r="B31" s="242" t="s">
        <v>63</v>
      </c>
      <c r="C31" s="242" t="s">
        <v>578</v>
      </c>
      <c r="D31" s="243" t="s">
        <v>46</v>
      </c>
      <c r="E31" s="236" t="s">
        <v>579</v>
      </c>
      <c r="F31" s="237" t="s">
        <v>179</v>
      </c>
      <c r="G31" s="238">
        <v>1</v>
      </c>
      <c r="H31" s="239">
        <v>0</v>
      </c>
      <c r="I31" s="239">
        <f>ROUND(ROUND(H31,2)*ROUND(G31,3),2)</f>
        <v>0</v>
      </c>
      <c r="J31" s="241" t="s">
        <v>1636</v>
      </c>
      <c r="O31">
        <f>(I31*21)/100</f>
        <v>0</v>
      </c>
      <c r="P31" t="s">
        <v>22</v>
      </c>
    </row>
    <row r="32" spans="1:10" ht="38.25">
      <c r="A32" s="27" t="s">
        <v>49</v>
      </c>
      <c r="B32" s="241"/>
      <c r="C32" s="241"/>
      <c r="D32" s="241"/>
      <c r="E32" s="240" t="s">
        <v>580</v>
      </c>
      <c r="F32" s="241"/>
      <c r="G32" s="241"/>
      <c r="H32" s="241"/>
      <c r="I32" s="241"/>
      <c r="J32" s="241"/>
    </row>
    <row r="33" spans="1:10" ht="12.75">
      <c r="A33" s="31" t="s">
        <v>51</v>
      </c>
      <c r="B33" s="241"/>
      <c r="C33" s="241"/>
      <c r="D33" s="241"/>
      <c r="E33" s="244" t="s">
        <v>46</v>
      </c>
      <c r="F33" s="241"/>
      <c r="G33" s="241"/>
      <c r="H33" s="241"/>
      <c r="I33" s="241"/>
      <c r="J33" s="241"/>
    </row>
    <row r="34" spans="1:16" ht="12.75">
      <c r="A34" s="18" t="s">
        <v>44</v>
      </c>
      <c r="B34" s="242" t="s">
        <v>66</v>
      </c>
      <c r="C34" s="242" t="s">
        <v>379</v>
      </c>
      <c r="D34" s="243" t="s">
        <v>46</v>
      </c>
      <c r="E34" s="236" t="s">
        <v>581</v>
      </c>
      <c r="F34" s="237" t="s">
        <v>179</v>
      </c>
      <c r="G34" s="238">
        <v>2</v>
      </c>
      <c r="H34" s="239">
        <v>0</v>
      </c>
      <c r="I34" s="239">
        <f>ROUND(ROUND(H34,2)*ROUND(G34,3),2)</f>
        <v>0</v>
      </c>
      <c r="J34" s="241" t="s">
        <v>1636</v>
      </c>
      <c r="O34">
        <f>(I34*21)/100</f>
        <v>0</v>
      </c>
      <c r="P34" t="s">
        <v>22</v>
      </c>
    </row>
    <row r="35" spans="1:10" ht="25.5">
      <c r="A35" s="27" t="s">
        <v>49</v>
      </c>
      <c r="B35" s="241"/>
      <c r="C35" s="241"/>
      <c r="D35" s="241"/>
      <c r="E35" s="240" t="s">
        <v>582</v>
      </c>
      <c r="F35" s="241"/>
      <c r="G35" s="241"/>
      <c r="H35" s="241"/>
      <c r="I35" s="241"/>
      <c r="J35" s="241"/>
    </row>
    <row r="36" spans="1:10" ht="12.75">
      <c r="A36" s="31" t="s">
        <v>51</v>
      </c>
      <c r="B36" s="241"/>
      <c r="C36" s="241"/>
      <c r="D36" s="241"/>
      <c r="E36" s="244" t="s">
        <v>583</v>
      </c>
      <c r="F36" s="241"/>
      <c r="G36" s="241"/>
      <c r="H36" s="241"/>
      <c r="I36" s="241"/>
      <c r="J36" s="241"/>
    </row>
    <row r="37" spans="1:16" ht="12.75">
      <c r="A37" s="18" t="s">
        <v>175</v>
      </c>
      <c r="B37" s="242" t="s">
        <v>41</v>
      </c>
      <c r="C37" s="242" t="s">
        <v>584</v>
      </c>
      <c r="D37" s="243" t="s">
        <v>46</v>
      </c>
      <c r="E37" s="236" t="s">
        <v>585</v>
      </c>
      <c r="F37" s="237" t="s">
        <v>179</v>
      </c>
      <c r="G37" s="238">
        <v>1</v>
      </c>
      <c r="H37" s="239">
        <v>0</v>
      </c>
      <c r="I37" s="239">
        <f>ROUND(ROUND(H37,2)*ROUND(G37,3),2)</f>
        <v>0</v>
      </c>
      <c r="J37" s="241" t="s">
        <v>1636</v>
      </c>
      <c r="O37">
        <f>(I37*21)/100</f>
        <v>0</v>
      </c>
      <c r="P37" t="s">
        <v>22</v>
      </c>
    </row>
    <row r="38" spans="1:10" ht="12.75">
      <c r="A38" s="27" t="s">
        <v>49</v>
      </c>
      <c r="B38" s="241"/>
      <c r="C38" s="241"/>
      <c r="D38" s="241"/>
      <c r="E38" s="240" t="s">
        <v>586</v>
      </c>
      <c r="F38" s="241"/>
      <c r="G38" s="241"/>
      <c r="H38" s="241"/>
      <c r="I38" s="241"/>
      <c r="J38" s="241"/>
    </row>
    <row r="39" spans="1:10" ht="12.75">
      <c r="A39" s="31" t="s">
        <v>51</v>
      </c>
      <c r="B39" s="241"/>
      <c r="C39" s="241"/>
      <c r="D39" s="241"/>
      <c r="E39" s="244" t="s">
        <v>587</v>
      </c>
      <c r="F39" s="241"/>
      <c r="G39" s="241"/>
      <c r="H39" s="241"/>
      <c r="I39" s="241"/>
      <c r="J39" s="241"/>
    </row>
    <row r="40" spans="1:16" ht="12.75">
      <c r="A40" s="18" t="s">
        <v>175</v>
      </c>
      <c r="B40" s="242" t="s">
        <v>73</v>
      </c>
      <c r="C40" s="242" t="s">
        <v>588</v>
      </c>
      <c r="D40" s="243" t="s">
        <v>46</v>
      </c>
      <c r="E40" s="236" t="s">
        <v>589</v>
      </c>
      <c r="F40" s="237" t="s">
        <v>219</v>
      </c>
      <c r="G40" s="238">
        <v>0.5</v>
      </c>
      <c r="H40" s="239">
        <v>0</v>
      </c>
      <c r="I40" s="239">
        <f>ROUND(ROUND(H40,2)*ROUND(G40,3),2)</f>
        <v>0</v>
      </c>
      <c r="J40" s="241" t="s">
        <v>1636</v>
      </c>
      <c r="O40">
        <f>(I40*21)/100</f>
        <v>0</v>
      </c>
      <c r="P40" t="s">
        <v>22</v>
      </c>
    </row>
    <row r="41" spans="1:10" ht="12.75">
      <c r="A41" s="27" t="s">
        <v>49</v>
      </c>
      <c r="B41" s="241"/>
      <c r="C41" s="241"/>
      <c r="D41" s="241"/>
      <c r="E41" s="240" t="s">
        <v>590</v>
      </c>
      <c r="F41" s="241"/>
      <c r="G41" s="241"/>
      <c r="H41" s="241"/>
      <c r="I41" s="241"/>
      <c r="J41" s="241"/>
    </row>
    <row r="42" spans="1:10" ht="12.75">
      <c r="A42" s="31" t="s">
        <v>51</v>
      </c>
      <c r="B42" s="241"/>
      <c r="C42" s="241"/>
      <c r="D42" s="241"/>
      <c r="E42" s="244" t="s">
        <v>591</v>
      </c>
      <c r="F42" s="241"/>
      <c r="G42" s="241"/>
      <c r="H42" s="241"/>
      <c r="I42" s="241"/>
      <c r="J42" s="241"/>
    </row>
    <row r="43" spans="1:16" ht="12.75">
      <c r="A43" s="18" t="s">
        <v>44</v>
      </c>
      <c r="B43" s="242" t="s">
        <v>39</v>
      </c>
      <c r="C43" s="242" t="s">
        <v>379</v>
      </c>
      <c r="D43" s="243" t="s">
        <v>380</v>
      </c>
      <c r="E43" s="236" t="s">
        <v>381</v>
      </c>
      <c r="F43" s="237" t="s">
        <v>179</v>
      </c>
      <c r="G43" s="238">
        <v>2</v>
      </c>
      <c r="H43" s="239">
        <v>0</v>
      </c>
      <c r="I43" s="239">
        <f>ROUND(ROUND(H43,2)*ROUND(G43,3),2)</f>
        <v>0</v>
      </c>
      <c r="J43" s="241" t="s">
        <v>1636</v>
      </c>
      <c r="O43">
        <f>(I43*21)/100</f>
        <v>0</v>
      </c>
      <c r="P43" t="s">
        <v>22</v>
      </c>
    </row>
    <row r="44" spans="1:10" ht="25.5">
      <c r="A44" s="27" t="s">
        <v>49</v>
      </c>
      <c r="B44" s="241"/>
      <c r="C44" s="241"/>
      <c r="D44" s="241"/>
      <c r="E44" s="240" t="s">
        <v>382</v>
      </c>
      <c r="F44" s="241"/>
      <c r="G44" s="241"/>
      <c r="H44" s="241"/>
      <c r="I44" s="241"/>
      <c r="J44" s="241"/>
    </row>
    <row r="45" spans="1:10" ht="12.75">
      <c r="A45" s="31" t="s">
        <v>51</v>
      </c>
      <c r="B45" s="241"/>
      <c r="C45" s="241"/>
      <c r="D45" s="241"/>
      <c r="E45" s="244" t="s">
        <v>583</v>
      </c>
      <c r="F45" s="241"/>
      <c r="G45" s="241"/>
      <c r="H45" s="241"/>
      <c r="I45" s="241"/>
      <c r="J45" s="241"/>
    </row>
    <row r="46" spans="1:16" ht="12.75">
      <c r="A46" s="18" t="s">
        <v>175</v>
      </c>
      <c r="B46" s="242" t="s">
        <v>76</v>
      </c>
      <c r="C46" s="242" t="s">
        <v>592</v>
      </c>
      <c r="D46" s="243" t="s">
        <v>46</v>
      </c>
      <c r="E46" s="236" t="s">
        <v>593</v>
      </c>
      <c r="F46" s="237" t="s">
        <v>179</v>
      </c>
      <c r="G46" s="238">
        <v>1</v>
      </c>
      <c r="H46" s="239">
        <v>0</v>
      </c>
      <c r="I46" s="239">
        <f>ROUND(ROUND(H46,2)*ROUND(G46,3),2)</f>
        <v>0</v>
      </c>
      <c r="J46" s="241" t="s">
        <v>1636</v>
      </c>
      <c r="O46">
        <f>(I46*21)/100</f>
        <v>0</v>
      </c>
      <c r="P46" t="s">
        <v>22</v>
      </c>
    </row>
    <row r="47" spans="1:10" ht="25.5">
      <c r="A47" s="27" t="s">
        <v>49</v>
      </c>
      <c r="B47" s="241"/>
      <c r="C47" s="241"/>
      <c r="D47" s="241"/>
      <c r="E47" s="240" t="s">
        <v>594</v>
      </c>
      <c r="F47" s="241"/>
      <c r="G47" s="241"/>
      <c r="H47" s="241"/>
      <c r="I47" s="241"/>
      <c r="J47" s="241"/>
    </row>
    <row r="48" spans="1:10" ht="12.75">
      <c r="A48" s="31" t="s">
        <v>51</v>
      </c>
      <c r="B48" s="241"/>
      <c r="C48" s="241"/>
      <c r="D48" s="241"/>
      <c r="E48" s="244" t="s">
        <v>587</v>
      </c>
      <c r="F48" s="241"/>
      <c r="G48" s="241"/>
      <c r="H48" s="241"/>
      <c r="I48" s="241"/>
      <c r="J48" s="241"/>
    </row>
    <row r="49" spans="1:16" ht="12.75">
      <c r="A49" s="18" t="s">
        <v>175</v>
      </c>
      <c r="B49" s="242" t="s">
        <v>79</v>
      </c>
      <c r="C49" s="242" t="s">
        <v>595</v>
      </c>
      <c r="D49" s="243" t="s">
        <v>46</v>
      </c>
      <c r="E49" s="236" t="s">
        <v>596</v>
      </c>
      <c r="F49" s="237" t="s">
        <v>179</v>
      </c>
      <c r="G49" s="238">
        <v>1</v>
      </c>
      <c r="H49" s="239">
        <v>0</v>
      </c>
      <c r="I49" s="239">
        <f>ROUND(ROUND(H49,2)*ROUND(G49,3),2)</f>
        <v>0</v>
      </c>
      <c r="J49" s="241" t="s">
        <v>1636</v>
      </c>
      <c r="O49">
        <f>(I49*21)/100</f>
        <v>0</v>
      </c>
      <c r="P49" t="s">
        <v>22</v>
      </c>
    </row>
    <row r="50" spans="1:10" ht="25.5">
      <c r="A50" s="27" t="s">
        <v>49</v>
      </c>
      <c r="B50" s="241"/>
      <c r="C50" s="241"/>
      <c r="D50" s="241"/>
      <c r="E50" s="240" t="s">
        <v>597</v>
      </c>
      <c r="F50" s="241"/>
      <c r="G50" s="241"/>
      <c r="H50" s="241"/>
      <c r="I50" s="241"/>
      <c r="J50" s="241"/>
    </row>
    <row r="51" spans="1:10" ht="12.75">
      <c r="A51" s="31" t="s">
        <v>51</v>
      </c>
      <c r="B51" s="241"/>
      <c r="C51" s="241"/>
      <c r="D51" s="241"/>
      <c r="E51" s="244" t="s">
        <v>587</v>
      </c>
      <c r="F51" s="241"/>
      <c r="G51" s="241"/>
      <c r="H51" s="241"/>
      <c r="I51" s="241"/>
      <c r="J51" s="241"/>
    </row>
    <row r="52" spans="1:16" ht="25.5">
      <c r="A52" s="18" t="s">
        <v>44</v>
      </c>
      <c r="B52" s="242" t="s">
        <v>82</v>
      </c>
      <c r="C52" s="242" t="s">
        <v>447</v>
      </c>
      <c r="D52" s="243" t="s">
        <v>46</v>
      </c>
      <c r="E52" s="236" t="s">
        <v>598</v>
      </c>
      <c r="F52" s="237" t="s">
        <v>179</v>
      </c>
      <c r="G52" s="238">
        <v>2</v>
      </c>
      <c r="H52" s="239">
        <v>0</v>
      </c>
      <c r="I52" s="239">
        <f>ROUND(ROUND(H52,2)*ROUND(G52,3),2)</f>
        <v>0</v>
      </c>
      <c r="J52" s="241" t="s">
        <v>1636</v>
      </c>
      <c r="O52">
        <f>(I52*21)/100</f>
        <v>0</v>
      </c>
      <c r="P52" t="s">
        <v>22</v>
      </c>
    </row>
    <row r="53" spans="1:10" ht="51">
      <c r="A53" s="27" t="s">
        <v>49</v>
      </c>
      <c r="B53" s="241"/>
      <c r="C53" s="241"/>
      <c r="D53" s="241"/>
      <c r="E53" s="240" t="s">
        <v>599</v>
      </c>
      <c r="F53" s="241"/>
      <c r="G53" s="241"/>
      <c r="H53" s="241"/>
      <c r="I53" s="241"/>
      <c r="J53" s="241"/>
    </row>
    <row r="54" spans="1:10" ht="12.75">
      <c r="A54" s="31" t="s">
        <v>51</v>
      </c>
      <c r="B54" s="241"/>
      <c r="C54" s="241"/>
      <c r="D54" s="241"/>
      <c r="E54" s="244" t="s">
        <v>46</v>
      </c>
      <c r="F54" s="241"/>
      <c r="G54" s="241"/>
      <c r="H54" s="241"/>
      <c r="I54" s="241"/>
      <c r="J54" s="241"/>
    </row>
    <row r="55" spans="1:16" ht="25.5">
      <c r="A55" s="18" t="s">
        <v>44</v>
      </c>
      <c r="B55" s="242" t="s">
        <v>85</v>
      </c>
      <c r="C55" s="242" t="s">
        <v>447</v>
      </c>
      <c r="D55" s="243" t="s">
        <v>380</v>
      </c>
      <c r="E55" s="236" t="s">
        <v>448</v>
      </c>
      <c r="F55" s="237" t="s">
        <v>179</v>
      </c>
      <c r="G55" s="238">
        <v>2</v>
      </c>
      <c r="H55" s="239">
        <v>0</v>
      </c>
      <c r="I55" s="239">
        <f>ROUND(ROUND(H55,2)*ROUND(G55,3),2)</f>
        <v>0</v>
      </c>
      <c r="J55" s="241" t="s">
        <v>1636</v>
      </c>
      <c r="O55">
        <f>(I55*21)/100</f>
        <v>0</v>
      </c>
      <c r="P55" t="s">
        <v>22</v>
      </c>
    </row>
    <row r="56" spans="1:10" ht="51">
      <c r="A56" s="27" t="s">
        <v>49</v>
      </c>
      <c r="B56" s="241"/>
      <c r="C56" s="241"/>
      <c r="D56" s="241"/>
      <c r="E56" s="240" t="s">
        <v>449</v>
      </c>
      <c r="F56" s="241"/>
      <c r="G56" s="241"/>
      <c r="H56" s="241"/>
      <c r="I56" s="241"/>
      <c r="J56" s="241"/>
    </row>
    <row r="57" spans="1:10" ht="12.75">
      <c r="A57" s="31" t="s">
        <v>51</v>
      </c>
      <c r="B57" s="241"/>
      <c r="C57" s="241"/>
      <c r="D57" s="241"/>
      <c r="E57" s="244" t="s">
        <v>46</v>
      </c>
      <c r="F57" s="241"/>
      <c r="G57" s="241"/>
      <c r="H57" s="241"/>
      <c r="I57" s="241"/>
      <c r="J57" s="241"/>
    </row>
    <row r="58" spans="1:16" ht="12.75">
      <c r="A58" s="18" t="s">
        <v>44</v>
      </c>
      <c r="B58" s="242" t="s">
        <v>88</v>
      </c>
      <c r="C58" s="242" t="s">
        <v>450</v>
      </c>
      <c r="D58" s="243" t="s">
        <v>380</v>
      </c>
      <c r="E58" s="236" t="s">
        <v>451</v>
      </c>
      <c r="F58" s="237" t="s">
        <v>179</v>
      </c>
      <c r="G58" s="238">
        <v>1</v>
      </c>
      <c r="H58" s="239">
        <v>0</v>
      </c>
      <c r="I58" s="239">
        <f>ROUND(ROUND(H58,2)*ROUND(G58,3),2)</f>
        <v>0</v>
      </c>
      <c r="J58" s="241" t="s">
        <v>1636</v>
      </c>
      <c r="O58">
        <f>(I58*21)/100</f>
        <v>0</v>
      </c>
      <c r="P58" t="s">
        <v>22</v>
      </c>
    </row>
    <row r="59" spans="1:10" ht="25.5">
      <c r="A59" s="27" t="s">
        <v>49</v>
      </c>
      <c r="B59" s="241"/>
      <c r="C59" s="241"/>
      <c r="D59" s="241"/>
      <c r="E59" s="240" t="s">
        <v>452</v>
      </c>
      <c r="F59" s="241"/>
      <c r="G59" s="241"/>
      <c r="H59" s="241"/>
      <c r="I59" s="241"/>
      <c r="J59" s="241"/>
    </row>
    <row r="60" spans="1:10" ht="12.75">
      <c r="A60" s="31" t="s">
        <v>51</v>
      </c>
      <c r="B60" s="241"/>
      <c r="C60" s="241"/>
      <c r="D60" s="241"/>
      <c r="E60" s="244" t="s">
        <v>46</v>
      </c>
      <c r="F60" s="241"/>
      <c r="G60" s="241"/>
      <c r="H60" s="241"/>
      <c r="I60" s="241"/>
      <c r="J60" s="241"/>
    </row>
    <row r="61" spans="1:16" ht="12.75">
      <c r="A61" s="18" t="s">
        <v>175</v>
      </c>
      <c r="B61" s="242" t="s">
        <v>91</v>
      </c>
      <c r="C61" s="242" t="s">
        <v>600</v>
      </c>
      <c r="D61" s="243" t="s">
        <v>46</v>
      </c>
      <c r="E61" s="236" t="s">
        <v>601</v>
      </c>
      <c r="F61" s="237" t="s">
        <v>179</v>
      </c>
      <c r="G61" s="238">
        <v>1</v>
      </c>
      <c r="H61" s="239">
        <v>0</v>
      </c>
      <c r="I61" s="239">
        <f>ROUND(ROUND(H61,2)*ROUND(G61,3),2)</f>
        <v>0</v>
      </c>
      <c r="J61" s="241" t="s">
        <v>1636</v>
      </c>
      <c r="O61">
        <f>(I61*21)/100</f>
        <v>0</v>
      </c>
      <c r="P61" t="s">
        <v>22</v>
      </c>
    </row>
    <row r="62" spans="1:10" ht="38.25">
      <c r="A62" s="27" t="s">
        <v>49</v>
      </c>
      <c r="B62" s="241"/>
      <c r="C62" s="241"/>
      <c r="D62" s="241"/>
      <c r="E62" s="240" t="s">
        <v>602</v>
      </c>
      <c r="F62" s="241"/>
      <c r="G62" s="241"/>
      <c r="H62" s="241"/>
      <c r="I62" s="241"/>
      <c r="J62" s="241"/>
    </row>
    <row r="63" spans="1:10" ht="12.75">
      <c r="A63" s="31" t="s">
        <v>51</v>
      </c>
      <c r="B63" s="241"/>
      <c r="C63" s="241"/>
      <c r="D63" s="241"/>
      <c r="E63" s="244" t="s">
        <v>46</v>
      </c>
      <c r="F63" s="241"/>
      <c r="G63" s="241"/>
      <c r="H63" s="241"/>
      <c r="I63" s="241"/>
      <c r="J63" s="241"/>
    </row>
    <row r="64" spans="1:16" ht="25.5">
      <c r="A64" s="18" t="s">
        <v>44</v>
      </c>
      <c r="B64" s="242" t="s">
        <v>94</v>
      </c>
      <c r="C64" s="242" t="s">
        <v>473</v>
      </c>
      <c r="D64" s="243" t="s">
        <v>380</v>
      </c>
      <c r="E64" s="236" t="s">
        <v>474</v>
      </c>
      <c r="F64" s="237" t="s">
        <v>179</v>
      </c>
      <c r="G64" s="238">
        <v>1</v>
      </c>
      <c r="H64" s="239">
        <v>0</v>
      </c>
      <c r="I64" s="239">
        <f>ROUND(ROUND(H64,2)*ROUND(G64,3),2)</f>
        <v>0</v>
      </c>
      <c r="J64" s="241" t="s">
        <v>1636</v>
      </c>
      <c r="O64">
        <f>(I64*21)/100</f>
        <v>0</v>
      </c>
      <c r="P64" t="s">
        <v>22</v>
      </c>
    </row>
    <row r="65" spans="1:10" ht="51">
      <c r="A65" s="27" t="s">
        <v>49</v>
      </c>
      <c r="B65" s="241"/>
      <c r="C65" s="241"/>
      <c r="D65" s="241"/>
      <c r="E65" s="240" t="s">
        <v>475</v>
      </c>
      <c r="F65" s="241"/>
      <c r="G65" s="241"/>
      <c r="H65" s="241"/>
      <c r="I65" s="241"/>
      <c r="J65" s="241"/>
    </row>
    <row r="66" spans="1:10" ht="12.75">
      <c r="A66" s="31" t="s">
        <v>51</v>
      </c>
      <c r="B66" s="241"/>
      <c r="C66" s="241"/>
      <c r="D66" s="241"/>
      <c r="E66" s="244" t="s">
        <v>46</v>
      </c>
      <c r="F66" s="241"/>
      <c r="G66" s="241"/>
      <c r="H66" s="241"/>
      <c r="I66" s="241"/>
      <c r="J66" s="241"/>
    </row>
    <row r="67" spans="1:16" ht="12.75">
      <c r="A67" s="18" t="s">
        <v>44</v>
      </c>
      <c r="B67" s="242" t="s">
        <v>97</v>
      </c>
      <c r="C67" s="242" t="s">
        <v>603</v>
      </c>
      <c r="D67" s="243" t="s">
        <v>380</v>
      </c>
      <c r="E67" s="236" t="s">
        <v>604</v>
      </c>
      <c r="F67" s="237" t="s">
        <v>179</v>
      </c>
      <c r="G67" s="238">
        <v>1</v>
      </c>
      <c r="H67" s="239">
        <v>0</v>
      </c>
      <c r="I67" s="239">
        <f>ROUND(ROUND(H67,2)*ROUND(G67,3),2)</f>
        <v>0</v>
      </c>
      <c r="J67" s="241" t="s">
        <v>1636</v>
      </c>
      <c r="O67">
        <f>(I67*21)/100</f>
        <v>0</v>
      </c>
      <c r="P67" t="s">
        <v>22</v>
      </c>
    </row>
    <row r="68" spans="1:10" ht="25.5">
      <c r="A68" s="27" t="s">
        <v>49</v>
      </c>
      <c r="B68" s="241"/>
      <c r="C68" s="241"/>
      <c r="D68" s="241"/>
      <c r="E68" s="240" t="s">
        <v>605</v>
      </c>
      <c r="F68" s="241"/>
      <c r="G68" s="241"/>
      <c r="H68" s="241"/>
      <c r="I68" s="241"/>
      <c r="J68" s="241"/>
    </row>
    <row r="69" spans="1:10" ht="12.75">
      <c r="A69" s="31" t="s">
        <v>51</v>
      </c>
      <c r="B69" s="241"/>
      <c r="C69" s="241"/>
      <c r="D69" s="241"/>
      <c r="E69" s="244" t="s">
        <v>46</v>
      </c>
      <c r="F69" s="241"/>
      <c r="G69" s="241"/>
      <c r="H69" s="241"/>
      <c r="I69" s="241"/>
      <c r="J69" s="241"/>
    </row>
    <row r="70" spans="1:16" ht="12.75">
      <c r="A70" s="18" t="s">
        <v>175</v>
      </c>
      <c r="B70" s="242" t="s">
        <v>176</v>
      </c>
      <c r="C70" s="242" t="s">
        <v>592</v>
      </c>
      <c r="D70" s="243" t="s">
        <v>46</v>
      </c>
      <c r="E70" s="236" t="s">
        <v>606</v>
      </c>
      <c r="F70" s="237" t="s">
        <v>179</v>
      </c>
      <c r="G70" s="238">
        <v>1</v>
      </c>
      <c r="H70" s="239">
        <v>0</v>
      </c>
      <c r="I70" s="239">
        <f>ROUND(ROUND(H70,2)*ROUND(G70,3),2)</f>
        <v>0</v>
      </c>
      <c r="J70" s="241" t="s">
        <v>1636</v>
      </c>
      <c r="O70">
        <f>(I70*21)/100</f>
        <v>0</v>
      </c>
      <c r="P70" t="s">
        <v>22</v>
      </c>
    </row>
    <row r="71" spans="1:10" ht="25.5">
      <c r="A71" s="27" t="s">
        <v>49</v>
      </c>
      <c r="B71" s="241"/>
      <c r="C71" s="241"/>
      <c r="D71" s="241"/>
      <c r="E71" s="240" t="s">
        <v>607</v>
      </c>
      <c r="F71" s="241"/>
      <c r="G71" s="241"/>
      <c r="H71" s="241"/>
      <c r="I71" s="241"/>
      <c r="J71" s="241"/>
    </row>
    <row r="72" spans="1:10" ht="12.75">
      <c r="A72" s="31" t="s">
        <v>51</v>
      </c>
      <c r="B72" s="241"/>
      <c r="C72" s="241"/>
      <c r="D72" s="241"/>
      <c r="E72" s="244" t="s">
        <v>46</v>
      </c>
      <c r="F72" s="241"/>
      <c r="G72" s="241"/>
      <c r="H72" s="241"/>
      <c r="I72" s="241"/>
      <c r="J72" s="241"/>
    </row>
    <row r="73" spans="1:16" ht="25.5">
      <c r="A73" s="18" t="s">
        <v>44</v>
      </c>
      <c r="B73" s="242" t="s">
        <v>181</v>
      </c>
      <c r="C73" s="242" t="s">
        <v>608</v>
      </c>
      <c r="D73" s="243" t="s">
        <v>380</v>
      </c>
      <c r="E73" s="236" t="s">
        <v>609</v>
      </c>
      <c r="F73" s="237" t="s">
        <v>179</v>
      </c>
      <c r="G73" s="238">
        <v>1</v>
      </c>
      <c r="H73" s="239">
        <v>0</v>
      </c>
      <c r="I73" s="239">
        <f>ROUND(ROUND(H73,2)*ROUND(G73,3),2)</f>
        <v>0</v>
      </c>
      <c r="J73" s="241" t="s">
        <v>1636</v>
      </c>
      <c r="O73">
        <f>(I73*21)/100</f>
        <v>0</v>
      </c>
      <c r="P73" t="s">
        <v>22</v>
      </c>
    </row>
    <row r="74" spans="1:10" ht="51">
      <c r="A74" s="27" t="s">
        <v>49</v>
      </c>
      <c r="B74" s="241"/>
      <c r="C74" s="241"/>
      <c r="D74" s="241"/>
      <c r="E74" s="240" t="s">
        <v>610</v>
      </c>
      <c r="F74" s="241"/>
      <c r="G74" s="241"/>
      <c r="H74" s="241"/>
      <c r="I74" s="241"/>
      <c r="J74" s="241"/>
    </row>
    <row r="75" spans="1:10" ht="12.75">
      <c r="A75" s="31" t="s">
        <v>51</v>
      </c>
      <c r="B75" s="241"/>
      <c r="C75" s="241"/>
      <c r="D75" s="241"/>
      <c r="E75" s="244" t="s">
        <v>46</v>
      </c>
      <c r="F75" s="241"/>
      <c r="G75" s="241"/>
      <c r="H75" s="241"/>
      <c r="I75" s="241"/>
      <c r="J75" s="241"/>
    </row>
    <row r="76" spans="1:16" ht="12.75">
      <c r="A76" s="18" t="s">
        <v>44</v>
      </c>
      <c r="B76" s="242" t="s">
        <v>186</v>
      </c>
      <c r="C76" s="242" t="s">
        <v>476</v>
      </c>
      <c r="D76" s="243" t="s">
        <v>46</v>
      </c>
      <c r="E76" s="236" t="s">
        <v>477</v>
      </c>
      <c r="F76" s="237" t="s">
        <v>179</v>
      </c>
      <c r="G76" s="238">
        <v>1</v>
      </c>
      <c r="H76" s="239">
        <v>0</v>
      </c>
      <c r="I76" s="239">
        <f>ROUND(ROUND(H76,2)*ROUND(G76,3),2)</f>
        <v>0</v>
      </c>
      <c r="J76" s="241" t="s">
        <v>1636</v>
      </c>
      <c r="O76">
        <f>(I76*21)/100</f>
        <v>0</v>
      </c>
      <c r="P76" t="s">
        <v>22</v>
      </c>
    </row>
    <row r="77" spans="1:10" ht="38.25">
      <c r="A77" s="27" t="s">
        <v>49</v>
      </c>
      <c r="B77" s="241"/>
      <c r="C77" s="241"/>
      <c r="D77" s="241"/>
      <c r="E77" s="240" t="s">
        <v>478</v>
      </c>
      <c r="F77" s="241"/>
      <c r="G77" s="241"/>
      <c r="H77" s="241"/>
      <c r="I77" s="241"/>
      <c r="J77" s="241"/>
    </row>
    <row r="78" spans="1:10" ht="12.75">
      <c r="A78" s="31" t="s">
        <v>51</v>
      </c>
      <c r="B78" s="241"/>
      <c r="C78" s="241"/>
      <c r="D78" s="241"/>
      <c r="E78" s="244" t="s">
        <v>46</v>
      </c>
      <c r="F78" s="241"/>
      <c r="G78" s="241"/>
      <c r="H78" s="241"/>
      <c r="I78" s="241"/>
      <c r="J78" s="241"/>
    </row>
    <row r="79" spans="1:16" ht="12.75">
      <c r="A79" s="18" t="s">
        <v>175</v>
      </c>
      <c r="B79" s="242" t="s">
        <v>190</v>
      </c>
      <c r="C79" s="242" t="s">
        <v>480</v>
      </c>
      <c r="D79" s="243" t="s">
        <v>46</v>
      </c>
      <c r="E79" s="236" t="s">
        <v>481</v>
      </c>
      <c r="F79" s="237" t="s">
        <v>179</v>
      </c>
      <c r="G79" s="238">
        <v>1</v>
      </c>
      <c r="H79" s="239">
        <v>0</v>
      </c>
      <c r="I79" s="239">
        <f>ROUND(ROUND(H79,2)*ROUND(G79,3),2)</f>
        <v>0</v>
      </c>
      <c r="J79" s="241" t="s">
        <v>1636</v>
      </c>
      <c r="O79">
        <f>(I79*21)/100</f>
        <v>0</v>
      </c>
      <c r="P79" t="s">
        <v>22</v>
      </c>
    </row>
    <row r="80" spans="1:10" ht="12.75">
      <c r="A80" s="27" t="s">
        <v>49</v>
      </c>
      <c r="B80" s="241"/>
      <c r="C80" s="241"/>
      <c r="D80" s="241"/>
      <c r="E80" s="240" t="s">
        <v>611</v>
      </c>
      <c r="F80" s="241"/>
      <c r="G80" s="241"/>
      <c r="H80" s="241"/>
      <c r="I80" s="241"/>
      <c r="J80" s="241"/>
    </row>
    <row r="81" spans="1:10" ht="12.75">
      <c r="A81" s="31" t="s">
        <v>51</v>
      </c>
      <c r="B81" s="241"/>
      <c r="C81" s="241"/>
      <c r="D81" s="241"/>
      <c r="E81" s="244" t="s">
        <v>46</v>
      </c>
      <c r="F81" s="241"/>
      <c r="G81" s="241"/>
      <c r="H81" s="241"/>
      <c r="I81" s="241"/>
      <c r="J81" s="241"/>
    </row>
    <row r="82" spans="1:16" ht="12.75">
      <c r="A82" s="18" t="s">
        <v>44</v>
      </c>
      <c r="B82" s="242" t="s">
        <v>195</v>
      </c>
      <c r="C82" s="242" t="s">
        <v>484</v>
      </c>
      <c r="D82" s="243" t="s">
        <v>46</v>
      </c>
      <c r="E82" s="236" t="s">
        <v>485</v>
      </c>
      <c r="F82" s="237" t="s">
        <v>179</v>
      </c>
      <c r="G82" s="238">
        <v>1</v>
      </c>
      <c r="H82" s="239">
        <v>0</v>
      </c>
      <c r="I82" s="239">
        <f>ROUND(ROUND(H82,2)*ROUND(G82,3),2)</f>
        <v>0</v>
      </c>
      <c r="J82" s="241" t="s">
        <v>1636</v>
      </c>
      <c r="O82">
        <f>(I82*21)/100</f>
        <v>0</v>
      </c>
      <c r="P82" t="s">
        <v>22</v>
      </c>
    </row>
    <row r="83" spans="1:10" ht="25.5">
      <c r="A83" s="27" t="s">
        <v>49</v>
      </c>
      <c r="B83" s="241"/>
      <c r="C83" s="241"/>
      <c r="D83" s="241"/>
      <c r="E83" s="240" t="s">
        <v>486</v>
      </c>
      <c r="F83" s="241"/>
      <c r="G83" s="241"/>
      <c r="H83" s="241"/>
      <c r="I83" s="241"/>
      <c r="J83" s="241"/>
    </row>
    <row r="84" spans="1:10" ht="12.75">
      <c r="A84" s="31" t="s">
        <v>51</v>
      </c>
      <c r="B84" s="241"/>
      <c r="C84" s="241"/>
      <c r="D84" s="241"/>
      <c r="E84" s="244" t="s">
        <v>46</v>
      </c>
      <c r="F84" s="241"/>
      <c r="G84" s="241"/>
      <c r="H84" s="241"/>
      <c r="I84" s="241"/>
      <c r="J84" s="241"/>
    </row>
    <row r="85" spans="1:16" ht="12.75">
      <c r="A85" s="18" t="s">
        <v>175</v>
      </c>
      <c r="B85" s="242" t="s">
        <v>201</v>
      </c>
      <c r="C85" s="242" t="s">
        <v>488</v>
      </c>
      <c r="D85" s="243" t="s">
        <v>46</v>
      </c>
      <c r="E85" s="236" t="s">
        <v>489</v>
      </c>
      <c r="F85" s="237" t="s">
        <v>179</v>
      </c>
      <c r="G85" s="238">
        <v>1</v>
      </c>
      <c r="H85" s="239">
        <v>0</v>
      </c>
      <c r="I85" s="239">
        <f>ROUND(ROUND(H85,2)*ROUND(G85,3),2)</f>
        <v>0</v>
      </c>
      <c r="J85" s="241" t="s">
        <v>1636</v>
      </c>
      <c r="O85">
        <f>(I85*21)/100</f>
        <v>0</v>
      </c>
      <c r="P85" t="s">
        <v>22</v>
      </c>
    </row>
    <row r="86" spans="1:10" ht="12.75">
      <c r="A86" s="27" t="s">
        <v>49</v>
      </c>
      <c r="B86" s="241"/>
      <c r="C86" s="241"/>
      <c r="D86" s="241"/>
      <c r="E86" s="240" t="s">
        <v>46</v>
      </c>
      <c r="F86" s="241"/>
      <c r="G86" s="241"/>
      <c r="H86" s="241"/>
      <c r="I86" s="241"/>
      <c r="J86" s="241"/>
    </row>
    <row r="87" spans="1:10" ht="12.75">
      <c r="A87" s="31" t="s">
        <v>51</v>
      </c>
      <c r="B87" s="241"/>
      <c r="C87" s="241"/>
      <c r="D87" s="241"/>
      <c r="E87" s="244" t="s">
        <v>46</v>
      </c>
      <c r="F87" s="241"/>
      <c r="G87" s="241"/>
      <c r="H87" s="241"/>
      <c r="I87" s="241"/>
      <c r="J87" s="241"/>
    </row>
    <row r="88" spans="1:16" ht="12.75">
      <c r="A88" s="18" t="s">
        <v>175</v>
      </c>
      <c r="B88" s="242" t="s">
        <v>206</v>
      </c>
      <c r="C88" s="242" t="s">
        <v>491</v>
      </c>
      <c r="D88" s="243" t="s">
        <v>46</v>
      </c>
      <c r="E88" s="236" t="s">
        <v>492</v>
      </c>
      <c r="F88" s="237" t="s">
        <v>179</v>
      </c>
      <c r="G88" s="238">
        <v>1</v>
      </c>
      <c r="H88" s="239">
        <v>0</v>
      </c>
      <c r="I88" s="239">
        <f>ROUND(ROUND(H88,2)*ROUND(G88,3),2)</f>
        <v>0</v>
      </c>
      <c r="J88" s="241" t="s">
        <v>1636</v>
      </c>
      <c r="O88">
        <f>(I88*21)/100</f>
        <v>0</v>
      </c>
      <c r="P88" t="s">
        <v>22</v>
      </c>
    </row>
    <row r="89" spans="1:10" ht="12.75">
      <c r="A89" s="27" t="s">
        <v>49</v>
      </c>
      <c r="B89" s="241"/>
      <c r="C89" s="241"/>
      <c r="D89" s="241"/>
      <c r="E89" s="240" t="s">
        <v>493</v>
      </c>
      <c r="F89" s="241"/>
      <c r="G89" s="241"/>
      <c r="H89" s="241"/>
      <c r="I89" s="241"/>
      <c r="J89" s="241"/>
    </row>
    <row r="90" spans="1:10" ht="12.75">
      <c r="A90" s="31" t="s">
        <v>51</v>
      </c>
      <c r="B90" s="241"/>
      <c r="C90" s="241"/>
      <c r="D90" s="241"/>
      <c r="E90" s="244" t="s">
        <v>46</v>
      </c>
      <c r="F90" s="241"/>
      <c r="G90" s="241"/>
      <c r="H90" s="241"/>
      <c r="I90" s="241"/>
      <c r="J90" s="241"/>
    </row>
    <row r="91" spans="1:16" ht="12.75">
      <c r="A91" s="18" t="s">
        <v>44</v>
      </c>
      <c r="B91" s="242" t="s">
        <v>211</v>
      </c>
      <c r="C91" s="242" t="s">
        <v>495</v>
      </c>
      <c r="D91" s="243" t="s">
        <v>46</v>
      </c>
      <c r="E91" s="236" t="s">
        <v>496</v>
      </c>
      <c r="F91" s="237" t="s">
        <v>179</v>
      </c>
      <c r="G91" s="238">
        <v>1</v>
      </c>
      <c r="H91" s="239">
        <v>0</v>
      </c>
      <c r="I91" s="239">
        <f>ROUND(ROUND(H91,2)*ROUND(G91,3),2)</f>
        <v>0</v>
      </c>
      <c r="J91" s="241" t="s">
        <v>1636</v>
      </c>
      <c r="O91">
        <f>(I91*21)/100</f>
        <v>0</v>
      </c>
      <c r="P91" t="s">
        <v>22</v>
      </c>
    </row>
    <row r="92" spans="1:10" ht="12.75">
      <c r="A92" s="27" t="s">
        <v>49</v>
      </c>
      <c r="B92" s="241"/>
      <c r="C92" s="241"/>
      <c r="D92" s="241"/>
      <c r="E92" s="240" t="s">
        <v>497</v>
      </c>
      <c r="F92" s="241"/>
      <c r="G92" s="241"/>
      <c r="H92" s="241"/>
      <c r="I92" s="241"/>
      <c r="J92" s="241"/>
    </row>
    <row r="93" spans="1:10" ht="12.75">
      <c r="A93" s="31" t="s">
        <v>51</v>
      </c>
      <c r="B93" s="241"/>
      <c r="C93" s="241"/>
      <c r="D93" s="241"/>
      <c r="E93" s="244" t="s">
        <v>46</v>
      </c>
      <c r="F93" s="241"/>
      <c r="G93" s="241"/>
      <c r="H93" s="241"/>
      <c r="I93" s="241"/>
      <c r="J93" s="241"/>
    </row>
    <row r="94" spans="1:16" ht="12.75">
      <c r="A94" s="18" t="s">
        <v>175</v>
      </c>
      <c r="B94" s="242" t="s">
        <v>216</v>
      </c>
      <c r="C94" s="242" t="s">
        <v>499</v>
      </c>
      <c r="D94" s="243" t="s">
        <v>46</v>
      </c>
      <c r="E94" s="236" t="s">
        <v>500</v>
      </c>
      <c r="F94" s="237" t="s">
        <v>179</v>
      </c>
      <c r="G94" s="238">
        <v>1</v>
      </c>
      <c r="H94" s="239">
        <v>0</v>
      </c>
      <c r="I94" s="239">
        <f>ROUND(ROUND(H94,2)*ROUND(G94,3),2)</f>
        <v>0</v>
      </c>
      <c r="J94" s="241" t="s">
        <v>1636</v>
      </c>
      <c r="O94">
        <f>(I94*21)/100</f>
        <v>0</v>
      </c>
      <c r="P94" t="s">
        <v>22</v>
      </c>
    </row>
    <row r="95" spans="1:10" ht="12.75">
      <c r="A95" s="27" t="s">
        <v>49</v>
      </c>
      <c r="B95" s="241"/>
      <c r="C95" s="241"/>
      <c r="D95" s="241"/>
      <c r="E95" s="240" t="s">
        <v>612</v>
      </c>
      <c r="F95" s="241"/>
      <c r="G95" s="241"/>
      <c r="H95" s="241"/>
      <c r="I95" s="241"/>
      <c r="J95" s="241"/>
    </row>
    <row r="96" spans="1:10" ht="12.75">
      <c r="A96" s="31" t="s">
        <v>51</v>
      </c>
      <c r="B96" s="241"/>
      <c r="C96" s="241"/>
      <c r="D96" s="241"/>
      <c r="E96" s="244" t="s">
        <v>46</v>
      </c>
      <c r="F96" s="241"/>
      <c r="G96" s="241"/>
      <c r="H96" s="241"/>
      <c r="I96" s="241"/>
      <c r="J96" s="241"/>
    </row>
    <row r="97" spans="1:16" ht="12.75">
      <c r="A97" s="18" t="s">
        <v>44</v>
      </c>
      <c r="B97" s="242" t="s">
        <v>221</v>
      </c>
      <c r="C97" s="242" t="s">
        <v>613</v>
      </c>
      <c r="D97" s="243" t="s">
        <v>46</v>
      </c>
      <c r="E97" s="236" t="s">
        <v>614</v>
      </c>
      <c r="F97" s="237" t="s">
        <v>179</v>
      </c>
      <c r="G97" s="238">
        <v>1</v>
      </c>
      <c r="H97" s="239">
        <v>0</v>
      </c>
      <c r="I97" s="239">
        <f>ROUND(ROUND(H97,2)*ROUND(G97,3),2)</f>
        <v>0</v>
      </c>
      <c r="J97" s="241" t="s">
        <v>1636</v>
      </c>
      <c r="O97">
        <f>(I97*21)/100</f>
        <v>0</v>
      </c>
      <c r="P97" t="s">
        <v>22</v>
      </c>
    </row>
    <row r="98" spans="1:10" ht="38.25">
      <c r="A98" s="27" t="s">
        <v>49</v>
      </c>
      <c r="B98" s="241"/>
      <c r="C98" s="241"/>
      <c r="D98" s="241"/>
      <c r="E98" s="240" t="s">
        <v>615</v>
      </c>
      <c r="F98" s="241"/>
      <c r="G98" s="241"/>
      <c r="H98" s="241"/>
      <c r="I98" s="241"/>
      <c r="J98" s="241"/>
    </row>
    <row r="99" spans="1:10" ht="12.75">
      <c r="A99" s="31" t="s">
        <v>51</v>
      </c>
      <c r="B99" s="241"/>
      <c r="C99" s="241"/>
      <c r="D99" s="241"/>
      <c r="E99" s="244" t="s">
        <v>46</v>
      </c>
      <c r="F99" s="241"/>
      <c r="G99" s="241"/>
      <c r="H99" s="241"/>
      <c r="I99" s="241"/>
      <c r="J99" s="241"/>
    </row>
    <row r="100" spans="1:16" ht="12.75">
      <c r="A100" s="18" t="s">
        <v>175</v>
      </c>
      <c r="B100" s="242" t="s">
        <v>226</v>
      </c>
      <c r="C100" s="242" t="s">
        <v>616</v>
      </c>
      <c r="D100" s="243" t="s">
        <v>46</v>
      </c>
      <c r="E100" s="236" t="s">
        <v>617</v>
      </c>
      <c r="F100" s="237" t="s">
        <v>179</v>
      </c>
      <c r="G100" s="238">
        <v>1</v>
      </c>
      <c r="H100" s="239">
        <v>0</v>
      </c>
      <c r="I100" s="239">
        <f>ROUND(ROUND(H100,2)*ROUND(G100,3),2)</f>
        <v>0</v>
      </c>
      <c r="J100" s="241" t="s">
        <v>1636</v>
      </c>
      <c r="O100">
        <f>(I100*21)/100</f>
        <v>0</v>
      </c>
      <c r="P100" t="s">
        <v>22</v>
      </c>
    </row>
    <row r="101" spans="1:10" ht="12.75">
      <c r="A101" s="27" t="s">
        <v>49</v>
      </c>
      <c r="B101" s="241"/>
      <c r="C101" s="241"/>
      <c r="D101" s="241"/>
      <c r="E101" s="240" t="s">
        <v>618</v>
      </c>
      <c r="F101" s="241"/>
      <c r="G101" s="241"/>
      <c r="H101" s="241"/>
      <c r="I101" s="241"/>
      <c r="J101" s="241"/>
    </row>
    <row r="102" spans="1:10" ht="12.75">
      <c r="A102" s="31" t="s">
        <v>51</v>
      </c>
      <c r="B102" s="241"/>
      <c r="C102" s="241"/>
      <c r="D102" s="241"/>
      <c r="E102" s="244" t="s">
        <v>46</v>
      </c>
      <c r="F102" s="241"/>
      <c r="G102" s="241"/>
      <c r="H102" s="241"/>
      <c r="I102" s="241"/>
      <c r="J102" s="241"/>
    </row>
    <row r="103" spans="1:16" ht="12.75">
      <c r="A103" s="18" t="s">
        <v>44</v>
      </c>
      <c r="B103" s="242" t="s">
        <v>232</v>
      </c>
      <c r="C103" s="242" t="s">
        <v>503</v>
      </c>
      <c r="D103" s="243" t="s">
        <v>46</v>
      </c>
      <c r="E103" s="236" t="s">
        <v>504</v>
      </c>
      <c r="F103" s="237" t="s">
        <v>179</v>
      </c>
      <c r="G103" s="238">
        <v>2</v>
      </c>
      <c r="H103" s="239">
        <v>0</v>
      </c>
      <c r="I103" s="239">
        <f>ROUND(ROUND(H103,2)*ROUND(G103,3),2)</f>
        <v>0</v>
      </c>
      <c r="J103" s="241" t="s">
        <v>1636</v>
      </c>
      <c r="O103">
        <f>(I103*21)/100</f>
        <v>0</v>
      </c>
      <c r="P103" t="s">
        <v>22</v>
      </c>
    </row>
    <row r="104" spans="1:10" ht="38.25">
      <c r="A104" s="27" t="s">
        <v>49</v>
      </c>
      <c r="B104" s="241"/>
      <c r="C104" s="241"/>
      <c r="D104" s="241"/>
      <c r="E104" s="240" t="s">
        <v>505</v>
      </c>
      <c r="F104" s="241"/>
      <c r="G104" s="241"/>
      <c r="H104" s="241"/>
      <c r="I104" s="241"/>
      <c r="J104" s="241"/>
    </row>
    <row r="105" spans="1:10" ht="12.75">
      <c r="A105" s="31" t="s">
        <v>51</v>
      </c>
      <c r="B105" s="241"/>
      <c r="C105" s="241"/>
      <c r="D105" s="241"/>
      <c r="E105" s="244" t="s">
        <v>46</v>
      </c>
      <c r="F105" s="241"/>
      <c r="G105" s="241"/>
      <c r="H105" s="241"/>
      <c r="I105" s="241"/>
      <c r="J105" s="241"/>
    </row>
    <row r="106" spans="1:16" ht="12.75">
      <c r="A106" s="18" t="s">
        <v>44</v>
      </c>
      <c r="B106" s="242" t="s">
        <v>237</v>
      </c>
      <c r="C106" s="242" t="s">
        <v>515</v>
      </c>
      <c r="D106" s="243" t="s">
        <v>46</v>
      </c>
      <c r="E106" s="236" t="s">
        <v>516</v>
      </c>
      <c r="F106" s="237" t="s">
        <v>179</v>
      </c>
      <c r="G106" s="238">
        <v>1</v>
      </c>
      <c r="H106" s="239">
        <v>0</v>
      </c>
      <c r="I106" s="239">
        <f>ROUND(ROUND(H106,2)*ROUND(G106,3),2)</f>
        <v>0</v>
      </c>
      <c r="J106" s="241" t="s">
        <v>1636</v>
      </c>
      <c r="O106">
        <f>(I106*21)/100</f>
        <v>0</v>
      </c>
      <c r="P106" t="s">
        <v>22</v>
      </c>
    </row>
    <row r="107" spans="1:10" ht="12.75">
      <c r="A107" s="27" t="s">
        <v>49</v>
      </c>
      <c r="B107" s="241"/>
      <c r="C107" s="241"/>
      <c r="D107" s="241"/>
      <c r="E107" s="240" t="s">
        <v>517</v>
      </c>
      <c r="F107" s="241"/>
      <c r="G107" s="241"/>
      <c r="H107" s="241"/>
      <c r="I107" s="241"/>
      <c r="J107" s="241"/>
    </row>
    <row r="108" spans="1:10" ht="12.75">
      <c r="A108" s="31" t="s">
        <v>51</v>
      </c>
      <c r="B108" s="241"/>
      <c r="C108" s="241"/>
      <c r="D108" s="241"/>
      <c r="E108" s="244" t="s">
        <v>46</v>
      </c>
      <c r="F108" s="241"/>
      <c r="G108" s="241"/>
      <c r="H108" s="241"/>
      <c r="I108" s="241"/>
      <c r="J108" s="241"/>
    </row>
    <row r="109" spans="1:16" ht="12.75">
      <c r="A109" s="18" t="s">
        <v>175</v>
      </c>
      <c r="B109" s="242" t="s">
        <v>241</v>
      </c>
      <c r="C109" s="242" t="s">
        <v>519</v>
      </c>
      <c r="D109" s="243" t="s">
        <v>46</v>
      </c>
      <c r="E109" s="236" t="s">
        <v>520</v>
      </c>
      <c r="F109" s="237" t="s">
        <v>179</v>
      </c>
      <c r="G109" s="238">
        <v>1</v>
      </c>
      <c r="H109" s="239">
        <v>0</v>
      </c>
      <c r="I109" s="239">
        <f>ROUND(ROUND(H109,2)*ROUND(G109,3),2)</f>
        <v>0</v>
      </c>
      <c r="J109" s="241" t="s">
        <v>1636</v>
      </c>
      <c r="O109">
        <f>(I109*21)/100</f>
        <v>0</v>
      </c>
      <c r="P109" t="s">
        <v>22</v>
      </c>
    </row>
    <row r="110" spans="1:10" ht="12.75">
      <c r="A110" s="27" t="s">
        <v>49</v>
      </c>
      <c r="B110" s="241"/>
      <c r="C110" s="241"/>
      <c r="D110" s="241"/>
      <c r="E110" s="240" t="s">
        <v>521</v>
      </c>
      <c r="F110" s="241"/>
      <c r="G110" s="241"/>
      <c r="H110" s="241"/>
      <c r="I110" s="241"/>
      <c r="J110" s="241"/>
    </row>
    <row r="111" spans="1:10" ht="12.75">
      <c r="A111" s="31" t="s">
        <v>51</v>
      </c>
      <c r="B111" s="241"/>
      <c r="C111" s="241"/>
      <c r="D111" s="241"/>
      <c r="E111" s="244" t="s">
        <v>46</v>
      </c>
      <c r="F111" s="241"/>
      <c r="G111" s="241"/>
      <c r="H111" s="241"/>
      <c r="I111" s="241"/>
      <c r="J111" s="241"/>
    </row>
    <row r="112" spans="1:16" ht="12.75">
      <c r="A112" s="18" t="s">
        <v>44</v>
      </c>
      <c r="B112" s="242" t="s">
        <v>246</v>
      </c>
      <c r="C112" s="242" t="s">
        <v>551</v>
      </c>
      <c r="D112" s="243" t="s">
        <v>46</v>
      </c>
      <c r="E112" s="236" t="s">
        <v>552</v>
      </c>
      <c r="F112" s="237" t="s">
        <v>219</v>
      </c>
      <c r="G112" s="238">
        <v>1.852</v>
      </c>
      <c r="H112" s="239">
        <v>0</v>
      </c>
      <c r="I112" s="239">
        <f>ROUND(ROUND(H112,2)*ROUND(G112,3),2)</f>
        <v>0</v>
      </c>
      <c r="J112" s="241" t="s">
        <v>1636</v>
      </c>
      <c r="O112">
        <f>(I112*21)/100</f>
        <v>0</v>
      </c>
      <c r="P112" t="s">
        <v>22</v>
      </c>
    </row>
    <row r="113" spans="1:10" ht="12.75">
      <c r="A113" s="27" t="s">
        <v>49</v>
      </c>
      <c r="B113" s="241"/>
      <c r="C113" s="241"/>
      <c r="D113" s="241"/>
      <c r="E113" s="240" t="s">
        <v>552</v>
      </c>
      <c r="F113" s="241"/>
      <c r="G113" s="241"/>
      <c r="H113" s="241"/>
      <c r="I113" s="241"/>
      <c r="J113" s="241"/>
    </row>
    <row r="114" spans="1:10" ht="12.75">
      <c r="A114" s="31" t="s">
        <v>51</v>
      </c>
      <c r="B114" s="241"/>
      <c r="C114" s="241"/>
      <c r="D114" s="241"/>
      <c r="E114" s="244" t="s">
        <v>46</v>
      </c>
      <c r="F114" s="241"/>
      <c r="G114" s="241"/>
      <c r="H114" s="241"/>
      <c r="I114" s="241"/>
      <c r="J114" s="241"/>
    </row>
    <row r="115" spans="1:16" ht="12.75">
      <c r="A115" s="18" t="s">
        <v>44</v>
      </c>
      <c r="B115" s="242" t="s">
        <v>248</v>
      </c>
      <c r="C115" s="242" t="s">
        <v>554</v>
      </c>
      <c r="D115" s="243" t="s">
        <v>46</v>
      </c>
      <c r="E115" s="236" t="s">
        <v>555</v>
      </c>
      <c r="F115" s="237" t="s">
        <v>219</v>
      </c>
      <c r="G115" s="238">
        <v>2.352</v>
      </c>
      <c r="H115" s="239">
        <v>0</v>
      </c>
      <c r="I115" s="239">
        <f>ROUND(ROUND(H115,2)*ROUND(G115,3),2)</f>
        <v>0</v>
      </c>
      <c r="J115" s="241" t="s">
        <v>1636</v>
      </c>
      <c r="O115">
        <f>(I115*21)/100</f>
        <v>0</v>
      </c>
      <c r="P115" t="s">
        <v>22</v>
      </c>
    </row>
    <row r="116" spans="1:10" ht="12.75">
      <c r="A116" s="27" t="s">
        <v>49</v>
      </c>
      <c r="B116" s="241"/>
      <c r="C116" s="241"/>
      <c r="D116" s="241"/>
      <c r="E116" s="240" t="s">
        <v>556</v>
      </c>
      <c r="F116" s="241"/>
      <c r="G116" s="241"/>
      <c r="H116" s="241"/>
      <c r="I116" s="241"/>
      <c r="J116" s="241"/>
    </row>
    <row r="117" spans="1:10" ht="12.75">
      <c r="A117" s="31" t="s">
        <v>51</v>
      </c>
      <c r="B117" s="241"/>
      <c r="C117" s="241"/>
      <c r="D117" s="241"/>
      <c r="E117" s="244" t="s">
        <v>46</v>
      </c>
      <c r="F117" s="241"/>
      <c r="G117" s="241"/>
      <c r="H117" s="241"/>
      <c r="I117" s="241"/>
      <c r="J117" s="241"/>
    </row>
    <row r="118" spans="1:16" ht="12.75">
      <c r="A118" s="18" t="s">
        <v>44</v>
      </c>
      <c r="B118" s="242" t="s">
        <v>253</v>
      </c>
      <c r="C118" s="242" t="s">
        <v>558</v>
      </c>
      <c r="D118" s="243" t="s">
        <v>46</v>
      </c>
      <c r="E118" s="236" t="s">
        <v>559</v>
      </c>
      <c r="F118" s="237" t="s">
        <v>219</v>
      </c>
      <c r="G118" s="238">
        <v>0.5</v>
      </c>
      <c r="H118" s="239">
        <v>0</v>
      </c>
      <c r="I118" s="239">
        <f>ROUND(ROUND(H118,2)*ROUND(G118,3),2)</f>
        <v>0</v>
      </c>
      <c r="J118" s="241" t="s">
        <v>1636</v>
      </c>
      <c r="O118">
        <f>(I118*21)/100</f>
        <v>0</v>
      </c>
      <c r="P118" t="s">
        <v>22</v>
      </c>
    </row>
    <row r="119" spans="1:10" ht="12.75">
      <c r="A119" s="27" t="s">
        <v>49</v>
      </c>
      <c r="B119" s="241"/>
      <c r="C119" s="241"/>
      <c r="D119" s="241"/>
      <c r="E119" s="240" t="s">
        <v>559</v>
      </c>
      <c r="F119" s="241"/>
      <c r="G119" s="241"/>
      <c r="H119" s="241"/>
      <c r="I119" s="241"/>
      <c r="J119" s="241"/>
    </row>
    <row r="120" spans="1:10" ht="12.75">
      <c r="A120" s="31" t="s">
        <v>51</v>
      </c>
      <c r="B120" s="241"/>
      <c r="C120" s="241"/>
      <c r="D120" s="241"/>
      <c r="E120" s="244" t="s">
        <v>46</v>
      </c>
      <c r="F120" s="241"/>
      <c r="G120" s="241"/>
      <c r="H120" s="241"/>
      <c r="I120" s="241"/>
      <c r="J120" s="241"/>
    </row>
    <row r="121" spans="1:16" ht="12.75">
      <c r="A121" s="18" t="s">
        <v>44</v>
      </c>
      <c r="B121" s="242" t="s">
        <v>268</v>
      </c>
      <c r="C121" s="242" t="s">
        <v>619</v>
      </c>
      <c r="D121" s="243" t="s">
        <v>46</v>
      </c>
      <c r="E121" s="236" t="s">
        <v>620</v>
      </c>
      <c r="F121" s="237" t="s">
        <v>179</v>
      </c>
      <c r="G121" s="238">
        <v>1</v>
      </c>
      <c r="H121" s="239">
        <v>0</v>
      </c>
      <c r="I121" s="239">
        <f>ROUND(ROUND(H121,2)*ROUND(G121,3),2)</f>
        <v>0</v>
      </c>
      <c r="J121" s="241" t="s">
        <v>1636</v>
      </c>
      <c r="O121">
        <f>(I121*21)/100</f>
        <v>0</v>
      </c>
      <c r="P121" t="s">
        <v>22</v>
      </c>
    </row>
    <row r="122" spans="1:10" ht="25.5">
      <c r="A122" s="27" t="s">
        <v>49</v>
      </c>
      <c r="B122" s="241"/>
      <c r="C122" s="241"/>
      <c r="D122" s="241"/>
      <c r="E122" s="240" t="s">
        <v>621</v>
      </c>
      <c r="F122" s="241"/>
      <c r="G122" s="241"/>
      <c r="H122" s="241"/>
      <c r="I122" s="241"/>
      <c r="J122" s="241"/>
    </row>
    <row r="123" spans="1:10" ht="12.75">
      <c r="A123" s="31" t="s">
        <v>51</v>
      </c>
      <c r="B123" s="241"/>
      <c r="C123" s="241"/>
      <c r="D123" s="241"/>
      <c r="E123" s="244" t="s">
        <v>46</v>
      </c>
      <c r="F123" s="241"/>
      <c r="G123" s="241"/>
      <c r="H123" s="241"/>
      <c r="I123" s="241"/>
      <c r="J123" s="241"/>
    </row>
    <row r="124" spans="1:16" ht="12.75">
      <c r="A124" s="18" t="s">
        <v>44</v>
      </c>
      <c r="B124" s="242" t="s">
        <v>270</v>
      </c>
      <c r="C124" s="242" t="s">
        <v>622</v>
      </c>
      <c r="D124" s="243" t="s">
        <v>46</v>
      </c>
      <c r="E124" s="236" t="s">
        <v>623</v>
      </c>
      <c r="F124" s="237" t="s">
        <v>179</v>
      </c>
      <c r="G124" s="238">
        <v>1</v>
      </c>
      <c r="H124" s="239">
        <v>0</v>
      </c>
      <c r="I124" s="239">
        <f>ROUND(ROUND(H124,2)*ROUND(G124,3),2)</f>
        <v>0</v>
      </c>
      <c r="J124" s="241" t="s">
        <v>1636</v>
      </c>
      <c r="O124">
        <f>(I124*21)/100</f>
        <v>0</v>
      </c>
      <c r="P124" t="s">
        <v>22</v>
      </c>
    </row>
    <row r="125" spans="1:10" ht="25.5">
      <c r="A125" s="27" t="s">
        <v>49</v>
      </c>
      <c r="B125" s="241"/>
      <c r="C125" s="241"/>
      <c r="D125" s="241"/>
      <c r="E125" s="240" t="s">
        <v>624</v>
      </c>
      <c r="F125" s="241"/>
      <c r="G125" s="241"/>
      <c r="H125" s="241"/>
      <c r="I125" s="241"/>
      <c r="J125" s="241"/>
    </row>
    <row r="126" spans="1:10" ht="12.75">
      <c r="A126" s="31" t="s">
        <v>51</v>
      </c>
      <c r="B126" s="241"/>
      <c r="C126" s="241"/>
      <c r="D126" s="241"/>
      <c r="E126" s="244" t="s">
        <v>46</v>
      </c>
      <c r="F126" s="241"/>
      <c r="G126" s="241"/>
      <c r="H126" s="241"/>
      <c r="I126" s="241"/>
      <c r="J126" s="241"/>
    </row>
    <row r="127" spans="1:16" ht="12.75">
      <c r="A127" s="18" t="s">
        <v>44</v>
      </c>
      <c r="B127" s="242" t="s">
        <v>275</v>
      </c>
      <c r="C127" s="242" t="s">
        <v>625</v>
      </c>
      <c r="D127" s="243" t="s">
        <v>46</v>
      </c>
      <c r="E127" s="236" t="s">
        <v>626</v>
      </c>
      <c r="F127" s="237" t="s">
        <v>179</v>
      </c>
      <c r="G127" s="238">
        <v>1</v>
      </c>
      <c r="H127" s="239">
        <v>0</v>
      </c>
      <c r="I127" s="239">
        <f>ROUND(ROUND(H127,2)*ROUND(G127,3),2)</f>
        <v>0</v>
      </c>
      <c r="J127" s="241" t="s">
        <v>1636</v>
      </c>
      <c r="O127">
        <f>(I127*21)/100</f>
        <v>0</v>
      </c>
      <c r="P127" t="s">
        <v>22</v>
      </c>
    </row>
    <row r="128" spans="1:10" ht="25.5">
      <c r="A128" s="27" t="s">
        <v>49</v>
      </c>
      <c r="B128" s="241"/>
      <c r="C128" s="241"/>
      <c r="D128" s="241"/>
      <c r="E128" s="240" t="s">
        <v>627</v>
      </c>
      <c r="F128" s="241"/>
      <c r="G128" s="241"/>
      <c r="H128" s="241"/>
      <c r="I128" s="241"/>
      <c r="J128" s="241"/>
    </row>
    <row r="129" spans="1:10" ht="12.75">
      <c r="A129" s="29" t="s">
        <v>51</v>
      </c>
      <c r="B129" s="241"/>
      <c r="C129" s="241"/>
      <c r="D129" s="241"/>
      <c r="E129" s="244" t="s">
        <v>46</v>
      </c>
      <c r="F129" s="241"/>
      <c r="G129" s="241"/>
      <c r="H129" s="241"/>
      <c r="I129" s="241"/>
      <c r="J129" s="241"/>
    </row>
    <row r="130" spans="1:18" ht="12.75" customHeight="1">
      <c r="A130" s="2" t="s">
        <v>42</v>
      </c>
      <c r="B130" s="2"/>
      <c r="C130" s="33" t="s">
        <v>39</v>
      </c>
      <c r="D130" s="2"/>
      <c r="E130" s="20" t="s">
        <v>310</v>
      </c>
      <c r="F130" s="2"/>
      <c r="G130" s="2"/>
      <c r="H130" s="2"/>
      <c r="I130" s="34">
        <f>0+Q130</f>
        <v>0</v>
      </c>
      <c r="O130">
        <f>0+R130</f>
        <v>0</v>
      </c>
      <c r="Q130">
        <f>0+I131+I134+I137</f>
        <v>0</v>
      </c>
      <c r="R130">
        <f>0+O131+O134+O137</f>
        <v>0</v>
      </c>
    </row>
    <row r="131" spans="1:16" ht="25.5">
      <c r="A131" s="18" t="s">
        <v>44</v>
      </c>
      <c r="B131" s="22" t="s">
        <v>257</v>
      </c>
      <c r="C131" s="22" t="s">
        <v>561</v>
      </c>
      <c r="D131" s="18" t="s">
        <v>23</v>
      </c>
      <c r="E131" s="23" t="s">
        <v>562</v>
      </c>
      <c r="F131" s="24" t="s">
        <v>112</v>
      </c>
      <c r="G131" s="25">
        <v>0.085</v>
      </c>
      <c r="H131" s="26">
        <v>0</v>
      </c>
      <c r="I131" s="26">
        <f>ROUND(ROUND(H131,2)*ROUND(G131,3),2)</f>
        <v>0</v>
      </c>
      <c r="O131">
        <f>(I131*21)/100</f>
        <v>0</v>
      </c>
      <c r="P131" t="s">
        <v>22</v>
      </c>
    </row>
    <row r="132" spans="1:5" ht="89.25">
      <c r="A132" s="27" t="s">
        <v>49</v>
      </c>
      <c r="E132" s="28" t="s">
        <v>628</v>
      </c>
    </row>
    <row r="133" spans="1:5" ht="12.75">
      <c r="A133" s="31" t="s">
        <v>51</v>
      </c>
      <c r="E133" s="30" t="s">
        <v>629</v>
      </c>
    </row>
    <row r="134" spans="1:16" ht="25.5">
      <c r="A134" s="18" t="s">
        <v>44</v>
      </c>
      <c r="B134" s="22" t="s">
        <v>261</v>
      </c>
      <c r="C134" s="22" t="s">
        <v>561</v>
      </c>
      <c r="D134" s="18" t="s">
        <v>308</v>
      </c>
      <c r="E134" s="23" t="s">
        <v>562</v>
      </c>
      <c r="F134" s="24" t="s">
        <v>112</v>
      </c>
      <c r="G134" s="25">
        <v>0.011</v>
      </c>
      <c r="H134" s="26">
        <v>0</v>
      </c>
      <c r="I134" s="26">
        <f>ROUND(ROUND(H134,2)*ROUND(G134,3),2)</f>
        <v>0</v>
      </c>
      <c r="O134">
        <f>(I134*21)/100</f>
        <v>0</v>
      </c>
      <c r="P134" t="s">
        <v>22</v>
      </c>
    </row>
    <row r="135" spans="1:5" ht="63.75">
      <c r="A135" s="27" t="s">
        <v>49</v>
      </c>
      <c r="E135" s="28" t="s">
        <v>563</v>
      </c>
    </row>
    <row r="136" spans="1:5" ht="12.75">
      <c r="A136" s="31" t="s">
        <v>51</v>
      </c>
      <c r="E136" s="30" t="s">
        <v>630</v>
      </c>
    </row>
    <row r="137" spans="1:16" ht="12.75">
      <c r="A137" s="18" t="s">
        <v>44</v>
      </c>
      <c r="B137" s="22" t="s">
        <v>266</v>
      </c>
      <c r="C137" s="22" t="s">
        <v>566</v>
      </c>
      <c r="D137" s="18" t="s">
        <v>46</v>
      </c>
      <c r="E137" s="23" t="s">
        <v>567</v>
      </c>
      <c r="F137" s="24" t="s">
        <v>156</v>
      </c>
      <c r="G137" s="25">
        <v>0.626006</v>
      </c>
      <c r="H137" s="26">
        <v>0</v>
      </c>
      <c r="I137" s="26">
        <f>ROUND(ROUND(H137,2)*ROUND(G137,3),2)</f>
        <v>0</v>
      </c>
      <c r="O137">
        <f>(I137*21)/100</f>
        <v>0</v>
      </c>
      <c r="P137" t="s">
        <v>22</v>
      </c>
    </row>
    <row r="138" spans="1:5" ht="25.5">
      <c r="A138" s="27" t="s">
        <v>49</v>
      </c>
      <c r="E138" s="28" t="s">
        <v>568</v>
      </c>
    </row>
    <row r="139" spans="1:5" ht="12.75">
      <c r="A139" s="29" t="s">
        <v>51</v>
      </c>
      <c r="E139" s="30" t="s">
        <v>46</v>
      </c>
    </row>
  </sheetData>
  <mergeCells count="12">
    <mergeCell ref="F7:F8"/>
    <mergeCell ref="G7:G8"/>
    <mergeCell ref="H7:I7"/>
    <mergeCell ref="C3:D3"/>
    <mergeCell ref="C4:D4"/>
    <mergeCell ref="C5:D5"/>
    <mergeCell ref="C6:D6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"/>
  <sheetViews>
    <sheetView workbookViewId="0" topLeftCell="A1">
      <selection activeCell="A1" sqref="A1:G1"/>
    </sheetView>
  </sheetViews>
  <sheetFormatPr defaultColWidth="9.140625" defaultRowHeight="12.75" outlineLevelRow="1"/>
  <cols>
    <col min="1" max="1" width="4.28125" style="37" customWidth="1"/>
    <col min="2" max="2" width="14.421875" style="38" customWidth="1"/>
    <col min="3" max="3" width="38.28125" style="38" customWidth="1"/>
    <col min="4" max="4" width="4.57421875" style="37" customWidth="1"/>
    <col min="5" max="5" width="10.57421875" style="37" customWidth="1"/>
    <col min="6" max="6" width="9.8515625" style="37" customWidth="1"/>
    <col min="7" max="7" width="12.7109375" style="37" customWidth="1"/>
    <col min="8" max="21" width="9.140625" style="37" hidden="1" customWidth="1"/>
    <col min="22" max="28" width="9.140625" style="37" customWidth="1"/>
    <col min="29" max="39" width="9.140625" style="37" hidden="1" customWidth="1"/>
    <col min="40" max="16384" width="9.140625" style="37" customWidth="1"/>
  </cols>
  <sheetData>
    <row r="1" spans="1:31" ht="15.75" customHeight="1">
      <c r="A1" s="261" t="s">
        <v>1398</v>
      </c>
      <c r="B1" s="261"/>
      <c r="C1" s="261"/>
      <c r="D1" s="261"/>
      <c r="E1" s="261"/>
      <c r="F1" s="261"/>
      <c r="G1" s="261"/>
      <c r="AE1" s="37" t="s">
        <v>1397</v>
      </c>
    </row>
    <row r="2" spans="1:31" ht="24.95" customHeight="1">
      <c r="A2" s="103" t="s">
        <v>1396</v>
      </c>
      <c r="B2" s="102"/>
      <c r="C2" s="262" t="s">
        <v>1395</v>
      </c>
      <c r="D2" s="263"/>
      <c r="E2" s="263"/>
      <c r="F2" s="263"/>
      <c r="G2" s="264"/>
      <c r="AE2" s="37" t="s">
        <v>1394</v>
      </c>
    </row>
    <row r="3" spans="1:31" ht="24.95" customHeight="1">
      <c r="A3" s="103" t="s">
        <v>1393</v>
      </c>
      <c r="B3" s="102"/>
      <c r="C3" s="262" t="s">
        <v>1392</v>
      </c>
      <c r="D3" s="263"/>
      <c r="E3" s="263"/>
      <c r="F3" s="263"/>
      <c r="G3" s="264"/>
      <c r="AE3" s="37" t="s">
        <v>1391</v>
      </c>
    </row>
    <row r="4" spans="1:31" ht="24.95" customHeight="1" hidden="1">
      <c r="A4" s="103" t="s">
        <v>1390</v>
      </c>
      <c r="B4" s="102"/>
      <c r="C4" s="262"/>
      <c r="D4" s="263"/>
      <c r="E4" s="263"/>
      <c r="F4" s="263"/>
      <c r="G4" s="264"/>
      <c r="AE4" s="37" t="s">
        <v>1389</v>
      </c>
    </row>
    <row r="5" spans="1:31" ht="12.75" hidden="1">
      <c r="A5" s="101" t="s">
        <v>1388</v>
      </c>
      <c r="B5" s="100"/>
      <c r="C5" s="100"/>
      <c r="D5" s="99"/>
      <c r="E5" s="99"/>
      <c r="F5" s="99"/>
      <c r="G5" s="98"/>
      <c r="AE5" s="37" t="s">
        <v>1387</v>
      </c>
    </row>
    <row r="7" spans="1:21" ht="38.25">
      <c r="A7" s="95" t="s">
        <v>1386</v>
      </c>
      <c r="B7" s="97" t="s">
        <v>1385</v>
      </c>
      <c r="C7" s="97" t="s">
        <v>31</v>
      </c>
      <c r="D7" s="95" t="s">
        <v>33</v>
      </c>
      <c r="E7" s="95" t="s">
        <v>1384</v>
      </c>
      <c r="F7" s="96" t="s">
        <v>1383</v>
      </c>
      <c r="G7" s="95" t="s">
        <v>40</v>
      </c>
      <c r="H7" s="94" t="s">
        <v>1382</v>
      </c>
      <c r="I7" s="94" t="s">
        <v>1381</v>
      </c>
      <c r="J7" s="94" t="s">
        <v>1380</v>
      </c>
      <c r="K7" s="94" t="s">
        <v>1379</v>
      </c>
      <c r="L7" s="94" t="s">
        <v>8</v>
      </c>
      <c r="M7" s="94" t="s">
        <v>1378</v>
      </c>
      <c r="N7" s="94" t="s">
        <v>1377</v>
      </c>
      <c r="O7" s="94" t="s">
        <v>1376</v>
      </c>
      <c r="P7" s="94" t="s">
        <v>1375</v>
      </c>
      <c r="Q7" s="94" t="s">
        <v>1374</v>
      </c>
      <c r="R7" s="94" t="s">
        <v>1373</v>
      </c>
      <c r="S7" s="94" t="s">
        <v>1372</v>
      </c>
      <c r="T7" s="94" t="s">
        <v>1371</v>
      </c>
      <c r="U7" s="94" t="s">
        <v>1370</v>
      </c>
    </row>
    <row r="8" spans="1:31" ht="12.75">
      <c r="A8" s="88" t="s">
        <v>1308</v>
      </c>
      <c r="B8" s="93" t="s">
        <v>21</v>
      </c>
      <c r="C8" s="92" t="s">
        <v>1369</v>
      </c>
      <c r="D8" s="91"/>
      <c r="E8" s="90"/>
      <c r="F8" s="89"/>
      <c r="G8" s="89">
        <f>SUMIF(AE9:AE10,"&lt;&gt;NOR",G9:G10)</f>
        <v>0</v>
      </c>
      <c r="H8" s="89"/>
      <c r="I8" s="89">
        <f>SUM(I9:I10)</f>
        <v>2259.7200000000003</v>
      </c>
      <c r="J8" s="89"/>
      <c r="K8" s="89">
        <f>SUM(K9:K10)</f>
        <v>1815.48</v>
      </c>
      <c r="L8" s="89"/>
      <c r="M8" s="89">
        <f>SUM(M9:M10)</f>
        <v>0</v>
      </c>
      <c r="N8" s="87"/>
      <c r="O8" s="87">
        <f>SUM(O9:O10)</f>
        <v>0.023039999999999998</v>
      </c>
      <c r="P8" s="87"/>
      <c r="Q8" s="87">
        <f>SUM(Q9:Q10)</f>
        <v>0</v>
      </c>
      <c r="R8" s="87"/>
      <c r="S8" s="87"/>
      <c r="T8" s="88"/>
      <c r="U8" s="87">
        <f>SUM(U9:U10)</f>
        <v>3.49</v>
      </c>
      <c r="AE8" s="37" t="s">
        <v>1305</v>
      </c>
    </row>
    <row r="9" spans="1:60" ht="12.75" outlineLevel="1">
      <c r="A9" s="76">
        <v>1</v>
      </c>
      <c r="B9" s="76" t="s">
        <v>1368</v>
      </c>
      <c r="C9" s="75" t="s">
        <v>1367</v>
      </c>
      <c r="D9" s="74" t="s">
        <v>1316</v>
      </c>
      <c r="E9" s="73">
        <v>36</v>
      </c>
      <c r="F9" s="72"/>
      <c r="G9" s="72">
        <f>E9*F9</f>
        <v>0</v>
      </c>
      <c r="H9" s="72">
        <v>34.07</v>
      </c>
      <c r="I9" s="72">
        <f>ROUND(E9*H9,2)</f>
        <v>1226.52</v>
      </c>
      <c r="J9" s="72">
        <v>50.43</v>
      </c>
      <c r="K9" s="72">
        <f>ROUND(E9*J9,2)</f>
        <v>1815.48</v>
      </c>
      <c r="L9" s="72">
        <v>0</v>
      </c>
      <c r="M9" s="72">
        <f>G9*(1+L9/100)</f>
        <v>0</v>
      </c>
      <c r="N9" s="70">
        <v>0.00033</v>
      </c>
      <c r="O9" s="70">
        <f>ROUND(E9*N9,5)</f>
        <v>0.01188</v>
      </c>
      <c r="P9" s="70">
        <v>0</v>
      </c>
      <c r="Q9" s="70">
        <f>ROUND(E9*P9,5)</f>
        <v>0</v>
      </c>
      <c r="R9" s="70"/>
      <c r="S9" s="70"/>
      <c r="T9" s="71">
        <v>0.097</v>
      </c>
      <c r="U9" s="70">
        <f>ROUND(E9*T9,2)</f>
        <v>3.49</v>
      </c>
      <c r="V9" s="62"/>
      <c r="W9" s="62"/>
      <c r="X9" s="62"/>
      <c r="Y9" s="62"/>
      <c r="Z9" s="62"/>
      <c r="AA9" s="62"/>
      <c r="AB9" s="62"/>
      <c r="AC9" s="62"/>
      <c r="AD9" s="62"/>
      <c r="AE9" s="62" t="s">
        <v>1294</v>
      </c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</row>
    <row r="10" spans="1:60" ht="12.75" outlineLevel="1">
      <c r="A10" s="76">
        <v>2</v>
      </c>
      <c r="B10" s="76" t="s">
        <v>1366</v>
      </c>
      <c r="C10" s="75" t="s">
        <v>1365</v>
      </c>
      <c r="D10" s="74" t="s">
        <v>1316</v>
      </c>
      <c r="E10" s="73">
        <v>36</v>
      </c>
      <c r="F10" s="72"/>
      <c r="G10" s="72">
        <f>E10*F10</f>
        <v>0</v>
      </c>
      <c r="H10" s="72">
        <v>28.7</v>
      </c>
      <c r="I10" s="72">
        <f>ROUND(E10*H10,2)</f>
        <v>1033.2</v>
      </c>
      <c r="J10" s="72">
        <v>0</v>
      </c>
      <c r="K10" s="72">
        <f>ROUND(E10*J10,2)</f>
        <v>0</v>
      </c>
      <c r="L10" s="72">
        <v>0</v>
      </c>
      <c r="M10" s="72">
        <f>G10*(1+L10/100)</f>
        <v>0</v>
      </c>
      <c r="N10" s="70">
        <v>0.00031</v>
      </c>
      <c r="O10" s="70">
        <f>ROUND(E10*N10,5)</f>
        <v>0.01116</v>
      </c>
      <c r="P10" s="70">
        <v>0</v>
      </c>
      <c r="Q10" s="70">
        <f>ROUND(E10*P10,5)</f>
        <v>0</v>
      </c>
      <c r="R10" s="70"/>
      <c r="S10" s="70"/>
      <c r="T10" s="71">
        <v>0</v>
      </c>
      <c r="U10" s="70">
        <f>ROUND(E10*T10,2)</f>
        <v>0</v>
      </c>
      <c r="V10" s="62"/>
      <c r="W10" s="62"/>
      <c r="X10" s="62"/>
      <c r="Y10" s="62"/>
      <c r="Z10" s="62"/>
      <c r="AA10" s="62"/>
      <c r="AB10" s="62"/>
      <c r="AC10" s="62"/>
      <c r="AD10" s="62"/>
      <c r="AE10" s="62" t="s">
        <v>1354</v>
      </c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31" ht="12.75">
      <c r="A11" s="83" t="s">
        <v>1308</v>
      </c>
      <c r="B11" s="83" t="s">
        <v>1364</v>
      </c>
      <c r="C11" s="82" t="s">
        <v>1363</v>
      </c>
      <c r="D11" s="81"/>
      <c r="E11" s="80"/>
      <c r="F11" s="79"/>
      <c r="G11" s="79">
        <f>SUMIF(AE12:AE18,"&lt;&gt;NOR",G12:G18)</f>
        <v>0</v>
      </c>
      <c r="H11" s="79"/>
      <c r="I11" s="79">
        <f>SUM(I12:I18)</f>
        <v>14284.08</v>
      </c>
      <c r="J11" s="79"/>
      <c r="K11" s="79">
        <f>SUM(K12:K18)</f>
        <v>5581.12</v>
      </c>
      <c r="L11" s="79"/>
      <c r="M11" s="79">
        <f>SUM(M12:M18)</f>
        <v>0</v>
      </c>
      <c r="N11" s="77"/>
      <c r="O11" s="77">
        <f>SUM(O12:O18)</f>
        <v>0.07504000000000001</v>
      </c>
      <c r="P11" s="77"/>
      <c r="Q11" s="77">
        <f>SUM(Q12:Q18)</f>
        <v>0</v>
      </c>
      <c r="R11" s="77"/>
      <c r="S11" s="77"/>
      <c r="T11" s="78"/>
      <c r="U11" s="77">
        <f>SUM(U12:U18)</f>
        <v>10.32</v>
      </c>
      <c r="AE11" s="37" t="s">
        <v>1305</v>
      </c>
    </row>
    <row r="12" spans="1:60" ht="22.5" outlineLevel="1">
      <c r="A12" s="76">
        <v>3</v>
      </c>
      <c r="B12" s="76" t="s">
        <v>1362</v>
      </c>
      <c r="C12" s="75" t="s">
        <v>1361</v>
      </c>
      <c r="D12" s="74" t="s">
        <v>1316</v>
      </c>
      <c r="E12" s="73">
        <v>36</v>
      </c>
      <c r="F12" s="72"/>
      <c r="G12" s="72">
        <f aca="true" t="shared" si="0" ref="G12:G18">E12*F12</f>
        <v>0</v>
      </c>
      <c r="H12" s="72">
        <v>63.7</v>
      </c>
      <c r="I12" s="72">
        <f aca="true" t="shared" si="1" ref="I12:I18">ROUND(E12*H12,2)</f>
        <v>2293.2</v>
      </c>
      <c r="J12" s="72">
        <v>70.3</v>
      </c>
      <c r="K12" s="72">
        <f aca="true" t="shared" si="2" ref="K12:K18">ROUND(E12*J12,2)</f>
        <v>2530.8</v>
      </c>
      <c r="L12" s="72">
        <v>0</v>
      </c>
      <c r="M12" s="72">
        <f aca="true" t="shared" si="3" ref="M12:M18">G12*(1+L12/100)</f>
        <v>0</v>
      </c>
      <c r="N12" s="70">
        <v>0.00099</v>
      </c>
      <c r="O12" s="70">
        <f aca="true" t="shared" si="4" ref="O12:O18">ROUND(E12*N12,5)</f>
        <v>0.03564</v>
      </c>
      <c r="P12" s="70">
        <v>0</v>
      </c>
      <c r="Q12" s="70">
        <f aca="true" t="shared" si="5" ref="Q12:Q18">ROUND(E12*P12,5)</f>
        <v>0</v>
      </c>
      <c r="R12" s="70"/>
      <c r="S12" s="70"/>
      <c r="T12" s="71">
        <v>0.13</v>
      </c>
      <c r="U12" s="70">
        <f aca="true" t="shared" si="6" ref="U12:U18">ROUND(E12*T12,2)</f>
        <v>4.68</v>
      </c>
      <c r="V12" s="62"/>
      <c r="W12" s="62"/>
      <c r="X12" s="62"/>
      <c r="Y12" s="62"/>
      <c r="Z12" s="62"/>
      <c r="AA12" s="62"/>
      <c r="AB12" s="62"/>
      <c r="AC12" s="62"/>
      <c r="AD12" s="62"/>
      <c r="AE12" s="62" t="s">
        <v>1294</v>
      </c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33.75" outlineLevel="1">
      <c r="A13" s="76">
        <v>4</v>
      </c>
      <c r="B13" s="76" t="s">
        <v>1360</v>
      </c>
      <c r="C13" s="75" t="s">
        <v>1359</v>
      </c>
      <c r="D13" s="74" t="s">
        <v>1309</v>
      </c>
      <c r="E13" s="73">
        <v>4</v>
      </c>
      <c r="F13" s="72"/>
      <c r="G13" s="72">
        <f t="shared" si="0"/>
        <v>0</v>
      </c>
      <c r="H13" s="72">
        <v>35.48</v>
      </c>
      <c r="I13" s="72">
        <f t="shared" si="1"/>
        <v>141.92</v>
      </c>
      <c r="J13" s="72">
        <v>190.52</v>
      </c>
      <c r="K13" s="72">
        <f t="shared" si="2"/>
        <v>762.08</v>
      </c>
      <c r="L13" s="72">
        <v>0</v>
      </c>
      <c r="M13" s="72">
        <f t="shared" si="3"/>
        <v>0</v>
      </c>
      <c r="N13" s="70">
        <v>0.00021</v>
      </c>
      <c r="O13" s="70">
        <f t="shared" si="4"/>
        <v>0.00084</v>
      </c>
      <c r="P13" s="70">
        <v>0</v>
      </c>
      <c r="Q13" s="70">
        <f t="shared" si="5"/>
        <v>0</v>
      </c>
      <c r="R13" s="70"/>
      <c r="S13" s="70"/>
      <c r="T13" s="71">
        <v>0.35217</v>
      </c>
      <c r="U13" s="70">
        <f t="shared" si="6"/>
        <v>1.41</v>
      </c>
      <c r="V13" s="62"/>
      <c r="W13" s="62"/>
      <c r="X13" s="62"/>
      <c r="Y13" s="62"/>
      <c r="Z13" s="62"/>
      <c r="AA13" s="62"/>
      <c r="AB13" s="62"/>
      <c r="AC13" s="62"/>
      <c r="AD13" s="62"/>
      <c r="AE13" s="62" t="s">
        <v>1294</v>
      </c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2.5" outlineLevel="1">
      <c r="A14" s="76">
        <v>5</v>
      </c>
      <c r="B14" s="76" t="s">
        <v>1358</v>
      </c>
      <c r="C14" s="75" t="s">
        <v>1357</v>
      </c>
      <c r="D14" s="74" t="s">
        <v>1316</v>
      </c>
      <c r="E14" s="73">
        <v>36</v>
      </c>
      <c r="F14" s="72"/>
      <c r="G14" s="72">
        <f t="shared" si="0"/>
        <v>0</v>
      </c>
      <c r="H14" s="72">
        <v>0</v>
      </c>
      <c r="I14" s="72">
        <f t="shared" si="1"/>
        <v>0</v>
      </c>
      <c r="J14" s="72">
        <v>40.1</v>
      </c>
      <c r="K14" s="72">
        <f t="shared" si="2"/>
        <v>1443.6</v>
      </c>
      <c r="L14" s="72">
        <v>0</v>
      </c>
      <c r="M14" s="72">
        <f t="shared" si="3"/>
        <v>0</v>
      </c>
      <c r="N14" s="70">
        <v>0</v>
      </c>
      <c r="O14" s="70">
        <f t="shared" si="4"/>
        <v>0</v>
      </c>
      <c r="P14" s="70">
        <v>0</v>
      </c>
      <c r="Q14" s="70">
        <f t="shared" si="5"/>
        <v>0</v>
      </c>
      <c r="R14" s="70"/>
      <c r="S14" s="70"/>
      <c r="T14" s="71">
        <v>0.07406</v>
      </c>
      <c r="U14" s="70">
        <f t="shared" si="6"/>
        <v>2.67</v>
      </c>
      <c r="V14" s="62"/>
      <c r="W14" s="62"/>
      <c r="X14" s="62"/>
      <c r="Y14" s="62"/>
      <c r="Z14" s="62"/>
      <c r="AA14" s="62"/>
      <c r="AB14" s="62"/>
      <c r="AC14" s="62"/>
      <c r="AD14" s="62"/>
      <c r="AE14" s="62" t="s">
        <v>1294</v>
      </c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12.75" outlineLevel="1">
      <c r="A15" s="76">
        <v>6</v>
      </c>
      <c r="B15" s="76" t="s">
        <v>1356</v>
      </c>
      <c r="C15" s="75" t="s">
        <v>1355</v>
      </c>
      <c r="D15" s="74" t="s">
        <v>1316</v>
      </c>
      <c r="E15" s="73">
        <v>40</v>
      </c>
      <c r="F15" s="72"/>
      <c r="G15" s="72">
        <f t="shared" si="0"/>
        <v>0</v>
      </c>
      <c r="H15" s="72">
        <v>261</v>
      </c>
      <c r="I15" s="72">
        <f t="shared" si="1"/>
        <v>10440</v>
      </c>
      <c r="J15" s="72">
        <v>0</v>
      </c>
      <c r="K15" s="72">
        <f t="shared" si="2"/>
        <v>0</v>
      </c>
      <c r="L15" s="72">
        <v>0</v>
      </c>
      <c r="M15" s="72">
        <f t="shared" si="3"/>
        <v>0</v>
      </c>
      <c r="N15" s="70">
        <v>0.00089</v>
      </c>
      <c r="O15" s="70">
        <f t="shared" si="4"/>
        <v>0.0356</v>
      </c>
      <c r="P15" s="70">
        <v>0</v>
      </c>
      <c r="Q15" s="70">
        <f t="shared" si="5"/>
        <v>0</v>
      </c>
      <c r="R15" s="70"/>
      <c r="S15" s="70"/>
      <c r="T15" s="71">
        <v>0</v>
      </c>
      <c r="U15" s="70">
        <f t="shared" si="6"/>
        <v>0</v>
      </c>
      <c r="V15" s="62"/>
      <c r="W15" s="62"/>
      <c r="X15" s="62"/>
      <c r="Y15" s="62"/>
      <c r="Z15" s="62"/>
      <c r="AA15" s="62"/>
      <c r="AB15" s="62"/>
      <c r="AC15" s="62"/>
      <c r="AD15" s="62"/>
      <c r="AE15" s="62" t="s">
        <v>1354</v>
      </c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2.5" outlineLevel="1">
      <c r="A16" s="76">
        <v>7</v>
      </c>
      <c r="B16" s="76" t="s">
        <v>1353</v>
      </c>
      <c r="C16" s="75" t="s">
        <v>1352</v>
      </c>
      <c r="D16" s="74" t="s">
        <v>1316</v>
      </c>
      <c r="E16" s="73">
        <v>8</v>
      </c>
      <c r="F16" s="72"/>
      <c r="G16" s="72">
        <f t="shared" si="0"/>
        <v>0</v>
      </c>
      <c r="H16" s="72">
        <v>174.17</v>
      </c>
      <c r="I16" s="72">
        <f t="shared" si="1"/>
        <v>1393.36</v>
      </c>
      <c r="J16" s="72">
        <v>50.83000000000001</v>
      </c>
      <c r="K16" s="72">
        <f t="shared" si="2"/>
        <v>406.64</v>
      </c>
      <c r="L16" s="72">
        <v>0</v>
      </c>
      <c r="M16" s="72">
        <f t="shared" si="3"/>
        <v>0</v>
      </c>
      <c r="N16" s="70">
        <v>0.00037</v>
      </c>
      <c r="O16" s="70">
        <f t="shared" si="4"/>
        <v>0.00296</v>
      </c>
      <c r="P16" s="70">
        <v>0</v>
      </c>
      <c r="Q16" s="70">
        <f t="shared" si="5"/>
        <v>0</v>
      </c>
      <c r="R16" s="70"/>
      <c r="S16" s="70"/>
      <c r="T16" s="71">
        <v>0.094</v>
      </c>
      <c r="U16" s="70">
        <f t="shared" si="6"/>
        <v>0.75</v>
      </c>
      <c r="V16" s="62"/>
      <c r="W16" s="62"/>
      <c r="X16" s="62"/>
      <c r="Y16" s="62"/>
      <c r="Z16" s="62"/>
      <c r="AA16" s="62"/>
      <c r="AB16" s="62"/>
      <c r="AC16" s="62"/>
      <c r="AD16" s="62"/>
      <c r="AE16" s="62" t="s">
        <v>1294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2.5" outlineLevel="1">
      <c r="A17" s="76">
        <v>8</v>
      </c>
      <c r="B17" s="76" t="s">
        <v>1351</v>
      </c>
      <c r="C17" s="75" t="s">
        <v>1350</v>
      </c>
      <c r="D17" s="74" t="s">
        <v>1309</v>
      </c>
      <c r="E17" s="73">
        <v>8</v>
      </c>
      <c r="F17" s="72"/>
      <c r="G17" s="72">
        <f t="shared" si="0"/>
        <v>0</v>
      </c>
      <c r="H17" s="72">
        <v>1.95</v>
      </c>
      <c r="I17" s="72">
        <f t="shared" si="1"/>
        <v>15.6</v>
      </c>
      <c r="J17" s="72">
        <v>43.949999999999996</v>
      </c>
      <c r="K17" s="72">
        <f t="shared" si="2"/>
        <v>351.6</v>
      </c>
      <c r="L17" s="72">
        <v>0</v>
      </c>
      <c r="M17" s="72">
        <f t="shared" si="3"/>
        <v>0</v>
      </c>
      <c r="N17" s="70">
        <v>0</v>
      </c>
      <c r="O17" s="70">
        <f t="shared" si="4"/>
        <v>0</v>
      </c>
      <c r="P17" s="70">
        <v>0</v>
      </c>
      <c r="Q17" s="70">
        <f t="shared" si="5"/>
        <v>0</v>
      </c>
      <c r="R17" s="70"/>
      <c r="S17" s="70"/>
      <c r="T17" s="71">
        <v>0.08117</v>
      </c>
      <c r="U17" s="70">
        <f t="shared" si="6"/>
        <v>0.65</v>
      </c>
      <c r="V17" s="62"/>
      <c r="W17" s="62"/>
      <c r="X17" s="62"/>
      <c r="Y17" s="62"/>
      <c r="Z17" s="62"/>
      <c r="AA17" s="62"/>
      <c r="AB17" s="62"/>
      <c r="AC17" s="62"/>
      <c r="AD17" s="62"/>
      <c r="AE17" s="62" t="s">
        <v>1294</v>
      </c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12.75" outlineLevel="1">
      <c r="A18" s="76">
        <v>9</v>
      </c>
      <c r="B18" s="76" t="s">
        <v>1349</v>
      </c>
      <c r="C18" s="75" t="s">
        <v>1348</v>
      </c>
      <c r="D18" s="74" t="s">
        <v>1309</v>
      </c>
      <c r="E18" s="73">
        <v>1</v>
      </c>
      <c r="F18" s="72"/>
      <c r="G18" s="72">
        <f t="shared" si="0"/>
        <v>0</v>
      </c>
      <c r="H18" s="72">
        <v>0</v>
      </c>
      <c r="I18" s="72">
        <f t="shared" si="1"/>
        <v>0</v>
      </c>
      <c r="J18" s="72">
        <v>86.4</v>
      </c>
      <c r="K18" s="72">
        <f t="shared" si="2"/>
        <v>86.4</v>
      </c>
      <c r="L18" s="72">
        <v>0</v>
      </c>
      <c r="M18" s="72">
        <f t="shared" si="3"/>
        <v>0</v>
      </c>
      <c r="N18" s="70">
        <v>0</v>
      </c>
      <c r="O18" s="70">
        <f t="shared" si="4"/>
        <v>0</v>
      </c>
      <c r="P18" s="70">
        <v>0</v>
      </c>
      <c r="Q18" s="70">
        <f t="shared" si="5"/>
        <v>0</v>
      </c>
      <c r="R18" s="70"/>
      <c r="S18" s="70"/>
      <c r="T18" s="71">
        <v>0.1598</v>
      </c>
      <c r="U18" s="70">
        <f t="shared" si="6"/>
        <v>0.16</v>
      </c>
      <c r="V18" s="62"/>
      <c r="W18" s="62"/>
      <c r="X18" s="62"/>
      <c r="Y18" s="62"/>
      <c r="Z18" s="62"/>
      <c r="AA18" s="62"/>
      <c r="AB18" s="62"/>
      <c r="AC18" s="62"/>
      <c r="AD18" s="62"/>
      <c r="AE18" s="62" t="s">
        <v>1294</v>
      </c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31" ht="12.75">
      <c r="A19" s="83" t="s">
        <v>1308</v>
      </c>
      <c r="B19" s="83" t="s">
        <v>1347</v>
      </c>
      <c r="C19" s="82" t="s">
        <v>1346</v>
      </c>
      <c r="D19" s="81"/>
      <c r="E19" s="80"/>
      <c r="F19" s="79"/>
      <c r="G19" s="79">
        <f>SUMIF(AE20:AE33,"&lt;&gt;NOR",G20:G33)</f>
        <v>0</v>
      </c>
      <c r="H19" s="79"/>
      <c r="I19" s="79">
        <f>SUM(I20:I33)</f>
        <v>1615.5400000000002</v>
      </c>
      <c r="J19" s="79"/>
      <c r="K19" s="79">
        <f>SUM(K20:K33)</f>
        <v>23110.85</v>
      </c>
      <c r="L19" s="79"/>
      <c r="M19" s="79">
        <f>SUM(M20:M33)</f>
        <v>0</v>
      </c>
      <c r="N19" s="77"/>
      <c r="O19" s="77">
        <f>SUM(O20:O33)</f>
        <v>3.97914</v>
      </c>
      <c r="P19" s="77"/>
      <c r="Q19" s="77">
        <f>SUM(Q20:Q33)</f>
        <v>0</v>
      </c>
      <c r="R19" s="77"/>
      <c r="S19" s="77"/>
      <c r="T19" s="78"/>
      <c r="U19" s="77">
        <f>SUM(U20:U33)</f>
        <v>53.55999999999999</v>
      </c>
      <c r="AE19" s="37" t="s">
        <v>1305</v>
      </c>
    </row>
    <row r="20" spans="1:60" ht="22.5" outlineLevel="1">
      <c r="A20" s="76">
        <v>10</v>
      </c>
      <c r="B20" s="76" t="s">
        <v>1345</v>
      </c>
      <c r="C20" s="75" t="s">
        <v>1344</v>
      </c>
      <c r="D20" s="74" t="s">
        <v>1343</v>
      </c>
      <c r="E20" s="73">
        <v>0.035</v>
      </c>
      <c r="F20" s="72"/>
      <c r="G20" s="72">
        <f aca="true" t="shared" si="7" ref="G20:G33">E20*F20</f>
        <v>0</v>
      </c>
      <c r="H20" s="72">
        <v>282.29</v>
      </c>
      <c r="I20" s="72">
        <f>ROUND(E20*H20,2)</f>
        <v>9.88</v>
      </c>
      <c r="J20" s="72">
        <v>2187.71</v>
      </c>
      <c r="K20" s="72">
        <f>ROUND(E20*J20,2)</f>
        <v>76.57</v>
      </c>
      <c r="L20" s="72">
        <v>0</v>
      </c>
      <c r="M20" s="72">
        <f>G20*(1+L20/100)</f>
        <v>0</v>
      </c>
      <c r="N20" s="70">
        <v>0.01124</v>
      </c>
      <c r="O20" s="70">
        <f>ROUND(E20*N20,5)</f>
        <v>0.00039</v>
      </c>
      <c r="P20" s="70">
        <v>0</v>
      </c>
      <c r="Q20" s="70">
        <f>ROUND(E20*P20,5)</f>
        <v>0</v>
      </c>
      <c r="R20" s="70"/>
      <c r="S20" s="70"/>
      <c r="T20" s="71">
        <v>3.821</v>
      </c>
      <c r="U20" s="70">
        <f>ROUND(E20*T20,2)</f>
        <v>0.13</v>
      </c>
      <c r="V20" s="62"/>
      <c r="W20" s="62"/>
      <c r="X20" s="62"/>
      <c r="Y20" s="62"/>
      <c r="Z20" s="62"/>
      <c r="AA20" s="62"/>
      <c r="AB20" s="62"/>
      <c r="AC20" s="62"/>
      <c r="AD20" s="62"/>
      <c r="AE20" s="62" t="s">
        <v>1294</v>
      </c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12.75" outlineLevel="1">
      <c r="A21" s="76">
        <v>11</v>
      </c>
      <c r="B21" s="76" t="s">
        <v>1342</v>
      </c>
      <c r="C21" s="75" t="s">
        <v>1341</v>
      </c>
      <c r="D21" s="74" t="s">
        <v>1336</v>
      </c>
      <c r="E21" s="73">
        <v>12.6</v>
      </c>
      <c r="F21" s="72"/>
      <c r="G21" s="72">
        <f t="shared" si="7"/>
        <v>0</v>
      </c>
      <c r="H21" s="72">
        <v>0</v>
      </c>
      <c r="I21" s="72">
        <f>ROUND(E21*H21,2)</f>
        <v>0</v>
      </c>
      <c r="J21" s="72">
        <v>64.7</v>
      </c>
      <c r="K21" s="72">
        <f>ROUND(E21*J21,2)</f>
        <v>815.22</v>
      </c>
      <c r="L21" s="72">
        <v>0</v>
      </c>
      <c r="M21" s="72">
        <f>G21*(1+L21/100)</f>
        <v>0</v>
      </c>
      <c r="N21" s="70">
        <v>0</v>
      </c>
      <c r="O21" s="70">
        <f>ROUND(E21*N21,5)</f>
        <v>0</v>
      </c>
      <c r="P21" s="70">
        <v>0</v>
      </c>
      <c r="Q21" s="70">
        <f>ROUND(E21*P21,5)</f>
        <v>0</v>
      </c>
      <c r="R21" s="70"/>
      <c r="S21" s="70"/>
      <c r="T21" s="71">
        <v>0.155</v>
      </c>
      <c r="U21" s="70">
        <f>ROUND(E21*T21,2)</f>
        <v>1.95</v>
      </c>
      <c r="V21" s="62"/>
      <c r="W21" s="62"/>
      <c r="X21" s="62"/>
      <c r="Y21" s="62"/>
      <c r="Z21" s="62"/>
      <c r="AA21" s="62"/>
      <c r="AB21" s="62"/>
      <c r="AC21" s="62"/>
      <c r="AD21" s="62"/>
      <c r="AE21" s="62" t="s">
        <v>1294</v>
      </c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12.75" outlineLevel="1">
      <c r="A22" s="76"/>
      <c r="B22" s="76"/>
      <c r="C22" s="86" t="s">
        <v>1335</v>
      </c>
      <c r="D22" s="85"/>
      <c r="E22" s="84">
        <v>12.6</v>
      </c>
      <c r="F22" s="72"/>
      <c r="G22" s="72">
        <f t="shared" si="7"/>
        <v>0</v>
      </c>
      <c r="H22" s="72"/>
      <c r="I22" s="72"/>
      <c r="J22" s="72"/>
      <c r="K22" s="72"/>
      <c r="L22" s="72"/>
      <c r="M22" s="72"/>
      <c r="N22" s="70"/>
      <c r="O22" s="70"/>
      <c r="P22" s="70"/>
      <c r="Q22" s="70"/>
      <c r="R22" s="70"/>
      <c r="S22" s="70"/>
      <c r="T22" s="71"/>
      <c r="U22" s="70"/>
      <c r="V22" s="62"/>
      <c r="W22" s="62"/>
      <c r="X22" s="62"/>
      <c r="Y22" s="62"/>
      <c r="Z22" s="62"/>
      <c r="AA22" s="62"/>
      <c r="AB22" s="62"/>
      <c r="AC22" s="62"/>
      <c r="AD22" s="62"/>
      <c r="AE22" s="62" t="s">
        <v>51</v>
      </c>
      <c r="AF22" s="62">
        <v>0</v>
      </c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12.75" outlineLevel="1">
      <c r="A23" s="76">
        <v>12</v>
      </c>
      <c r="B23" s="76" t="s">
        <v>1340</v>
      </c>
      <c r="C23" s="75" t="s">
        <v>1339</v>
      </c>
      <c r="D23" s="74" t="s">
        <v>1336</v>
      </c>
      <c r="E23" s="73">
        <v>12.6</v>
      </c>
      <c r="F23" s="72"/>
      <c r="G23" s="72">
        <f t="shared" si="7"/>
        <v>0</v>
      </c>
      <c r="H23" s="72">
        <v>0.5</v>
      </c>
      <c r="I23" s="72">
        <f>ROUND(E23*H23,2)</f>
        <v>6.3</v>
      </c>
      <c r="J23" s="72">
        <v>26.3</v>
      </c>
      <c r="K23" s="72">
        <f>ROUND(E23*J23,2)</f>
        <v>331.38</v>
      </c>
      <c r="L23" s="72">
        <v>0</v>
      </c>
      <c r="M23" s="72">
        <f>G23*(1+L23/100)</f>
        <v>0</v>
      </c>
      <c r="N23" s="70">
        <v>0</v>
      </c>
      <c r="O23" s="70">
        <f>ROUND(E23*N23,5)</f>
        <v>0</v>
      </c>
      <c r="P23" s="70">
        <v>0</v>
      </c>
      <c r="Q23" s="70">
        <f>ROUND(E23*P23,5)</f>
        <v>0</v>
      </c>
      <c r="R23" s="70"/>
      <c r="S23" s="70"/>
      <c r="T23" s="71">
        <v>0.055</v>
      </c>
      <c r="U23" s="70">
        <f>ROUND(E23*T23,2)</f>
        <v>0.69</v>
      </c>
      <c r="V23" s="62"/>
      <c r="W23" s="62"/>
      <c r="X23" s="62"/>
      <c r="Y23" s="62"/>
      <c r="Z23" s="62"/>
      <c r="AA23" s="62"/>
      <c r="AB23" s="62"/>
      <c r="AC23" s="62"/>
      <c r="AD23" s="62"/>
      <c r="AE23" s="62" t="s">
        <v>1294</v>
      </c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12.75" outlineLevel="1">
      <c r="A24" s="76"/>
      <c r="B24" s="76"/>
      <c r="C24" s="86" t="s">
        <v>1335</v>
      </c>
      <c r="D24" s="85"/>
      <c r="E24" s="84">
        <v>12.6</v>
      </c>
      <c r="F24" s="72"/>
      <c r="G24" s="72">
        <f t="shared" si="7"/>
        <v>0</v>
      </c>
      <c r="H24" s="72"/>
      <c r="I24" s="72"/>
      <c r="J24" s="72"/>
      <c r="K24" s="72"/>
      <c r="L24" s="72"/>
      <c r="M24" s="72"/>
      <c r="N24" s="70"/>
      <c r="O24" s="70"/>
      <c r="P24" s="70"/>
      <c r="Q24" s="70"/>
      <c r="R24" s="70"/>
      <c r="S24" s="70"/>
      <c r="T24" s="71"/>
      <c r="U24" s="70"/>
      <c r="V24" s="62"/>
      <c r="W24" s="62"/>
      <c r="X24" s="62"/>
      <c r="Y24" s="62"/>
      <c r="Z24" s="62"/>
      <c r="AA24" s="62"/>
      <c r="AB24" s="62"/>
      <c r="AC24" s="62"/>
      <c r="AD24" s="62"/>
      <c r="AE24" s="62" t="s">
        <v>51</v>
      </c>
      <c r="AF24" s="62">
        <v>0</v>
      </c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12.75" outlineLevel="1">
      <c r="A25" s="76">
        <v>13</v>
      </c>
      <c r="B25" s="76" t="s">
        <v>1338</v>
      </c>
      <c r="C25" s="75" t="s">
        <v>1337</v>
      </c>
      <c r="D25" s="74" t="s">
        <v>1336</v>
      </c>
      <c r="E25" s="73">
        <v>12.6</v>
      </c>
      <c r="F25" s="72"/>
      <c r="G25" s="72">
        <f t="shared" si="7"/>
        <v>0</v>
      </c>
      <c r="H25" s="72">
        <v>3.56</v>
      </c>
      <c r="I25" s="72">
        <f>ROUND(E25*H25,2)</f>
        <v>44.86</v>
      </c>
      <c r="J25" s="72">
        <v>23.84</v>
      </c>
      <c r="K25" s="72">
        <f>ROUND(E25*J25,2)</f>
        <v>300.38</v>
      </c>
      <c r="L25" s="72">
        <v>0</v>
      </c>
      <c r="M25" s="72">
        <f>G25*(1+L25/100)</f>
        <v>0</v>
      </c>
      <c r="N25" s="70">
        <v>2E-05</v>
      </c>
      <c r="O25" s="70">
        <f>ROUND(E25*N25,5)</f>
        <v>0.00025</v>
      </c>
      <c r="P25" s="70">
        <v>0</v>
      </c>
      <c r="Q25" s="70">
        <f>ROUND(E25*P25,5)</f>
        <v>0</v>
      </c>
      <c r="R25" s="70"/>
      <c r="S25" s="70"/>
      <c r="T25" s="71">
        <v>0.05</v>
      </c>
      <c r="U25" s="70">
        <f>ROUND(E25*T25,2)</f>
        <v>0.63</v>
      </c>
      <c r="V25" s="62"/>
      <c r="W25" s="62"/>
      <c r="X25" s="62"/>
      <c r="Y25" s="62"/>
      <c r="Z25" s="62"/>
      <c r="AA25" s="62"/>
      <c r="AB25" s="62"/>
      <c r="AC25" s="62"/>
      <c r="AD25" s="62"/>
      <c r="AE25" s="62" t="s">
        <v>1294</v>
      </c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12.75" outlineLevel="1">
      <c r="A26" s="76"/>
      <c r="B26" s="76"/>
      <c r="C26" s="86" t="s">
        <v>1335</v>
      </c>
      <c r="D26" s="85"/>
      <c r="E26" s="84">
        <v>12.6</v>
      </c>
      <c r="F26" s="72"/>
      <c r="G26" s="72">
        <f t="shared" si="7"/>
        <v>0</v>
      </c>
      <c r="H26" s="72"/>
      <c r="I26" s="72"/>
      <c r="J26" s="72"/>
      <c r="K26" s="72"/>
      <c r="L26" s="72"/>
      <c r="M26" s="72"/>
      <c r="N26" s="70"/>
      <c r="O26" s="70"/>
      <c r="P26" s="70"/>
      <c r="Q26" s="70"/>
      <c r="R26" s="70"/>
      <c r="S26" s="70"/>
      <c r="T26" s="71"/>
      <c r="U26" s="70"/>
      <c r="V26" s="62"/>
      <c r="W26" s="62"/>
      <c r="X26" s="62"/>
      <c r="Y26" s="62"/>
      <c r="Z26" s="62"/>
      <c r="AA26" s="62"/>
      <c r="AB26" s="62"/>
      <c r="AC26" s="62"/>
      <c r="AD26" s="62"/>
      <c r="AE26" s="62" t="s">
        <v>51</v>
      </c>
      <c r="AF26" s="62">
        <v>0</v>
      </c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12.75" outlineLevel="1">
      <c r="A27" s="76">
        <v>14</v>
      </c>
      <c r="B27" s="76" t="s">
        <v>1334</v>
      </c>
      <c r="C27" s="75" t="s">
        <v>1333</v>
      </c>
      <c r="D27" s="74" t="s">
        <v>1309</v>
      </c>
      <c r="E27" s="73">
        <v>1</v>
      </c>
      <c r="F27" s="72"/>
      <c r="G27" s="72">
        <f t="shared" si="7"/>
        <v>0</v>
      </c>
      <c r="H27" s="72">
        <v>0</v>
      </c>
      <c r="I27" s="72">
        <f aca="true" t="shared" si="8" ref="I27:I33">ROUND(E27*H27,2)</f>
        <v>0</v>
      </c>
      <c r="J27" s="72">
        <v>729</v>
      </c>
      <c r="K27" s="72">
        <f aca="true" t="shared" si="9" ref="K27:K33">ROUND(E27*J27,2)</f>
        <v>729</v>
      </c>
      <c r="L27" s="72">
        <v>0</v>
      </c>
      <c r="M27" s="72">
        <f aca="true" t="shared" si="10" ref="M27:M33">G27*(1+L27/100)</f>
        <v>0</v>
      </c>
      <c r="N27" s="70">
        <v>0</v>
      </c>
      <c r="O27" s="70">
        <f aca="true" t="shared" si="11" ref="O27:O33">ROUND(E27*N27,5)</f>
        <v>0</v>
      </c>
      <c r="P27" s="70">
        <v>0</v>
      </c>
      <c r="Q27" s="70">
        <f aca="true" t="shared" si="12" ref="Q27:Q33">ROUND(E27*P27,5)</f>
        <v>0</v>
      </c>
      <c r="R27" s="70"/>
      <c r="S27" s="70"/>
      <c r="T27" s="71">
        <v>1.86</v>
      </c>
      <c r="U27" s="70">
        <f aca="true" t="shared" si="13" ref="U27:U33">ROUND(E27*T27,2)</f>
        <v>1.86</v>
      </c>
      <c r="V27" s="62"/>
      <c r="W27" s="62"/>
      <c r="X27" s="62"/>
      <c r="Y27" s="62"/>
      <c r="Z27" s="62"/>
      <c r="AA27" s="62"/>
      <c r="AB27" s="62"/>
      <c r="AC27" s="62"/>
      <c r="AD27" s="62"/>
      <c r="AE27" s="62" t="s">
        <v>1294</v>
      </c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12.75" outlineLevel="1">
      <c r="A28" s="76">
        <v>15</v>
      </c>
      <c r="B28" s="76" t="s">
        <v>1332</v>
      </c>
      <c r="C28" s="75" t="s">
        <v>1331</v>
      </c>
      <c r="D28" s="74" t="s">
        <v>1309</v>
      </c>
      <c r="E28" s="73">
        <v>1</v>
      </c>
      <c r="F28" s="72"/>
      <c r="G28" s="72">
        <f t="shared" si="7"/>
        <v>0</v>
      </c>
      <c r="H28" s="72">
        <v>0</v>
      </c>
      <c r="I28" s="72">
        <f t="shared" si="8"/>
        <v>0</v>
      </c>
      <c r="J28" s="72">
        <v>154</v>
      </c>
      <c r="K28" s="72">
        <f t="shared" si="9"/>
        <v>154</v>
      </c>
      <c r="L28" s="72">
        <v>0</v>
      </c>
      <c r="M28" s="72">
        <f t="shared" si="10"/>
        <v>0</v>
      </c>
      <c r="N28" s="70">
        <v>0</v>
      </c>
      <c r="O28" s="70">
        <f t="shared" si="11"/>
        <v>0</v>
      </c>
      <c r="P28" s="70">
        <v>0</v>
      </c>
      <c r="Q28" s="70">
        <f t="shared" si="12"/>
        <v>0</v>
      </c>
      <c r="R28" s="70"/>
      <c r="S28" s="70"/>
      <c r="T28" s="71">
        <v>0.392</v>
      </c>
      <c r="U28" s="70">
        <f t="shared" si="13"/>
        <v>0.39</v>
      </c>
      <c r="V28" s="62"/>
      <c r="W28" s="62"/>
      <c r="X28" s="62"/>
      <c r="Y28" s="62"/>
      <c r="Z28" s="62"/>
      <c r="AA28" s="62"/>
      <c r="AB28" s="62"/>
      <c r="AC28" s="62"/>
      <c r="AD28" s="62"/>
      <c r="AE28" s="62" t="s">
        <v>1294</v>
      </c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2.5" outlineLevel="1">
      <c r="A29" s="76">
        <v>16</v>
      </c>
      <c r="B29" s="76" t="s">
        <v>1330</v>
      </c>
      <c r="C29" s="75" t="s">
        <v>1329</v>
      </c>
      <c r="D29" s="74" t="s">
        <v>1316</v>
      </c>
      <c r="E29" s="73">
        <v>36</v>
      </c>
      <c r="F29" s="72"/>
      <c r="G29" s="72">
        <f t="shared" si="7"/>
        <v>0</v>
      </c>
      <c r="H29" s="72">
        <v>0</v>
      </c>
      <c r="I29" s="72">
        <f t="shared" si="8"/>
        <v>0</v>
      </c>
      <c r="J29" s="72">
        <v>413</v>
      </c>
      <c r="K29" s="72">
        <f t="shared" si="9"/>
        <v>14868</v>
      </c>
      <c r="L29" s="72">
        <v>0</v>
      </c>
      <c r="M29" s="72">
        <f t="shared" si="10"/>
        <v>0</v>
      </c>
      <c r="N29" s="70">
        <v>0</v>
      </c>
      <c r="O29" s="70">
        <f t="shared" si="11"/>
        <v>0</v>
      </c>
      <c r="P29" s="70">
        <v>0</v>
      </c>
      <c r="Q29" s="70">
        <f t="shared" si="12"/>
        <v>0</v>
      </c>
      <c r="R29" s="70"/>
      <c r="S29" s="70"/>
      <c r="T29" s="71">
        <v>0.98924</v>
      </c>
      <c r="U29" s="70">
        <f t="shared" si="13"/>
        <v>35.61</v>
      </c>
      <c r="V29" s="62"/>
      <c r="W29" s="62"/>
      <c r="X29" s="62"/>
      <c r="Y29" s="62"/>
      <c r="Z29" s="62"/>
      <c r="AA29" s="62"/>
      <c r="AB29" s="62"/>
      <c r="AC29" s="62"/>
      <c r="AD29" s="62"/>
      <c r="AE29" s="62" t="s">
        <v>1294</v>
      </c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12.75" outlineLevel="1">
      <c r="A30" s="76">
        <v>17</v>
      </c>
      <c r="B30" s="76" t="s">
        <v>1328</v>
      </c>
      <c r="C30" s="75" t="s">
        <v>1327</v>
      </c>
      <c r="D30" s="74" t="s">
        <v>1316</v>
      </c>
      <c r="E30" s="73">
        <v>36</v>
      </c>
      <c r="F30" s="72"/>
      <c r="G30" s="72">
        <f t="shared" si="7"/>
        <v>0</v>
      </c>
      <c r="H30" s="72">
        <v>0</v>
      </c>
      <c r="I30" s="72">
        <f t="shared" si="8"/>
        <v>0</v>
      </c>
      <c r="J30" s="72">
        <v>88.9</v>
      </c>
      <c r="K30" s="72">
        <f t="shared" si="9"/>
        <v>3200.4</v>
      </c>
      <c r="L30" s="72">
        <v>0</v>
      </c>
      <c r="M30" s="72">
        <f t="shared" si="10"/>
        <v>0</v>
      </c>
      <c r="N30" s="70">
        <v>0</v>
      </c>
      <c r="O30" s="70">
        <f t="shared" si="11"/>
        <v>0</v>
      </c>
      <c r="P30" s="70">
        <v>0</v>
      </c>
      <c r="Q30" s="70">
        <f t="shared" si="12"/>
        <v>0</v>
      </c>
      <c r="R30" s="70"/>
      <c r="S30" s="70"/>
      <c r="T30" s="71">
        <v>0.1888</v>
      </c>
      <c r="U30" s="70">
        <f t="shared" si="13"/>
        <v>6.8</v>
      </c>
      <c r="V30" s="62"/>
      <c r="W30" s="62"/>
      <c r="X30" s="62"/>
      <c r="Y30" s="62"/>
      <c r="Z30" s="62"/>
      <c r="AA30" s="62"/>
      <c r="AB30" s="62"/>
      <c r="AC30" s="62"/>
      <c r="AD30" s="62"/>
      <c r="AE30" s="62" t="s">
        <v>1294</v>
      </c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2.5" outlineLevel="1">
      <c r="A31" s="76">
        <v>18</v>
      </c>
      <c r="B31" s="76" t="s">
        <v>1326</v>
      </c>
      <c r="C31" s="75" t="s">
        <v>1325</v>
      </c>
      <c r="D31" s="74" t="s">
        <v>1316</v>
      </c>
      <c r="E31" s="73">
        <v>36</v>
      </c>
      <c r="F31" s="72"/>
      <c r="G31" s="72">
        <f t="shared" si="7"/>
        <v>0</v>
      </c>
      <c r="H31" s="72">
        <v>7.31</v>
      </c>
      <c r="I31" s="72">
        <f t="shared" si="8"/>
        <v>263.16</v>
      </c>
      <c r="J31" s="72">
        <v>12.39</v>
      </c>
      <c r="K31" s="72">
        <f t="shared" si="9"/>
        <v>446.04</v>
      </c>
      <c r="L31" s="72">
        <v>0</v>
      </c>
      <c r="M31" s="72">
        <f t="shared" si="10"/>
        <v>0</v>
      </c>
      <c r="N31" s="70">
        <v>6E-05</v>
      </c>
      <c r="O31" s="70">
        <f t="shared" si="11"/>
        <v>0.00216</v>
      </c>
      <c r="P31" s="70">
        <v>0</v>
      </c>
      <c r="Q31" s="70">
        <f t="shared" si="12"/>
        <v>0</v>
      </c>
      <c r="R31" s="70"/>
      <c r="S31" s="70"/>
      <c r="T31" s="71">
        <v>0.026</v>
      </c>
      <c r="U31" s="70">
        <f t="shared" si="13"/>
        <v>0.94</v>
      </c>
      <c r="V31" s="62"/>
      <c r="W31" s="62"/>
      <c r="X31" s="62"/>
      <c r="Y31" s="62"/>
      <c r="Z31" s="62"/>
      <c r="AA31" s="62"/>
      <c r="AB31" s="62"/>
      <c r="AC31" s="62"/>
      <c r="AD31" s="62"/>
      <c r="AE31" s="62" t="s">
        <v>1294</v>
      </c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12.75" outlineLevel="1">
      <c r="A32" s="76">
        <v>19</v>
      </c>
      <c r="B32" s="76" t="s">
        <v>1324</v>
      </c>
      <c r="C32" s="75" t="s">
        <v>1323</v>
      </c>
      <c r="D32" s="74" t="s">
        <v>1316</v>
      </c>
      <c r="E32" s="73">
        <v>36</v>
      </c>
      <c r="F32" s="72"/>
      <c r="G32" s="72">
        <f t="shared" si="7"/>
        <v>0</v>
      </c>
      <c r="H32" s="72">
        <v>35.54</v>
      </c>
      <c r="I32" s="72">
        <f t="shared" si="8"/>
        <v>1279.44</v>
      </c>
      <c r="J32" s="72">
        <v>25.160000000000004</v>
      </c>
      <c r="K32" s="72">
        <f t="shared" si="9"/>
        <v>905.76</v>
      </c>
      <c r="L32" s="72">
        <v>0</v>
      </c>
      <c r="M32" s="72">
        <f t="shared" si="10"/>
        <v>0</v>
      </c>
      <c r="N32" s="70">
        <v>0.11025</v>
      </c>
      <c r="O32" s="70">
        <f t="shared" si="11"/>
        <v>3.969</v>
      </c>
      <c r="P32" s="70">
        <v>0</v>
      </c>
      <c r="Q32" s="70">
        <f t="shared" si="12"/>
        <v>0</v>
      </c>
      <c r="R32" s="70"/>
      <c r="S32" s="70"/>
      <c r="T32" s="71">
        <v>0.0528</v>
      </c>
      <c r="U32" s="70">
        <f t="shared" si="13"/>
        <v>1.9</v>
      </c>
      <c r="V32" s="62"/>
      <c r="W32" s="62"/>
      <c r="X32" s="62"/>
      <c r="Y32" s="62"/>
      <c r="Z32" s="62"/>
      <c r="AA32" s="62"/>
      <c r="AB32" s="62"/>
      <c r="AC32" s="62"/>
      <c r="AD32" s="62"/>
      <c r="AE32" s="62" t="s">
        <v>1294</v>
      </c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2.5" outlineLevel="1">
      <c r="A33" s="76">
        <v>20</v>
      </c>
      <c r="B33" s="76" t="s">
        <v>1322</v>
      </c>
      <c r="C33" s="75" t="s">
        <v>1321</v>
      </c>
      <c r="D33" s="74" t="s">
        <v>1309</v>
      </c>
      <c r="E33" s="73">
        <v>2</v>
      </c>
      <c r="F33" s="72"/>
      <c r="G33" s="72">
        <f t="shared" si="7"/>
        <v>0</v>
      </c>
      <c r="H33" s="72">
        <v>5.95</v>
      </c>
      <c r="I33" s="72">
        <f t="shared" si="8"/>
        <v>11.9</v>
      </c>
      <c r="J33" s="72">
        <v>642.05</v>
      </c>
      <c r="K33" s="72">
        <f t="shared" si="9"/>
        <v>1284.1</v>
      </c>
      <c r="L33" s="72">
        <v>0</v>
      </c>
      <c r="M33" s="72">
        <f t="shared" si="10"/>
        <v>0</v>
      </c>
      <c r="N33" s="70">
        <v>0.00367</v>
      </c>
      <c r="O33" s="70">
        <f t="shared" si="11"/>
        <v>0.00734</v>
      </c>
      <c r="P33" s="70">
        <v>0</v>
      </c>
      <c r="Q33" s="70">
        <f t="shared" si="12"/>
        <v>0</v>
      </c>
      <c r="R33" s="70"/>
      <c r="S33" s="70"/>
      <c r="T33" s="71">
        <v>1.328</v>
      </c>
      <c r="U33" s="70">
        <f t="shared" si="13"/>
        <v>2.66</v>
      </c>
      <c r="V33" s="62"/>
      <c r="W33" s="62"/>
      <c r="X33" s="62"/>
      <c r="Y33" s="62"/>
      <c r="Z33" s="62"/>
      <c r="AA33" s="62"/>
      <c r="AB33" s="62"/>
      <c r="AC33" s="62"/>
      <c r="AD33" s="62"/>
      <c r="AE33" s="62" t="s">
        <v>1294</v>
      </c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31" ht="12.75">
      <c r="A34" s="83" t="s">
        <v>1308</v>
      </c>
      <c r="B34" s="83" t="s">
        <v>1320</v>
      </c>
      <c r="C34" s="82" t="s">
        <v>1319</v>
      </c>
      <c r="D34" s="81"/>
      <c r="E34" s="80"/>
      <c r="F34" s="79"/>
      <c r="G34" s="79">
        <f>SUMIF(AE35:AE38,"&lt;&gt;NOR",G35:G38)</f>
        <v>0</v>
      </c>
      <c r="H34" s="79"/>
      <c r="I34" s="79">
        <f>SUM(I35:I38)</f>
        <v>2192.72</v>
      </c>
      <c r="J34" s="79"/>
      <c r="K34" s="79">
        <f>SUM(K35:K38)</f>
        <v>1367.68</v>
      </c>
      <c r="L34" s="79"/>
      <c r="M34" s="79">
        <f>SUM(M35:M38)</f>
        <v>0</v>
      </c>
      <c r="N34" s="77"/>
      <c r="O34" s="77">
        <f>SUM(O35:O38)</f>
        <v>0.00744</v>
      </c>
      <c r="P34" s="77"/>
      <c r="Q34" s="77">
        <f>SUM(Q35:Q38)</f>
        <v>0</v>
      </c>
      <c r="R34" s="77"/>
      <c r="S34" s="77"/>
      <c r="T34" s="78"/>
      <c r="U34" s="77">
        <f>SUM(U35:U38)</f>
        <v>2.52</v>
      </c>
      <c r="AE34" s="37" t="s">
        <v>1305</v>
      </c>
    </row>
    <row r="35" spans="1:60" ht="22.5" outlineLevel="1">
      <c r="A35" s="76">
        <v>21</v>
      </c>
      <c r="B35" s="76" t="s">
        <v>1318</v>
      </c>
      <c r="C35" s="75" t="s">
        <v>1317</v>
      </c>
      <c r="D35" s="74" t="s">
        <v>1316</v>
      </c>
      <c r="E35" s="73">
        <v>8</v>
      </c>
      <c r="F35" s="72"/>
      <c r="G35" s="72">
        <f>E35*F35</f>
        <v>0</v>
      </c>
      <c r="H35" s="72">
        <v>274.09</v>
      </c>
      <c r="I35" s="72">
        <f>ROUND(E35*H35,2)</f>
        <v>2192.72</v>
      </c>
      <c r="J35" s="72">
        <v>71.91000000000003</v>
      </c>
      <c r="K35" s="72">
        <f>ROUND(E35*J35,2)</f>
        <v>575.28</v>
      </c>
      <c r="L35" s="72">
        <v>0</v>
      </c>
      <c r="M35" s="72">
        <f>G35*(1+L35/100)</f>
        <v>0</v>
      </c>
      <c r="N35" s="70">
        <v>0.00093</v>
      </c>
      <c r="O35" s="70">
        <f>ROUND(E35*N35,5)</f>
        <v>0.00744</v>
      </c>
      <c r="P35" s="70">
        <v>0</v>
      </c>
      <c r="Q35" s="70">
        <f>ROUND(E35*P35,5)</f>
        <v>0</v>
      </c>
      <c r="R35" s="70"/>
      <c r="S35" s="70"/>
      <c r="T35" s="71">
        <v>0.133</v>
      </c>
      <c r="U35" s="70">
        <f>ROUND(E35*T35,2)</f>
        <v>1.06</v>
      </c>
      <c r="V35" s="62"/>
      <c r="W35" s="62"/>
      <c r="X35" s="62"/>
      <c r="Y35" s="62"/>
      <c r="Z35" s="62"/>
      <c r="AA35" s="62"/>
      <c r="AB35" s="62"/>
      <c r="AC35" s="62"/>
      <c r="AD35" s="62"/>
      <c r="AE35" s="62" t="s">
        <v>1294</v>
      </c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</row>
    <row r="36" spans="1:60" ht="12.75" outlineLevel="1">
      <c r="A36" s="76">
        <v>22</v>
      </c>
      <c r="B36" s="76" t="s">
        <v>1315</v>
      </c>
      <c r="C36" s="75" t="s">
        <v>1314</v>
      </c>
      <c r="D36" s="74" t="s">
        <v>1309</v>
      </c>
      <c r="E36" s="73">
        <v>2</v>
      </c>
      <c r="F36" s="72"/>
      <c r="G36" s="72">
        <f>E36*F36</f>
        <v>0</v>
      </c>
      <c r="H36" s="72">
        <v>0</v>
      </c>
      <c r="I36" s="72">
        <f>ROUND(E36*H36,2)</f>
        <v>0</v>
      </c>
      <c r="J36" s="72">
        <v>208.5</v>
      </c>
      <c r="K36" s="72">
        <f>ROUND(E36*J36,2)</f>
        <v>417</v>
      </c>
      <c r="L36" s="72">
        <v>0</v>
      </c>
      <c r="M36" s="72">
        <f>G36*(1+L36/100)</f>
        <v>0</v>
      </c>
      <c r="N36" s="70">
        <v>0</v>
      </c>
      <c r="O36" s="70">
        <f>ROUND(E36*N36,5)</f>
        <v>0</v>
      </c>
      <c r="P36" s="70">
        <v>0</v>
      </c>
      <c r="Q36" s="70">
        <f>ROUND(E36*P36,5)</f>
        <v>0</v>
      </c>
      <c r="R36" s="70"/>
      <c r="S36" s="70"/>
      <c r="T36" s="71">
        <v>0.385</v>
      </c>
      <c r="U36" s="70">
        <f>ROUND(E36*T36,2)</f>
        <v>0.77</v>
      </c>
      <c r="V36" s="62"/>
      <c r="W36" s="62"/>
      <c r="X36" s="62"/>
      <c r="Y36" s="62"/>
      <c r="Z36" s="62"/>
      <c r="AA36" s="62"/>
      <c r="AB36" s="62"/>
      <c r="AC36" s="62"/>
      <c r="AD36" s="62"/>
      <c r="AE36" s="62" t="s">
        <v>1294</v>
      </c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</row>
    <row r="37" spans="1:60" ht="12.75" outlineLevel="1">
      <c r="A37" s="76">
        <v>23</v>
      </c>
      <c r="B37" s="76" t="s">
        <v>1313</v>
      </c>
      <c r="C37" s="75" t="s">
        <v>1312</v>
      </c>
      <c r="D37" s="74" t="s">
        <v>1309</v>
      </c>
      <c r="E37" s="73">
        <v>8</v>
      </c>
      <c r="F37" s="72"/>
      <c r="G37" s="72">
        <f>E37*F37</f>
        <v>0</v>
      </c>
      <c r="H37" s="72">
        <v>0</v>
      </c>
      <c r="I37" s="72">
        <f>ROUND(E37*H37,2)</f>
        <v>0</v>
      </c>
      <c r="J37" s="72">
        <v>44.5</v>
      </c>
      <c r="K37" s="72">
        <f>ROUND(E37*J37,2)</f>
        <v>356</v>
      </c>
      <c r="L37" s="72">
        <v>0</v>
      </c>
      <c r="M37" s="72">
        <f>G37*(1+L37/100)</f>
        <v>0</v>
      </c>
      <c r="N37" s="70">
        <v>0</v>
      </c>
      <c r="O37" s="70">
        <f>ROUND(E37*N37,5)</f>
        <v>0</v>
      </c>
      <c r="P37" s="70">
        <v>0</v>
      </c>
      <c r="Q37" s="70">
        <f>ROUND(E37*P37,5)</f>
        <v>0</v>
      </c>
      <c r="R37" s="70"/>
      <c r="S37" s="70"/>
      <c r="T37" s="71">
        <v>0.08217</v>
      </c>
      <c r="U37" s="70">
        <f>ROUND(E37*T37,2)</f>
        <v>0.66</v>
      </c>
      <c r="V37" s="62"/>
      <c r="W37" s="62"/>
      <c r="X37" s="62"/>
      <c r="Y37" s="62"/>
      <c r="Z37" s="62"/>
      <c r="AA37" s="62"/>
      <c r="AB37" s="62"/>
      <c r="AC37" s="62"/>
      <c r="AD37" s="62"/>
      <c r="AE37" s="62" t="s">
        <v>1294</v>
      </c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</row>
    <row r="38" spans="1:60" ht="12.75" outlineLevel="1">
      <c r="A38" s="76">
        <v>24</v>
      </c>
      <c r="B38" s="76" t="s">
        <v>1311</v>
      </c>
      <c r="C38" s="75" t="s">
        <v>1310</v>
      </c>
      <c r="D38" s="74" t="s">
        <v>1309</v>
      </c>
      <c r="E38" s="73">
        <v>2</v>
      </c>
      <c r="F38" s="72"/>
      <c r="G38" s="72">
        <f>E38*F38</f>
        <v>0</v>
      </c>
      <c r="H38" s="72">
        <v>0</v>
      </c>
      <c r="I38" s="72">
        <f>ROUND(E38*H38,2)</f>
        <v>0</v>
      </c>
      <c r="J38" s="72">
        <v>9.7</v>
      </c>
      <c r="K38" s="72">
        <f>ROUND(E38*J38,2)</f>
        <v>19.4</v>
      </c>
      <c r="L38" s="72">
        <v>0</v>
      </c>
      <c r="M38" s="72">
        <f>G38*(1+L38/100)</f>
        <v>0</v>
      </c>
      <c r="N38" s="70">
        <v>0</v>
      </c>
      <c r="O38" s="70">
        <f>ROUND(E38*N38,5)</f>
        <v>0</v>
      </c>
      <c r="P38" s="70">
        <v>0</v>
      </c>
      <c r="Q38" s="70">
        <f>ROUND(E38*P38,5)</f>
        <v>0</v>
      </c>
      <c r="R38" s="70"/>
      <c r="S38" s="70"/>
      <c r="T38" s="71">
        <v>0.0125</v>
      </c>
      <c r="U38" s="70">
        <f>ROUND(E38*T38,2)</f>
        <v>0.03</v>
      </c>
      <c r="V38" s="62"/>
      <c r="W38" s="62"/>
      <c r="X38" s="62"/>
      <c r="Y38" s="62"/>
      <c r="Z38" s="62"/>
      <c r="AA38" s="62"/>
      <c r="AB38" s="62"/>
      <c r="AC38" s="62"/>
      <c r="AD38" s="62"/>
      <c r="AE38" s="62" t="s">
        <v>1294</v>
      </c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</row>
    <row r="39" spans="1:31" ht="12.75">
      <c r="A39" s="83" t="s">
        <v>1308</v>
      </c>
      <c r="B39" s="83" t="s">
        <v>1307</v>
      </c>
      <c r="C39" s="82" t="s">
        <v>1306</v>
      </c>
      <c r="D39" s="81"/>
      <c r="E39" s="80"/>
      <c r="F39" s="79"/>
      <c r="G39" s="79">
        <f>SUMIF(AE40:AE43,"&lt;&gt;NOR",G40:G43)</f>
        <v>0</v>
      </c>
      <c r="H39" s="79"/>
      <c r="I39" s="79">
        <f>SUM(I40:I43)</f>
        <v>0</v>
      </c>
      <c r="J39" s="79"/>
      <c r="K39" s="79">
        <f>SUM(K40:K43)</f>
        <v>11700</v>
      </c>
      <c r="L39" s="79"/>
      <c r="M39" s="79">
        <f>SUM(M40:M43)</f>
        <v>0</v>
      </c>
      <c r="N39" s="77"/>
      <c r="O39" s="77">
        <f>SUM(O40:O43)</f>
        <v>0</v>
      </c>
      <c r="P39" s="77"/>
      <c r="Q39" s="77">
        <f>SUM(Q40:Q43)</f>
        <v>0</v>
      </c>
      <c r="R39" s="77"/>
      <c r="S39" s="77"/>
      <c r="T39" s="78"/>
      <c r="U39" s="77">
        <f>SUM(U40:U43)</f>
        <v>0</v>
      </c>
      <c r="AE39" s="37" t="s">
        <v>1305</v>
      </c>
    </row>
    <row r="40" spans="1:60" ht="12.75" outlineLevel="1">
      <c r="A40" s="76">
        <v>25</v>
      </c>
      <c r="B40" s="76" t="s">
        <v>1304</v>
      </c>
      <c r="C40" s="75" t="s">
        <v>1303</v>
      </c>
      <c r="D40" s="74" t="s">
        <v>1295</v>
      </c>
      <c r="E40" s="73">
        <v>1</v>
      </c>
      <c r="F40" s="72"/>
      <c r="G40" s="72">
        <f>E40*F40</f>
        <v>0</v>
      </c>
      <c r="H40" s="72">
        <v>0</v>
      </c>
      <c r="I40" s="72">
        <f>ROUND(E40*H40,2)</f>
        <v>0</v>
      </c>
      <c r="J40" s="72">
        <v>1500</v>
      </c>
      <c r="K40" s="72">
        <f>ROUND(E40*J40,2)</f>
        <v>1500</v>
      </c>
      <c r="L40" s="72">
        <v>0</v>
      </c>
      <c r="M40" s="72">
        <f>G40*(1+L40/100)</f>
        <v>0</v>
      </c>
      <c r="N40" s="70">
        <v>0</v>
      </c>
      <c r="O40" s="70">
        <f>ROUND(E40*N40,5)</f>
        <v>0</v>
      </c>
      <c r="P40" s="70">
        <v>0</v>
      </c>
      <c r="Q40" s="70">
        <f>ROUND(E40*P40,5)</f>
        <v>0</v>
      </c>
      <c r="R40" s="70"/>
      <c r="S40" s="70"/>
      <c r="T40" s="71">
        <v>0</v>
      </c>
      <c r="U40" s="70">
        <f>ROUND(E40*T40,2)</f>
        <v>0</v>
      </c>
      <c r="V40" s="62"/>
      <c r="W40" s="62"/>
      <c r="X40" s="62"/>
      <c r="Y40" s="62"/>
      <c r="Z40" s="62"/>
      <c r="AA40" s="62"/>
      <c r="AB40" s="62"/>
      <c r="AC40" s="62"/>
      <c r="AD40" s="62"/>
      <c r="AE40" s="62" t="s">
        <v>1294</v>
      </c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</row>
    <row r="41" spans="1:60" ht="12.75" outlineLevel="1">
      <c r="A41" s="76">
        <v>26</v>
      </c>
      <c r="B41" s="76" t="s">
        <v>1302</v>
      </c>
      <c r="C41" s="75" t="s">
        <v>1301</v>
      </c>
      <c r="D41" s="74" t="s">
        <v>1295</v>
      </c>
      <c r="E41" s="73">
        <v>1</v>
      </c>
      <c r="F41" s="72"/>
      <c r="G41" s="72">
        <f>E41*F41</f>
        <v>0</v>
      </c>
      <c r="H41" s="72">
        <v>0</v>
      </c>
      <c r="I41" s="72">
        <f>ROUND(E41*H41,2)</f>
        <v>0</v>
      </c>
      <c r="J41" s="72">
        <v>6700</v>
      </c>
      <c r="K41" s="72">
        <f>ROUND(E41*J41,2)</f>
        <v>6700</v>
      </c>
      <c r="L41" s="72">
        <v>0</v>
      </c>
      <c r="M41" s="72">
        <f>G41*(1+L41/100)</f>
        <v>0</v>
      </c>
      <c r="N41" s="70">
        <v>0</v>
      </c>
      <c r="O41" s="70">
        <f>ROUND(E41*N41,5)</f>
        <v>0</v>
      </c>
      <c r="P41" s="70">
        <v>0</v>
      </c>
      <c r="Q41" s="70">
        <f>ROUND(E41*P41,5)</f>
        <v>0</v>
      </c>
      <c r="R41" s="70"/>
      <c r="S41" s="70"/>
      <c r="T41" s="71">
        <v>0</v>
      </c>
      <c r="U41" s="70">
        <f>ROUND(E41*T41,2)</f>
        <v>0</v>
      </c>
      <c r="V41" s="62"/>
      <c r="W41" s="62"/>
      <c r="X41" s="62"/>
      <c r="Y41" s="62"/>
      <c r="Z41" s="62"/>
      <c r="AA41" s="62"/>
      <c r="AB41" s="62"/>
      <c r="AC41" s="62"/>
      <c r="AD41" s="62"/>
      <c r="AE41" s="62" t="s">
        <v>1300</v>
      </c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</row>
    <row r="42" spans="1:60" ht="12.75" outlineLevel="1">
      <c r="A42" s="76">
        <v>27</v>
      </c>
      <c r="B42" s="76" t="s">
        <v>1299</v>
      </c>
      <c r="C42" s="75" t="s">
        <v>1298</v>
      </c>
      <c r="D42" s="74" t="s">
        <v>1295</v>
      </c>
      <c r="E42" s="73">
        <v>1</v>
      </c>
      <c r="F42" s="72"/>
      <c r="G42" s="72">
        <f>E42*F42</f>
        <v>0</v>
      </c>
      <c r="H42" s="72">
        <v>0</v>
      </c>
      <c r="I42" s="72">
        <f>ROUND(E42*H42,2)</f>
        <v>0</v>
      </c>
      <c r="J42" s="72">
        <v>2000</v>
      </c>
      <c r="K42" s="72">
        <f>ROUND(E42*J42,2)</f>
        <v>2000</v>
      </c>
      <c r="L42" s="72">
        <v>0</v>
      </c>
      <c r="M42" s="72">
        <f>G42*(1+L42/100)</f>
        <v>0</v>
      </c>
      <c r="N42" s="70">
        <v>0</v>
      </c>
      <c r="O42" s="70">
        <f>ROUND(E42*N42,5)</f>
        <v>0</v>
      </c>
      <c r="P42" s="70">
        <v>0</v>
      </c>
      <c r="Q42" s="70">
        <f>ROUND(E42*P42,5)</f>
        <v>0</v>
      </c>
      <c r="R42" s="70"/>
      <c r="S42" s="70"/>
      <c r="T42" s="71">
        <v>0</v>
      </c>
      <c r="U42" s="70">
        <f>ROUND(E42*T42,2)</f>
        <v>0</v>
      </c>
      <c r="V42" s="62"/>
      <c r="W42" s="62"/>
      <c r="X42" s="62"/>
      <c r="Y42" s="62"/>
      <c r="Z42" s="62"/>
      <c r="AA42" s="62"/>
      <c r="AB42" s="62"/>
      <c r="AC42" s="62"/>
      <c r="AD42" s="62"/>
      <c r="AE42" s="62" t="s">
        <v>1294</v>
      </c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</row>
    <row r="43" spans="1:60" ht="12.75" outlineLevel="1">
      <c r="A43" s="69">
        <v>28</v>
      </c>
      <c r="B43" s="69" t="s">
        <v>1297</v>
      </c>
      <c r="C43" s="68" t="s">
        <v>1296</v>
      </c>
      <c r="D43" s="67" t="s">
        <v>1295</v>
      </c>
      <c r="E43" s="66">
        <v>1</v>
      </c>
      <c r="F43" s="65"/>
      <c r="G43" s="65">
        <f>E43*F43</f>
        <v>0</v>
      </c>
      <c r="H43" s="65">
        <v>0</v>
      </c>
      <c r="I43" s="65">
        <f>ROUND(E43*H43,2)</f>
        <v>0</v>
      </c>
      <c r="J43" s="65">
        <v>1500</v>
      </c>
      <c r="K43" s="65">
        <f>ROUND(E43*J43,2)</f>
        <v>1500</v>
      </c>
      <c r="L43" s="65">
        <v>0</v>
      </c>
      <c r="M43" s="65">
        <f>G43*(1+L43/100)</f>
        <v>0</v>
      </c>
      <c r="N43" s="63">
        <v>0</v>
      </c>
      <c r="O43" s="63">
        <f>ROUND(E43*N43,5)</f>
        <v>0</v>
      </c>
      <c r="P43" s="63">
        <v>0</v>
      </c>
      <c r="Q43" s="63">
        <f>ROUND(E43*P43,5)</f>
        <v>0</v>
      </c>
      <c r="R43" s="63"/>
      <c r="S43" s="63"/>
      <c r="T43" s="64">
        <v>0</v>
      </c>
      <c r="U43" s="63">
        <f>ROUND(E43*T43,2)</f>
        <v>0</v>
      </c>
      <c r="V43" s="62"/>
      <c r="W43" s="62"/>
      <c r="X43" s="62"/>
      <c r="Y43" s="62"/>
      <c r="Z43" s="62"/>
      <c r="AA43" s="62"/>
      <c r="AB43" s="62"/>
      <c r="AC43" s="62"/>
      <c r="AD43" s="62"/>
      <c r="AE43" s="62" t="s">
        <v>1294</v>
      </c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</row>
    <row r="44" spans="1:30" ht="12.75">
      <c r="A44" s="59"/>
      <c r="B44" s="61" t="s">
        <v>46</v>
      </c>
      <c r="C44" s="60" t="s">
        <v>46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AC44" s="37">
        <v>15</v>
      </c>
      <c r="AD44" s="37">
        <v>21</v>
      </c>
    </row>
    <row r="45" spans="1:9" ht="15">
      <c r="A45" s="58" t="s">
        <v>7</v>
      </c>
      <c r="B45" s="57"/>
      <c r="C45" s="56"/>
      <c r="D45" s="257"/>
      <c r="E45" s="258"/>
      <c r="F45" s="50"/>
      <c r="G45" s="50">
        <f>G8+G11+G19+G34+G39</f>
        <v>0</v>
      </c>
      <c r="H45" s="259" t="e">
        <f>SUM(#REF!)</f>
        <v>#REF!</v>
      </c>
      <c r="I45" s="260"/>
    </row>
    <row r="46" spans="1:9" ht="15.75" thickBot="1">
      <c r="A46" s="55" t="s">
        <v>8</v>
      </c>
      <c r="B46" s="54"/>
      <c r="C46" s="53"/>
      <c r="D46" s="52">
        <v>21</v>
      </c>
      <c r="E46" s="51" t="s">
        <v>1293</v>
      </c>
      <c r="F46" s="50"/>
      <c r="G46" s="50">
        <f>G45*0.21</f>
        <v>0</v>
      </c>
      <c r="H46" s="49"/>
      <c r="I46" s="42"/>
    </row>
    <row r="47" spans="1:9" ht="17.25" thickBot="1">
      <c r="A47" s="48" t="s">
        <v>9</v>
      </c>
      <c r="B47" s="47"/>
      <c r="C47" s="47"/>
      <c r="D47" s="46"/>
      <c r="E47" s="45"/>
      <c r="F47" s="44"/>
      <c r="G47" s="44">
        <f>G45+G46</f>
        <v>0</v>
      </c>
      <c r="H47" s="43"/>
      <c r="I47" s="42" t="str">
        <f>Mena</f>
        <v>CZK</v>
      </c>
    </row>
    <row r="48" ht="12.75">
      <c r="I48" s="41" t="str">
        <f>Mena</f>
        <v>CZK</v>
      </c>
    </row>
    <row r="49" ht="13.5" thickBot="1">
      <c r="I49" s="40" t="str">
        <f>Mena</f>
        <v>CZK</v>
      </c>
    </row>
    <row r="50" ht="13.5" thickBot="1">
      <c r="I50" s="39" t="str">
        <f>Mena</f>
        <v>CZK</v>
      </c>
    </row>
  </sheetData>
  <mergeCells count="6">
    <mergeCell ref="D45:E45"/>
    <mergeCell ref="H45:I45"/>
    <mergeCell ref="A1:G1"/>
    <mergeCell ref="C2:G2"/>
    <mergeCell ref="C3:G3"/>
    <mergeCell ref="C4:G4"/>
  </mergeCells>
  <printOptions/>
  <pageMargins left="0.393700787401575" right="0.19685039370078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91"/>
  <sheetViews>
    <sheetView workbookViewId="0" topLeftCell="A1">
      <pane ySplit="8" topLeftCell="A120" activePane="bottomLeft" state="frozen"/>
      <selection pane="bottomLeft" activeCell="J139" sqref="J139:K13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0+O9+O85+O89+O102+O148+O179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321</v>
      </c>
      <c r="I3" s="32">
        <f>0+I9+I85+I89+I102+I148+I179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320</v>
      </c>
      <c r="C4" s="254" t="s">
        <v>321</v>
      </c>
      <c r="D4" s="250"/>
      <c r="E4" s="12" t="s">
        <v>322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323</v>
      </c>
      <c r="B5" s="13" t="s">
        <v>17</v>
      </c>
      <c r="C5" s="255" t="s">
        <v>321</v>
      </c>
      <c r="D5" s="256"/>
      <c r="E5" s="14" t="s">
        <v>633</v>
      </c>
      <c r="F5" s="2"/>
      <c r="G5" s="2"/>
      <c r="H5" s="2"/>
      <c r="I5" s="2"/>
      <c r="O5" t="s">
        <v>20</v>
      </c>
      <c r="P5" t="s">
        <v>22</v>
      </c>
    </row>
    <row r="6" spans="1:9" ht="12.75" customHeight="1">
      <c r="A6" s="253" t="s">
        <v>25</v>
      </c>
      <c r="B6" s="253" t="s">
        <v>27</v>
      </c>
      <c r="C6" s="253" t="s">
        <v>29</v>
      </c>
      <c r="D6" s="253" t="s">
        <v>30</v>
      </c>
      <c r="E6" s="253" t="s">
        <v>31</v>
      </c>
      <c r="F6" s="253" t="s">
        <v>33</v>
      </c>
      <c r="G6" s="253" t="s">
        <v>35</v>
      </c>
      <c r="H6" s="253" t="s">
        <v>37</v>
      </c>
      <c r="I6" s="253"/>
    </row>
    <row r="7" spans="1:9" ht="12.75" customHeight="1">
      <c r="A7" s="253"/>
      <c r="B7" s="253"/>
      <c r="C7" s="253"/>
      <c r="D7" s="253"/>
      <c r="E7" s="253"/>
      <c r="F7" s="253"/>
      <c r="G7" s="253"/>
      <c r="H7" s="1" t="s">
        <v>38</v>
      </c>
      <c r="I7" s="1" t="s">
        <v>40</v>
      </c>
    </row>
    <row r="8" spans="1:9" ht="12.75" customHeight="1">
      <c r="A8" s="1" t="s">
        <v>26</v>
      </c>
      <c r="B8" s="1" t="s">
        <v>28</v>
      </c>
      <c r="C8" s="1" t="s">
        <v>22</v>
      </c>
      <c r="D8" s="1" t="s">
        <v>21</v>
      </c>
      <c r="E8" s="1" t="s">
        <v>32</v>
      </c>
      <c r="F8" s="1" t="s">
        <v>34</v>
      </c>
      <c r="G8" s="1" t="s">
        <v>36</v>
      </c>
      <c r="H8" s="1" t="s">
        <v>39</v>
      </c>
      <c r="I8" s="1" t="s">
        <v>41</v>
      </c>
    </row>
    <row r="9" spans="1:18" ht="12.75" customHeight="1">
      <c r="A9" s="15" t="s">
        <v>42</v>
      </c>
      <c r="B9" s="15"/>
      <c r="C9" s="19" t="s">
        <v>28</v>
      </c>
      <c r="D9" s="15"/>
      <c r="E9" s="20" t="s">
        <v>96</v>
      </c>
      <c r="F9" s="15"/>
      <c r="G9" s="15"/>
      <c r="H9" s="15"/>
      <c r="I9" s="21">
        <f>0+Q9</f>
        <v>0</v>
      </c>
      <c r="O9">
        <f>0+R9</f>
        <v>0</v>
      </c>
      <c r="Q9">
        <f>0+I10+I13+I16+I19+I22+I25+I28+I31+I34+I37+I40+I43+I46+I49+I52+I55+I58+I61+I64+I67+I70+I73+I76+I79+I82</f>
        <v>0</v>
      </c>
      <c r="R9">
        <f>0+O10+O13+O16+O19+O22+O25+O28+O31+O34+O37+O40+O43+O46+O49+O52+O55+O58+O61+O64+O67+O70+O73+O76+O79+O82</f>
        <v>0</v>
      </c>
    </row>
    <row r="10" spans="1:16" ht="12.75">
      <c r="A10" s="18" t="s">
        <v>44</v>
      </c>
      <c r="B10" s="22" t="s">
        <v>28</v>
      </c>
      <c r="C10" s="22" t="s">
        <v>102</v>
      </c>
      <c r="D10" s="18" t="s">
        <v>46</v>
      </c>
      <c r="E10" s="23" t="s">
        <v>103</v>
      </c>
      <c r="F10" s="24" t="s">
        <v>104</v>
      </c>
      <c r="G10" s="25">
        <v>20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22</v>
      </c>
    </row>
    <row r="11" spans="1:5" ht="38.25">
      <c r="A11" s="27" t="s">
        <v>49</v>
      </c>
      <c r="E11" s="28" t="s">
        <v>105</v>
      </c>
    </row>
    <row r="12" spans="1:5" ht="12.75">
      <c r="A12" s="31" t="s">
        <v>51</v>
      </c>
      <c r="E12" s="30" t="s">
        <v>46</v>
      </c>
    </row>
    <row r="13" spans="1:16" ht="12.75">
      <c r="A13" s="18" t="s">
        <v>44</v>
      </c>
      <c r="B13" s="22" t="s">
        <v>22</v>
      </c>
      <c r="C13" s="22" t="s">
        <v>106</v>
      </c>
      <c r="D13" s="18" t="s">
        <v>46</v>
      </c>
      <c r="E13" s="23" t="s">
        <v>107</v>
      </c>
      <c r="F13" s="24" t="s">
        <v>108</v>
      </c>
      <c r="G13" s="25">
        <v>20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25.5">
      <c r="A14" s="27" t="s">
        <v>49</v>
      </c>
      <c r="E14" s="28" t="s">
        <v>109</v>
      </c>
    </row>
    <row r="15" spans="1:5" ht="12.75">
      <c r="A15" s="31" t="s">
        <v>51</v>
      </c>
      <c r="E15" s="30" t="s">
        <v>46</v>
      </c>
    </row>
    <row r="16" spans="1:16" ht="12.75">
      <c r="A16" s="18" t="s">
        <v>44</v>
      </c>
      <c r="B16" s="22" t="s">
        <v>21</v>
      </c>
      <c r="C16" s="22" t="s">
        <v>115</v>
      </c>
      <c r="D16" s="18" t="s">
        <v>46</v>
      </c>
      <c r="E16" s="23" t="s">
        <v>116</v>
      </c>
      <c r="F16" s="24" t="s">
        <v>112</v>
      </c>
      <c r="G16" s="25">
        <v>10.095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22</v>
      </c>
    </row>
    <row r="17" spans="1:5" ht="25.5">
      <c r="A17" s="27" t="s">
        <v>49</v>
      </c>
      <c r="E17" s="28" t="s">
        <v>117</v>
      </c>
    </row>
    <row r="18" spans="1:5" ht="12.75">
      <c r="A18" s="31" t="s">
        <v>51</v>
      </c>
      <c r="E18" s="30" t="s">
        <v>635</v>
      </c>
    </row>
    <row r="19" spans="1:16" ht="12.75">
      <c r="A19" s="18" t="s">
        <v>44</v>
      </c>
      <c r="B19" s="22" t="s">
        <v>32</v>
      </c>
      <c r="C19" s="22" t="s">
        <v>636</v>
      </c>
      <c r="D19" s="18" t="s">
        <v>46</v>
      </c>
      <c r="E19" s="23" t="s">
        <v>637</v>
      </c>
      <c r="F19" s="24" t="s">
        <v>112</v>
      </c>
      <c r="G19" s="25">
        <v>149.045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22</v>
      </c>
    </row>
    <row r="20" spans="1:5" ht="25.5">
      <c r="A20" s="27" t="s">
        <v>49</v>
      </c>
      <c r="E20" s="28" t="s">
        <v>638</v>
      </c>
    </row>
    <row r="21" spans="1:5" ht="12.75">
      <c r="A21" s="31" t="s">
        <v>51</v>
      </c>
      <c r="E21" s="30" t="s">
        <v>639</v>
      </c>
    </row>
    <row r="22" spans="1:16" ht="12.75">
      <c r="A22" s="18" t="s">
        <v>44</v>
      </c>
      <c r="B22" s="22" t="s">
        <v>34</v>
      </c>
      <c r="C22" s="22" t="s">
        <v>123</v>
      </c>
      <c r="D22" s="18" t="s">
        <v>46</v>
      </c>
      <c r="E22" s="23" t="s">
        <v>124</v>
      </c>
      <c r="F22" s="24" t="s">
        <v>112</v>
      </c>
      <c r="G22" s="25">
        <v>149.045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38.25">
      <c r="A23" s="27" t="s">
        <v>49</v>
      </c>
      <c r="E23" s="28" t="s">
        <v>125</v>
      </c>
    </row>
    <row r="24" spans="1:5" ht="12.75">
      <c r="A24" s="31" t="s">
        <v>51</v>
      </c>
      <c r="E24" s="30" t="s">
        <v>46</v>
      </c>
    </row>
    <row r="25" spans="1:16" ht="12.75">
      <c r="A25" s="18" t="s">
        <v>44</v>
      </c>
      <c r="B25" s="22" t="s">
        <v>36</v>
      </c>
      <c r="C25" s="22" t="s">
        <v>126</v>
      </c>
      <c r="D25" s="18" t="s">
        <v>46</v>
      </c>
      <c r="E25" s="23" t="s">
        <v>127</v>
      </c>
      <c r="F25" s="24" t="s">
        <v>112</v>
      </c>
      <c r="G25" s="25">
        <v>49.344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25.5">
      <c r="A26" s="27" t="s">
        <v>49</v>
      </c>
      <c r="E26" s="28" t="s">
        <v>128</v>
      </c>
    </row>
    <row r="27" spans="1:5" ht="12.75">
      <c r="A27" s="31" t="s">
        <v>51</v>
      </c>
      <c r="E27" s="30" t="s">
        <v>640</v>
      </c>
    </row>
    <row r="28" spans="1:16" ht="12.75">
      <c r="A28" s="18" t="s">
        <v>44</v>
      </c>
      <c r="B28" s="22" t="s">
        <v>63</v>
      </c>
      <c r="C28" s="22" t="s">
        <v>641</v>
      </c>
      <c r="D28" s="18" t="s">
        <v>46</v>
      </c>
      <c r="E28" s="23" t="s">
        <v>642</v>
      </c>
      <c r="F28" s="24" t="s">
        <v>112</v>
      </c>
      <c r="G28" s="25">
        <v>31.616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22</v>
      </c>
    </row>
    <row r="29" spans="1:5" ht="25.5">
      <c r="A29" s="27" t="s">
        <v>49</v>
      </c>
      <c r="E29" s="28" t="s">
        <v>643</v>
      </c>
    </row>
    <row r="30" spans="1:5" ht="12.75">
      <c r="A30" s="31" t="s">
        <v>51</v>
      </c>
      <c r="E30" s="30" t="s">
        <v>644</v>
      </c>
    </row>
    <row r="31" spans="1:16" ht="12.75">
      <c r="A31" s="18" t="s">
        <v>44</v>
      </c>
      <c r="B31" s="22" t="s">
        <v>66</v>
      </c>
      <c r="C31" s="22" t="s">
        <v>645</v>
      </c>
      <c r="D31" s="18" t="s">
        <v>46</v>
      </c>
      <c r="E31" s="23" t="s">
        <v>646</v>
      </c>
      <c r="F31" s="24" t="s">
        <v>112</v>
      </c>
      <c r="G31" s="25">
        <v>31.616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51">
      <c r="A32" s="27" t="s">
        <v>49</v>
      </c>
      <c r="E32" s="28" t="s">
        <v>647</v>
      </c>
    </row>
    <row r="33" spans="1:5" ht="12.75">
      <c r="A33" s="31" t="s">
        <v>51</v>
      </c>
      <c r="E33" s="30" t="s">
        <v>46</v>
      </c>
    </row>
    <row r="34" spans="1:16" ht="12.75">
      <c r="A34" s="18" t="s">
        <v>44</v>
      </c>
      <c r="B34" s="22" t="s">
        <v>39</v>
      </c>
      <c r="C34" s="22" t="s">
        <v>648</v>
      </c>
      <c r="D34" s="18" t="s">
        <v>46</v>
      </c>
      <c r="E34" s="23" t="s">
        <v>649</v>
      </c>
      <c r="F34" s="24" t="s">
        <v>198</v>
      </c>
      <c r="G34" s="25">
        <v>63.232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22</v>
      </c>
    </row>
    <row r="35" spans="1:5" ht="25.5">
      <c r="A35" s="27" t="s">
        <v>49</v>
      </c>
      <c r="E35" s="28" t="s">
        <v>650</v>
      </c>
    </row>
    <row r="36" spans="1:5" ht="12.75">
      <c r="A36" s="31" t="s">
        <v>51</v>
      </c>
      <c r="E36" s="30" t="s">
        <v>651</v>
      </c>
    </row>
    <row r="37" spans="1:16" ht="12.75">
      <c r="A37" s="18" t="s">
        <v>44</v>
      </c>
      <c r="B37" s="22" t="s">
        <v>41</v>
      </c>
      <c r="C37" s="22" t="s">
        <v>652</v>
      </c>
      <c r="D37" s="18" t="s">
        <v>46</v>
      </c>
      <c r="E37" s="23" t="s">
        <v>653</v>
      </c>
      <c r="F37" s="24" t="s">
        <v>198</v>
      </c>
      <c r="G37" s="25">
        <v>63.232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22</v>
      </c>
    </row>
    <row r="38" spans="1:5" ht="25.5">
      <c r="A38" s="27" t="s">
        <v>49</v>
      </c>
      <c r="E38" s="28" t="s">
        <v>654</v>
      </c>
    </row>
    <row r="39" spans="1:5" ht="12.75">
      <c r="A39" s="31" t="s">
        <v>51</v>
      </c>
      <c r="E39" s="30" t="s">
        <v>651</v>
      </c>
    </row>
    <row r="40" spans="1:16" ht="12.75">
      <c r="A40" s="18" t="s">
        <v>44</v>
      </c>
      <c r="B40" s="22" t="s">
        <v>73</v>
      </c>
      <c r="C40" s="22" t="s">
        <v>130</v>
      </c>
      <c r="D40" s="18" t="s">
        <v>46</v>
      </c>
      <c r="E40" s="23" t="s">
        <v>131</v>
      </c>
      <c r="F40" s="24" t="s">
        <v>112</v>
      </c>
      <c r="G40" s="25">
        <v>190.756</v>
      </c>
      <c r="H40" s="26">
        <v>0</v>
      </c>
      <c r="I40" s="26">
        <f>ROUND(ROUND(H40,2)*ROUND(G40,3),2)</f>
        <v>0</v>
      </c>
      <c r="O40">
        <f>(I40*21)/100</f>
        <v>0</v>
      </c>
      <c r="P40" t="s">
        <v>22</v>
      </c>
    </row>
    <row r="41" spans="1:5" ht="38.25">
      <c r="A41" s="27" t="s">
        <v>49</v>
      </c>
      <c r="E41" s="28" t="s">
        <v>655</v>
      </c>
    </row>
    <row r="42" spans="1:5" ht="12.75">
      <c r="A42" s="31" t="s">
        <v>51</v>
      </c>
      <c r="E42" s="30" t="s">
        <v>656</v>
      </c>
    </row>
    <row r="43" spans="1:16" ht="12.75">
      <c r="A43" s="18" t="s">
        <v>44</v>
      </c>
      <c r="B43" s="22" t="s">
        <v>76</v>
      </c>
      <c r="C43" s="22" t="s">
        <v>657</v>
      </c>
      <c r="D43" s="18" t="s">
        <v>46</v>
      </c>
      <c r="E43" s="23" t="s">
        <v>658</v>
      </c>
      <c r="F43" s="24" t="s">
        <v>112</v>
      </c>
      <c r="G43" s="25">
        <v>49.344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22</v>
      </c>
    </row>
    <row r="44" spans="1:5" ht="25.5">
      <c r="A44" s="27" t="s">
        <v>49</v>
      </c>
      <c r="E44" s="28" t="s">
        <v>659</v>
      </c>
    </row>
    <row r="45" spans="1:5" ht="12.75">
      <c r="A45" s="31" t="s">
        <v>51</v>
      </c>
      <c r="E45" s="30" t="s">
        <v>660</v>
      </c>
    </row>
    <row r="46" spans="1:16" ht="12.75">
      <c r="A46" s="18" t="s">
        <v>44</v>
      </c>
      <c r="B46" s="22" t="s">
        <v>79</v>
      </c>
      <c r="C46" s="22" t="s">
        <v>137</v>
      </c>
      <c r="D46" s="18" t="s">
        <v>46</v>
      </c>
      <c r="E46" s="23" t="s">
        <v>138</v>
      </c>
      <c r="F46" s="24" t="s">
        <v>112</v>
      </c>
      <c r="G46" s="25">
        <v>120.969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51">
      <c r="A47" s="27" t="s">
        <v>49</v>
      </c>
      <c r="E47" s="28" t="s">
        <v>139</v>
      </c>
    </row>
    <row r="48" spans="1:5" ht="63.75">
      <c r="A48" s="31" t="s">
        <v>51</v>
      </c>
      <c r="E48" s="30" t="s">
        <v>661</v>
      </c>
    </row>
    <row r="49" spans="1:16" ht="12.75">
      <c r="A49" s="18" t="s">
        <v>44</v>
      </c>
      <c r="B49" s="22" t="s">
        <v>82</v>
      </c>
      <c r="C49" s="22" t="s">
        <v>141</v>
      </c>
      <c r="D49" s="18" t="s">
        <v>46</v>
      </c>
      <c r="E49" s="23" t="s">
        <v>142</v>
      </c>
      <c r="F49" s="24" t="s">
        <v>112</v>
      </c>
      <c r="G49" s="25">
        <v>49.344</v>
      </c>
      <c r="H49" s="26">
        <v>0</v>
      </c>
      <c r="I49" s="26">
        <f>ROUND(ROUND(H49,2)*ROUND(G49,3),2)</f>
        <v>0</v>
      </c>
      <c r="O49">
        <f>(I49*21)/100</f>
        <v>0</v>
      </c>
      <c r="P49" t="s">
        <v>22</v>
      </c>
    </row>
    <row r="50" spans="1:5" ht="51">
      <c r="A50" s="27" t="s">
        <v>49</v>
      </c>
      <c r="E50" s="28" t="s">
        <v>143</v>
      </c>
    </row>
    <row r="51" spans="1:5" ht="12.75">
      <c r="A51" s="31" t="s">
        <v>51</v>
      </c>
      <c r="E51" s="30" t="s">
        <v>640</v>
      </c>
    </row>
    <row r="52" spans="1:16" ht="12.75">
      <c r="A52" s="18" t="s">
        <v>44</v>
      </c>
      <c r="B52" s="22" t="s">
        <v>85</v>
      </c>
      <c r="C52" s="22" t="s">
        <v>662</v>
      </c>
      <c r="D52" s="18" t="s">
        <v>46</v>
      </c>
      <c r="E52" s="23" t="s">
        <v>663</v>
      </c>
      <c r="F52" s="24" t="s">
        <v>112</v>
      </c>
      <c r="G52" s="25">
        <v>120.969</v>
      </c>
      <c r="H52" s="26">
        <v>0</v>
      </c>
      <c r="I52" s="26">
        <f>ROUND(ROUND(H52,2)*ROUND(G52,3),2)</f>
        <v>0</v>
      </c>
      <c r="O52">
        <f>(I52*21)/100</f>
        <v>0</v>
      </c>
      <c r="P52" t="s">
        <v>22</v>
      </c>
    </row>
    <row r="53" spans="1:5" ht="38.25">
      <c r="A53" s="27" t="s">
        <v>49</v>
      </c>
      <c r="E53" s="28" t="s">
        <v>664</v>
      </c>
    </row>
    <row r="54" spans="1:5" ht="63.75">
      <c r="A54" s="31" t="s">
        <v>51</v>
      </c>
      <c r="E54" s="30" t="s">
        <v>661</v>
      </c>
    </row>
    <row r="55" spans="1:16" ht="12.75">
      <c r="A55" s="18" t="s">
        <v>44</v>
      </c>
      <c r="B55" s="22" t="s">
        <v>88</v>
      </c>
      <c r="C55" s="22" t="s">
        <v>147</v>
      </c>
      <c r="D55" s="18" t="s">
        <v>46</v>
      </c>
      <c r="E55" s="23" t="s">
        <v>148</v>
      </c>
      <c r="F55" s="24" t="s">
        <v>112</v>
      </c>
      <c r="G55" s="25">
        <v>49.344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22</v>
      </c>
    </row>
    <row r="56" spans="1:5" ht="38.25">
      <c r="A56" s="27" t="s">
        <v>49</v>
      </c>
      <c r="E56" s="28" t="s">
        <v>149</v>
      </c>
    </row>
    <row r="57" spans="1:5" ht="12.75">
      <c r="A57" s="31" t="s">
        <v>51</v>
      </c>
      <c r="E57" s="30" t="s">
        <v>640</v>
      </c>
    </row>
    <row r="58" spans="1:16" ht="12.75">
      <c r="A58" s="18" t="s">
        <v>44</v>
      </c>
      <c r="B58" s="22" t="s">
        <v>91</v>
      </c>
      <c r="C58" s="22" t="s">
        <v>665</v>
      </c>
      <c r="D58" s="18" t="s">
        <v>46</v>
      </c>
      <c r="E58" s="23" t="s">
        <v>666</v>
      </c>
      <c r="F58" s="24" t="s">
        <v>112</v>
      </c>
      <c r="G58" s="25">
        <v>47.649</v>
      </c>
      <c r="H58" s="26">
        <v>0</v>
      </c>
      <c r="I58" s="26">
        <f>ROUND(ROUND(H58,2)*ROUND(G58,3),2)</f>
        <v>0</v>
      </c>
      <c r="O58">
        <f>(I58*21)/100</f>
        <v>0</v>
      </c>
      <c r="P58" t="s">
        <v>22</v>
      </c>
    </row>
    <row r="59" spans="1:5" ht="51">
      <c r="A59" s="27" t="s">
        <v>49</v>
      </c>
      <c r="E59" s="28" t="s">
        <v>667</v>
      </c>
    </row>
    <row r="60" spans="1:5" ht="12.75">
      <c r="A60" s="31" t="s">
        <v>51</v>
      </c>
      <c r="E60" s="30" t="s">
        <v>46</v>
      </c>
    </row>
    <row r="61" spans="1:16" ht="12.75">
      <c r="A61" s="18" t="s">
        <v>44</v>
      </c>
      <c r="B61" s="22" t="s">
        <v>94</v>
      </c>
      <c r="C61" s="22" t="s">
        <v>150</v>
      </c>
      <c r="D61" s="18" t="s">
        <v>46</v>
      </c>
      <c r="E61" s="23" t="s">
        <v>151</v>
      </c>
      <c r="F61" s="24" t="s">
        <v>112</v>
      </c>
      <c r="G61" s="25">
        <v>170.313</v>
      </c>
      <c r="H61" s="26">
        <v>0</v>
      </c>
      <c r="I61" s="26">
        <f>ROUND(ROUND(H61,2)*ROUND(G61,3),2)</f>
        <v>0</v>
      </c>
      <c r="O61">
        <f>(I61*21)/100</f>
        <v>0</v>
      </c>
      <c r="P61" t="s">
        <v>22</v>
      </c>
    </row>
    <row r="62" spans="1:5" ht="12.75">
      <c r="A62" s="27" t="s">
        <v>49</v>
      </c>
      <c r="E62" s="28" t="s">
        <v>151</v>
      </c>
    </row>
    <row r="63" spans="1:5" ht="63.75">
      <c r="A63" s="31" t="s">
        <v>51</v>
      </c>
      <c r="E63" s="30" t="s">
        <v>668</v>
      </c>
    </row>
    <row r="64" spans="1:16" ht="12.75">
      <c r="A64" s="18" t="s">
        <v>44</v>
      </c>
      <c r="B64" s="22" t="s">
        <v>97</v>
      </c>
      <c r="C64" s="22" t="s">
        <v>154</v>
      </c>
      <c r="D64" s="18" t="s">
        <v>46</v>
      </c>
      <c r="E64" s="23" t="s">
        <v>155</v>
      </c>
      <c r="F64" s="24" t="s">
        <v>156</v>
      </c>
      <c r="G64" s="25">
        <v>323.595</v>
      </c>
      <c r="H64" s="26">
        <v>0</v>
      </c>
      <c r="I64" s="26">
        <f>ROUND(ROUND(H64,2)*ROUND(G64,3),2)</f>
        <v>0</v>
      </c>
      <c r="O64">
        <f>(I64*21)/100</f>
        <v>0</v>
      </c>
      <c r="P64" t="s">
        <v>22</v>
      </c>
    </row>
    <row r="65" spans="1:5" ht="25.5">
      <c r="A65" s="27" t="s">
        <v>49</v>
      </c>
      <c r="E65" s="28" t="s">
        <v>157</v>
      </c>
    </row>
    <row r="66" spans="1:5" ht="76.5">
      <c r="A66" s="31" t="s">
        <v>51</v>
      </c>
      <c r="E66" s="30" t="s">
        <v>669</v>
      </c>
    </row>
    <row r="67" spans="1:16" ht="12.75">
      <c r="A67" s="18" t="s">
        <v>44</v>
      </c>
      <c r="B67" s="22" t="s">
        <v>176</v>
      </c>
      <c r="C67" s="22" t="s">
        <v>159</v>
      </c>
      <c r="D67" s="18" t="s">
        <v>46</v>
      </c>
      <c r="E67" s="23" t="s">
        <v>160</v>
      </c>
      <c r="F67" s="24" t="s">
        <v>112</v>
      </c>
      <c r="G67" s="25">
        <v>22.138</v>
      </c>
      <c r="H67" s="26">
        <v>0</v>
      </c>
      <c r="I67" s="26">
        <f>ROUND(ROUND(H67,2)*ROUND(G67,3),2)</f>
        <v>0</v>
      </c>
      <c r="O67">
        <f>(I67*21)/100</f>
        <v>0</v>
      </c>
      <c r="P67" t="s">
        <v>22</v>
      </c>
    </row>
    <row r="68" spans="1:5" ht="25.5">
      <c r="A68" s="27" t="s">
        <v>49</v>
      </c>
      <c r="E68" s="28" t="s">
        <v>670</v>
      </c>
    </row>
    <row r="69" spans="1:5" ht="76.5">
      <c r="A69" s="31" t="s">
        <v>51</v>
      </c>
      <c r="E69" s="30" t="s">
        <v>671</v>
      </c>
    </row>
    <row r="70" spans="1:16" ht="12.75">
      <c r="A70" s="18" t="s">
        <v>44</v>
      </c>
      <c r="B70" s="22" t="s">
        <v>181</v>
      </c>
      <c r="C70" s="22" t="s">
        <v>163</v>
      </c>
      <c r="D70" s="18" t="s">
        <v>46</v>
      </c>
      <c r="E70" s="23" t="s">
        <v>164</v>
      </c>
      <c r="F70" s="24" t="s">
        <v>112</v>
      </c>
      <c r="G70" s="25">
        <v>70.93</v>
      </c>
      <c r="H70" s="26">
        <v>0</v>
      </c>
      <c r="I70" s="26">
        <f>ROUND(ROUND(H70,2)*ROUND(G70,3),2)</f>
        <v>0</v>
      </c>
      <c r="O70">
        <f>(I70*21)/100</f>
        <v>0</v>
      </c>
      <c r="P70" t="s">
        <v>22</v>
      </c>
    </row>
    <row r="71" spans="1:5" ht="25.5">
      <c r="A71" s="27" t="s">
        <v>49</v>
      </c>
      <c r="E71" s="28" t="s">
        <v>672</v>
      </c>
    </row>
    <row r="72" spans="1:5" ht="25.5">
      <c r="A72" s="31" t="s">
        <v>51</v>
      </c>
      <c r="E72" s="30" t="s">
        <v>673</v>
      </c>
    </row>
    <row r="73" spans="1:16" ht="12.75">
      <c r="A73" s="18" t="s">
        <v>44</v>
      </c>
      <c r="B73" s="22" t="s">
        <v>186</v>
      </c>
      <c r="C73" s="22" t="s">
        <v>167</v>
      </c>
      <c r="D73" s="18" t="s">
        <v>46</v>
      </c>
      <c r="E73" s="23" t="s">
        <v>168</v>
      </c>
      <c r="F73" s="24" t="s">
        <v>112</v>
      </c>
      <c r="G73" s="25">
        <v>70.93</v>
      </c>
      <c r="H73" s="26">
        <v>0</v>
      </c>
      <c r="I73" s="26">
        <f>ROUND(ROUND(H73,2)*ROUND(G73,3),2)</f>
        <v>0</v>
      </c>
      <c r="O73">
        <f>(I73*21)/100</f>
        <v>0</v>
      </c>
      <c r="P73" t="s">
        <v>22</v>
      </c>
    </row>
    <row r="74" spans="1:5" ht="25.5">
      <c r="A74" s="27" t="s">
        <v>49</v>
      </c>
      <c r="E74" s="28" t="s">
        <v>169</v>
      </c>
    </row>
    <row r="75" spans="1:5" ht="12.75">
      <c r="A75" s="31" t="s">
        <v>51</v>
      </c>
      <c r="E75" s="30" t="s">
        <v>46</v>
      </c>
    </row>
    <row r="76" spans="1:16" ht="12.75">
      <c r="A76" s="18" t="s">
        <v>44</v>
      </c>
      <c r="B76" s="22" t="s">
        <v>190</v>
      </c>
      <c r="C76" s="22" t="s">
        <v>674</v>
      </c>
      <c r="D76" s="18" t="s">
        <v>46</v>
      </c>
      <c r="E76" s="23" t="s">
        <v>675</v>
      </c>
      <c r="F76" s="24" t="s">
        <v>112</v>
      </c>
      <c r="G76" s="25">
        <v>13.681</v>
      </c>
      <c r="H76" s="26">
        <v>0</v>
      </c>
      <c r="I76" s="26">
        <f>ROUND(ROUND(H76,2)*ROUND(G76,3),2)</f>
        <v>0</v>
      </c>
      <c r="O76">
        <f>(I76*21)/100</f>
        <v>0</v>
      </c>
      <c r="P76" t="s">
        <v>22</v>
      </c>
    </row>
    <row r="77" spans="1:5" ht="25.5">
      <c r="A77" s="27" t="s">
        <v>49</v>
      </c>
      <c r="E77" s="28" t="s">
        <v>676</v>
      </c>
    </row>
    <row r="78" spans="1:5" ht="25.5">
      <c r="A78" s="31" t="s">
        <v>51</v>
      </c>
      <c r="E78" s="30" t="s">
        <v>677</v>
      </c>
    </row>
    <row r="79" spans="1:16" ht="12.75">
      <c r="A79" s="18" t="s">
        <v>175</v>
      </c>
      <c r="B79" s="227" t="s">
        <v>195</v>
      </c>
      <c r="C79" s="227" t="s">
        <v>678</v>
      </c>
      <c r="D79" s="228" t="s">
        <v>46</v>
      </c>
      <c r="E79" s="229" t="s">
        <v>679</v>
      </c>
      <c r="F79" s="230" t="s">
        <v>156</v>
      </c>
      <c r="G79" s="231">
        <v>17.385</v>
      </c>
      <c r="H79" s="232">
        <v>0</v>
      </c>
      <c r="I79" s="232">
        <f>ROUND(ROUND(H79,2)*ROUND(G79,3),2)</f>
        <v>0</v>
      </c>
      <c r="O79">
        <f>(I79*21)/100</f>
        <v>0</v>
      </c>
      <c r="P79" t="s">
        <v>22</v>
      </c>
    </row>
    <row r="80" spans="1:9" ht="12.75">
      <c r="A80" s="27" t="s">
        <v>49</v>
      </c>
      <c r="B80" s="233"/>
      <c r="C80" s="233"/>
      <c r="D80" s="233"/>
      <c r="E80" s="234" t="s">
        <v>46</v>
      </c>
      <c r="F80" s="233"/>
      <c r="G80" s="233"/>
      <c r="H80" s="233"/>
      <c r="I80" s="233"/>
    </row>
    <row r="81" spans="1:9" ht="25.5">
      <c r="A81" s="31" t="s">
        <v>51</v>
      </c>
      <c r="B81" s="233"/>
      <c r="C81" s="233"/>
      <c r="D81" s="233"/>
      <c r="E81" s="235" t="s">
        <v>680</v>
      </c>
      <c r="F81" s="233"/>
      <c r="G81" s="233"/>
      <c r="H81" s="233"/>
      <c r="I81" s="233"/>
    </row>
    <row r="82" spans="1:16" ht="12.75">
      <c r="A82" s="18" t="s">
        <v>175</v>
      </c>
      <c r="B82" s="227" t="s">
        <v>201</v>
      </c>
      <c r="C82" s="227" t="s">
        <v>681</v>
      </c>
      <c r="D82" s="228" t="s">
        <v>46</v>
      </c>
      <c r="E82" s="229" t="s">
        <v>682</v>
      </c>
      <c r="F82" s="230" t="s">
        <v>156</v>
      </c>
      <c r="G82" s="231">
        <v>9.229</v>
      </c>
      <c r="H82" s="232">
        <v>0</v>
      </c>
      <c r="I82" s="232">
        <f>ROUND(ROUND(H82,2)*ROUND(G82,3),2)</f>
        <v>0</v>
      </c>
      <c r="O82">
        <f>(I82*21)/100</f>
        <v>0</v>
      </c>
      <c r="P82" t="s">
        <v>22</v>
      </c>
    </row>
    <row r="83" spans="1:9" ht="12.75">
      <c r="A83" s="27" t="s">
        <v>49</v>
      </c>
      <c r="B83" s="233"/>
      <c r="C83" s="233"/>
      <c r="D83" s="233"/>
      <c r="E83" s="234" t="s">
        <v>46</v>
      </c>
      <c r="F83" s="233"/>
      <c r="G83" s="233"/>
      <c r="H83" s="233"/>
      <c r="I83" s="233"/>
    </row>
    <row r="84" spans="1:9" ht="12.75">
      <c r="A84" s="29" t="s">
        <v>51</v>
      </c>
      <c r="B84" s="233"/>
      <c r="C84" s="233"/>
      <c r="D84" s="233"/>
      <c r="E84" s="235" t="s">
        <v>683</v>
      </c>
      <c r="F84" s="233"/>
      <c r="G84" s="233"/>
      <c r="H84" s="233"/>
      <c r="I84" s="233"/>
    </row>
    <row r="85" spans="1:18" ht="12.75" customHeight="1">
      <c r="A85" s="2" t="s">
        <v>42</v>
      </c>
      <c r="B85" s="2"/>
      <c r="C85" s="33" t="s">
        <v>21</v>
      </c>
      <c r="D85" s="2"/>
      <c r="E85" s="20" t="s">
        <v>170</v>
      </c>
      <c r="F85" s="2"/>
      <c r="G85" s="2"/>
      <c r="H85" s="2"/>
      <c r="I85" s="34">
        <f>0+Q85</f>
        <v>0</v>
      </c>
      <c r="O85">
        <f>0+R85</f>
        <v>0</v>
      </c>
      <c r="Q85">
        <f>0+I86</f>
        <v>0</v>
      </c>
      <c r="R85">
        <f>0+O86</f>
        <v>0</v>
      </c>
    </row>
    <row r="86" spans="1:16" ht="12.75">
      <c r="A86" s="18" t="s">
        <v>44</v>
      </c>
      <c r="B86" s="22" t="s">
        <v>506</v>
      </c>
      <c r="C86" s="22" t="s">
        <v>684</v>
      </c>
      <c r="D86" s="18" t="s">
        <v>46</v>
      </c>
      <c r="E86" s="23" t="s">
        <v>685</v>
      </c>
      <c r="F86" s="24" t="s">
        <v>179</v>
      </c>
      <c r="G86" s="25">
        <v>1</v>
      </c>
      <c r="H86" s="26">
        <v>0</v>
      </c>
      <c r="I86" s="26">
        <f>ROUND(ROUND(H86,2)*ROUND(G86,3),2)</f>
        <v>0</v>
      </c>
      <c r="O86">
        <f>(I86*21)/100</f>
        <v>0</v>
      </c>
      <c r="P86" t="s">
        <v>22</v>
      </c>
    </row>
    <row r="87" spans="1:5" ht="12.75">
      <c r="A87" s="27" t="s">
        <v>49</v>
      </c>
      <c r="E87" s="28" t="s">
        <v>686</v>
      </c>
    </row>
    <row r="88" spans="1:5" ht="12.75">
      <c r="A88" s="29" t="s">
        <v>51</v>
      </c>
      <c r="E88" s="30" t="s">
        <v>46</v>
      </c>
    </row>
    <row r="89" spans="1:18" ht="12.75" customHeight="1">
      <c r="A89" s="2" t="s">
        <v>42</v>
      </c>
      <c r="B89" s="2"/>
      <c r="C89" s="33" t="s">
        <v>32</v>
      </c>
      <c r="D89" s="2"/>
      <c r="E89" s="20" t="s">
        <v>205</v>
      </c>
      <c r="F89" s="2"/>
      <c r="G89" s="2"/>
      <c r="H89" s="2"/>
      <c r="I89" s="34">
        <f>0+Q89</f>
        <v>0</v>
      </c>
      <c r="O89">
        <f>0+R89</f>
        <v>0</v>
      </c>
      <c r="Q89">
        <f>0+I90+I93+I96+I99</f>
        <v>0</v>
      </c>
      <c r="R89">
        <f>0+O90+O93+O96+O99</f>
        <v>0</v>
      </c>
    </row>
    <row r="90" spans="1:16" ht="12.75">
      <c r="A90" s="18" t="s">
        <v>44</v>
      </c>
      <c r="B90" s="22" t="s">
        <v>206</v>
      </c>
      <c r="C90" s="22" t="s">
        <v>222</v>
      </c>
      <c r="D90" s="18" t="s">
        <v>23</v>
      </c>
      <c r="E90" s="23" t="s">
        <v>223</v>
      </c>
      <c r="F90" s="24" t="s">
        <v>112</v>
      </c>
      <c r="G90" s="25">
        <v>5.901</v>
      </c>
      <c r="H90" s="26">
        <v>0</v>
      </c>
      <c r="I90" s="26">
        <f>ROUND(ROUND(H90,2)*ROUND(G90,3),2)</f>
        <v>0</v>
      </c>
      <c r="O90">
        <f>(I90*21)/100</f>
        <v>0</v>
      </c>
      <c r="P90" t="s">
        <v>22</v>
      </c>
    </row>
    <row r="91" spans="1:5" ht="38.25">
      <c r="A91" s="27" t="s">
        <v>49</v>
      </c>
      <c r="E91" s="28" t="s">
        <v>687</v>
      </c>
    </row>
    <row r="92" spans="1:5" ht="12.75">
      <c r="A92" s="31" t="s">
        <v>51</v>
      </c>
      <c r="E92" s="30" t="s">
        <v>688</v>
      </c>
    </row>
    <row r="93" spans="1:16" ht="12.75">
      <c r="A93" s="18" t="s">
        <v>44</v>
      </c>
      <c r="B93" s="22" t="s">
        <v>211</v>
      </c>
      <c r="C93" s="22" t="s">
        <v>222</v>
      </c>
      <c r="D93" s="18" t="s">
        <v>308</v>
      </c>
      <c r="E93" s="23" t="s">
        <v>223</v>
      </c>
      <c r="F93" s="24" t="s">
        <v>112</v>
      </c>
      <c r="G93" s="25">
        <v>2.144</v>
      </c>
      <c r="H93" s="26">
        <v>0</v>
      </c>
      <c r="I93" s="26">
        <f>ROUND(ROUND(H93,2)*ROUND(G93,3),2)</f>
        <v>0</v>
      </c>
      <c r="O93">
        <f>(I93*21)/100</f>
        <v>0</v>
      </c>
      <c r="P93" t="s">
        <v>22</v>
      </c>
    </row>
    <row r="94" spans="1:5" ht="38.25">
      <c r="A94" s="27" t="s">
        <v>49</v>
      </c>
      <c r="E94" s="28" t="s">
        <v>689</v>
      </c>
    </row>
    <row r="95" spans="1:5" ht="12.75">
      <c r="A95" s="31" t="s">
        <v>51</v>
      </c>
      <c r="E95" s="30" t="s">
        <v>690</v>
      </c>
    </row>
    <row r="96" spans="1:16" ht="12.75">
      <c r="A96" s="18" t="s">
        <v>44</v>
      </c>
      <c r="B96" s="22" t="s">
        <v>216</v>
      </c>
      <c r="C96" s="22" t="s">
        <v>691</v>
      </c>
      <c r="D96" s="18" t="s">
        <v>46</v>
      </c>
      <c r="E96" s="23" t="s">
        <v>692</v>
      </c>
      <c r="F96" s="24" t="s">
        <v>112</v>
      </c>
      <c r="G96" s="25">
        <v>1.976</v>
      </c>
      <c r="H96" s="26">
        <v>0</v>
      </c>
      <c r="I96" s="26">
        <f>ROUND(ROUND(H96,2)*ROUND(G96,3),2)</f>
        <v>0</v>
      </c>
      <c r="O96">
        <f>(I96*21)/100</f>
        <v>0</v>
      </c>
      <c r="P96" t="s">
        <v>22</v>
      </c>
    </row>
    <row r="97" spans="1:5" ht="38.25">
      <c r="A97" s="27" t="s">
        <v>49</v>
      </c>
      <c r="E97" s="28" t="s">
        <v>693</v>
      </c>
    </row>
    <row r="98" spans="1:5" ht="12.75">
      <c r="A98" s="31" t="s">
        <v>51</v>
      </c>
      <c r="E98" s="30" t="s">
        <v>694</v>
      </c>
    </row>
    <row r="99" spans="1:16" ht="12.75">
      <c r="A99" s="18" t="s">
        <v>44</v>
      </c>
      <c r="B99" s="22" t="s">
        <v>221</v>
      </c>
      <c r="C99" s="22" t="s">
        <v>695</v>
      </c>
      <c r="D99" s="18" t="s">
        <v>46</v>
      </c>
      <c r="E99" s="23" t="s">
        <v>696</v>
      </c>
      <c r="F99" s="24" t="s">
        <v>112</v>
      </c>
      <c r="G99" s="25">
        <v>2.951</v>
      </c>
      <c r="H99" s="26">
        <v>0</v>
      </c>
      <c r="I99" s="26">
        <f>ROUND(ROUND(H99,2)*ROUND(G99,3),2)</f>
        <v>0</v>
      </c>
      <c r="O99">
        <f>(I99*21)/100</f>
        <v>0</v>
      </c>
      <c r="P99" t="s">
        <v>22</v>
      </c>
    </row>
    <row r="100" spans="1:5" ht="38.25">
      <c r="A100" s="27" t="s">
        <v>49</v>
      </c>
      <c r="E100" s="28" t="s">
        <v>697</v>
      </c>
    </row>
    <row r="101" spans="1:5" ht="12.75">
      <c r="A101" s="29" t="s">
        <v>51</v>
      </c>
      <c r="E101" s="30" t="s">
        <v>698</v>
      </c>
    </row>
    <row r="102" spans="1:18" ht="12.75" customHeight="1">
      <c r="A102" s="2" t="s">
        <v>42</v>
      </c>
      <c r="B102" s="2"/>
      <c r="C102" s="33" t="s">
        <v>63</v>
      </c>
      <c r="D102" s="2"/>
      <c r="E102" s="20" t="s">
        <v>231</v>
      </c>
      <c r="F102" s="2"/>
      <c r="G102" s="2"/>
      <c r="H102" s="2"/>
      <c r="I102" s="34">
        <f>0+Q102</f>
        <v>0</v>
      </c>
      <c r="O102">
        <f>0+R102</f>
        <v>0</v>
      </c>
      <c r="Q102">
        <f>0+I103+I106+I109+I112+I115+I118+I121+I124+I127+I130+I133+I136+I139+I142+I145</f>
        <v>0</v>
      </c>
      <c r="R102">
        <f>0+O103+O106+O109+O112+O115+O118+O121+O124+O127+O130+O133+O136+O139+O142+O145</f>
        <v>0</v>
      </c>
    </row>
    <row r="103" spans="1:16" ht="12.75">
      <c r="A103" s="18" t="s">
        <v>44</v>
      </c>
      <c r="B103" s="22" t="s">
        <v>226</v>
      </c>
      <c r="C103" s="22" t="s">
        <v>249</v>
      </c>
      <c r="D103" s="18" t="s">
        <v>46</v>
      </c>
      <c r="E103" s="23" t="s">
        <v>250</v>
      </c>
      <c r="F103" s="24" t="s">
        <v>198</v>
      </c>
      <c r="G103" s="25">
        <v>50.592</v>
      </c>
      <c r="H103" s="26">
        <v>0</v>
      </c>
      <c r="I103" s="26">
        <f>ROUND(ROUND(H103,2)*ROUND(G103,3),2)</f>
        <v>0</v>
      </c>
      <c r="O103">
        <f>(I103*21)/100</f>
        <v>0</v>
      </c>
      <c r="P103" t="s">
        <v>22</v>
      </c>
    </row>
    <row r="104" spans="1:5" ht="12.75">
      <c r="A104" s="27" t="s">
        <v>49</v>
      </c>
      <c r="E104" s="28" t="s">
        <v>251</v>
      </c>
    </row>
    <row r="105" spans="1:5" ht="12.75">
      <c r="A105" s="31" t="s">
        <v>51</v>
      </c>
      <c r="E105" s="30" t="s">
        <v>699</v>
      </c>
    </row>
    <row r="106" spans="1:16" ht="12.75">
      <c r="A106" s="18" t="s">
        <v>175</v>
      </c>
      <c r="B106" s="227" t="s">
        <v>232</v>
      </c>
      <c r="C106" s="227" t="s">
        <v>254</v>
      </c>
      <c r="D106" s="228" t="s">
        <v>46</v>
      </c>
      <c r="E106" s="229" t="s">
        <v>255</v>
      </c>
      <c r="F106" s="230" t="s">
        <v>198</v>
      </c>
      <c r="G106" s="231">
        <v>33.728</v>
      </c>
      <c r="H106" s="232">
        <v>0</v>
      </c>
      <c r="I106" s="232">
        <f>ROUND(ROUND(H106,2)*ROUND(G106,3),2)</f>
        <v>0</v>
      </c>
      <c r="O106">
        <f>(I106*21)/100</f>
        <v>0</v>
      </c>
      <c r="P106" t="s">
        <v>22</v>
      </c>
    </row>
    <row r="107" spans="1:9" ht="12.75">
      <c r="A107" s="27" t="s">
        <v>49</v>
      </c>
      <c r="B107" s="233"/>
      <c r="C107" s="233"/>
      <c r="D107" s="233"/>
      <c r="E107" s="234" t="s">
        <v>46</v>
      </c>
      <c r="F107" s="233"/>
      <c r="G107" s="233"/>
      <c r="H107" s="233"/>
      <c r="I107" s="233"/>
    </row>
    <row r="108" spans="1:9" ht="12.75">
      <c r="A108" s="31" t="s">
        <v>51</v>
      </c>
      <c r="B108" s="233"/>
      <c r="C108" s="233"/>
      <c r="D108" s="233"/>
      <c r="E108" s="235" t="s">
        <v>700</v>
      </c>
      <c r="F108" s="233"/>
      <c r="G108" s="233"/>
      <c r="H108" s="233"/>
      <c r="I108" s="233"/>
    </row>
    <row r="109" spans="1:16" ht="12.75">
      <c r="A109" s="18" t="s">
        <v>175</v>
      </c>
      <c r="B109" s="227" t="s">
        <v>237</v>
      </c>
      <c r="C109" s="227" t="s">
        <v>258</v>
      </c>
      <c r="D109" s="228" t="s">
        <v>46</v>
      </c>
      <c r="E109" s="229" t="s">
        <v>259</v>
      </c>
      <c r="F109" s="230" t="s">
        <v>198</v>
      </c>
      <c r="G109" s="231">
        <v>16.864</v>
      </c>
      <c r="H109" s="232">
        <v>0</v>
      </c>
      <c r="I109" s="232">
        <f>ROUND(ROUND(H109,2)*ROUND(G109,3),2)</f>
        <v>0</v>
      </c>
      <c r="O109">
        <f>(I109*21)/100</f>
        <v>0</v>
      </c>
      <c r="P109" t="s">
        <v>22</v>
      </c>
    </row>
    <row r="110" spans="1:9" ht="12.75">
      <c r="A110" s="27" t="s">
        <v>49</v>
      </c>
      <c r="B110" s="233"/>
      <c r="C110" s="233"/>
      <c r="D110" s="233"/>
      <c r="E110" s="234" t="s">
        <v>46</v>
      </c>
      <c r="F110" s="233"/>
      <c r="G110" s="233"/>
      <c r="H110" s="233"/>
      <c r="I110" s="233"/>
    </row>
    <row r="111" spans="1:9" ht="12.75">
      <c r="A111" s="31" t="s">
        <v>51</v>
      </c>
      <c r="B111" s="233"/>
      <c r="C111" s="233"/>
      <c r="D111" s="233"/>
      <c r="E111" s="235" t="s">
        <v>701</v>
      </c>
      <c r="F111" s="233"/>
      <c r="G111" s="233"/>
      <c r="H111" s="233"/>
      <c r="I111" s="233"/>
    </row>
    <row r="112" spans="1:16" ht="12.75">
      <c r="A112" s="18" t="s">
        <v>44</v>
      </c>
      <c r="B112" s="22" t="s">
        <v>241</v>
      </c>
      <c r="C112" s="22" t="s">
        <v>262</v>
      </c>
      <c r="D112" s="18" t="s">
        <v>46</v>
      </c>
      <c r="E112" s="23" t="s">
        <v>263</v>
      </c>
      <c r="F112" s="24" t="s">
        <v>198</v>
      </c>
      <c r="G112" s="25">
        <v>115.488</v>
      </c>
      <c r="H112" s="26">
        <v>0</v>
      </c>
      <c r="I112" s="26">
        <f>ROUND(ROUND(H112,2)*ROUND(G112,3),2)</f>
        <v>0</v>
      </c>
      <c r="O112">
        <f>(I112*21)/100</f>
        <v>0</v>
      </c>
      <c r="P112" t="s">
        <v>22</v>
      </c>
    </row>
    <row r="113" spans="1:5" ht="12.75">
      <c r="A113" s="27" t="s">
        <v>49</v>
      </c>
      <c r="E113" s="28" t="s">
        <v>264</v>
      </c>
    </row>
    <row r="114" spans="1:5" ht="12.75">
      <c r="A114" s="31" t="s">
        <v>51</v>
      </c>
      <c r="E114" s="30" t="s">
        <v>702</v>
      </c>
    </row>
    <row r="115" spans="1:16" ht="12.75">
      <c r="A115" s="18" t="s">
        <v>175</v>
      </c>
      <c r="B115" s="227" t="s">
        <v>246</v>
      </c>
      <c r="C115" s="227" t="s">
        <v>254</v>
      </c>
      <c r="D115" s="228" t="s">
        <v>46</v>
      </c>
      <c r="E115" s="229" t="s">
        <v>255</v>
      </c>
      <c r="F115" s="230" t="s">
        <v>198</v>
      </c>
      <c r="G115" s="231">
        <v>76.992</v>
      </c>
      <c r="H115" s="232">
        <v>0</v>
      </c>
      <c r="I115" s="232">
        <f>ROUND(ROUND(H115,2)*ROUND(G115,3),2)</f>
        <v>0</v>
      </c>
      <c r="O115">
        <f>(I115*21)/100</f>
        <v>0</v>
      </c>
      <c r="P115" t="s">
        <v>22</v>
      </c>
    </row>
    <row r="116" spans="1:9" ht="12.75">
      <c r="A116" s="27" t="s">
        <v>49</v>
      </c>
      <c r="B116" s="233"/>
      <c r="C116" s="233"/>
      <c r="D116" s="233"/>
      <c r="E116" s="234" t="s">
        <v>46</v>
      </c>
      <c r="F116" s="233"/>
      <c r="G116" s="233"/>
      <c r="H116" s="233"/>
      <c r="I116" s="233"/>
    </row>
    <row r="117" spans="1:9" ht="12.75">
      <c r="A117" s="31" t="s">
        <v>51</v>
      </c>
      <c r="B117" s="233"/>
      <c r="C117" s="233"/>
      <c r="D117" s="233"/>
      <c r="E117" s="235" t="s">
        <v>703</v>
      </c>
      <c r="F117" s="233"/>
      <c r="G117" s="233"/>
      <c r="H117" s="233"/>
      <c r="I117" s="233"/>
    </row>
    <row r="118" spans="1:16" ht="12.75">
      <c r="A118" s="18" t="s">
        <v>175</v>
      </c>
      <c r="B118" s="227" t="s">
        <v>248</v>
      </c>
      <c r="C118" s="227" t="s">
        <v>258</v>
      </c>
      <c r="D118" s="228" t="s">
        <v>46</v>
      </c>
      <c r="E118" s="229" t="s">
        <v>259</v>
      </c>
      <c r="F118" s="230" t="s">
        <v>198</v>
      </c>
      <c r="G118" s="231">
        <v>38.496</v>
      </c>
      <c r="H118" s="232">
        <v>0</v>
      </c>
      <c r="I118" s="232">
        <f>ROUND(ROUND(H118,2)*ROUND(G118,3),2)</f>
        <v>0</v>
      </c>
      <c r="O118">
        <f>(I118*21)/100</f>
        <v>0</v>
      </c>
      <c r="P118" t="s">
        <v>22</v>
      </c>
    </row>
    <row r="119" spans="1:9" ht="12.75">
      <c r="A119" s="27" t="s">
        <v>49</v>
      </c>
      <c r="B119" s="233"/>
      <c r="C119" s="233"/>
      <c r="D119" s="233"/>
      <c r="E119" s="234" t="s">
        <v>46</v>
      </c>
      <c r="F119" s="233"/>
      <c r="G119" s="233"/>
      <c r="H119" s="233"/>
      <c r="I119" s="233"/>
    </row>
    <row r="120" spans="1:9" ht="12.75">
      <c r="A120" s="31" t="s">
        <v>51</v>
      </c>
      <c r="B120" s="233"/>
      <c r="C120" s="233"/>
      <c r="D120" s="233"/>
      <c r="E120" s="235" t="s">
        <v>704</v>
      </c>
      <c r="F120" s="233"/>
      <c r="G120" s="233"/>
      <c r="H120" s="233"/>
      <c r="I120" s="233"/>
    </row>
    <row r="121" spans="1:16" ht="25.5">
      <c r="A121" s="18" t="s">
        <v>44</v>
      </c>
      <c r="B121" s="22" t="s">
        <v>253</v>
      </c>
      <c r="C121" s="22" t="s">
        <v>271</v>
      </c>
      <c r="D121" s="18" t="s">
        <v>46</v>
      </c>
      <c r="E121" s="23" t="s">
        <v>272</v>
      </c>
      <c r="F121" s="24" t="s">
        <v>198</v>
      </c>
      <c r="G121" s="25">
        <v>18.48</v>
      </c>
      <c r="H121" s="26">
        <v>0</v>
      </c>
      <c r="I121" s="26">
        <f>ROUND(ROUND(H121,2)*ROUND(G121,3),2)</f>
        <v>0</v>
      </c>
      <c r="O121">
        <f>(I121*21)/100</f>
        <v>0</v>
      </c>
      <c r="P121" t="s">
        <v>22</v>
      </c>
    </row>
    <row r="122" spans="1:5" ht="38.25">
      <c r="A122" s="27" t="s">
        <v>49</v>
      </c>
      <c r="E122" s="28" t="s">
        <v>273</v>
      </c>
    </row>
    <row r="123" spans="1:5" ht="12.75">
      <c r="A123" s="31" t="s">
        <v>51</v>
      </c>
      <c r="E123" s="30" t="s">
        <v>705</v>
      </c>
    </row>
    <row r="124" spans="1:16" ht="12.75">
      <c r="A124" s="18" t="s">
        <v>44</v>
      </c>
      <c r="B124" s="22" t="s">
        <v>257</v>
      </c>
      <c r="C124" s="22" t="s">
        <v>276</v>
      </c>
      <c r="D124" s="18" t="s">
        <v>46</v>
      </c>
      <c r="E124" s="23" t="s">
        <v>277</v>
      </c>
      <c r="F124" s="24" t="s">
        <v>198</v>
      </c>
      <c r="G124" s="25">
        <v>52.36</v>
      </c>
      <c r="H124" s="26">
        <v>0</v>
      </c>
      <c r="I124" s="26">
        <f>ROUND(ROUND(H124,2)*ROUND(G124,3),2)</f>
        <v>0</v>
      </c>
      <c r="O124">
        <f>(I124*21)/100</f>
        <v>0</v>
      </c>
      <c r="P124" t="s">
        <v>22</v>
      </c>
    </row>
    <row r="125" spans="1:5" ht="25.5">
      <c r="A125" s="27" t="s">
        <v>49</v>
      </c>
      <c r="E125" s="28" t="s">
        <v>278</v>
      </c>
    </row>
    <row r="126" spans="1:5" ht="12.75">
      <c r="A126" s="31" t="s">
        <v>51</v>
      </c>
      <c r="E126" s="30" t="s">
        <v>706</v>
      </c>
    </row>
    <row r="127" spans="1:16" ht="12.75">
      <c r="A127" s="18" t="s">
        <v>44</v>
      </c>
      <c r="B127" s="22" t="s">
        <v>261</v>
      </c>
      <c r="C127" s="22" t="s">
        <v>707</v>
      </c>
      <c r="D127" s="18" t="s">
        <v>46</v>
      </c>
      <c r="E127" s="23" t="s">
        <v>708</v>
      </c>
      <c r="F127" s="24" t="s">
        <v>219</v>
      </c>
      <c r="G127" s="25">
        <v>12.85</v>
      </c>
      <c r="H127" s="26">
        <v>0</v>
      </c>
      <c r="I127" s="26">
        <f>ROUND(ROUND(H127,2)*ROUND(G127,3),2)</f>
        <v>0</v>
      </c>
      <c r="O127">
        <f>(I127*21)/100</f>
        <v>0</v>
      </c>
      <c r="P127" t="s">
        <v>22</v>
      </c>
    </row>
    <row r="128" spans="1:5" ht="38.25">
      <c r="A128" s="27" t="s">
        <v>49</v>
      </c>
      <c r="E128" s="28" t="s">
        <v>709</v>
      </c>
    </row>
    <row r="129" spans="1:5" ht="38.25">
      <c r="A129" s="31" t="s">
        <v>51</v>
      </c>
      <c r="E129" s="30" t="s">
        <v>710</v>
      </c>
    </row>
    <row r="130" spans="1:16" ht="12.75">
      <c r="A130" s="18" t="s">
        <v>44</v>
      </c>
      <c r="B130" s="22" t="s">
        <v>266</v>
      </c>
      <c r="C130" s="22" t="s">
        <v>711</v>
      </c>
      <c r="D130" s="18" t="s">
        <v>46</v>
      </c>
      <c r="E130" s="23" t="s">
        <v>712</v>
      </c>
      <c r="F130" s="24" t="s">
        <v>355</v>
      </c>
      <c r="G130" s="25">
        <v>1</v>
      </c>
      <c r="H130" s="26">
        <v>0</v>
      </c>
      <c r="I130" s="26">
        <f>ROUND(ROUND(H130,2)*ROUND(G130,3),2)</f>
        <v>0</v>
      </c>
      <c r="O130">
        <f>(I130*21)/100</f>
        <v>0</v>
      </c>
      <c r="P130" t="s">
        <v>22</v>
      </c>
    </row>
    <row r="131" spans="1:5" ht="25.5">
      <c r="A131" s="27" t="s">
        <v>49</v>
      </c>
      <c r="E131" s="28" t="s">
        <v>713</v>
      </c>
    </row>
    <row r="132" spans="1:5" ht="12.75">
      <c r="A132" s="31" t="s">
        <v>51</v>
      </c>
      <c r="E132" s="30" t="s">
        <v>46</v>
      </c>
    </row>
    <row r="133" spans="1:16" ht="12.75">
      <c r="A133" s="18" t="s">
        <v>44</v>
      </c>
      <c r="B133" s="22" t="s">
        <v>268</v>
      </c>
      <c r="C133" s="22" t="s">
        <v>714</v>
      </c>
      <c r="D133" s="18" t="s">
        <v>46</v>
      </c>
      <c r="E133" s="23" t="s">
        <v>715</v>
      </c>
      <c r="F133" s="24" t="s">
        <v>355</v>
      </c>
      <c r="G133" s="25">
        <v>1</v>
      </c>
      <c r="H133" s="26">
        <v>0</v>
      </c>
      <c r="I133" s="26">
        <f>ROUND(ROUND(H133,2)*ROUND(G133,3),2)</f>
        <v>0</v>
      </c>
      <c r="O133">
        <f>(I133*21)/100</f>
        <v>0</v>
      </c>
      <c r="P133" t="s">
        <v>22</v>
      </c>
    </row>
    <row r="134" spans="1:5" ht="12.75">
      <c r="A134" s="27" t="s">
        <v>49</v>
      </c>
      <c r="E134" s="28" t="s">
        <v>716</v>
      </c>
    </row>
    <row r="135" spans="1:5" ht="12.75">
      <c r="A135" s="31" t="s">
        <v>51</v>
      </c>
      <c r="E135" s="30" t="s">
        <v>46</v>
      </c>
    </row>
    <row r="136" spans="1:16" ht="12.75">
      <c r="A136" s="18" t="s">
        <v>44</v>
      </c>
      <c r="B136" s="22" t="s">
        <v>270</v>
      </c>
      <c r="C136" s="22" t="s">
        <v>717</v>
      </c>
      <c r="D136" s="18" t="s">
        <v>46</v>
      </c>
      <c r="E136" s="23" t="s">
        <v>718</v>
      </c>
      <c r="F136" s="24" t="s">
        <v>179</v>
      </c>
      <c r="G136" s="25">
        <v>1</v>
      </c>
      <c r="H136" s="26">
        <v>0</v>
      </c>
      <c r="I136" s="26">
        <f>ROUND(ROUND(H136,2)*ROUND(G136,3),2)</f>
        <v>0</v>
      </c>
      <c r="O136">
        <f>(I136*21)/100</f>
        <v>0</v>
      </c>
      <c r="P136" t="s">
        <v>22</v>
      </c>
    </row>
    <row r="137" spans="1:5" ht="25.5">
      <c r="A137" s="27" t="s">
        <v>49</v>
      </c>
      <c r="E137" s="28" t="s">
        <v>719</v>
      </c>
    </row>
    <row r="138" spans="1:5" ht="12.75">
      <c r="A138" s="31" t="s">
        <v>51</v>
      </c>
      <c r="E138" s="30" t="s">
        <v>46</v>
      </c>
    </row>
    <row r="139" spans="1:16" ht="12.75">
      <c r="A139" s="18" t="s">
        <v>175</v>
      </c>
      <c r="B139" s="242" t="s">
        <v>275</v>
      </c>
      <c r="C139" s="242" t="s">
        <v>720</v>
      </c>
      <c r="D139" s="243" t="s">
        <v>46</v>
      </c>
      <c r="E139" s="236" t="s">
        <v>721</v>
      </c>
      <c r="F139" s="237" t="s">
        <v>179</v>
      </c>
      <c r="G139" s="238">
        <v>1</v>
      </c>
      <c r="H139" s="239">
        <v>0</v>
      </c>
      <c r="I139" s="239">
        <f>ROUND(ROUND(H139,2)*ROUND(G139,3),2)</f>
        <v>0</v>
      </c>
      <c r="J139" s="241" t="s">
        <v>1635</v>
      </c>
      <c r="K139" s="241"/>
      <c r="O139">
        <f>(I139*21)/100</f>
        <v>0</v>
      </c>
      <c r="P139" t="s">
        <v>22</v>
      </c>
    </row>
    <row r="140" spans="1:9" ht="12.75">
      <c r="A140" s="27" t="s">
        <v>49</v>
      </c>
      <c r="B140" s="241"/>
      <c r="C140" s="241"/>
      <c r="D140" s="241"/>
      <c r="E140" s="240" t="s">
        <v>722</v>
      </c>
      <c r="F140" s="241"/>
      <c r="G140" s="241"/>
      <c r="H140" s="241"/>
      <c r="I140" s="241"/>
    </row>
    <row r="141" spans="1:9" ht="12.75">
      <c r="A141" s="31" t="s">
        <v>51</v>
      </c>
      <c r="B141" s="241"/>
      <c r="C141" s="241"/>
      <c r="D141" s="241"/>
      <c r="E141" s="244" t="s">
        <v>46</v>
      </c>
      <c r="F141" s="241"/>
      <c r="G141" s="241"/>
      <c r="H141" s="241"/>
      <c r="I141" s="241"/>
    </row>
    <row r="142" spans="1:16" ht="12.75">
      <c r="A142" s="18" t="s">
        <v>44</v>
      </c>
      <c r="B142" s="22" t="s">
        <v>280</v>
      </c>
      <c r="C142" s="22" t="s">
        <v>289</v>
      </c>
      <c r="D142" s="18" t="s">
        <v>46</v>
      </c>
      <c r="E142" s="23" t="s">
        <v>290</v>
      </c>
      <c r="F142" s="24" t="s">
        <v>198</v>
      </c>
      <c r="G142" s="25">
        <v>35.728</v>
      </c>
      <c r="H142" s="26">
        <v>0</v>
      </c>
      <c r="I142" s="26">
        <f>ROUND(ROUND(H142,2)*ROUND(G142,3),2)</f>
        <v>0</v>
      </c>
      <c r="O142">
        <f>(I142*21)/100</f>
        <v>0</v>
      </c>
      <c r="P142" t="s">
        <v>22</v>
      </c>
    </row>
    <row r="143" spans="1:5" ht="25.5">
      <c r="A143" s="27" t="s">
        <v>49</v>
      </c>
      <c r="E143" s="28" t="s">
        <v>723</v>
      </c>
    </row>
    <row r="144" spans="1:5" ht="12.75">
      <c r="A144" s="31" t="s">
        <v>51</v>
      </c>
      <c r="E144" s="30" t="s">
        <v>724</v>
      </c>
    </row>
    <row r="145" spans="1:16" ht="12.75">
      <c r="A145" s="18" t="s">
        <v>44</v>
      </c>
      <c r="B145" s="22" t="s">
        <v>284</v>
      </c>
      <c r="C145" s="22" t="s">
        <v>294</v>
      </c>
      <c r="D145" s="18" t="s">
        <v>46</v>
      </c>
      <c r="E145" s="23" t="s">
        <v>295</v>
      </c>
      <c r="F145" s="24" t="s">
        <v>198</v>
      </c>
      <c r="G145" s="25">
        <v>16.864</v>
      </c>
      <c r="H145" s="26">
        <v>0</v>
      </c>
      <c r="I145" s="26">
        <f>ROUND(ROUND(H145,2)*ROUND(G145,3),2)</f>
        <v>0</v>
      </c>
      <c r="O145">
        <f>(I145*21)/100</f>
        <v>0</v>
      </c>
      <c r="P145" t="s">
        <v>22</v>
      </c>
    </row>
    <row r="146" spans="1:5" ht="25.5">
      <c r="A146" s="27" t="s">
        <v>49</v>
      </c>
      <c r="E146" s="28" t="s">
        <v>725</v>
      </c>
    </row>
    <row r="147" spans="1:5" ht="12.75">
      <c r="A147" s="29" t="s">
        <v>51</v>
      </c>
      <c r="E147" s="30" t="s">
        <v>726</v>
      </c>
    </row>
    <row r="148" spans="1:18" ht="12.75" customHeight="1">
      <c r="A148" s="2" t="s">
        <v>42</v>
      </c>
      <c r="B148" s="2"/>
      <c r="C148" s="33" t="s">
        <v>66</v>
      </c>
      <c r="D148" s="2"/>
      <c r="E148" s="20" t="s">
        <v>298</v>
      </c>
      <c r="F148" s="2"/>
      <c r="G148" s="2"/>
      <c r="H148" s="2"/>
      <c r="I148" s="34">
        <f>0+Q148</f>
        <v>0</v>
      </c>
      <c r="O148">
        <f>0+R148</f>
        <v>0</v>
      </c>
      <c r="Q148">
        <f>0+I149+I152+I155+I158+I161+I164+I167+I170+I173+I176</f>
        <v>0</v>
      </c>
      <c r="R148">
        <f>0+O149+O152+O155+O158+O161+O164+O167+O170+O173+O176</f>
        <v>0</v>
      </c>
    </row>
    <row r="149" spans="1:16" ht="12.75">
      <c r="A149" s="18" t="s">
        <v>44</v>
      </c>
      <c r="B149" s="22" t="s">
        <v>288</v>
      </c>
      <c r="C149" s="22" t="s">
        <v>727</v>
      </c>
      <c r="D149" s="18" t="s">
        <v>46</v>
      </c>
      <c r="E149" s="23" t="s">
        <v>728</v>
      </c>
      <c r="F149" s="24" t="s">
        <v>219</v>
      </c>
      <c r="G149" s="25">
        <v>33.28</v>
      </c>
      <c r="H149" s="26">
        <v>0</v>
      </c>
      <c r="I149" s="26">
        <f>ROUND(ROUND(H149,2)*ROUND(G149,3),2)</f>
        <v>0</v>
      </c>
      <c r="O149">
        <f>(I149*21)/100</f>
        <v>0</v>
      </c>
      <c r="P149" t="s">
        <v>22</v>
      </c>
    </row>
    <row r="150" spans="1:5" ht="25.5">
      <c r="A150" s="27" t="s">
        <v>49</v>
      </c>
      <c r="E150" s="28" t="s">
        <v>729</v>
      </c>
    </row>
    <row r="151" spans="1:5" ht="12.75">
      <c r="A151" s="31" t="s">
        <v>51</v>
      </c>
      <c r="E151" s="30" t="s">
        <v>46</v>
      </c>
    </row>
    <row r="152" spans="1:16" ht="12.75">
      <c r="A152" s="18" t="s">
        <v>175</v>
      </c>
      <c r="B152" s="227" t="s">
        <v>293</v>
      </c>
      <c r="C152" s="227" t="s">
        <v>730</v>
      </c>
      <c r="D152" s="228" t="s">
        <v>46</v>
      </c>
      <c r="E152" s="229" t="s">
        <v>731</v>
      </c>
      <c r="F152" s="230" t="s">
        <v>219</v>
      </c>
      <c r="G152" s="231">
        <v>33.28</v>
      </c>
      <c r="H152" s="232">
        <v>0</v>
      </c>
      <c r="I152" s="232">
        <f>ROUND(ROUND(H152,2)*ROUND(G152,3),2)</f>
        <v>0</v>
      </c>
      <c r="O152">
        <f>(I152*21)/100</f>
        <v>0</v>
      </c>
      <c r="P152" t="s">
        <v>22</v>
      </c>
    </row>
    <row r="153" spans="1:9" ht="12.75">
      <c r="A153" s="27" t="s">
        <v>49</v>
      </c>
      <c r="B153" s="233"/>
      <c r="C153" s="233"/>
      <c r="D153" s="233"/>
      <c r="E153" s="234" t="s">
        <v>732</v>
      </c>
      <c r="F153" s="233"/>
      <c r="G153" s="233"/>
      <c r="H153" s="233"/>
      <c r="I153" s="233"/>
    </row>
    <row r="154" spans="1:9" ht="12.75">
      <c r="A154" s="31" t="s">
        <v>51</v>
      </c>
      <c r="B154" s="233"/>
      <c r="C154" s="233"/>
      <c r="D154" s="233"/>
      <c r="E154" s="235" t="s">
        <v>46</v>
      </c>
      <c r="F154" s="233"/>
      <c r="G154" s="233"/>
      <c r="H154" s="233"/>
      <c r="I154" s="233"/>
    </row>
    <row r="155" spans="1:16" ht="12.75">
      <c r="A155" s="18" t="s">
        <v>175</v>
      </c>
      <c r="B155" s="227" t="s">
        <v>299</v>
      </c>
      <c r="C155" s="227" t="s">
        <v>733</v>
      </c>
      <c r="D155" s="228" t="s">
        <v>46</v>
      </c>
      <c r="E155" s="229" t="s">
        <v>734</v>
      </c>
      <c r="F155" s="230" t="s">
        <v>179</v>
      </c>
      <c r="G155" s="231">
        <v>2</v>
      </c>
      <c r="H155" s="232">
        <v>0</v>
      </c>
      <c r="I155" s="232">
        <f>ROUND(ROUND(H155,2)*ROUND(G155,3),2)</f>
        <v>0</v>
      </c>
      <c r="O155">
        <f>(I155*21)/100</f>
        <v>0</v>
      </c>
      <c r="P155" t="s">
        <v>22</v>
      </c>
    </row>
    <row r="156" spans="1:9" ht="12.75">
      <c r="A156" s="27" t="s">
        <v>49</v>
      </c>
      <c r="B156" s="233"/>
      <c r="C156" s="233"/>
      <c r="D156" s="233"/>
      <c r="E156" s="234" t="s">
        <v>46</v>
      </c>
      <c r="F156" s="233"/>
      <c r="G156" s="233"/>
      <c r="H156" s="233"/>
      <c r="I156" s="233"/>
    </row>
    <row r="157" spans="1:9" ht="12.75">
      <c r="A157" s="31" t="s">
        <v>51</v>
      </c>
      <c r="B157" s="233"/>
      <c r="C157" s="233"/>
      <c r="D157" s="233"/>
      <c r="E157" s="235" t="s">
        <v>46</v>
      </c>
      <c r="F157" s="233"/>
      <c r="G157" s="233"/>
      <c r="H157" s="233"/>
      <c r="I157" s="233"/>
    </row>
    <row r="158" spans="1:16" ht="25.5">
      <c r="A158" s="18" t="s">
        <v>44</v>
      </c>
      <c r="B158" s="22" t="s">
        <v>303</v>
      </c>
      <c r="C158" s="22" t="s">
        <v>735</v>
      </c>
      <c r="D158" s="18" t="s">
        <v>46</v>
      </c>
      <c r="E158" s="23" t="s">
        <v>736</v>
      </c>
      <c r="F158" s="24" t="s">
        <v>219</v>
      </c>
      <c r="G158" s="25">
        <v>19.76</v>
      </c>
      <c r="H158" s="26">
        <v>0</v>
      </c>
      <c r="I158" s="26">
        <f>ROUND(ROUND(H158,2)*ROUND(G158,3),2)</f>
        <v>0</v>
      </c>
      <c r="O158">
        <f>(I158*21)/100</f>
        <v>0</v>
      </c>
      <c r="P158" t="s">
        <v>22</v>
      </c>
    </row>
    <row r="159" spans="1:5" ht="38.25">
      <c r="A159" s="27" t="s">
        <v>49</v>
      </c>
      <c r="E159" s="28" t="s">
        <v>737</v>
      </c>
    </row>
    <row r="160" spans="1:5" ht="12.75">
      <c r="A160" s="31" t="s">
        <v>51</v>
      </c>
      <c r="E160" s="30" t="s">
        <v>46</v>
      </c>
    </row>
    <row r="161" spans="1:16" ht="12.75">
      <c r="A161" s="18" t="s">
        <v>175</v>
      </c>
      <c r="B161" s="227" t="s">
        <v>307</v>
      </c>
      <c r="C161" s="227" t="s">
        <v>738</v>
      </c>
      <c r="D161" s="228" t="s">
        <v>46</v>
      </c>
      <c r="E161" s="229" t="s">
        <v>739</v>
      </c>
      <c r="F161" s="230" t="s">
        <v>219</v>
      </c>
      <c r="G161" s="231">
        <v>19.76</v>
      </c>
      <c r="H161" s="232">
        <v>0</v>
      </c>
      <c r="I161" s="232">
        <f>ROUND(ROUND(H161,2)*ROUND(G161,3),2)</f>
        <v>0</v>
      </c>
      <c r="O161">
        <f>(I161*21)/100</f>
        <v>0</v>
      </c>
      <c r="P161" t="s">
        <v>22</v>
      </c>
    </row>
    <row r="162" spans="1:9" ht="12.75">
      <c r="A162" s="27" t="s">
        <v>49</v>
      </c>
      <c r="B162" s="233"/>
      <c r="C162" s="233"/>
      <c r="D162" s="233"/>
      <c r="E162" s="234" t="s">
        <v>46</v>
      </c>
      <c r="F162" s="233"/>
      <c r="G162" s="233"/>
      <c r="H162" s="233"/>
      <c r="I162" s="233"/>
    </row>
    <row r="163" spans="1:9" ht="12.75">
      <c r="A163" s="31" t="s">
        <v>51</v>
      </c>
      <c r="B163" s="233"/>
      <c r="C163" s="233"/>
      <c r="D163" s="233"/>
      <c r="E163" s="235" t="s">
        <v>46</v>
      </c>
      <c r="F163" s="233"/>
      <c r="G163" s="233"/>
      <c r="H163" s="233"/>
      <c r="I163" s="233"/>
    </row>
    <row r="164" spans="1:16" ht="25.5">
      <c r="A164" s="18" t="s">
        <v>44</v>
      </c>
      <c r="B164" s="22" t="s">
        <v>311</v>
      </c>
      <c r="C164" s="22" t="s">
        <v>740</v>
      </c>
      <c r="D164" s="18" t="s">
        <v>46</v>
      </c>
      <c r="E164" s="23" t="s">
        <v>741</v>
      </c>
      <c r="F164" s="24" t="s">
        <v>179</v>
      </c>
      <c r="G164" s="25">
        <v>2</v>
      </c>
      <c r="H164" s="26">
        <v>0</v>
      </c>
      <c r="I164" s="26">
        <f>ROUND(ROUND(H164,2)*ROUND(G164,3),2)</f>
        <v>0</v>
      </c>
      <c r="O164">
        <f>(I164*21)/100</f>
        <v>0</v>
      </c>
      <c r="P164" t="s">
        <v>22</v>
      </c>
    </row>
    <row r="165" spans="1:5" ht="38.25">
      <c r="A165" s="27" t="s">
        <v>49</v>
      </c>
      <c r="E165" s="28" t="s">
        <v>742</v>
      </c>
    </row>
    <row r="166" spans="1:5" ht="12.75">
      <c r="A166" s="31" t="s">
        <v>51</v>
      </c>
      <c r="E166" s="30" t="s">
        <v>743</v>
      </c>
    </row>
    <row r="167" spans="1:16" ht="12.75">
      <c r="A167" s="18" t="s">
        <v>175</v>
      </c>
      <c r="B167" s="227" t="s">
        <v>316</v>
      </c>
      <c r="C167" s="227" t="s">
        <v>744</v>
      </c>
      <c r="D167" s="228" t="s">
        <v>46</v>
      </c>
      <c r="E167" s="229" t="s">
        <v>745</v>
      </c>
      <c r="F167" s="230" t="s">
        <v>179</v>
      </c>
      <c r="G167" s="231">
        <v>1</v>
      </c>
      <c r="H167" s="232">
        <v>0</v>
      </c>
      <c r="I167" s="232">
        <f>ROUND(ROUND(H167,2)*ROUND(G167,3),2)</f>
        <v>0</v>
      </c>
      <c r="O167">
        <f>(I167*21)/100</f>
        <v>0</v>
      </c>
      <c r="P167" t="s">
        <v>22</v>
      </c>
    </row>
    <row r="168" spans="1:9" ht="12.75">
      <c r="A168" s="27" t="s">
        <v>49</v>
      </c>
      <c r="B168" s="233"/>
      <c r="C168" s="233"/>
      <c r="D168" s="233"/>
      <c r="E168" s="234" t="s">
        <v>46</v>
      </c>
      <c r="F168" s="233"/>
      <c r="G168" s="233"/>
      <c r="H168" s="233"/>
      <c r="I168" s="233"/>
    </row>
    <row r="169" spans="1:9" ht="12.75">
      <c r="A169" s="31" t="s">
        <v>51</v>
      </c>
      <c r="B169" s="233"/>
      <c r="C169" s="233"/>
      <c r="D169" s="233"/>
      <c r="E169" s="235" t="s">
        <v>46</v>
      </c>
      <c r="F169" s="233"/>
      <c r="G169" s="233"/>
      <c r="H169" s="233"/>
      <c r="I169" s="233"/>
    </row>
    <row r="170" spans="1:16" ht="12.75">
      <c r="A170" s="18" t="s">
        <v>175</v>
      </c>
      <c r="B170" s="227" t="s">
        <v>479</v>
      </c>
      <c r="C170" s="227" t="s">
        <v>746</v>
      </c>
      <c r="D170" s="228" t="s">
        <v>46</v>
      </c>
      <c r="E170" s="229" t="s">
        <v>747</v>
      </c>
      <c r="F170" s="230" t="s">
        <v>179</v>
      </c>
      <c r="G170" s="231">
        <v>1</v>
      </c>
      <c r="H170" s="232">
        <v>0</v>
      </c>
      <c r="I170" s="232">
        <f>ROUND(ROUND(H170,2)*ROUND(G170,3),2)</f>
        <v>0</v>
      </c>
      <c r="O170">
        <f>(I170*21)/100</f>
        <v>0</v>
      </c>
      <c r="P170" t="s">
        <v>22</v>
      </c>
    </row>
    <row r="171" spans="1:9" ht="12.75">
      <c r="A171" s="27" t="s">
        <v>49</v>
      </c>
      <c r="B171" s="233"/>
      <c r="C171" s="233"/>
      <c r="D171" s="233"/>
      <c r="E171" s="234" t="s">
        <v>46</v>
      </c>
      <c r="F171" s="233"/>
      <c r="G171" s="233"/>
      <c r="H171" s="233"/>
      <c r="I171" s="233"/>
    </row>
    <row r="172" spans="1:9" ht="12.75">
      <c r="A172" s="31" t="s">
        <v>51</v>
      </c>
      <c r="B172" s="233"/>
      <c r="C172" s="233"/>
      <c r="D172" s="233"/>
      <c r="E172" s="235" t="s">
        <v>46</v>
      </c>
      <c r="F172" s="233"/>
      <c r="G172" s="233"/>
      <c r="H172" s="233"/>
      <c r="I172" s="233"/>
    </row>
    <row r="173" spans="1:16" ht="25.5">
      <c r="A173" s="18" t="s">
        <v>44</v>
      </c>
      <c r="B173" s="22" t="s">
        <v>483</v>
      </c>
      <c r="C173" s="22" t="s">
        <v>748</v>
      </c>
      <c r="D173" s="18" t="s">
        <v>46</v>
      </c>
      <c r="E173" s="23" t="s">
        <v>749</v>
      </c>
      <c r="F173" s="24" t="s">
        <v>179</v>
      </c>
      <c r="G173" s="25">
        <v>1</v>
      </c>
      <c r="H173" s="26">
        <v>0</v>
      </c>
      <c r="I173" s="26">
        <f>ROUND(ROUND(H173,2)*ROUND(G173,3),2)</f>
        <v>0</v>
      </c>
      <c r="O173">
        <f>(I173*21)/100</f>
        <v>0</v>
      </c>
      <c r="P173" t="s">
        <v>22</v>
      </c>
    </row>
    <row r="174" spans="1:5" ht="38.25">
      <c r="A174" s="27" t="s">
        <v>49</v>
      </c>
      <c r="E174" s="28" t="s">
        <v>750</v>
      </c>
    </row>
    <row r="175" spans="1:5" ht="12.75">
      <c r="A175" s="31" t="s">
        <v>51</v>
      </c>
      <c r="E175" s="30" t="s">
        <v>46</v>
      </c>
    </row>
    <row r="176" spans="1:16" ht="12.75">
      <c r="A176" s="18" t="s">
        <v>175</v>
      </c>
      <c r="B176" s="227" t="s">
        <v>487</v>
      </c>
      <c r="C176" s="227" t="s">
        <v>751</v>
      </c>
      <c r="D176" s="228" t="s">
        <v>46</v>
      </c>
      <c r="E176" s="229" t="s">
        <v>752</v>
      </c>
      <c r="F176" s="230" t="s">
        <v>179</v>
      </c>
      <c r="G176" s="231">
        <v>1</v>
      </c>
      <c r="H176" s="232">
        <v>0</v>
      </c>
      <c r="I176" s="232">
        <f>ROUND(ROUND(H176,2)*ROUND(G176,3),2)</f>
        <v>0</v>
      </c>
      <c r="O176">
        <f>(I176*21)/100</f>
        <v>0</v>
      </c>
      <c r="P176" t="s">
        <v>22</v>
      </c>
    </row>
    <row r="177" spans="1:9" ht="12.75">
      <c r="A177" s="27" t="s">
        <v>49</v>
      </c>
      <c r="B177" s="233"/>
      <c r="C177" s="233"/>
      <c r="D177" s="233"/>
      <c r="E177" s="234" t="s">
        <v>46</v>
      </c>
      <c r="F177" s="233"/>
      <c r="G177" s="233"/>
      <c r="H177" s="233"/>
      <c r="I177" s="233"/>
    </row>
    <row r="178" spans="1:9" ht="12.75">
      <c r="A178" s="29" t="s">
        <v>51</v>
      </c>
      <c r="B178" s="233"/>
      <c r="C178" s="233"/>
      <c r="D178" s="233"/>
      <c r="E178" s="235" t="s">
        <v>46</v>
      </c>
      <c r="F178" s="233"/>
      <c r="G178" s="233"/>
      <c r="H178" s="233"/>
      <c r="I178" s="233"/>
    </row>
    <row r="179" spans="1:18" ht="12.75" customHeight="1">
      <c r="A179" s="2" t="s">
        <v>42</v>
      </c>
      <c r="B179" s="2"/>
      <c r="C179" s="33" t="s">
        <v>39</v>
      </c>
      <c r="D179" s="2"/>
      <c r="E179" s="20" t="s">
        <v>310</v>
      </c>
      <c r="F179" s="2"/>
      <c r="G179" s="2"/>
      <c r="H179" s="2"/>
      <c r="I179" s="34">
        <f>0+Q179</f>
        <v>0</v>
      </c>
      <c r="O179">
        <f>0+R179</f>
        <v>0</v>
      </c>
      <c r="Q179">
        <f>0+I180+I183+I186+I189</f>
        <v>0</v>
      </c>
      <c r="R179">
        <f>0+O180+O183+O186+O189</f>
        <v>0</v>
      </c>
    </row>
    <row r="180" spans="1:16" ht="12.75">
      <c r="A180" s="18" t="s">
        <v>44</v>
      </c>
      <c r="B180" s="22" t="s">
        <v>490</v>
      </c>
      <c r="C180" s="22" t="s">
        <v>753</v>
      </c>
      <c r="D180" s="18" t="s">
        <v>46</v>
      </c>
      <c r="E180" s="23" t="s">
        <v>754</v>
      </c>
      <c r="F180" s="24" t="s">
        <v>219</v>
      </c>
      <c r="G180" s="25">
        <v>23.7</v>
      </c>
      <c r="H180" s="26">
        <v>0</v>
      </c>
      <c r="I180" s="26">
        <f>ROUND(ROUND(H180,2)*ROUND(G180,3),2)</f>
        <v>0</v>
      </c>
      <c r="O180">
        <f>(I180*21)/100</f>
        <v>0</v>
      </c>
      <c r="P180" t="s">
        <v>22</v>
      </c>
    </row>
    <row r="181" spans="1:5" ht="25.5">
      <c r="A181" s="27" t="s">
        <v>49</v>
      </c>
      <c r="E181" s="28" t="s">
        <v>755</v>
      </c>
    </row>
    <row r="182" spans="1:5" ht="12.75">
      <c r="A182" s="31" t="s">
        <v>51</v>
      </c>
      <c r="E182" s="30" t="s">
        <v>46</v>
      </c>
    </row>
    <row r="183" spans="1:16" ht="12.75">
      <c r="A183" s="18" t="s">
        <v>175</v>
      </c>
      <c r="B183" s="227" t="s">
        <v>494</v>
      </c>
      <c r="C183" s="227" t="s">
        <v>756</v>
      </c>
      <c r="D183" s="228" t="s">
        <v>46</v>
      </c>
      <c r="E183" s="229" t="s">
        <v>757</v>
      </c>
      <c r="F183" s="230" t="s">
        <v>219</v>
      </c>
      <c r="G183" s="231">
        <v>23.7</v>
      </c>
      <c r="H183" s="232">
        <v>0</v>
      </c>
      <c r="I183" s="232">
        <f>ROUND(ROUND(H183,2)*ROUND(G183,3),2)</f>
        <v>0</v>
      </c>
      <c r="O183">
        <f>(I183*21)/100</f>
        <v>0</v>
      </c>
      <c r="P183" t="s">
        <v>22</v>
      </c>
    </row>
    <row r="184" spans="1:9" ht="12.75">
      <c r="A184" s="27" t="s">
        <v>49</v>
      </c>
      <c r="B184" s="233"/>
      <c r="C184" s="233"/>
      <c r="D184" s="233"/>
      <c r="E184" s="234" t="s">
        <v>46</v>
      </c>
      <c r="F184" s="233"/>
      <c r="G184" s="233"/>
      <c r="H184" s="233"/>
      <c r="I184" s="233"/>
    </row>
    <row r="185" spans="1:9" ht="12.75">
      <c r="A185" s="31" t="s">
        <v>51</v>
      </c>
      <c r="B185" s="233"/>
      <c r="C185" s="233"/>
      <c r="D185" s="233"/>
      <c r="E185" s="235" t="s">
        <v>46</v>
      </c>
      <c r="F185" s="233"/>
      <c r="G185" s="233"/>
      <c r="H185" s="233"/>
      <c r="I185" s="233"/>
    </row>
    <row r="186" spans="1:16" ht="12.75">
      <c r="A186" s="18" t="s">
        <v>44</v>
      </c>
      <c r="B186" s="22" t="s">
        <v>498</v>
      </c>
      <c r="C186" s="22" t="s">
        <v>312</v>
      </c>
      <c r="D186" s="18" t="s">
        <v>46</v>
      </c>
      <c r="E186" s="23" t="s">
        <v>313</v>
      </c>
      <c r="F186" s="24" t="s">
        <v>198</v>
      </c>
      <c r="G186" s="25">
        <v>81.796</v>
      </c>
      <c r="H186" s="26">
        <v>0</v>
      </c>
      <c r="I186" s="26">
        <f>ROUND(ROUND(H186,2)*ROUND(G186,3),2)</f>
        <v>0</v>
      </c>
      <c r="O186">
        <f>(I186*21)/100</f>
        <v>0</v>
      </c>
      <c r="P186" t="s">
        <v>22</v>
      </c>
    </row>
    <row r="187" spans="1:5" ht="25.5">
      <c r="A187" s="27" t="s">
        <v>49</v>
      </c>
      <c r="E187" s="28" t="s">
        <v>314</v>
      </c>
    </row>
    <row r="188" spans="1:5" ht="51">
      <c r="A188" s="31" t="s">
        <v>51</v>
      </c>
      <c r="E188" s="30" t="s">
        <v>758</v>
      </c>
    </row>
    <row r="189" spans="1:16" ht="12.75">
      <c r="A189" s="18" t="s">
        <v>44</v>
      </c>
      <c r="B189" s="22" t="s">
        <v>502</v>
      </c>
      <c r="C189" s="22" t="s">
        <v>317</v>
      </c>
      <c r="D189" s="18" t="s">
        <v>46</v>
      </c>
      <c r="E189" s="23" t="s">
        <v>318</v>
      </c>
      <c r="F189" s="24" t="s">
        <v>156</v>
      </c>
      <c r="G189" s="25">
        <v>3.456379</v>
      </c>
      <c r="H189" s="26">
        <v>0</v>
      </c>
      <c r="I189" s="26">
        <f>ROUND(ROUND(H189,2)*ROUND(G189,3),2)</f>
        <v>0</v>
      </c>
      <c r="O189">
        <f>(I189*21)/100</f>
        <v>0</v>
      </c>
      <c r="P189" t="s">
        <v>22</v>
      </c>
    </row>
    <row r="190" spans="1:5" ht="38.25">
      <c r="A190" s="27" t="s">
        <v>49</v>
      </c>
      <c r="E190" s="28" t="s">
        <v>319</v>
      </c>
    </row>
    <row r="191" spans="1:5" ht="12.75">
      <c r="A191" s="29" t="s">
        <v>51</v>
      </c>
      <c r="E191" s="30" t="s">
        <v>46</v>
      </c>
    </row>
  </sheetData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36"/>
  <sheetViews>
    <sheetView workbookViewId="0" topLeftCell="B1">
      <pane ySplit="7" topLeftCell="A8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0+O8+O54+O73+O83+O102+O130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759</v>
      </c>
      <c r="I3" s="32">
        <f>0+I8+I54+I73+I83+I102+I130</f>
        <v>0</v>
      </c>
      <c r="O3" t="s">
        <v>18</v>
      </c>
      <c r="P3" t="s">
        <v>22</v>
      </c>
    </row>
    <row r="4" spans="1:16" ht="15" customHeight="1">
      <c r="A4" t="s">
        <v>16</v>
      </c>
      <c r="B4" s="13" t="s">
        <v>17</v>
      </c>
      <c r="C4" s="255" t="s">
        <v>759</v>
      </c>
      <c r="D4" s="256"/>
      <c r="E4" s="14" t="s">
        <v>760</v>
      </c>
      <c r="F4" s="2"/>
      <c r="G4" s="2"/>
      <c r="H4" s="15"/>
      <c r="I4" s="15"/>
      <c r="O4" t="s">
        <v>19</v>
      </c>
      <c r="P4" t="s">
        <v>22</v>
      </c>
    </row>
    <row r="5" spans="1:16" ht="12.75" customHeight="1">
      <c r="A5" s="253" t="s">
        <v>25</v>
      </c>
      <c r="B5" s="253" t="s">
        <v>27</v>
      </c>
      <c r="C5" s="253" t="s">
        <v>29</v>
      </c>
      <c r="D5" s="253" t="s">
        <v>30</v>
      </c>
      <c r="E5" s="253" t="s">
        <v>31</v>
      </c>
      <c r="F5" s="253" t="s">
        <v>33</v>
      </c>
      <c r="G5" s="253" t="s">
        <v>35</v>
      </c>
      <c r="H5" s="253" t="s">
        <v>37</v>
      </c>
      <c r="I5" s="253"/>
      <c r="O5" t="s">
        <v>20</v>
      </c>
      <c r="P5" t="s">
        <v>22</v>
      </c>
    </row>
    <row r="6" spans="1:9" ht="12.75" customHeight="1">
      <c r="A6" s="253"/>
      <c r="B6" s="253"/>
      <c r="C6" s="253"/>
      <c r="D6" s="253"/>
      <c r="E6" s="253"/>
      <c r="F6" s="253"/>
      <c r="G6" s="253"/>
      <c r="H6" s="1" t="s">
        <v>38</v>
      </c>
      <c r="I6" s="1" t="s">
        <v>40</v>
      </c>
    </row>
    <row r="7" spans="1:9" ht="12.75" customHeight="1">
      <c r="A7" s="1" t="s">
        <v>26</v>
      </c>
      <c r="B7" s="1" t="s">
        <v>28</v>
      </c>
      <c r="C7" s="1" t="s">
        <v>22</v>
      </c>
      <c r="D7" s="1" t="s">
        <v>21</v>
      </c>
      <c r="E7" s="1" t="s">
        <v>32</v>
      </c>
      <c r="F7" s="1" t="s">
        <v>34</v>
      </c>
      <c r="G7" s="1" t="s">
        <v>36</v>
      </c>
      <c r="H7" s="1" t="s">
        <v>39</v>
      </c>
      <c r="I7" s="1" t="s">
        <v>41</v>
      </c>
    </row>
    <row r="8" spans="1:18" ht="12.75" customHeight="1">
      <c r="A8" s="15" t="s">
        <v>42</v>
      </c>
      <c r="B8" s="15"/>
      <c r="C8" s="19" t="s">
        <v>28</v>
      </c>
      <c r="D8" s="15"/>
      <c r="E8" s="20" t="s">
        <v>96</v>
      </c>
      <c r="F8" s="15"/>
      <c r="G8" s="15"/>
      <c r="H8" s="15"/>
      <c r="I8" s="21">
        <f>0+Q8</f>
        <v>0</v>
      </c>
      <c r="O8">
        <f>0+R8</f>
        <v>0</v>
      </c>
      <c r="Q8">
        <f>0+I9+I12+I15+I18+I21+I24+I27+I30+I33+I36+I39+I42+I45+I48+I51</f>
        <v>0</v>
      </c>
      <c r="R8">
        <f>0+O9+O12+O15+O18+O21+O24+O27+O30+O33+O36+O39+O42+O45+O48+O51</f>
        <v>0</v>
      </c>
    </row>
    <row r="9" spans="1:16" ht="12.75">
      <c r="A9" s="18" t="s">
        <v>44</v>
      </c>
      <c r="B9" s="22" t="s">
        <v>28</v>
      </c>
      <c r="C9" s="22" t="s">
        <v>102</v>
      </c>
      <c r="D9" s="18" t="s">
        <v>46</v>
      </c>
      <c r="E9" s="23" t="s">
        <v>103</v>
      </c>
      <c r="F9" s="24" t="s">
        <v>104</v>
      </c>
      <c r="G9" s="25">
        <v>10</v>
      </c>
      <c r="H9" s="26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38.25">
      <c r="A10" s="27" t="s">
        <v>49</v>
      </c>
      <c r="E10" s="28" t="s">
        <v>105</v>
      </c>
    </row>
    <row r="11" spans="1:5" ht="12.75">
      <c r="A11" s="31" t="s">
        <v>51</v>
      </c>
      <c r="E11" s="30" t="s">
        <v>46</v>
      </c>
    </row>
    <row r="12" spans="1:16" ht="12.75">
      <c r="A12" s="18" t="s">
        <v>44</v>
      </c>
      <c r="B12" s="22" t="s">
        <v>22</v>
      </c>
      <c r="C12" s="22" t="s">
        <v>106</v>
      </c>
      <c r="D12" s="18" t="s">
        <v>46</v>
      </c>
      <c r="E12" s="23" t="s">
        <v>107</v>
      </c>
      <c r="F12" s="24" t="s">
        <v>108</v>
      </c>
      <c r="G12" s="25">
        <v>10</v>
      </c>
      <c r="H12" s="26">
        <v>0</v>
      </c>
      <c r="I12" s="26">
        <f>ROUND(ROUND(H12,2)*ROUND(G12,3),2)</f>
        <v>0</v>
      </c>
      <c r="O12">
        <f>(I12*21)/100</f>
        <v>0</v>
      </c>
      <c r="P12" t="s">
        <v>22</v>
      </c>
    </row>
    <row r="13" spans="1:5" ht="25.5">
      <c r="A13" s="27" t="s">
        <v>49</v>
      </c>
      <c r="E13" s="28" t="s">
        <v>109</v>
      </c>
    </row>
    <row r="14" spans="1:5" ht="12.75">
      <c r="A14" s="31" t="s">
        <v>51</v>
      </c>
      <c r="E14" s="30" t="s">
        <v>46</v>
      </c>
    </row>
    <row r="15" spans="1:16" ht="12.75">
      <c r="A15" s="18" t="s">
        <v>44</v>
      </c>
      <c r="B15" s="22" t="s">
        <v>21</v>
      </c>
      <c r="C15" s="22" t="s">
        <v>115</v>
      </c>
      <c r="D15" s="18" t="s">
        <v>46</v>
      </c>
      <c r="E15" s="23" t="s">
        <v>116</v>
      </c>
      <c r="F15" s="24" t="s">
        <v>112</v>
      </c>
      <c r="G15" s="25">
        <v>3.384</v>
      </c>
      <c r="H15" s="26">
        <v>0</v>
      </c>
      <c r="I15" s="26">
        <f>ROUND(ROUND(H15,2)*ROUND(G15,3),2)</f>
        <v>0</v>
      </c>
      <c r="O15">
        <f>(I15*21)/100</f>
        <v>0</v>
      </c>
      <c r="P15" t="s">
        <v>22</v>
      </c>
    </row>
    <row r="16" spans="1:5" ht="25.5">
      <c r="A16" s="27" t="s">
        <v>49</v>
      </c>
      <c r="E16" s="28" t="s">
        <v>117</v>
      </c>
    </row>
    <row r="17" spans="1:5" ht="12.75">
      <c r="A17" s="31" t="s">
        <v>51</v>
      </c>
      <c r="E17" s="30" t="s">
        <v>761</v>
      </c>
    </row>
    <row r="18" spans="1:16" ht="12.75">
      <c r="A18" s="18" t="s">
        <v>44</v>
      </c>
      <c r="B18" s="22" t="s">
        <v>32</v>
      </c>
      <c r="C18" s="22" t="s">
        <v>119</v>
      </c>
      <c r="D18" s="18" t="s">
        <v>46</v>
      </c>
      <c r="E18" s="23" t="s">
        <v>120</v>
      </c>
      <c r="F18" s="24" t="s">
        <v>112</v>
      </c>
      <c r="G18" s="25">
        <v>46.053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25.5">
      <c r="A19" s="27" t="s">
        <v>49</v>
      </c>
      <c r="E19" s="28" t="s">
        <v>121</v>
      </c>
    </row>
    <row r="20" spans="1:5" ht="12.75">
      <c r="A20" s="31" t="s">
        <v>51</v>
      </c>
      <c r="E20" s="30" t="s">
        <v>762</v>
      </c>
    </row>
    <row r="21" spans="1:16" ht="12.75">
      <c r="A21" s="18" t="s">
        <v>44</v>
      </c>
      <c r="B21" s="22" t="s">
        <v>34</v>
      </c>
      <c r="C21" s="22" t="s">
        <v>123</v>
      </c>
      <c r="D21" s="18" t="s">
        <v>46</v>
      </c>
      <c r="E21" s="23" t="s">
        <v>124</v>
      </c>
      <c r="F21" s="24" t="s">
        <v>112</v>
      </c>
      <c r="G21" s="25">
        <v>46.053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38.25">
      <c r="A22" s="27" t="s">
        <v>49</v>
      </c>
      <c r="E22" s="28" t="s">
        <v>125</v>
      </c>
    </row>
    <row r="23" spans="1:5" ht="12.75">
      <c r="A23" s="31" t="s">
        <v>51</v>
      </c>
      <c r="E23" s="30" t="s">
        <v>46</v>
      </c>
    </row>
    <row r="24" spans="1:16" ht="12.75">
      <c r="A24" s="18" t="s">
        <v>44</v>
      </c>
      <c r="B24" s="22" t="s">
        <v>36</v>
      </c>
      <c r="C24" s="22" t="s">
        <v>126</v>
      </c>
      <c r="D24" s="18" t="s">
        <v>46</v>
      </c>
      <c r="E24" s="23" t="s">
        <v>127</v>
      </c>
      <c r="F24" s="24" t="s">
        <v>112</v>
      </c>
      <c r="G24" s="25">
        <v>22.382</v>
      </c>
      <c r="H24" s="26">
        <v>0</v>
      </c>
      <c r="I24" s="26">
        <f>ROUND(ROUND(H24,2)*ROUND(G24,3),2)</f>
        <v>0</v>
      </c>
      <c r="O24">
        <f>(I24*21)/100</f>
        <v>0</v>
      </c>
      <c r="P24" t="s">
        <v>22</v>
      </c>
    </row>
    <row r="25" spans="1:5" ht="25.5">
      <c r="A25" s="27" t="s">
        <v>49</v>
      </c>
      <c r="E25" s="28" t="s">
        <v>128</v>
      </c>
    </row>
    <row r="26" spans="1:5" ht="12.75">
      <c r="A26" s="31" t="s">
        <v>51</v>
      </c>
      <c r="E26" s="30" t="s">
        <v>1624</v>
      </c>
    </row>
    <row r="27" spans="1:16" ht="12.75">
      <c r="A27" s="18" t="s">
        <v>44</v>
      </c>
      <c r="B27" s="22" t="s">
        <v>63</v>
      </c>
      <c r="C27" s="22" t="s">
        <v>130</v>
      </c>
      <c r="D27" s="18" t="s">
        <v>46</v>
      </c>
      <c r="E27" s="23" t="s">
        <v>131</v>
      </c>
      <c r="F27" s="24" t="s">
        <v>112</v>
      </c>
      <c r="G27" s="25">
        <v>49.437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22</v>
      </c>
    </row>
    <row r="28" spans="1:5" ht="25.5">
      <c r="A28" s="27" t="s">
        <v>49</v>
      </c>
      <c r="E28" s="28" t="s">
        <v>132</v>
      </c>
    </row>
    <row r="29" spans="1:5" ht="12.75">
      <c r="A29" s="31" t="s">
        <v>51</v>
      </c>
      <c r="E29" s="30" t="s">
        <v>763</v>
      </c>
    </row>
    <row r="30" spans="1:16" ht="12.75">
      <c r="A30" s="18" t="s">
        <v>44</v>
      </c>
      <c r="B30" s="22" t="s">
        <v>66</v>
      </c>
      <c r="C30" s="22" t="s">
        <v>134</v>
      </c>
      <c r="D30" s="18" t="s">
        <v>46</v>
      </c>
      <c r="E30" s="23" t="s">
        <v>135</v>
      </c>
      <c r="F30" s="24" t="s">
        <v>112</v>
      </c>
      <c r="G30" s="25">
        <v>22.382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25.5">
      <c r="A31" s="27" t="s">
        <v>49</v>
      </c>
      <c r="E31" s="28" t="s">
        <v>136</v>
      </c>
    </row>
    <row r="32" spans="1:5" ht="12.75">
      <c r="A32" s="31" t="s">
        <v>51</v>
      </c>
      <c r="E32" s="30" t="s">
        <v>46</v>
      </c>
    </row>
    <row r="33" spans="1:16" ht="12.75">
      <c r="A33" s="18" t="s">
        <v>44</v>
      </c>
      <c r="B33" s="22" t="s">
        <v>39</v>
      </c>
      <c r="C33" s="22" t="s">
        <v>141</v>
      </c>
      <c r="D33" s="18" t="s">
        <v>46</v>
      </c>
      <c r="E33" s="23" t="s">
        <v>142</v>
      </c>
      <c r="F33" s="24" t="s">
        <v>112</v>
      </c>
      <c r="G33" s="25">
        <v>17.647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51">
      <c r="A34" s="27" t="s">
        <v>49</v>
      </c>
      <c r="E34" s="28" t="s">
        <v>764</v>
      </c>
    </row>
    <row r="35" spans="1:5" ht="12.75">
      <c r="A35" s="31" t="s">
        <v>51</v>
      </c>
      <c r="E35" s="30" t="s">
        <v>1625</v>
      </c>
    </row>
    <row r="36" spans="1:16" ht="12.75">
      <c r="A36" s="18" t="s">
        <v>44</v>
      </c>
      <c r="B36" s="22" t="s">
        <v>41</v>
      </c>
      <c r="C36" s="22" t="s">
        <v>147</v>
      </c>
      <c r="D36" s="18" t="s">
        <v>46</v>
      </c>
      <c r="E36" s="23" t="s">
        <v>148</v>
      </c>
      <c r="F36" s="24" t="s">
        <v>112</v>
      </c>
      <c r="G36" s="25">
        <v>17.647</v>
      </c>
      <c r="H36" s="26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38.25">
      <c r="A37" s="27" t="s">
        <v>49</v>
      </c>
      <c r="E37" s="28" t="s">
        <v>149</v>
      </c>
    </row>
    <row r="38" spans="1:5" ht="12.75">
      <c r="A38" s="31" t="s">
        <v>51</v>
      </c>
      <c r="E38" s="30" t="s">
        <v>1625</v>
      </c>
    </row>
    <row r="39" spans="1:16" ht="12.75">
      <c r="A39" s="18" t="s">
        <v>44</v>
      </c>
      <c r="B39" s="22" t="s">
        <v>73</v>
      </c>
      <c r="C39" s="22" t="s">
        <v>150</v>
      </c>
      <c r="D39" s="18" t="s">
        <v>46</v>
      </c>
      <c r="E39" s="23" t="s">
        <v>151</v>
      </c>
      <c r="F39" s="24" t="s">
        <v>112</v>
      </c>
      <c r="G39" s="25">
        <v>17.647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25.5">
      <c r="A40" s="27" t="s">
        <v>49</v>
      </c>
      <c r="E40" s="28" t="s">
        <v>152</v>
      </c>
    </row>
    <row r="41" spans="1:5" ht="12.75">
      <c r="A41" s="31" t="s">
        <v>51</v>
      </c>
      <c r="E41" s="30" t="s">
        <v>1625</v>
      </c>
    </row>
    <row r="42" spans="1:16" ht="12.75">
      <c r="A42" s="18" t="s">
        <v>44</v>
      </c>
      <c r="B42" s="22" t="s">
        <v>76</v>
      </c>
      <c r="C42" s="22" t="s">
        <v>154</v>
      </c>
      <c r="D42" s="18" t="s">
        <v>46</v>
      </c>
      <c r="E42" s="23" t="s">
        <v>155</v>
      </c>
      <c r="F42" s="24" t="s">
        <v>156</v>
      </c>
      <c r="G42" s="25">
        <v>33.529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25.5">
      <c r="A43" s="27" t="s">
        <v>49</v>
      </c>
      <c r="E43" s="28" t="s">
        <v>157</v>
      </c>
    </row>
    <row r="44" spans="1:5" ht="12.75">
      <c r="A44" s="31" t="s">
        <v>51</v>
      </c>
      <c r="E44" s="30" t="s">
        <v>1626</v>
      </c>
    </row>
    <row r="45" spans="1:16" ht="12.75">
      <c r="A45" s="18" t="s">
        <v>44</v>
      </c>
      <c r="B45" s="22" t="s">
        <v>79</v>
      </c>
      <c r="C45" s="22" t="s">
        <v>159</v>
      </c>
      <c r="D45" s="18" t="s">
        <v>46</v>
      </c>
      <c r="E45" s="23" t="s">
        <v>160</v>
      </c>
      <c r="F45" s="24" t="s">
        <v>112</v>
      </c>
      <c r="G45" s="25">
        <v>34.541</v>
      </c>
      <c r="H45" s="26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38.25">
      <c r="A46" s="27" t="s">
        <v>49</v>
      </c>
      <c r="E46" s="28" t="s">
        <v>161</v>
      </c>
    </row>
    <row r="47" spans="1:5" ht="25.5">
      <c r="A47" s="31" t="s">
        <v>51</v>
      </c>
      <c r="E47" s="30" t="s">
        <v>1627</v>
      </c>
    </row>
    <row r="48" spans="1:16" ht="12.75">
      <c r="A48" s="18" t="s">
        <v>44</v>
      </c>
      <c r="B48" s="22" t="s">
        <v>82</v>
      </c>
      <c r="C48" s="22" t="s">
        <v>163</v>
      </c>
      <c r="D48" s="18" t="s">
        <v>46</v>
      </c>
      <c r="E48" s="23" t="s">
        <v>164</v>
      </c>
      <c r="F48" s="24" t="s">
        <v>112</v>
      </c>
      <c r="G48" s="25">
        <v>19.631</v>
      </c>
      <c r="H48" s="26">
        <v>0</v>
      </c>
      <c r="I48" s="26">
        <f>ROUND(ROUND(H48,2)*ROUND(G48,3),2)</f>
        <v>0</v>
      </c>
      <c r="O48">
        <f>(I48*21)/100</f>
        <v>0</v>
      </c>
      <c r="P48" t="s">
        <v>22</v>
      </c>
    </row>
    <row r="49" spans="1:5" ht="25.5">
      <c r="A49" s="27" t="s">
        <v>49</v>
      </c>
      <c r="E49" s="28" t="s">
        <v>765</v>
      </c>
    </row>
    <row r="50" spans="1:5" ht="25.5">
      <c r="A50" s="31" t="s">
        <v>51</v>
      </c>
      <c r="E50" s="30" t="s">
        <v>1628</v>
      </c>
    </row>
    <row r="51" spans="1:16" ht="12.75">
      <c r="A51" s="18" t="s">
        <v>44</v>
      </c>
      <c r="B51" s="22" t="s">
        <v>85</v>
      </c>
      <c r="C51" s="22" t="s">
        <v>167</v>
      </c>
      <c r="D51" s="18" t="s">
        <v>46</v>
      </c>
      <c r="E51" s="23" t="s">
        <v>168</v>
      </c>
      <c r="F51" s="24" t="s">
        <v>112</v>
      </c>
      <c r="G51" s="25">
        <v>19.631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25.5">
      <c r="A52" s="27" t="s">
        <v>49</v>
      </c>
      <c r="E52" s="28" t="s">
        <v>169</v>
      </c>
    </row>
    <row r="53" spans="1:5" ht="12.75">
      <c r="A53" s="29" t="s">
        <v>51</v>
      </c>
      <c r="E53" s="30" t="s">
        <v>46</v>
      </c>
    </row>
    <row r="54" spans="1:18" ht="12.75" customHeight="1">
      <c r="A54" s="2" t="s">
        <v>42</v>
      </c>
      <c r="B54" s="2"/>
      <c r="C54" s="33" t="s">
        <v>21</v>
      </c>
      <c r="D54" s="2"/>
      <c r="E54" s="20" t="s">
        <v>170</v>
      </c>
      <c r="F54" s="2"/>
      <c r="G54" s="2"/>
      <c r="H54" s="2"/>
      <c r="I54" s="34">
        <f>0+Q54</f>
        <v>0</v>
      </c>
      <c r="O54">
        <f>0+R54</f>
        <v>0</v>
      </c>
      <c r="Q54">
        <f>0+I55+I58+I61+I64+I67+I70</f>
        <v>0</v>
      </c>
      <c r="R54">
        <f>0+O55+O58+O61+O64+O67+O70</f>
        <v>0</v>
      </c>
    </row>
    <row r="55" spans="1:16" ht="25.5">
      <c r="A55" s="18" t="s">
        <v>44</v>
      </c>
      <c r="B55" s="22" t="s">
        <v>88</v>
      </c>
      <c r="C55" s="22" t="s">
        <v>171</v>
      </c>
      <c r="D55" s="18" t="s">
        <v>46</v>
      </c>
      <c r="E55" s="23" t="s">
        <v>172</v>
      </c>
      <c r="F55" s="24" t="s">
        <v>112</v>
      </c>
      <c r="G55" s="25">
        <v>1.337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22</v>
      </c>
    </row>
    <row r="56" spans="1:5" ht="38.25">
      <c r="A56" s="27" t="s">
        <v>49</v>
      </c>
      <c r="E56" s="28" t="s">
        <v>1629</v>
      </c>
    </row>
    <row r="57" spans="1:5" ht="25.5">
      <c r="A57" s="31" t="s">
        <v>51</v>
      </c>
      <c r="E57" s="30" t="s">
        <v>1630</v>
      </c>
    </row>
    <row r="58" spans="1:16" ht="12.75">
      <c r="A58" s="18" t="s">
        <v>175</v>
      </c>
      <c r="B58" s="227" t="s">
        <v>91</v>
      </c>
      <c r="C58" s="227" t="s">
        <v>177</v>
      </c>
      <c r="D58" s="228" t="s">
        <v>23</v>
      </c>
      <c r="E58" s="229" t="s">
        <v>178</v>
      </c>
      <c r="F58" s="230" t="s">
        <v>179</v>
      </c>
      <c r="G58" s="231">
        <v>1</v>
      </c>
      <c r="H58" s="232">
        <v>0</v>
      </c>
      <c r="I58" s="232">
        <f>ROUND(ROUND(H58,2)*ROUND(G58,3),2)</f>
        <v>0</v>
      </c>
      <c r="O58">
        <f>(I58*21)/100</f>
        <v>0</v>
      </c>
      <c r="P58" t="s">
        <v>22</v>
      </c>
    </row>
    <row r="59" spans="1:9" ht="12.75">
      <c r="A59" s="27" t="s">
        <v>49</v>
      </c>
      <c r="B59" s="233"/>
      <c r="C59" s="233"/>
      <c r="D59" s="233"/>
      <c r="E59" s="234" t="s">
        <v>766</v>
      </c>
      <c r="F59" s="233"/>
      <c r="G59" s="233"/>
      <c r="H59" s="233"/>
      <c r="I59" s="233"/>
    </row>
    <row r="60" spans="1:9" ht="12.75">
      <c r="A60" s="31" t="s">
        <v>51</v>
      </c>
      <c r="B60" s="233"/>
      <c r="C60" s="233"/>
      <c r="D60" s="233"/>
      <c r="E60" s="235" t="s">
        <v>46</v>
      </c>
      <c r="F60" s="233"/>
      <c r="G60" s="233"/>
      <c r="H60" s="233"/>
      <c r="I60" s="233"/>
    </row>
    <row r="61" spans="1:16" ht="12.75">
      <c r="A61" s="18" t="s">
        <v>175</v>
      </c>
      <c r="B61" s="227" t="s">
        <v>94</v>
      </c>
      <c r="C61" s="227" t="s">
        <v>177</v>
      </c>
      <c r="D61" s="228" t="s">
        <v>308</v>
      </c>
      <c r="E61" s="229" t="s">
        <v>769</v>
      </c>
      <c r="F61" s="230" t="s">
        <v>179</v>
      </c>
      <c r="G61" s="231">
        <v>1</v>
      </c>
      <c r="H61" s="232">
        <v>0</v>
      </c>
      <c r="I61" s="232">
        <f>ROUND(ROUND(H61,2)*ROUND(G61,3),2)</f>
        <v>0</v>
      </c>
      <c r="O61">
        <f>(I61*21)/100</f>
        <v>0</v>
      </c>
      <c r="P61" t="s">
        <v>22</v>
      </c>
    </row>
    <row r="62" spans="1:9" ht="12.75">
      <c r="A62" s="27" t="s">
        <v>49</v>
      </c>
      <c r="B62" s="233"/>
      <c r="C62" s="233"/>
      <c r="D62" s="233"/>
      <c r="E62" s="234" t="s">
        <v>1631</v>
      </c>
      <c r="F62" s="233"/>
      <c r="G62" s="233"/>
      <c r="H62" s="233"/>
      <c r="I62" s="233"/>
    </row>
    <row r="63" spans="1:9" ht="12.75">
      <c r="A63" s="31" t="s">
        <v>51</v>
      </c>
      <c r="B63" s="233"/>
      <c r="C63" s="233"/>
      <c r="D63" s="233"/>
      <c r="E63" s="235" t="s">
        <v>46</v>
      </c>
      <c r="F63" s="233"/>
      <c r="G63" s="233"/>
      <c r="H63" s="233"/>
      <c r="I63" s="233"/>
    </row>
    <row r="64" spans="1:16" ht="25.5">
      <c r="A64" s="18" t="s">
        <v>44</v>
      </c>
      <c r="B64" s="22" t="s">
        <v>97</v>
      </c>
      <c r="C64" s="22" t="s">
        <v>182</v>
      </c>
      <c r="D64" s="18" t="s">
        <v>46</v>
      </c>
      <c r="E64" s="23" t="s">
        <v>183</v>
      </c>
      <c r="F64" s="24" t="s">
        <v>112</v>
      </c>
      <c r="G64" s="25">
        <v>2.025</v>
      </c>
      <c r="H64" s="26">
        <v>0</v>
      </c>
      <c r="I64" s="26">
        <f>ROUND(ROUND(H64,2)*ROUND(G64,3),2)</f>
        <v>0</v>
      </c>
      <c r="O64">
        <f>(I64*21)/100</f>
        <v>0</v>
      </c>
      <c r="P64" t="s">
        <v>22</v>
      </c>
    </row>
    <row r="65" spans="1:5" ht="38.25">
      <c r="A65" s="27" t="s">
        <v>49</v>
      </c>
      <c r="E65" s="28" t="s">
        <v>767</v>
      </c>
    </row>
    <row r="66" spans="1:5" ht="12.75">
      <c r="A66" s="31" t="s">
        <v>51</v>
      </c>
      <c r="E66" s="30" t="s">
        <v>768</v>
      </c>
    </row>
    <row r="67" spans="1:16" ht="12.75">
      <c r="A67" s="18" t="s">
        <v>175</v>
      </c>
      <c r="B67" s="227" t="s">
        <v>176</v>
      </c>
      <c r="C67" s="227" t="s">
        <v>187</v>
      </c>
      <c r="D67" s="228" t="s">
        <v>23</v>
      </c>
      <c r="E67" s="229" t="s">
        <v>769</v>
      </c>
      <c r="F67" s="230" t="s">
        <v>179</v>
      </c>
      <c r="G67" s="231">
        <v>1</v>
      </c>
      <c r="H67" s="232">
        <v>0</v>
      </c>
      <c r="I67" s="232">
        <f>ROUND(ROUND(H67,2)*ROUND(G67,3),2)</f>
        <v>0</v>
      </c>
      <c r="O67">
        <f>(I67*21)/100</f>
        <v>0</v>
      </c>
      <c r="P67" t="s">
        <v>22</v>
      </c>
    </row>
    <row r="68" spans="1:9" ht="12.75">
      <c r="A68" s="27" t="s">
        <v>49</v>
      </c>
      <c r="B68" s="233"/>
      <c r="C68" s="233"/>
      <c r="D68" s="233"/>
      <c r="E68" s="234" t="s">
        <v>1632</v>
      </c>
      <c r="F68" s="233"/>
      <c r="G68" s="233"/>
      <c r="H68" s="233"/>
      <c r="I68" s="233"/>
    </row>
    <row r="69" spans="1:9" ht="12.75">
      <c r="A69" s="31" t="s">
        <v>51</v>
      </c>
      <c r="B69" s="233"/>
      <c r="C69" s="233"/>
      <c r="D69" s="233"/>
      <c r="E69" s="235" t="s">
        <v>46</v>
      </c>
      <c r="F69" s="233"/>
      <c r="G69" s="233"/>
      <c r="H69" s="233"/>
      <c r="I69" s="233"/>
    </row>
    <row r="70" spans="1:16" ht="12.75">
      <c r="A70" s="18" t="s">
        <v>175</v>
      </c>
      <c r="B70" s="227" t="s">
        <v>181</v>
      </c>
      <c r="C70" s="227" t="s">
        <v>187</v>
      </c>
      <c r="D70" s="228" t="s">
        <v>308</v>
      </c>
      <c r="E70" s="229" t="s">
        <v>1633</v>
      </c>
      <c r="F70" s="230" t="s">
        <v>179</v>
      </c>
      <c r="G70" s="231">
        <v>1</v>
      </c>
      <c r="H70" s="232">
        <v>0</v>
      </c>
      <c r="I70" s="232">
        <f>ROUND(ROUND(H70,2)*ROUND(G70,3),2)</f>
        <v>0</v>
      </c>
      <c r="O70">
        <f>(I70*21)/100</f>
        <v>0</v>
      </c>
      <c r="P70" t="s">
        <v>22</v>
      </c>
    </row>
    <row r="71" spans="1:9" ht="12.75">
      <c r="A71" s="27" t="s">
        <v>49</v>
      </c>
      <c r="B71" s="233"/>
      <c r="C71" s="233"/>
      <c r="D71" s="233"/>
      <c r="E71" s="234" t="s">
        <v>46</v>
      </c>
      <c r="F71" s="233"/>
      <c r="G71" s="233"/>
      <c r="H71" s="233"/>
      <c r="I71" s="233"/>
    </row>
    <row r="72" spans="1:9" ht="12.75">
      <c r="A72" s="29" t="s">
        <v>51</v>
      </c>
      <c r="B72" s="233"/>
      <c r="C72" s="233"/>
      <c r="D72" s="233"/>
      <c r="E72" s="235" t="s">
        <v>46</v>
      </c>
      <c r="F72" s="233"/>
      <c r="G72" s="233"/>
      <c r="H72" s="233"/>
      <c r="I72" s="233"/>
    </row>
    <row r="73" spans="1:18" ht="12.75" customHeight="1">
      <c r="A73" s="2" t="s">
        <v>42</v>
      </c>
      <c r="B73" s="2"/>
      <c r="C73" s="33" t="s">
        <v>32</v>
      </c>
      <c r="D73" s="2"/>
      <c r="E73" s="20" t="s">
        <v>205</v>
      </c>
      <c r="F73" s="2"/>
      <c r="G73" s="2"/>
      <c r="H73" s="2"/>
      <c r="I73" s="34">
        <f>0+Q73</f>
        <v>0</v>
      </c>
      <c r="O73">
        <f>0+R73</f>
        <v>0</v>
      </c>
      <c r="Q73">
        <f>0+I74+I77+I80</f>
        <v>0</v>
      </c>
      <c r="R73">
        <f>0+O74+O77+O80</f>
        <v>0</v>
      </c>
    </row>
    <row r="74" spans="1:16" ht="12.75">
      <c r="A74" s="18" t="s">
        <v>44</v>
      </c>
      <c r="B74" s="22" t="s">
        <v>186</v>
      </c>
      <c r="C74" s="22" t="s">
        <v>222</v>
      </c>
      <c r="D74" s="18" t="s">
        <v>46</v>
      </c>
      <c r="E74" s="23" t="s">
        <v>223</v>
      </c>
      <c r="F74" s="24" t="s">
        <v>112</v>
      </c>
      <c r="G74" s="25">
        <v>1.239</v>
      </c>
      <c r="H74" s="26">
        <v>0</v>
      </c>
      <c r="I74" s="26">
        <f>ROUND(ROUND(H74,2)*ROUND(G74,3),2)</f>
        <v>0</v>
      </c>
      <c r="O74">
        <f>(I74*21)/100</f>
        <v>0</v>
      </c>
      <c r="P74" t="s">
        <v>22</v>
      </c>
    </row>
    <row r="75" spans="1:5" ht="38.25">
      <c r="A75" s="27" t="s">
        <v>49</v>
      </c>
      <c r="E75" s="28" t="s">
        <v>770</v>
      </c>
    </row>
    <row r="76" spans="1:5" ht="12.75">
      <c r="A76" s="31" t="s">
        <v>51</v>
      </c>
      <c r="E76" s="30" t="s">
        <v>771</v>
      </c>
    </row>
    <row r="77" spans="1:16" ht="12.75">
      <c r="A77" s="18" t="s">
        <v>44</v>
      </c>
      <c r="B77" s="22" t="s">
        <v>190</v>
      </c>
      <c r="C77" s="22" t="s">
        <v>772</v>
      </c>
      <c r="D77" s="18" t="s">
        <v>46</v>
      </c>
      <c r="E77" s="23" t="s">
        <v>773</v>
      </c>
      <c r="F77" s="24" t="s">
        <v>112</v>
      </c>
      <c r="G77" s="25">
        <v>2.806</v>
      </c>
      <c r="H77" s="26">
        <v>0</v>
      </c>
      <c r="I77" s="26">
        <f>ROUND(ROUND(H77,2)*ROUND(G77,3),2)</f>
        <v>0</v>
      </c>
      <c r="O77">
        <f>(I77*21)/100</f>
        <v>0</v>
      </c>
      <c r="P77" t="s">
        <v>22</v>
      </c>
    </row>
    <row r="78" spans="1:5" ht="38.25">
      <c r="A78" s="27" t="s">
        <v>49</v>
      </c>
      <c r="E78" s="28" t="s">
        <v>774</v>
      </c>
    </row>
    <row r="79" spans="1:5" ht="12.75">
      <c r="A79" s="31" t="s">
        <v>51</v>
      </c>
      <c r="E79" s="30" t="s">
        <v>775</v>
      </c>
    </row>
    <row r="80" spans="1:16" ht="25.5">
      <c r="A80" s="18" t="s">
        <v>44</v>
      </c>
      <c r="B80" s="22" t="s">
        <v>195</v>
      </c>
      <c r="C80" s="22" t="s">
        <v>776</v>
      </c>
      <c r="D80" s="18" t="s">
        <v>46</v>
      </c>
      <c r="E80" s="23" t="s">
        <v>777</v>
      </c>
      <c r="F80" s="24" t="s">
        <v>112</v>
      </c>
      <c r="G80" s="25">
        <v>0.942</v>
      </c>
      <c r="H80" s="26">
        <v>0</v>
      </c>
      <c r="I80" s="26">
        <f>ROUND(ROUND(H80,2)*ROUND(G80,3),2)</f>
        <v>0</v>
      </c>
      <c r="O80">
        <f>(I80*21)/100</f>
        <v>0</v>
      </c>
      <c r="P80" t="s">
        <v>22</v>
      </c>
    </row>
    <row r="81" spans="1:5" ht="38.25">
      <c r="A81" s="27" t="s">
        <v>49</v>
      </c>
      <c r="E81" s="28" t="s">
        <v>778</v>
      </c>
    </row>
    <row r="82" spans="1:5" ht="12.75">
      <c r="A82" s="29" t="s">
        <v>51</v>
      </c>
      <c r="E82" s="30" t="s">
        <v>779</v>
      </c>
    </row>
    <row r="83" spans="1:18" ht="12.75" customHeight="1">
      <c r="A83" s="2" t="s">
        <v>42</v>
      </c>
      <c r="B83" s="2"/>
      <c r="C83" s="33" t="s">
        <v>63</v>
      </c>
      <c r="D83" s="2"/>
      <c r="E83" s="20" t="s">
        <v>231</v>
      </c>
      <c r="F83" s="2"/>
      <c r="G83" s="2"/>
      <c r="H83" s="2"/>
      <c r="I83" s="34">
        <f>0+Q83</f>
        <v>0</v>
      </c>
      <c r="O83">
        <f>0+R83</f>
        <v>0</v>
      </c>
      <c r="Q83">
        <f>0+I84+I87+I90+I93+I96+I99</f>
        <v>0</v>
      </c>
      <c r="R83">
        <f>0+O84+O87+O90+O93+O96+O99</f>
        <v>0</v>
      </c>
    </row>
    <row r="84" spans="1:16" ht="12.75">
      <c r="A84" s="18" t="s">
        <v>44</v>
      </c>
      <c r="B84" s="22" t="s">
        <v>201</v>
      </c>
      <c r="C84" s="22" t="s">
        <v>249</v>
      </c>
      <c r="D84" s="18" t="s">
        <v>46</v>
      </c>
      <c r="E84" s="23" t="s">
        <v>250</v>
      </c>
      <c r="F84" s="24" t="s">
        <v>198</v>
      </c>
      <c r="G84" s="25">
        <v>10.696</v>
      </c>
      <c r="H84" s="26">
        <v>0</v>
      </c>
      <c r="I84" s="26">
        <f>ROUND(ROUND(H84,2)*ROUND(G84,3),2)</f>
        <v>0</v>
      </c>
      <c r="O84">
        <f>(I84*21)/100</f>
        <v>0</v>
      </c>
      <c r="P84" t="s">
        <v>22</v>
      </c>
    </row>
    <row r="85" spans="1:5" ht="25.5">
      <c r="A85" s="27" t="s">
        <v>49</v>
      </c>
      <c r="E85" s="28" t="s">
        <v>780</v>
      </c>
    </row>
    <row r="86" spans="1:5" ht="12.75">
      <c r="A86" s="31" t="s">
        <v>51</v>
      </c>
      <c r="E86" s="30" t="s">
        <v>781</v>
      </c>
    </row>
    <row r="87" spans="1:16" ht="12.75">
      <c r="A87" s="18" t="s">
        <v>175</v>
      </c>
      <c r="B87" s="227" t="s">
        <v>206</v>
      </c>
      <c r="C87" s="227" t="s">
        <v>254</v>
      </c>
      <c r="D87" s="228" t="s">
        <v>46</v>
      </c>
      <c r="E87" s="229" t="s">
        <v>255</v>
      </c>
      <c r="F87" s="230" t="s">
        <v>198</v>
      </c>
      <c r="G87" s="231">
        <v>7.131</v>
      </c>
      <c r="H87" s="232">
        <v>0</v>
      </c>
      <c r="I87" s="232">
        <f>ROUND(ROUND(H87,2)*ROUND(G87,3),2)</f>
        <v>0</v>
      </c>
      <c r="O87">
        <f>(I87*21)/100</f>
        <v>0</v>
      </c>
      <c r="P87" t="s">
        <v>22</v>
      </c>
    </row>
    <row r="88" spans="1:9" ht="12.75">
      <c r="A88" s="27" t="s">
        <v>49</v>
      </c>
      <c r="B88" s="233"/>
      <c r="C88" s="233"/>
      <c r="D88" s="233"/>
      <c r="E88" s="234" t="s">
        <v>46</v>
      </c>
      <c r="F88" s="233"/>
      <c r="G88" s="233"/>
      <c r="H88" s="233"/>
      <c r="I88" s="233"/>
    </row>
    <row r="89" spans="1:9" ht="12.75">
      <c r="A89" s="31" t="s">
        <v>51</v>
      </c>
      <c r="B89" s="233"/>
      <c r="C89" s="233"/>
      <c r="D89" s="233"/>
      <c r="E89" s="235" t="s">
        <v>782</v>
      </c>
      <c r="F89" s="233"/>
      <c r="G89" s="233"/>
      <c r="H89" s="233"/>
      <c r="I89" s="233"/>
    </row>
    <row r="90" spans="1:16" ht="12.75">
      <c r="A90" s="18" t="s">
        <v>175</v>
      </c>
      <c r="B90" s="227" t="s">
        <v>211</v>
      </c>
      <c r="C90" s="227" t="s">
        <v>258</v>
      </c>
      <c r="D90" s="228" t="s">
        <v>46</v>
      </c>
      <c r="E90" s="229" t="s">
        <v>259</v>
      </c>
      <c r="F90" s="230" t="s">
        <v>198</v>
      </c>
      <c r="G90" s="231">
        <v>3.565</v>
      </c>
      <c r="H90" s="232">
        <v>0</v>
      </c>
      <c r="I90" s="232">
        <f>ROUND(ROUND(H90,2)*ROUND(G90,3),2)</f>
        <v>0</v>
      </c>
      <c r="O90">
        <f>(I90*21)/100</f>
        <v>0</v>
      </c>
      <c r="P90" t="s">
        <v>22</v>
      </c>
    </row>
    <row r="91" spans="1:9" ht="12.75">
      <c r="A91" s="27" t="s">
        <v>49</v>
      </c>
      <c r="B91" s="233"/>
      <c r="C91" s="233"/>
      <c r="D91" s="233"/>
      <c r="E91" s="234" t="s">
        <v>46</v>
      </c>
      <c r="F91" s="233"/>
      <c r="G91" s="233"/>
      <c r="H91" s="233"/>
      <c r="I91" s="233"/>
    </row>
    <row r="92" spans="1:9" ht="12.75">
      <c r="A92" s="31" t="s">
        <v>51</v>
      </c>
      <c r="B92" s="233"/>
      <c r="C92" s="233"/>
      <c r="D92" s="233"/>
      <c r="E92" s="235" t="s">
        <v>783</v>
      </c>
      <c r="F92" s="233"/>
      <c r="G92" s="233"/>
      <c r="H92" s="233"/>
      <c r="I92" s="233"/>
    </row>
    <row r="93" spans="1:16" ht="12.75">
      <c r="A93" s="18" t="s">
        <v>44</v>
      </c>
      <c r="B93" s="22" t="s">
        <v>216</v>
      </c>
      <c r="C93" s="22" t="s">
        <v>262</v>
      </c>
      <c r="D93" s="18" t="s">
        <v>46</v>
      </c>
      <c r="E93" s="23" t="s">
        <v>263</v>
      </c>
      <c r="F93" s="24" t="s">
        <v>198</v>
      </c>
      <c r="G93" s="25">
        <v>25.999</v>
      </c>
      <c r="H93" s="26">
        <v>0</v>
      </c>
      <c r="I93" s="26">
        <f>ROUND(ROUND(H93,2)*ROUND(G93,3),2)</f>
        <v>0</v>
      </c>
      <c r="O93">
        <f>(I93*21)/100</f>
        <v>0</v>
      </c>
      <c r="P93" t="s">
        <v>22</v>
      </c>
    </row>
    <row r="94" spans="1:5" ht="25.5">
      <c r="A94" s="27" t="s">
        <v>49</v>
      </c>
      <c r="E94" s="28" t="s">
        <v>784</v>
      </c>
    </row>
    <row r="95" spans="1:5" ht="12.75">
      <c r="A95" s="31" t="s">
        <v>51</v>
      </c>
      <c r="E95" s="30" t="s">
        <v>265</v>
      </c>
    </row>
    <row r="96" spans="1:16" ht="12.75">
      <c r="A96" s="18" t="s">
        <v>175</v>
      </c>
      <c r="B96" s="227" t="s">
        <v>221</v>
      </c>
      <c r="C96" s="227" t="s">
        <v>254</v>
      </c>
      <c r="D96" s="228" t="s">
        <v>46</v>
      </c>
      <c r="E96" s="229" t="s">
        <v>255</v>
      </c>
      <c r="F96" s="230" t="s">
        <v>198</v>
      </c>
      <c r="G96" s="231">
        <v>17.333</v>
      </c>
      <c r="H96" s="232">
        <v>0</v>
      </c>
      <c r="I96" s="232">
        <f>ROUND(ROUND(H96,2)*ROUND(G96,3),2)</f>
        <v>0</v>
      </c>
      <c r="O96">
        <f>(I96*21)/100</f>
        <v>0</v>
      </c>
      <c r="P96" t="s">
        <v>22</v>
      </c>
    </row>
    <row r="97" spans="1:9" ht="12.75">
      <c r="A97" s="27" t="s">
        <v>49</v>
      </c>
      <c r="B97" s="233"/>
      <c r="C97" s="233"/>
      <c r="D97" s="233"/>
      <c r="E97" s="234" t="s">
        <v>46</v>
      </c>
      <c r="F97" s="233"/>
      <c r="G97" s="233"/>
      <c r="H97" s="233"/>
      <c r="I97" s="233"/>
    </row>
    <row r="98" spans="1:9" ht="12.75">
      <c r="A98" s="31" t="s">
        <v>51</v>
      </c>
      <c r="B98" s="233"/>
      <c r="C98" s="233"/>
      <c r="D98" s="233"/>
      <c r="E98" s="235" t="s">
        <v>267</v>
      </c>
      <c r="F98" s="233"/>
      <c r="G98" s="233"/>
      <c r="H98" s="233"/>
      <c r="I98" s="233"/>
    </row>
    <row r="99" spans="1:16" ht="12.75">
      <c r="A99" s="18" t="s">
        <v>175</v>
      </c>
      <c r="B99" s="227" t="s">
        <v>226</v>
      </c>
      <c r="C99" s="227" t="s">
        <v>258</v>
      </c>
      <c r="D99" s="228" t="s">
        <v>46</v>
      </c>
      <c r="E99" s="229" t="s">
        <v>259</v>
      </c>
      <c r="F99" s="230" t="s">
        <v>198</v>
      </c>
      <c r="G99" s="231">
        <v>8.666</v>
      </c>
      <c r="H99" s="232">
        <v>0</v>
      </c>
      <c r="I99" s="232">
        <f>ROUND(ROUND(H99,2)*ROUND(G99,3),2)</f>
        <v>0</v>
      </c>
      <c r="O99">
        <f>(I99*21)/100</f>
        <v>0</v>
      </c>
      <c r="P99" t="s">
        <v>22</v>
      </c>
    </row>
    <row r="100" spans="1:9" ht="12.75">
      <c r="A100" s="27" t="s">
        <v>49</v>
      </c>
      <c r="B100" s="233"/>
      <c r="C100" s="233"/>
      <c r="D100" s="233"/>
      <c r="E100" s="234" t="s">
        <v>46</v>
      </c>
      <c r="F100" s="233"/>
      <c r="G100" s="233"/>
      <c r="H100" s="233"/>
      <c r="I100" s="233"/>
    </row>
    <row r="101" spans="1:9" ht="12.75">
      <c r="A101" s="29" t="s">
        <v>51</v>
      </c>
      <c r="B101" s="233"/>
      <c r="C101" s="233"/>
      <c r="D101" s="233"/>
      <c r="E101" s="235" t="s">
        <v>269</v>
      </c>
      <c r="F101" s="233"/>
      <c r="G101" s="233"/>
      <c r="H101" s="233"/>
      <c r="I101" s="233"/>
    </row>
    <row r="102" spans="1:18" ht="12.75" customHeight="1">
      <c r="A102" s="2" t="s">
        <v>42</v>
      </c>
      <c r="B102" s="2"/>
      <c r="C102" s="33" t="s">
        <v>66</v>
      </c>
      <c r="D102" s="2"/>
      <c r="E102" s="20" t="s">
        <v>298</v>
      </c>
      <c r="F102" s="2"/>
      <c r="G102" s="2"/>
      <c r="H102" s="2"/>
      <c r="I102" s="34">
        <f>0+Q102</f>
        <v>0</v>
      </c>
      <c r="O102">
        <f>0+R102</f>
        <v>0</v>
      </c>
      <c r="Q102">
        <f>0+I103+I106+I109+I112+I115+I118+I121+I124+I127</f>
        <v>0</v>
      </c>
      <c r="R102">
        <f>0+O103+O106+O109+O112+O115+O118+O121+O124+O127</f>
        <v>0</v>
      </c>
    </row>
    <row r="103" spans="1:16" ht="12.75">
      <c r="A103" s="18" t="s">
        <v>44</v>
      </c>
      <c r="B103" s="22" t="s">
        <v>232</v>
      </c>
      <c r="C103" s="22" t="s">
        <v>785</v>
      </c>
      <c r="D103" s="18" t="s">
        <v>46</v>
      </c>
      <c r="E103" s="23" t="s">
        <v>786</v>
      </c>
      <c r="F103" s="24" t="s">
        <v>179</v>
      </c>
      <c r="G103" s="25">
        <v>4</v>
      </c>
      <c r="H103" s="26">
        <v>0</v>
      </c>
      <c r="I103" s="26">
        <f>ROUND(ROUND(H103,2)*ROUND(G103,3),2)</f>
        <v>0</v>
      </c>
      <c r="O103">
        <f>(I103*21)/100</f>
        <v>0</v>
      </c>
      <c r="P103" t="s">
        <v>22</v>
      </c>
    </row>
    <row r="104" spans="1:5" ht="38.25">
      <c r="A104" s="27" t="s">
        <v>49</v>
      </c>
      <c r="E104" s="28" t="s">
        <v>787</v>
      </c>
    </row>
    <row r="105" spans="1:5" ht="12.75">
      <c r="A105" s="31" t="s">
        <v>51</v>
      </c>
      <c r="E105" s="30" t="s">
        <v>46</v>
      </c>
    </row>
    <row r="106" spans="1:16" ht="25.5">
      <c r="A106" s="18" t="s">
        <v>44</v>
      </c>
      <c r="B106" s="22" t="s">
        <v>237</v>
      </c>
      <c r="C106" s="22" t="s">
        <v>788</v>
      </c>
      <c r="D106" s="18" t="s">
        <v>46</v>
      </c>
      <c r="E106" s="23" t="s">
        <v>789</v>
      </c>
      <c r="F106" s="24" t="s">
        <v>179</v>
      </c>
      <c r="G106" s="25">
        <v>1</v>
      </c>
      <c r="H106" s="26">
        <v>0</v>
      </c>
      <c r="I106" s="26">
        <f>ROUND(ROUND(H106,2)*ROUND(G106,3),2)</f>
        <v>0</v>
      </c>
      <c r="O106">
        <f>(I106*21)/100</f>
        <v>0</v>
      </c>
      <c r="P106" t="s">
        <v>22</v>
      </c>
    </row>
    <row r="107" spans="1:5" ht="38.25">
      <c r="A107" s="27" t="s">
        <v>49</v>
      </c>
      <c r="E107" s="28" t="s">
        <v>790</v>
      </c>
    </row>
    <row r="108" spans="1:5" ht="12.75">
      <c r="A108" s="31" t="s">
        <v>51</v>
      </c>
      <c r="E108" s="30" t="s">
        <v>46</v>
      </c>
    </row>
    <row r="109" spans="1:16" ht="12.75">
      <c r="A109" s="18" t="s">
        <v>175</v>
      </c>
      <c r="B109" s="227" t="s">
        <v>241</v>
      </c>
      <c r="C109" s="227" t="s">
        <v>791</v>
      </c>
      <c r="D109" s="228" t="s">
        <v>46</v>
      </c>
      <c r="E109" s="229" t="s">
        <v>792</v>
      </c>
      <c r="F109" s="230" t="s">
        <v>179</v>
      </c>
      <c r="G109" s="231">
        <v>1</v>
      </c>
      <c r="H109" s="232">
        <v>0</v>
      </c>
      <c r="I109" s="232">
        <f>ROUND(ROUND(H109,2)*ROUND(G109,3),2)</f>
        <v>0</v>
      </c>
      <c r="O109">
        <f>(I109*21)/100</f>
        <v>0</v>
      </c>
      <c r="P109" t="s">
        <v>22</v>
      </c>
    </row>
    <row r="110" spans="1:9" ht="12.75">
      <c r="A110" s="27" t="s">
        <v>49</v>
      </c>
      <c r="B110" s="233"/>
      <c r="C110" s="233"/>
      <c r="D110" s="233"/>
      <c r="E110" s="234" t="s">
        <v>46</v>
      </c>
      <c r="F110" s="233"/>
      <c r="G110" s="233"/>
      <c r="H110" s="233"/>
      <c r="I110" s="233"/>
    </row>
    <row r="111" spans="1:9" ht="12.75">
      <c r="A111" s="31" t="s">
        <v>51</v>
      </c>
      <c r="B111" s="233"/>
      <c r="C111" s="233"/>
      <c r="D111" s="233"/>
      <c r="E111" s="235" t="s">
        <v>46</v>
      </c>
      <c r="F111" s="233"/>
      <c r="G111" s="233"/>
      <c r="H111" s="233"/>
      <c r="I111" s="233"/>
    </row>
    <row r="112" spans="1:16" ht="12.75">
      <c r="A112" s="18" t="s">
        <v>175</v>
      </c>
      <c r="B112" s="227" t="s">
        <v>246</v>
      </c>
      <c r="C112" s="227" t="s">
        <v>793</v>
      </c>
      <c r="D112" s="228" t="s">
        <v>46</v>
      </c>
      <c r="E112" s="229" t="s">
        <v>794</v>
      </c>
      <c r="F112" s="230" t="s">
        <v>179</v>
      </c>
      <c r="G112" s="231">
        <v>2</v>
      </c>
      <c r="H112" s="232">
        <v>0</v>
      </c>
      <c r="I112" s="232">
        <f>ROUND(ROUND(H112,2)*ROUND(G112,3),2)</f>
        <v>0</v>
      </c>
      <c r="O112">
        <f>(I112*21)/100</f>
        <v>0</v>
      </c>
      <c r="P112" t="s">
        <v>22</v>
      </c>
    </row>
    <row r="113" spans="1:9" ht="12.75">
      <c r="A113" s="27" t="s">
        <v>49</v>
      </c>
      <c r="B113" s="233"/>
      <c r="C113" s="233"/>
      <c r="D113" s="233"/>
      <c r="E113" s="234" t="s">
        <v>795</v>
      </c>
      <c r="F113" s="233"/>
      <c r="G113" s="233"/>
      <c r="H113" s="233"/>
      <c r="I113" s="233"/>
    </row>
    <row r="114" spans="1:9" ht="12.75">
      <c r="A114" s="31" t="s">
        <v>51</v>
      </c>
      <c r="B114" s="233"/>
      <c r="C114" s="233"/>
      <c r="D114" s="233"/>
      <c r="E114" s="235" t="s">
        <v>46</v>
      </c>
      <c r="F114" s="233"/>
      <c r="G114" s="233"/>
      <c r="H114" s="233"/>
      <c r="I114" s="233"/>
    </row>
    <row r="115" spans="1:16" ht="12.75">
      <c r="A115" s="18" t="s">
        <v>175</v>
      </c>
      <c r="B115" s="227" t="s">
        <v>248</v>
      </c>
      <c r="C115" s="227" t="s">
        <v>796</v>
      </c>
      <c r="D115" s="228" t="s">
        <v>46</v>
      </c>
      <c r="E115" s="229" t="s">
        <v>797</v>
      </c>
      <c r="F115" s="230" t="s">
        <v>179</v>
      </c>
      <c r="G115" s="231">
        <v>3</v>
      </c>
      <c r="H115" s="232">
        <v>0</v>
      </c>
      <c r="I115" s="232">
        <f>ROUND(ROUND(H115,2)*ROUND(G115,3),2)</f>
        <v>0</v>
      </c>
      <c r="O115">
        <f>(I115*21)/100</f>
        <v>0</v>
      </c>
      <c r="P115" t="s">
        <v>22</v>
      </c>
    </row>
    <row r="116" spans="1:9" ht="12.75">
      <c r="A116" s="27" t="s">
        <v>49</v>
      </c>
      <c r="B116" s="233"/>
      <c r="C116" s="233"/>
      <c r="D116" s="233"/>
      <c r="E116" s="234" t="s">
        <v>46</v>
      </c>
      <c r="F116" s="233"/>
      <c r="G116" s="233"/>
      <c r="H116" s="233"/>
      <c r="I116" s="233"/>
    </row>
    <row r="117" spans="1:9" ht="12.75">
      <c r="A117" s="31" t="s">
        <v>51</v>
      </c>
      <c r="B117" s="233"/>
      <c r="C117" s="233"/>
      <c r="D117" s="233"/>
      <c r="E117" s="235" t="s">
        <v>798</v>
      </c>
      <c r="F117" s="233"/>
      <c r="G117" s="233"/>
      <c r="H117" s="233"/>
      <c r="I117" s="233"/>
    </row>
    <row r="118" spans="1:16" ht="12.75">
      <c r="A118" s="18" t="s">
        <v>175</v>
      </c>
      <c r="B118" s="227" t="s">
        <v>253</v>
      </c>
      <c r="C118" s="227" t="s">
        <v>799</v>
      </c>
      <c r="D118" s="228" t="s">
        <v>46</v>
      </c>
      <c r="E118" s="229" t="s">
        <v>800</v>
      </c>
      <c r="F118" s="230" t="s">
        <v>179</v>
      </c>
      <c r="G118" s="231">
        <v>1</v>
      </c>
      <c r="H118" s="232">
        <v>0</v>
      </c>
      <c r="I118" s="232">
        <f>ROUND(ROUND(H118,2)*ROUND(G118,3),2)</f>
        <v>0</v>
      </c>
      <c r="O118">
        <f>(I118*21)/100</f>
        <v>0</v>
      </c>
      <c r="P118" t="s">
        <v>22</v>
      </c>
    </row>
    <row r="119" spans="1:9" ht="12.75">
      <c r="A119" s="27" t="s">
        <v>49</v>
      </c>
      <c r="B119" s="233"/>
      <c r="C119" s="233"/>
      <c r="D119" s="233"/>
      <c r="E119" s="234" t="s">
        <v>46</v>
      </c>
      <c r="F119" s="233"/>
      <c r="G119" s="233"/>
      <c r="H119" s="233"/>
      <c r="I119" s="233"/>
    </row>
    <row r="120" spans="1:9" ht="12.75">
      <c r="A120" s="31" t="s">
        <v>51</v>
      </c>
      <c r="B120" s="233"/>
      <c r="C120" s="233"/>
      <c r="D120" s="233"/>
      <c r="E120" s="235" t="s">
        <v>46</v>
      </c>
      <c r="F120" s="233"/>
      <c r="G120" s="233"/>
      <c r="H120" s="233"/>
      <c r="I120" s="233"/>
    </row>
    <row r="121" spans="1:16" ht="12.75">
      <c r="A121" s="18" t="s">
        <v>175</v>
      </c>
      <c r="B121" s="227" t="s">
        <v>257</v>
      </c>
      <c r="C121" s="227" t="s">
        <v>801</v>
      </c>
      <c r="D121" s="228" t="s">
        <v>46</v>
      </c>
      <c r="E121" s="229" t="s">
        <v>802</v>
      </c>
      <c r="F121" s="230" t="s">
        <v>179</v>
      </c>
      <c r="G121" s="231">
        <v>3</v>
      </c>
      <c r="H121" s="232">
        <v>0</v>
      </c>
      <c r="I121" s="232">
        <f>ROUND(ROUND(H121,2)*ROUND(G121,3),2)</f>
        <v>0</v>
      </c>
      <c r="O121">
        <f>(I121*21)/100</f>
        <v>0</v>
      </c>
      <c r="P121" t="s">
        <v>22</v>
      </c>
    </row>
    <row r="122" spans="1:9" ht="12.75">
      <c r="A122" s="27" t="s">
        <v>49</v>
      </c>
      <c r="B122" s="233"/>
      <c r="C122" s="233"/>
      <c r="D122" s="233"/>
      <c r="E122" s="234" t="s">
        <v>46</v>
      </c>
      <c r="F122" s="233"/>
      <c r="G122" s="233"/>
      <c r="H122" s="233"/>
      <c r="I122" s="233"/>
    </row>
    <row r="123" spans="1:9" ht="12.75">
      <c r="A123" s="31" t="s">
        <v>51</v>
      </c>
      <c r="B123" s="233"/>
      <c r="C123" s="233"/>
      <c r="D123" s="233"/>
      <c r="E123" s="235" t="s">
        <v>46</v>
      </c>
      <c r="F123" s="233"/>
      <c r="G123" s="233"/>
      <c r="H123" s="233"/>
      <c r="I123" s="233"/>
    </row>
    <row r="124" spans="1:16" ht="25.5">
      <c r="A124" s="18" t="s">
        <v>44</v>
      </c>
      <c r="B124" s="22" t="s">
        <v>261</v>
      </c>
      <c r="C124" s="22" t="s">
        <v>300</v>
      </c>
      <c r="D124" s="18" t="s">
        <v>46</v>
      </c>
      <c r="E124" s="23" t="s">
        <v>301</v>
      </c>
      <c r="F124" s="24" t="s">
        <v>179</v>
      </c>
      <c r="G124" s="25">
        <v>2</v>
      </c>
      <c r="H124" s="26">
        <v>0</v>
      </c>
      <c r="I124" s="26">
        <f>ROUND(ROUND(H124,2)*ROUND(G124,3),2)</f>
        <v>0</v>
      </c>
      <c r="O124">
        <f>(I124*21)/100</f>
        <v>0</v>
      </c>
      <c r="P124" t="s">
        <v>22</v>
      </c>
    </row>
    <row r="125" spans="1:5" ht="25.5">
      <c r="A125" s="27" t="s">
        <v>49</v>
      </c>
      <c r="E125" s="28" t="s">
        <v>803</v>
      </c>
    </row>
    <row r="126" spans="1:5" ht="12.75">
      <c r="A126" s="31" t="s">
        <v>51</v>
      </c>
      <c r="E126" s="30" t="s">
        <v>46</v>
      </c>
    </row>
    <row r="127" spans="1:16" ht="12.75">
      <c r="A127" s="18" t="s">
        <v>175</v>
      </c>
      <c r="B127" s="227" t="s">
        <v>266</v>
      </c>
      <c r="C127" s="227" t="s">
        <v>804</v>
      </c>
      <c r="D127" s="228" t="s">
        <v>46</v>
      </c>
      <c r="E127" s="229" t="s">
        <v>805</v>
      </c>
      <c r="F127" s="230" t="s">
        <v>179</v>
      </c>
      <c r="G127" s="231">
        <v>2</v>
      </c>
      <c r="H127" s="232">
        <v>0</v>
      </c>
      <c r="I127" s="232">
        <f>ROUND(ROUND(H127,2)*ROUND(G127,3),2)</f>
        <v>0</v>
      </c>
      <c r="O127">
        <f>(I127*21)/100</f>
        <v>0</v>
      </c>
      <c r="P127" t="s">
        <v>22</v>
      </c>
    </row>
    <row r="128" spans="1:9" ht="12.75">
      <c r="A128" s="27" t="s">
        <v>49</v>
      </c>
      <c r="B128" s="233"/>
      <c r="C128" s="233"/>
      <c r="D128" s="233"/>
      <c r="E128" s="234" t="s">
        <v>806</v>
      </c>
      <c r="F128" s="233"/>
      <c r="G128" s="233"/>
      <c r="H128" s="233"/>
      <c r="I128" s="233"/>
    </row>
    <row r="129" spans="1:9" ht="12.75">
      <c r="A129" s="29" t="s">
        <v>51</v>
      </c>
      <c r="B129" s="233"/>
      <c r="C129" s="233"/>
      <c r="D129" s="233"/>
      <c r="E129" s="235" t="s">
        <v>46</v>
      </c>
      <c r="F129" s="233"/>
      <c r="G129" s="233"/>
      <c r="H129" s="233"/>
      <c r="I129" s="233"/>
    </row>
    <row r="130" spans="1:18" ht="12.75" customHeight="1">
      <c r="A130" s="2" t="s">
        <v>42</v>
      </c>
      <c r="B130" s="2"/>
      <c r="C130" s="33" t="s">
        <v>39</v>
      </c>
      <c r="D130" s="2"/>
      <c r="E130" s="20" t="s">
        <v>310</v>
      </c>
      <c r="F130" s="2"/>
      <c r="G130" s="2"/>
      <c r="H130" s="2"/>
      <c r="I130" s="34">
        <f>0+Q130</f>
        <v>0</v>
      </c>
      <c r="O130">
        <f>0+R130</f>
        <v>0</v>
      </c>
      <c r="Q130">
        <f>0+I131+I134</f>
        <v>0</v>
      </c>
      <c r="R130">
        <f>0+O131+O134</f>
        <v>0</v>
      </c>
    </row>
    <row r="131" spans="1:16" ht="12.75">
      <c r="A131" s="18" t="s">
        <v>44</v>
      </c>
      <c r="B131" s="22" t="s">
        <v>268</v>
      </c>
      <c r="C131" s="22" t="s">
        <v>312</v>
      </c>
      <c r="D131" s="18" t="s">
        <v>46</v>
      </c>
      <c r="E131" s="23" t="s">
        <v>313</v>
      </c>
      <c r="F131" s="24" t="s">
        <v>198</v>
      </c>
      <c r="G131" s="25">
        <v>12.232</v>
      </c>
      <c r="H131" s="26">
        <v>0</v>
      </c>
      <c r="I131" s="26">
        <f>ROUND(ROUND(H131,2)*ROUND(G131,3),2)</f>
        <v>0</v>
      </c>
      <c r="O131">
        <f>(I131*21)/100</f>
        <v>0</v>
      </c>
      <c r="P131" t="s">
        <v>22</v>
      </c>
    </row>
    <row r="132" spans="1:5" ht="38.25">
      <c r="A132" s="27" t="s">
        <v>49</v>
      </c>
      <c r="E132" s="28" t="s">
        <v>807</v>
      </c>
    </row>
    <row r="133" spans="1:5" ht="12.75">
      <c r="A133" s="31" t="s">
        <v>51</v>
      </c>
      <c r="E133" s="30" t="s">
        <v>808</v>
      </c>
    </row>
    <row r="134" spans="1:16" ht="12.75">
      <c r="A134" s="18" t="s">
        <v>44</v>
      </c>
      <c r="B134" s="22" t="s">
        <v>270</v>
      </c>
      <c r="C134" s="22" t="s">
        <v>317</v>
      </c>
      <c r="D134" s="18" t="s">
        <v>46</v>
      </c>
      <c r="E134" s="23" t="s">
        <v>318</v>
      </c>
      <c r="F134" s="24" t="s">
        <v>156</v>
      </c>
      <c r="G134" s="25">
        <v>16.929811</v>
      </c>
      <c r="H134" s="26">
        <v>0</v>
      </c>
      <c r="I134" s="26">
        <f>ROUND(ROUND(H134,2)*ROUND(G134,3),2)</f>
        <v>0</v>
      </c>
      <c r="O134">
        <f>(I134*21)/100</f>
        <v>0</v>
      </c>
      <c r="P134" t="s">
        <v>22</v>
      </c>
    </row>
    <row r="135" spans="1:5" ht="38.25">
      <c r="A135" s="27" t="s">
        <v>49</v>
      </c>
      <c r="E135" s="28" t="s">
        <v>319</v>
      </c>
    </row>
    <row r="136" spans="1:5" ht="12.75">
      <c r="A136" s="29" t="s">
        <v>51</v>
      </c>
      <c r="E136" s="30" t="s">
        <v>46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63"/>
  <sheetViews>
    <sheetView workbookViewId="0" topLeftCell="A1">
      <pane ySplit="8" topLeftCell="A9" activePane="bottomLeft" state="frozen"/>
      <selection pane="bottomLeft" activeCell="B1" sqref="B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4"/>
      <c r="C1" s="4"/>
      <c r="D1" s="4"/>
      <c r="E1" s="4"/>
      <c r="F1" s="4"/>
      <c r="G1" s="4"/>
      <c r="H1" s="4"/>
      <c r="I1" s="4"/>
      <c r="P1" t="s">
        <v>21</v>
      </c>
    </row>
    <row r="2" spans="2:16" ht="24.95" customHeight="1">
      <c r="B2" s="4"/>
      <c r="C2" s="4"/>
      <c r="D2" s="4"/>
      <c r="E2" s="3" t="s">
        <v>12</v>
      </c>
      <c r="F2" s="4"/>
      <c r="G2" s="4"/>
      <c r="H2" s="2"/>
      <c r="I2" s="2"/>
      <c r="O2">
        <f>0+O9+O85+O95+O114+O136</f>
        <v>0</v>
      </c>
      <c r="P2" t="s">
        <v>21</v>
      </c>
    </row>
    <row r="3" spans="1:16" ht="15" customHeight="1">
      <c r="A3" t="s">
        <v>11</v>
      </c>
      <c r="B3" s="11" t="s">
        <v>13</v>
      </c>
      <c r="C3" s="254" t="s">
        <v>14</v>
      </c>
      <c r="D3" s="250"/>
      <c r="E3" s="12" t="s">
        <v>15</v>
      </c>
      <c r="F3" s="4"/>
      <c r="G3" s="9"/>
      <c r="H3" s="8" t="s">
        <v>811</v>
      </c>
      <c r="I3" s="32">
        <f>0+I9+I85+I95+I114+I136</f>
        <v>0</v>
      </c>
      <c r="O3" t="s">
        <v>18</v>
      </c>
      <c r="P3" t="s">
        <v>22</v>
      </c>
    </row>
    <row r="4" spans="1:16" ht="15" customHeight="1">
      <c r="A4" t="s">
        <v>16</v>
      </c>
      <c r="B4" s="11" t="s">
        <v>320</v>
      </c>
      <c r="C4" s="254" t="s">
        <v>809</v>
      </c>
      <c r="D4" s="250"/>
      <c r="E4" s="12" t="s">
        <v>810</v>
      </c>
      <c r="F4" s="4"/>
      <c r="G4" s="4"/>
      <c r="H4" s="10"/>
      <c r="I4" s="10"/>
      <c r="O4" t="s">
        <v>19</v>
      </c>
      <c r="P4" t="s">
        <v>22</v>
      </c>
    </row>
    <row r="5" spans="1:16" ht="12.75" customHeight="1">
      <c r="A5" t="s">
        <v>323</v>
      </c>
      <c r="B5" s="13" t="s">
        <v>17</v>
      </c>
      <c r="C5" s="255" t="s">
        <v>811</v>
      </c>
      <c r="D5" s="256"/>
      <c r="E5" s="14" t="s">
        <v>812</v>
      </c>
      <c r="F5" s="2"/>
      <c r="G5" s="2"/>
      <c r="H5" s="2"/>
      <c r="I5" s="2"/>
      <c r="O5" t="s">
        <v>20</v>
      </c>
      <c r="P5" t="s">
        <v>22</v>
      </c>
    </row>
    <row r="6" spans="1:9" ht="12.75" customHeight="1">
      <c r="A6" s="253" t="s">
        <v>25</v>
      </c>
      <c r="B6" s="253" t="s">
        <v>27</v>
      </c>
      <c r="C6" s="253" t="s">
        <v>29</v>
      </c>
      <c r="D6" s="253" t="s">
        <v>30</v>
      </c>
      <c r="E6" s="253" t="s">
        <v>31</v>
      </c>
      <c r="F6" s="253" t="s">
        <v>33</v>
      </c>
      <c r="G6" s="253" t="s">
        <v>35</v>
      </c>
      <c r="H6" s="253" t="s">
        <v>37</v>
      </c>
      <c r="I6" s="253"/>
    </row>
    <row r="7" spans="1:9" ht="12.75" customHeight="1">
      <c r="A7" s="253"/>
      <c r="B7" s="253"/>
      <c r="C7" s="253"/>
      <c r="D7" s="253"/>
      <c r="E7" s="253"/>
      <c r="F7" s="253"/>
      <c r="G7" s="253"/>
      <c r="H7" s="1" t="s">
        <v>38</v>
      </c>
      <c r="I7" s="1" t="s">
        <v>40</v>
      </c>
    </row>
    <row r="8" spans="1:9" ht="12.75" customHeight="1">
      <c r="A8" s="1" t="s">
        <v>26</v>
      </c>
      <c r="B8" s="1" t="s">
        <v>28</v>
      </c>
      <c r="C8" s="1" t="s">
        <v>22</v>
      </c>
      <c r="D8" s="1" t="s">
        <v>21</v>
      </c>
      <c r="E8" s="1" t="s">
        <v>32</v>
      </c>
      <c r="F8" s="1" t="s">
        <v>34</v>
      </c>
      <c r="G8" s="1" t="s">
        <v>36</v>
      </c>
      <c r="H8" s="1" t="s">
        <v>39</v>
      </c>
      <c r="I8" s="1" t="s">
        <v>41</v>
      </c>
    </row>
    <row r="9" spans="1:18" ht="12.75" customHeight="1">
      <c r="A9" s="15" t="s">
        <v>42</v>
      </c>
      <c r="B9" s="15"/>
      <c r="C9" s="19" t="s">
        <v>28</v>
      </c>
      <c r="D9" s="15"/>
      <c r="E9" s="20" t="s">
        <v>96</v>
      </c>
      <c r="F9" s="15"/>
      <c r="G9" s="15"/>
      <c r="H9" s="15"/>
      <c r="I9" s="21">
        <f>0+Q9</f>
        <v>0</v>
      </c>
      <c r="O9">
        <f>0+R9</f>
        <v>0</v>
      </c>
      <c r="Q9">
        <f>0+I10+I13+I16+I19+I22+I25+I28+I31+I34+I37+I40+I43+I46+I49+I52+I55+I58+I61+I64+I67+I70+I73+I76+I79+I82</f>
        <v>0</v>
      </c>
      <c r="R9">
        <f>0+O10+O13+O16+O19+O22+O25+O28+O31+O34+O37+O40+O43+O46+O49+O52+O55+O58+O61+O64+O67+O70+O73+O76+O79+O82</f>
        <v>0</v>
      </c>
    </row>
    <row r="10" spans="1:16" ht="25.5">
      <c r="A10" s="18" t="s">
        <v>44</v>
      </c>
      <c r="B10" s="22" t="s">
        <v>28</v>
      </c>
      <c r="C10" s="22" t="s">
        <v>814</v>
      </c>
      <c r="D10" s="18" t="s">
        <v>46</v>
      </c>
      <c r="E10" s="23" t="s">
        <v>815</v>
      </c>
      <c r="F10" s="24" t="s">
        <v>112</v>
      </c>
      <c r="G10" s="25">
        <v>106.632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22</v>
      </c>
    </row>
    <row r="11" spans="1:5" ht="25.5">
      <c r="A11" s="27" t="s">
        <v>49</v>
      </c>
      <c r="E11" s="28" t="s">
        <v>816</v>
      </c>
    </row>
    <row r="12" spans="1:5" ht="12.75">
      <c r="A12" s="31" t="s">
        <v>51</v>
      </c>
      <c r="E12" s="30" t="s">
        <v>817</v>
      </c>
    </row>
    <row r="13" spans="1:16" ht="12.75">
      <c r="A13" s="18" t="s">
        <v>44</v>
      </c>
      <c r="B13" s="22" t="s">
        <v>22</v>
      </c>
      <c r="C13" s="22" t="s">
        <v>818</v>
      </c>
      <c r="D13" s="18" t="s">
        <v>46</v>
      </c>
      <c r="E13" s="23" t="s">
        <v>819</v>
      </c>
      <c r="F13" s="24" t="s">
        <v>112</v>
      </c>
      <c r="G13" s="25">
        <v>106.632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25.5">
      <c r="A14" s="27" t="s">
        <v>49</v>
      </c>
      <c r="E14" s="28" t="s">
        <v>820</v>
      </c>
    </row>
    <row r="15" spans="1:5" ht="12.75">
      <c r="A15" s="31" t="s">
        <v>51</v>
      </c>
      <c r="E15" s="30" t="s">
        <v>817</v>
      </c>
    </row>
    <row r="16" spans="1:16" ht="12.75">
      <c r="A16" s="18" t="s">
        <v>44</v>
      </c>
      <c r="B16" s="22" t="s">
        <v>21</v>
      </c>
      <c r="C16" s="22" t="s">
        <v>115</v>
      </c>
      <c r="D16" s="18" t="s">
        <v>46</v>
      </c>
      <c r="E16" s="23" t="s">
        <v>116</v>
      </c>
      <c r="F16" s="24" t="s">
        <v>112</v>
      </c>
      <c r="G16" s="25">
        <v>1.599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22</v>
      </c>
    </row>
    <row r="17" spans="1:5" ht="25.5">
      <c r="A17" s="27" t="s">
        <v>49</v>
      </c>
      <c r="E17" s="28" t="s">
        <v>117</v>
      </c>
    </row>
    <row r="18" spans="1:5" ht="12.75">
      <c r="A18" s="31" t="s">
        <v>51</v>
      </c>
      <c r="E18" s="30" t="s">
        <v>821</v>
      </c>
    </row>
    <row r="19" spans="1:16" ht="12.75">
      <c r="A19" s="18" t="s">
        <v>44</v>
      </c>
      <c r="B19" s="22" t="s">
        <v>32</v>
      </c>
      <c r="C19" s="22" t="s">
        <v>119</v>
      </c>
      <c r="D19" s="18" t="s">
        <v>46</v>
      </c>
      <c r="E19" s="23" t="s">
        <v>120</v>
      </c>
      <c r="F19" s="24" t="s">
        <v>112</v>
      </c>
      <c r="G19" s="25">
        <v>27.183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22</v>
      </c>
    </row>
    <row r="20" spans="1:5" ht="25.5">
      <c r="A20" s="27" t="s">
        <v>49</v>
      </c>
      <c r="E20" s="28" t="s">
        <v>121</v>
      </c>
    </row>
    <row r="21" spans="1:5" ht="12.75">
      <c r="A21" s="31" t="s">
        <v>51</v>
      </c>
      <c r="E21" s="30" t="s">
        <v>822</v>
      </c>
    </row>
    <row r="22" spans="1:16" ht="12.75">
      <c r="A22" s="18" t="s">
        <v>44</v>
      </c>
      <c r="B22" s="22" t="s">
        <v>34</v>
      </c>
      <c r="C22" s="22" t="s">
        <v>123</v>
      </c>
      <c r="D22" s="18" t="s">
        <v>46</v>
      </c>
      <c r="E22" s="23" t="s">
        <v>124</v>
      </c>
      <c r="F22" s="24" t="s">
        <v>112</v>
      </c>
      <c r="G22" s="25">
        <v>27.183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51">
      <c r="A23" s="27" t="s">
        <v>49</v>
      </c>
      <c r="E23" s="28" t="s">
        <v>823</v>
      </c>
    </row>
    <row r="24" spans="1:5" ht="12.75">
      <c r="A24" s="31" t="s">
        <v>51</v>
      </c>
      <c r="E24" s="30" t="s">
        <v>46</v>
      </c>
    </row>
    <row r="25" spans="1:16" ht="12.75">
      <c r="A25" s="18" t="s">
        <v>44</v>
      </c>
      <c r="B25" s="22" t="s">
        <v>36</v>
      </c>
      <c r="C25" s="22" t="s">
        <v>126</v>
      </c>
      <c r="D25" s="18" t="s">
        <v>46</v>
      </c>
      <c r="E25" s="23" t="s">
        <v>127</v>
      </c>
      <c r="F25" s="24" t="s">
        <v>112</v>
      </c>
      <c r="G25" s="25">
        <v>7.995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25.5">
      <c r="A26" s="27" t="s">
        <v>49</v>
      </c>
      <c r="E26" s="28" t="s">
        <v>128</v>
      </c>
    </row>
    <row r="27" spans="1:5" ht="12.75">
      <c r="A27" s="31" t="s">
        <v>51</v>
      </c>
      <c r="E27" s="30" t="s">
        <v>824</v>
      </c>
    </row>
    <row r="28" spans="1:16" ht="12.75">
      <c r="A28" s="18" t="s">
        <v>44</v>
      </c>
      <c r="B28" s="22" t="s">
        <v>63</v>
      </c>
      <c r="C28" s="22" t="s">
        <v>641</v>
      </c>
      <c r="D28" s="18" t="s">
        <v>46</v>
      </c>
      <c r="E28" s="23" t="s">
        <v>642</v>
      </c>
      <c r="F28" s="24" t="s">
        <v>112</v>
      </c>
      <c r="G28" s="25">
        <v>4.945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22</v>
      </c>
    </row>
    <row r="29" spans="1:5" ht="25.5">
      <c r="A29" s="27" t="s">
        <v>49</v>
      </c>
      <c r="E29" s="28" t="s">
        <v>643</v>
      </c>
    </row>
    <row r="30" spans="1:5" ht="12.75">
      <c r="A30" s="31" t="s">
        <v>51</v>
      </c>
      <c r="E30" s="30" t="s">
        <v>825</v>
      </c>
    </row>
    <row r="31" spans="1:16" ht="12.75">
      <c r="A31" s="18" t="s">
        <v>44</v>
      </c>
      <c r="B31" s="22" t="s">
        <v>66</v>
      </c>
      <c r="C31" s="22" t="s">
        <v>645</v>
      </c>
      <c r="D31" s="18" t="s">
        <v>46</v>
      </c>
      <c r="E31" s="23" t="s">
        <v>646</v>
      </c>
      <c r="F31" s="24" t="s">
        <v>112</v>
      </c>
      <c r="G31" s="25">
        <v>4.945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51">
      <c r="A32" s="27" t="s">
        <v>49</v>
      </c>
      <c r="E32" s="28" t="s">
        <v>826</v>
      </c>
    </row>
    <row r="33" spans="1:5" ht="12.75">
      <c r="A33" s="31" t="s">
        <v>51</v>
      </c>
      <c r="E33" s="30" t="s">
        <v>46</v>
      </c>
    </row>
    <row r="34" spans="1:16" ht="12.75">
      <c r="A34" s="18" t="s">
        <v>44</v>
      </c>
      <c r="B34" s="22" t="s">
        <v>39</v>
      </c>
      <c r="C34" s="22" t="s">
        <v>130</v>
      </c>
      <c r="D34" s="18" t="s">
        <v>46</v>
      </c>
      <c r="E34" s="23" t="s">
        <v>131</v>
      </c>
      <c r="F34" s="24" t="s">
        <v>112</v>
      </c>
      <c r="G34" s="25">
        <v>33.727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22</v>
      </c>
    </row>
    <row r="35" spans="1:5" ht="38.25">
      <c r="A35" s="27" t="s">
        <v>49</v>
      </c>
      <c r="E35" s="28" t="s">
        <v>827</v>
      </c>
    </row>
    <row r="36" spans="1:5" ht="12.75">
      <c r="A36" s="31" t="s">
        <v>51</v>
      </c>
      <c r="E36" s="30" t="s">
        <v>828</v>
      </c>
    </row>
    <row r="37" spans="1:16" ht="12.75">
      <c r="A37" s="18" t="s">
        <v>44</v>
      </c>
      <c r="B37" s="22" t="s">
        <v>41</v>
      </c>
      <c r="C37" s="22" t="s">
        <v>134</v>
      </c>
      <c r="D37" s="18" t="s">
        <v>46</v>
      </c>
      <c r="E37" s="23" t="s">
        <v>135</v>
      </c>
      <c r="F37" s="24" t="s">
        <v>112</v>
      </c>
      <c r="G37" s="25">
        <v>7.995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22</v>
      </c>
    </row>
    <row r="38" spans="1:5" ht="38.25">
      <c r="A38" s="27" t="s">
        <v>49</v>
      </c>
      <c r="E38" s="28" t="s">
        <v>829</v>
      </c>
    </row>
    <row r="39" spans="1:5" ht="12.75">
      <c r="A39" s="31" t="s">
        <v>51</v>
      </c>
      <c r="E39" s="30" t="s">
        <v>46</v>
      </c>
    </row>
    <row r="40" spans="1:16" ht="12.75">
      <c r="A40" s="18" t="s">
        <v>44</v>
      </c>
      <c r="B40" s="22" t="s">
        <v>73</v>
      </c>
      <c r="C40" s="22" t="s">
        <v>137</v>
      </c>
      <c r="D40" s="18" t="s">
        <v>23</v>
      </c>
      <c r="E40" s="23" t="s">
        <v>138</v>
      </c>
      <c r="F40" s="24" t="s">
        <v>112</v>
      </c>
      <c r="G40" s="25">
        <v>46.973</v>
      </c>
      <c r="H40" s="26">
        <v>0</v>
      </c>
      <c r="I40" s="26">
        <f>ROUND(ROUND(H40,2)*ROUND(G40,3),2)</f>
        <v>0</v>
      </c>
      <c r="O40">
        <f>(I40*21)/100</f>
        <v>0</v>
      </c>
      <c r="P40" t="s">
        <v>22</v>
      </c>
    </row>
    <row r="41" spans="1:5" ht="51">
      <c r="A41" s="27" t="s">
        <v>49</v>
      </c>
      <c r="E41" s="28" t="s">
        <v>139</v>
      </c>
    </row>
    <row r="42" spans="1:5" ht="76.5">
      <c r="A42" s="31" t="s">
        <v>51</v>
      </c>
      <c r="E42" s="30" t="s">
        <v>830</v>
      </c>
    </row>
    <row r="43" spans="1:16" ht="12.75">
      <c r="A43" s="18" t="s">
        <v>44</v>
      </c>
      <c r="B43" s="22" t="s">
        <v>76</v>
      </c>
      <c r="C43" s="22" t="s">
        <v>137</v>
      </c>
      <c r="D43" s="18" t="s">
        <v>308</v>
      </c>
      <c r="E43" s="23" t="s">
        <v>831</v>
      </c>
      <c r="F43" s="24" t="s">
        <v>112</v>
      </c>
      <c r="G43" s="25">
        <v>69.68</v>
      </c>
      <c r="H43" s="26">
        <v>0</v>
      </c>
      <c r="I43" s="26">
        <f>ROUND(ROUND(H43,2)*ROUND(G43,3),2)</f>
        <v>0</v>
      </c>
      <c r="O43">
        <f>(I43*21)/100</f>
        <v>0</v>
      </c>
      <c r="P43" t="s">
        <v>22</v>
      </c>
    </row>
    <row r="44" spans="1:5" ht="51">
      <c r="A44" s="27" t="s">
        <v>49</v>
      </c>
      <c r="E44" s="28" t="s">
        <v>832</v>
      </c>
    </row>
    <row r="45" spans="1:5" ht="12.75">
      <c r="A45" s="31" t="s">
        <v>51</v>
      </c>
      <c r="E45" s="30" t="s">
        <v>46</v>
      </c>
    </row>
    <row r="46" spans="1:16" ht="12.75">
      <c r="A46" s="18" t="s">
        <v>44</v>
      </c>
      <c r="B46" s="22" t="s">
        <v>79</v>
      </c>
      <c r="C46" s="22" t="s">
        <v>141</v>
      </c>
      <c r="D46" s="18" t="s">
        <v>46</v>
      </c>
      <c r="E46" s="23" t="s">
        <v>142</v>
      </c>
      <c r="F46" s="24" t="s">
        <v>112</v>
      </c>
      <c r="G46" s="25">
        <v>7.995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63.75">
      <c r="A47" s="27" t="s">
        <v>49</v>
      </c>
      <c r="E47" s="28" t="s">
        <v>833</v>
      </c>
    </row>
    <row r="48" spans="1:5" ht="12.75">
      <c r="A48" s="31" t="s">
        <v>51</v>
      </c>
      <c r="E48" s="30" t="s">
        <v>46</v>
      </c>
    </row>
    <row r="49" spans="1:16" ht="12.75">
      <c r="A49" s="18" t="s">
        <v>44</v>
      </c>
      <c r="B49" s="22" t="s">
        <v>82</v>
      </c>
      <c r="C49" s="22" t="s">
        <v>662</v>
      </c>
      <c r="D49" s="18" t="s">
        <v>46</v>
      </c>
      <c r="E49" s="23" t="s">
        <v>663</v>
      </c>
      <c r="F49" s="24" t="s">
        <v>112</v>
      </c>
      <c r="G49" s="25">
        <v>116.653</v>
      </c>
      <c r="H49" s="26">
        <v>0</v>
      </c>
      <c r="I49" s="26">
        <f>ROUND(ROUND(H49,2)*ROUND(G49,3),2)</f>
        <v>0</v>
      </c>
      <c r="O49">
        <f>(I49*21)/100</f>
        <v>0</v>
      </c>
      <c r="P49" t="s">
        <v>22</v>
      </c>
    </row>
    <row r="50" spans="1:5" ht="38.25">
      <c r="A50" s="27" t="s">
        <v>49</v>
      </c>
      <c r="E50" s="28" t="s">
        <v>834</v>
      </c>
    </row>
    <row r="51" spans="1:5" ht="63.75">
      <c r="A51" s="31" t="s">
        <v>51</v>
      </c>
      <c r="E51" s="30" t="s">
        <v>835</v>
      </c>
    </row>
    <row r="52" spans="1:16" ht="12.75">
      <c r="A52" s="18" t="s">
        <v>44</v>
      </c>
      <c r="B52" s="22" t="s">
        <v>85</v>
      </c>
      <c r="C52" s="22" t="s">
        <v>147</v>
      </c>
      <c r="D52" s="18" t="s">
        <v>46</v>
      </c>
      <c r="E52" s="23" t="s">
        <v>148</v>
      </c>
      <c r="F52" s="24" t="s">
        <v>112</v>
      </c>
      <c r="G52" s="25">
        <v>7.955</v>
      </c>
      <c r="H52" s="26">
        <v>0</v>
      </c>
      <c r="I52" s="26">
        <f>ROUND(ROUND(H52,2)*ROUND(G52,3),2)</f>
        <v>0</v>
      </c>
      <c r="O52">
        <f>(I52*21)/100</f>
        <v>0</v>
      </c>
      <c r="P52" t="s">
        <v>22</v>
      </c>
    </row>
    <row r="53" spans="1:5" ht="51">
      <c r="A53" s="27" t="s">
        <v>49</v>
      </c>
      <c r="E53" s="28" t="s">
        <v>836</v>
      </c>
    </row>
    <row r="54" spans="1:5" ht="12.75">
      <c r="A54" s="31" t="s">
        <v>51</v>
      </c>
      <c r="E54" s="30" t="s">
        <v>46</v>
      </c>
    </row>
    <row r="55" spans="1:16" ht="12.75">
      <c r="A55" s="18" t="s">
        <v>44</v>
      </c>
      <c r="B55" s="22" t="s">
        <v>88</v>
      </c>
      <c r="C55" s="22" t="s">
        <v>665</v>
      </c>
      <c r="D55" s="18" t="s">
        <v>46</v>
      </c>
      <c r="E55" s="23" t="s">
        <v>666</v>
      </c>
      <c r="F55" s="24" t="s">
        <v>112</v>
      </c>
      <c r="G55" s="25">
        <v>6.884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22</v>
      </c>
    </row>
    <row r="56" spans="1:5" ht="38.25">
      <c r="A56" s="27" t="s">
        <v>49</v>
      </c>
      <c r="E56" s="28" t="s">
        <v>837</v>
      </c>
    </row>
    <row r="57" spans="1:5" ht="12.75">
      <c r="A57" s="31" t="s">
        <v>51</v>
      </c>
      <c r="E57" s="30" t="s">
        <v>46</v>
      </c>
    </row>
    <row r="58" spans="1:16" ht="12.75">
      <c r="A58" s="18" t="s">
        <v>44</v>
      </c>
      <c r="B58" s="22" t="s">
        <v>91</v>
      </c>
      <c r="C58" s="22" t="s">
        <v>150</v>
      </c>
      <c r="D58" s="18" t="s">
        <v>46</v>
      </c>
      <c r="E58" s="23" t="s">
        <v>151</v>
      </c>
      <c r="F58" s="24" t="s">
        <v>112</v>
      </c>
      <c r="G58" s="25">
        <v>54.928</v>
      </c>
      <c r="H58" s="26">
        <v>0</v>
      </c>
      <c r="I58" s="26">
        <f>ROUND(ROUND(H58,2)*ROUND(G58,3),2)</f>
        <v>0</v>
      </c>
      <c r="O58">
        <f>(I58*21)/100</f>
        <v>0</v>
      </c>
      <c r="P58" t="s">
        <v>22</v>
      </c>
    </row>
    <row r="59" spans="1:5" ht="12.75">
      <c r="A59" s="27" t="s">
        <v>49</v>
      </c>
      <c r="E59" s="28" t="s">
        <v>151</v>
      </c>
    </row>
    <row r="60" spans="1:5" ht="12.75">
      <c r="A60" s="31" t="s">
        <v>51</v>
      </c>
      <c r="E60" s="30" t="s">
        <v>838</v>
      </c>
    </row>
    <row r="61" spans="1:16" ht="12.75">
      <c r="A61" s="18" t="s">
        <v>44</v>
      </c>
      <c r="B61" s="22" t="s">
        <v>94</v>
      </c>
      <c r="C61" s="22" t="s">
        <v>154</v>
      </c>
      <c r="D61" s="18" t="s">
        <v>46</v>
      </c>
      <c r="E61" s="23" t="s">
        <v>155</v>
      </c>
      <c r="F61" s="24" t="s">
        <v>156</v>
      </c>
      <c r="G61" s="25">
        <v>104.439</v>
      </c>
      <c r="H61" s="26">
        <v>0</v>
      </c>
      <c r="I61" s="26">
        <f>ROUND(ROUND(H61,2)*ROUND(G61,3),2)</f>
        <v>0</v>
      </c>
      <c r="O61">
        <f>(I61*21)/100</f>
        <v>0</v>
      </c>
      <c r="P61" t="s">
        <v>22</v>
      </c>
    </row>
    <row r="62" spans="1:5" ht="25.5">
      <c r="A62" s="27" t="s">
        <v>49</v>
      </c>
      <c r="E62" s="28" t="s">
        <v>157</v>
      </c>
    </row>
    <row r="63" spans="1:5" ht="76.5">
      <c r="A63" s="31" t="s">
        <v>51</v>
      </c>
      <c r="E63" s="30" t="s">
        <v>839</v>
      </c>
    </row>
    <row r="64" spans="1:16" ht="12.75">
      <c r="A64" s="18" t="s">
        <v>44</v>
      </c>
      <c r="B64" s="22" t="s">
        <v>97</v>
      </c>
      <c r="C64" s="22" t="s">
        <v>159</v>
      </c>
      <c r="D64" s="18" t="s">
        <v>23</v>
      </c>
      <c r="E64" s="23" t="s">
        <v>160</v>
      </c>
      <c r="F64" s="24" t="s">
        <v>112</v>
      </c>
      <c r="G64" s="25">
        <v>8.674</v>
      </c>
      <c r="H64" s="26">
        <v>0</v>
      </c>
      <c r="I64" s="26">
        <f>ROUND(ROUND(H64,2)*ROUND(G64,3),2)</f>
        <v>0</v>
      </c>
      <c r="O64">
        <f>(I64*21)/100</f>
        <v>0</v>
      </c>
      <c r="P64" t="s">
        <v>22</v>
      </c>
    </row>
    <row r="65" spans="1:5" ht="25.5">
      <c r="A65" s="27" t="s">
        <v>49</v>
      </c>
      <c r="E65" s="28" t="s">
        <v>670</v>
      </c>
    </row>
    <row r="66" spans="1:5" ht="76.5">
      <c r="A66" s="31" t="s">
        <v>51</v>
      </c>
      <c r="E66" s="30" t="s">
        <v>840</v>
      </c>
    </row>
    <row r="67" spans="1:16" ht="12.75">
      <c r="A67" s="18" t="s">
        <v>44</v>
      </c>
      <c r="B67" s="22" t="s">
        <v>176</v>
      </c>
      <c r="C67" s="22" t="s">
        <v>159</v>
      </c>
      <c r="D67" s="18" t="s">
        <v>308</v>
      </c>
      <c r="E67" s="23" t="s">
        <v>160</v>
      </c>
      <c r="F67" s="24" t="s">
        <v>112</v>
      </c>
      <c r="G67" s="25">
        <v>28.782</v>
      </c>
      <c r="H67" s="26">
        <v>0</v>
      </c>
      <c r="I67" s="26">
        <f>ROUND(ROUND(H67,2)*ROUND(G67,3),2)</f>
        <v>0</v>
      </c>
      <c r="O67">
        <f>(I67*21)/100</f>
        <v>0</v>
      </c>
      <c r="P67" t="s">
        <v>22</v>
      </c>
    </row>
    <row r="68" spans="1:5" ht="25.5">
      <c r="A68" s="27" t="s">
        <v>49</v>
      </c>
      <c r="E68" s="28" t="s">
        <v>670</v>
      </c>
    </row>
    <row r="69" spans="1:5" ht="12.75">
      <c r="A69" s="31" t="s">
        <v>51</v>
      </c>
      <c r="E69" s="30" t="s">
        <v>841</v>
      </c>
    </row>
    <row r="70" spans="1:16" ht="12.75">
      <c r="A70" s="18" t="s">
        <v>175</v>
      </c>
      <c r="B70" s="227" t="s">
        <v>181</v>
      </c>
      <c r="C70" s="227" t="s">
        <v>681</v>
      </c>
      <c r="D70" s="228" t="s">
        <v>46</v>
      </c>
      <c r="E70" s="229" t="s">
        <v>682</v>
      </c>
      <c r="F70" s="230" t="s">
        <v>156</v>
      </c>
      <c r="G70" s="231">
        <v>53.247</v>
      </c>
      <c r="H70" s="232">
        <v>0</v>
      </c>
      <c r="I70" s="232">
        <f>ROUND(ROUND(H70,2)*ROUND(G70,3),2)</f>
        <v>0</v>
      </c>
      <c r="O70">
        <f>(I70*21)/100</f>
        <v>0</v>
      </c>
      <c r="P70" t="s">
        <v>22</v>
      </c>
    </row>
    <row r="71" spans="1:9" ht="12.75">
      <c r="A71" s="27" t="s">
        <v>49</v>
      </c>
      <c r="B71" s="233"/>
      <c r="C71" s="233"/>
      <c r="D71" s="233"/>
      <c r="E71" s="234" t="s">
        <v>842</v>
      </c>
      <c r="F71" s="233"/>
      <c r="G71" s="233"/>
      <c r="H71" s="233"/>
      <c r="I71" s="233"/>
    </row>
    <row r="72" spans="1:9" ht="12.75">
      <c r="A72" s="31" t="s">
        <v>51</v>
      </c>
      <c r="B72" s="233"/>
      <c r="C72" s="233"/>
      <c r="D72" s="233"/>
      <c r="E72" s="235" t="s">
        <v>843</v>
      </c>
      <c r="F72" s="233"/>
      <c r="G72" s="233"/>
      <c r="H72" s="233"/>
      <c r="I72" s="233"/>
    </row>
    <row r="73" spans="1:16" ht="12.75">
      <c r="A73" s="18" t="s">
        <v>44</v>
      </c>
      <c r="B73" s="22" t="s">
        <v>186</v>
      </c>
      <c r="C73" s="22" t="s">
        <v>674</v>
      </c>
      <c r="D73" s="18" t="s">
        <v>46</v>
      </c>
      <c r="E73" s="23" t="s">
        <v>675</v>
      </c>
      <c r="F73" s="24" t="s">
        <v>112</v>
      </c>
      <c r="G73" s="25">
        <v>3.045</v>
      </c>
      <c r="H73" s="26">
        <v>0</v>
      </c>
      <c r="I73" s="26">
        <f>ROUND(ROUND(H73,2)*ROUND(G73,3),2)</f>
        <v>0</v>
      </c>
      <c r="O73">
        <f>(I73*21)/100</f>
        <v>0</v>
      </c>
      <c r="P73" t="s">
        <v>22</v>
      </c>
    </row>
    <row r="74" spans="1:5" ht="25.5">
      <c r="A74" s="27" t="s">
        <v>49</v>
      </c>
      <c r="E74" s="28" t="s">
        <v>676</v>
      </c>
    </row>
    <row r="75" spans="1:5" ht="25.5">
      <c r="A75" s="31" t="s">
        <v>51</v>
      </c>
      <c r="E75" s="30" t="s">
        <v>844</v>
      </c>
    </row>
    <row r="76" spans="1:16" ht="12.75">
      <c r="A76" s="18" t="s">
        <v>175</v>
      </c>
      <c r="B76" s="227" t="s">
        <v>190</v>
      </c>
      <c r="C76" s="227" t="s">
        <v>678</v>
      </c>
      <c r="D76" s="228" t="s">
        <v>46</v>
      </c>
      <c r="E76" s="229" t="s">
        <v>679</v>
      </c>
      <c r="F76" s="230" t="s">
        <v>156</v>
      </c>
      <c r="G76" s="231">
        <v>2.755</v>
      </c>
      <c r="H76" s="232">
        <v>0</v>
      </c>
      <c r="I76" s="232">
        <f>ROUND(ROUND(H76,2)*ROUND(G76,3),2)</f>
        <v>0</v>
      </c>
      <c r="O76">
        <f>(I76*21)/100</f>
        <v>0</v>
      </c>
      <c r="P76" t="s">
        <v>22</v>
      </c>
    </row>
    <row r="77" spans="1:9" ht="12.75">
      <c r="A77" s="27" t="s">
        <v>49</v>
      </c>
      <c r="B77" s="233"/>
      <c r="C77" s="233"/>
      <c r="D77" s="233"/>
      <c r="E77" s="234" t="s">
        <v>46</v>
      </c>
      <c r="F77" s="233"/>
      <c r="G77" s="233"/>
      <c r="H77" s="233"/>
      <c r="I77" s="233"/>
    </row>
    <row r="78" spans="1:9" ht="12.75">
      <c r="A78" s="31" t="s">
        <v>51</v>
      </c>
      <c r="B78" s="233"/>
      <c r="C78" s="233"/>
      <c r="D78" s="233"/>
      <c r="E78" s="235" t="s">
        <v>845</v>
      </c>
      <c r="F78" s="233"/>
      <c r="G78" s="233"/>
      <c r="H78" s="233"/>
      <c r="I78" s="233"/>
    </row>
    <row r="79" spans="1:16" ht="12.75">
      <c r="A79" s="18" t="s">
        <v>175</v>
      </c>
      <c r="B79" s="227" t="s">
        <v>195</v>
      </c>
      <c r="C79" s="227" t="s">
        <v>681</v>
      </c>
      <c r="D79" s="228" t="s">
        <v>46</v>
      </c>
      <c r="E79" s="229" t="s">
        <v>682</v>
      </c>
      <c r="F79" s="230" t="s">
        <v>156</v>
      </c>
      <c r="G79" s="231">
        <v>3.085</v>
      </c>
      <c r="H79" s="232">
        <v>0</v>
      </c>
      <c r="I79" s="232">
        <f>ROUND(ROUND(H79,2)*ROUND(G79,3),2)</f>
        <v>0</v>
      </c>
      <c r="O79">
        <f>(I79*21)/100</f>
        <v>0</v>
      </c>
      <c r="P79" t="s">
        <v>22</v>
      </c>
    </row>
    <row r="80" spans="1:9" ht="12.75">
      <c r="A80" s="27" t="s">
        <v>49</v>
      </c>
      <c r="B80" s="233"/>
      <c r="C80" s="233"/>
      <c r="D80" s="233"/>
      <c r="E80" s="234" t="s">
        <v>46</v>
      </c>
      <c r="F80" s="233"/>
      <c r="G80" s="233"/>
      <c r="H80" s="233"/>
      <c r="I80" s="233"/>
    </row>
    <row r="81" spans="1:9" ht="12.75">
      <c r="A81" s="31" t="s">
        <v>51</v>
      </c>
      <c r="B81" s="233"/>
      <c r="C81" s="233"/>
      <c r="D81" s="233"/>
      <c r="E81" s="235" t="s">
        <v>846</v>
      </c>
      <c r="F81" s="233"/>
      <c r="G81" s="233"/>
      <c r="H81" s="233"/>
      <c r="I81" s="233"/>
    </row>
    <row r="82" spans="1:16" ht="12.75">
      <c r="A82" s="18" t="s">
        <v>44</v>
      </c>
      <c r="B82" s="22" t="s">
        <v>201</v>
      </c>
      <c r="C82" s="22" t="s">
        <v>847</v>
      </c>
      <c r="D82" s="18" t="s">
        <v>46</v>
      </c>
      <c r="E82" s="23" t="s">
        <v>848</v>
      </c>
      <c r="F82" s="24" t="s">
        <v>198</v>
      </c>
      <c r="G82" s="25">
        <v>251.063</v>
      </c>
      <c r="H82" s="26">
        <v>0</v>
      </c>
      <c r="I82" s="26">
        <f>ROUND(ROUND(H82,2)*ROUND(G82,3),2)</f>
        <v>0</v>
      </c>
      <c r="O82">
        <f>(I82*21)/100</f>
        <v>0</v>
      </c>
      <c r="P82" t="s">
        <v>22</v>
      </c>
    </row>
    <row r="83" spans="1:5" ht="12.75">
      <c r="A83" s="27" t="s">
        <v>49</v>
      </c>
      <c r="E83" s="28" t="s">
        <v>849</v>
      </c>
    </row>
    <row r="84" spans="1:5" ht="12.75">
      <c r="A84" s="29" t="s">
        <v>51</v>
      </c>
      <c r="E84" s="30" t="s">
        <v>850</v>
      </c>
    </row>
    <row r="85" spans="1:18" ht="12.75" customHeight="1">
      <c r="A85" s="2" t="s">
        <v>42</v>
      </c>
      <c r="B85" s="2"/>
      <c r="C85" s="33" t="s">
        <v>32</v>
      </c>
      <c r="D85" s="2"/>
      <c r="E85" s="20" t="s">
        <v>205</v>
      </c>
      <c r="F85" s="2"/>
      <c r="G85" s="2"/>
      <c r="H85" s="2"/>
      <c r="I85" s="34">
        <f>0+Q85</f>
        <v>0</v>
      </c>
      <c r="O85">
        <f>0+R85</f>
        <v>0</v>
      </c>
      <c r="Q85">
        <f>0+I86+I89+I92</f>
        <v>0</v>
      </c>
      <c r="R85">
        <f>0+O86+O89+O92</f>
        <v>0</v>
      </c>
    </row>
    <row r="86" spans="1:16" ht="12.75">
      <c r="A86" s="18" t="s">
        <v>44</v>
      </c>
      <c r="B86" s="22" t="s">
        <v>206</v>
      </c>
      <c r="C86" s="22" t="s">
        <v>851</v>
      </c>
      <c r="D86" s="18" t="s">
        <v>46</v>
      </c>
      <c r="E86" s="23" t="s">
        <v>852</v>
      </c>
      <c r="F86" s="24" t="s">
        <v>112</v>
      </c>
      <c r="G86" s="25">
        <v>0.695</v>
      </c>
      <c r="H86" s="26">
        <v>0</v>
      </c>
      <c r="I86" s="26">
        <f>ROUND(ROUND(H86,2)*ROUND(G86,3),2)</f>
        <v>0</v>
      </c>
      <c r="O86">
        <f>(I86*21)/100</f>
        <v>0</v>
      </c>
      <c r="P86" t="s">
        <v>22</v>
      </c>
    </row>
    <row r="87" spans="1:5" ht="38.25">
      <c r="A87" s="27" t="s">
        <v>49</v>
      </c>
      <c r="E87" s="28" t="s">
        <v>853</v>
      </c>
    </row>
    <row r="88" spans="1:5" ht="12.75">
      <c r="A88" s="31" t="s">
        <v>51</v>
      </c>
      <c r="E88" s="30" t="s">
        <v>854</v>
      </c>
    </row>
    <row r="89" spans="1:16" ht="12.75">
      <c r="A89" s="18" t="s">
        <v>44</v>
      </c>
      <c r="B89" s="22" t="s">
        <v>211</v>
      </c>
      <c r="C89" s="22" t="s">
        <v>691</v>
      </c>
      <c r="D89" s="18" t="s">
        <v>46</v>
      </c>
      <c r="E89" s="23" t="s">
        <v>692</v>
      </c>
      <c r="F89" s="24" t="s">
        <v>112</v>
      </c>
      <c r="G89" s="25">
        <v>0.294</v>
      </c>
      <c r="H89" s="26">
        <v>0</v>
      </c>
      <c r="I89" s="26">
        <f>ROUND(ROUND(H89,2)*ROUND(G89,3),2)</f>
        <v>0</v>
      </c>
      <c r="O89">
        <f>(I89*21)/100</f>
        <v>0</v>
      </c>
      <c r="P89" t="s">
        <v>22</v>
      </c>
    </row>
    <row r="90" spans="1:5" ht="38.25">
      <c r="A90" s="27" t="s">
        <v>49</v>
      </c>
      <c r="E90" s="28" t="s">
        <v>855</v>
      </c>
    </row>
    <row r="91" spans="1:5" ht="12.75">
      <c r="A91" s="31" t="s">
        <v>51</v>
      </c>
      <c r="E91" s="30" t="s">
        <v>856</v>
      </c>
    </row>
    <row r="92" spans="1:16" ht="12.75">
      <c r="A92" s="18" t="s">
        <v>44</v>
      </c>
      <c r="B92" s="22" t="s">
        <v>216</v>
      </c>
      <c r="C92" s="22" t="s">
        <v>857</v>
      </c>
      <c r="D92" s="18" t="s">
        <v>46</v>
      </c>
      <c r="E92" s="23" t="s">
        <v>858</v>
      </c>
      <c r="F92" s="24" t="s">
        <v>112</v>
      </c>
      <c r="G92" s="25">
        <v>0.24</v>
      </c>
      <c r="H92" s="26">
        <v>0</v>
      </c>
      <c r="I92" s="26">
        <f>ROUND(ROUND(H92,2)*ROUND(G92,3),2)</f>
        <v>0</v>
      </c>
      <c r="O92">
        <f>(I92*21)/100</f>
        <v>0</v>
      </c>
      <c r="P92" t="s">
        <v>22</v>
      </c>
    </row>
    <row r="93" spans="1:5" ht="38.25">
      <c r="A93" s="27" t="s">
        <v>49</v>
      </c>
      <c r="E93" s="28" t="s">
        <v>859</v>
      </c>
    </row>
    <row r="94" spans="1:5" ht="12.75">
      <c r="A94" s="29" t="s">
        <v>51</v>
      </c>
      <c r="E94" s="30" t="s">
        <v>860</v>
      </c>
    </row>
    <row r="95" spans="1:18" ht="12.75" customHeight="1">
      <c r="A95" s="2" t="s">
        <v>42</v>
      </c>
      <c r="B95" s="2"/>
      <c r="C95" s="33" t="s">
        <v>34</v>
      </c>
      <c r="D95" s="2"/>
      <c r="E95" s="20" t="s">
        <v>861</v>
      </c>
      <c r="F95" s="2"/>
      <c r="G95" s="2"/>
      <c r="H95" s="2"/>
      <c r="I95" s="34">
        <f>0+Q95</f>
        <v>0</v>
      </c>
      <c r="O95">
        <f>0+R95</f>
        <v>0</v>
      </c>
      <c r="Q95">
        <f>0+I96+I99+I102+I105+I108+I111</f>
        <v>0</v>
      </c>
      <c r="R95">
        <f>0+O96+O99+O102+O105+O108+O111</f>
        <v>0</v>
      </c>
    </row>
    <row r="96" spans="1:16" ht="12.75">
      <c r="A96" s="18" t="s">
        <v>44</v>
      </c>
      <c r="B96" s="22" t="s">
        <v>221</v>
      </c>
      <c r="C96" s="22" t="s">
        <v>862</v>
      </c>
      <c r="D96" s="18" t="s">
        <v>23</v>
      </c>
      <c r="E96" s="23" t="s">
        <v>863</v>
      </c>
      <c r="F96" s="24" t="s">
        <v>198</v>
      </c>
      <c r="G96" s="25">
        <v>210.893</v>
      </c>
      <c r="H96" s="26">
        <v>0</v>
      </c>
      <c r="I96" s="26">
        <f>ROUND(ROUND(H96,2)*ROUND(G96,3),2)</f>
        <v>0</v>
      </c>
      <c r="O96">
        <f>(I96*21)/100</f>
        <v>0</v>
      </c>
      <c r="P96" t="s">
        <v>22</v>
      </c>
    </row>
    <row r="97" spans="1:5" ht="12.75">
      <c r="A97" s="27" t="s">
        <v>49</v>
      </c>
      <c r="E97" s="28" t="s">
        <v>864</v>
      </c>
    </row>
    <row r="98" spans="1:5" ht="12.75">
      <c r="A98" s="31" t="s">
        <v>51</v>
      </c>
      <c r="E98" s="30" t="s">
        <v>865</v>
      </c>
    </row>
    <row r="99" spans="1:16" ht="12.75">
      <c r="A99" s="18" t="s">
        <v>44</v>
      </c>
      <c r="B99" s="22" t="s">
        <v>226</v>
      </c>
      <c r="C99" s="22" t="s">
        <v>862</v>
      </c>
      <c r="D99" s="18" t="s">
        <v>308</v>
      </c>
      <c r="E99" s="23" t="s">
        <v>863</v>
      </c>
      <c r="F99" s="24" t="s">
        <v>198</v>
      </c>
      <c r="G99" s="25">
        <v>251.063</v>
      </c>
      <c r="H99" s="26">
        <v>0</v>
      </c>
      <c r="I99" s="26">
        <f>ROUND(ROUND(H99,2)*ROUND(G99,3),2)</f>
        <v>0</v>
      </c>
      <c r="O99">
        <f>(I99*21)/100</f>
        <v>0</v>
      </c>
      <c r="P99" t="s">
        <v>22</v>
      </c>
    </row>
    <row r="100" spans="1:5" ht="12.75">
      <c r="A100" s="27" t="s">
        <v>49</v>
      </c>
      <c r="E100" s="28" t="s">
        <v>866</v>
      </c>
    </row>
    <row r="101" spans="1:5" ht="12.75">
      <c r="A101" s="31" t="s">
        <v>51</v>
      </c>
      <c r="E101" s="30" t="s">
        <v>850</v>
      </c>
    </row>
    <row r="102" spans="1:16" ht="25.5">
      <c r="A102" s="18" t="s">
        <v>44</v>
      </c>
      <c r="B102" s="22" t="s">
        <v>232</v>
      </c>
      <c r="C102" s="22" t="s">
        <v>867</v>
      </c>
      <c r="D102" s="18" t="s">
        <v>46</v>
      </c>
      <c r="E102" s="23" t="s">
        <v>868</v>
      </c>
      <c r="F102" s="24" t="s">
        <v>198</v>
      </c>
      <c r="G102" s="25">
        <v>204.867</v>
      </c>
      <c r="H102" s="26">
        <v>0</v>
      </c>
      <c r="I102" s="26">
        <f>ROUND(ROUND(H102,2)*ROUND(G102,3),2)</f>
        <v>0</v>
      </c>
      <c r="O102">
        <f>(I102*21)/100</f>
        <v>0</v>
      </c>
      <c r="P102" t="s">
        <v>22</v>
      </c>
    </row>
    <row r="103" spans="1:5" ht="25.5">
      <c r="A103" s="27" t="s">
        <v>49</v>
      </c>
      <c r="E103" s="28" t="s">
        <v>869</v>
      </c>
    </row>
    <row r="104" spans="1:5" ht="12.75">
      <c r="A104" s="31" t="s">
        <v>51</v>
      </c>
      <c r="E104" s="30" t="s">
        <v>870</v>
      </c>
    </row>
    <row r="105" spans="1:16" ht="12.75">
      <c r="A105" s="18" t="s">
        <v>44</v>
      </c>
      <c r="B105" s="22" t="s">
        <v>237</v>
      </c>
      <c r="C105" s="22" t="s">
        <v>871</v>
      </c>
      <c r="D105" s="18" t="s">
        <v>46</v>
      </c>
      <c r="E105" s="23" t="s">
        <v>872</v>
      </c>
      <c r="F105" s="24" t="s">
        <v>198</v>
      </c>
      <c r="G105" s="25">
        <v>43.075</v>
      </c>
      <c r="H105" s="26">
        <v>0</v>
      </c>
      <c r="I105" s="26">
        <f>ROUND(ROUND(H105,2)*ROUND(G105,3),2)</f>
        <v>0</v>
      </c>
      <c r="O105">
        <f>(I105*21)/100</f>
        <v>0</v>
      </c>
      <c r="P105" t="s">
        <v>22</v>
      </c>
    </row>
    <row r="106" spans="1:5" ht="25.5">
      <c r="A106" s="27" t="s">
        <v>49</v>
      </c>
      <c r="E106" s="28" t="s">
        <v>873</v>
      </c>
    </row>
    <row r="107" spans="1:5" ht="12.75">
      <c r="A107" s="31" t="s">
        <v>51</v>
      </c>
      <c r="E107" s="30" t="s">
        <v>874</v>
      </c>
    </row>
    <row r="108" spans="1:16" ht="12.75">
      <c r="A108" s="18" t="s">
        <v>44</v>
      </c>
      <c r="B108" s="22" t="s">
        <v>241</v>
      </c>
      <c r="C108" s="22" t="s">
        <v>875</v>
      </c>
      <c r="D108" s="18" t="s">
        <v>46</v>
      </c>
      <c r="E108" s="23" t="s">
        <v>876</v>
      </c>
      <c r="F108" s="24" t="s">
        <v>198</v>
      </c>
      <c r="G108" s="25">
        <v>204.867</v>
      </c>
      <c r="H108" s="26">
        <v>0</v>
      </c>
      <c r="I108" s="26">
        <f>ROUND(ROUND(H108,2)*ROUND(G108,3),2)</f>
        <v>0</v>
      </c>
      <c r="O108">
        <f>(I108*21)/100</f>
        <v>0</v>
      </c>
      <c r="P108" t="s">
        <v>22</v>
      </c>
    </row>
    <row r="109" spans="1:5" ht="25.5">
      <c r="A109" s="27" t="s">
        <v>49</v>
      </c>
      <c r="E109" s="28" t="s">
        <v>877</v>
      </c>
    </row>
    <row r="110" spans="1:5" ht="12.75">
      <c r="A110" s="31" t="s">
        <v>51</v>
      </c>
      <c r="E110" s="30" t="s">
        <v>870</v>
      </c>
    </row>
    <row r="111" spans="1:16" ht="25.5">
      <c r="A111" s="18" t="s">
        <v>44</v>
      </c>
      <c r="B111" s="22" t="s">
        <v>246</v>
      </c>
      <c r="C111" s="22" t="s">
        <v>878</v>
      </c>
      <c r="D111" s="18" t="s">
        <v>46</v>
      </c>
      <c r="E111" s="23" t="s">
        <v>879</v>
      </c>
      <c r="F111" s="24" t="s">
        <v>198</v>
      </c>
      <c r="G111" s="25">
        <v>200.85</v>
      </c>
      <c r="H111" s="26">
        <v>0</v>
      </c>
      <c r="I111" s="26">
        <f>ROUND(ROUND(H111,2)*ROUND(G111,3),2)</f>
        <v>0</v>
      </c>
      <c r="O111">
        <f>(I111*21)/100</f>
        <v>0</v>
      </c>
      <c r="P111" t="s">
        <v>22</v>
      </c>
    </row>
    <row r="112" spans="1:5" ht="25.5">
      <c r="A112" s="27" t="s">
        <v>49</v>
      </c>
      <c r="E112" s="28" t="s">
        <v>880</v>
      </c>
    </row>
    <row r="113" spans="1:5" ht="12.75">
      <c r="A113" s="29" t="s">
        <v>51</v>
      </c>
      <c r="E113" s="30" t="s">
        <v>46</v>
      </c>
    </row>
    <row r="114" spans="1:18" ht="12.75" customHeight="1">
      <c r="A114" s="2" t="s">
        <v>42</v>
      </c>
      <c r="B114" s="2"/>
      <c r="C114" s="33" t="s">
        <v>66</v>
      </c>
      <c r="D114" s="2"/>
      <c r="E114" s="20" t="s">
        <v>298</v>
      </c>
      <c r="F114" s="2"/>
      <c r="G114" s="2"/>
      <c r="H114" s="2"/>
      <c r="I114" s="34">
        <f>0+Q114</f>
        <v>0</v>
      </c>
      <c r="O114">
        <f>0+R114</f>
        <v>0</v>
      </c>
      <c r="Q114">
        <f>0+I115+I118+I121+I124+I127+I130+I133</f>
        <v>0</v>
      </c>
      <c r="R114">
        <f>0+O115+O118+O121+O124+O127+O130+O133</f>
        <v>0</v>
      </c>
    </row>
    <row r="115" spans="1:16" ht="12.75">
      <c r="A115" s="18" t="s">
        <v>44</v>
      </c>
      <c r="B115" s="22" t="s">
        <v>248</v>
      </c>
      <c r="C115" s="22" t="s">
        <v>727</v>
      </c>
      <c r="D115" s="18" t="s">
        <v>46</v>
      </c>
      <c r="E115" s="23" t="s">
        <v>728</v>
      </c>
      <c r="F115" s="24" t="s">
        <v>219</v>
      </c>
      <c r="G115" s="25">
        <v>6.95</v>
      </c>
      <c r="H115" s="26">
        <v>0</v>
      </c>
      <c r="I115" s="26">
        <f>ROUND(ROUND(H115,2)*ROUND(G115,3),2)</f>
        <v>0</v>
      </c>
      <c r="O115">
        <f>(I115*21)/100</f>
        <v>0</v>
      </c>
      <c r="P115" t="s">
        <v>22</v>
      </c>
    </row>
    <row r="116" spans="1:5" ht="38.25">
      <c r="A116" s="27" t="s">
        <v>49</v>
      </c>
      <c r="E116" s="28" t="s">
        <v>881</v>
      </c>
    </row>
    <row r="117" spans="1:5" ht="12.75">
      <c r="A117" s="31" t="s">
        <v>51</v>
      </c>
      <c r="E117" s="30" t="s">
        <v>46</v>
      </c>
    </row>
    <row r="118" spans="1:16" ht="12.75">
      <c r="A118" s="18" t="s">
        <v>175</v>
      </c>
      <c r="B118" s="227" t="s">
        <v>253</v>
      </c>
      <c r="C118" s="227" t="s">
        <v>730</v>
      </c>
      <c r="D118" s="228" t="s">
        <v>46</v>
      </c>
      <c r="E118" s="229" t="s">
        <v>731</v>
      </c>
      <c r="F118" s="230" t="s">
        <v>219</v>
      </c>
      <c r="G118" s="231">
        <v>6.95</v>
      </c>
      <c r="H118" s="232">
        <v>0</v>
      </c>
      <c r="I118" s="232">
        <f>ROUND(ROUND(H118,2)*ROUND(G118,3),2)</f>
        <v>0</v>
      </c>
      <c r="O118">
        <f>(I118*21)/100</f>
        <v>0</v>
      </c>
      <c r="P118" t="s">
        <v>22</v>
      </c>
    </row>
    <row r="119" spans="1:9" ht="12.75">
      <c r="A119" s="27" t="s">
        <v>49</v>
      </c>
      <c r="B119" s="233"/>
      <c r="C119" s="233"/>
      <c r="D119" s="233"/>
      <c r="E119" s="234" t="s">
        <v>882</v>
      </c>
      <c r="F119" s="233"/>
      <c r="G119" s="233"/>
      <c r="H119" s="233"/>
      <c r="I119" s="233"/>
    </row>
    <row r="120" spans="1:9" ht="12.75">
      <c r="A120" s="31" t="s">
        <v>51</v>
      </c>
      <c r="B120" s="233"/>
      <c r="C120" s="233"/>
      <c r="D120" s="233"/>
      <c r="E120" s="235" t="s">
        <v>46</v>
      </c>
      <c r="F120" s="233"/>
      <c r="G120" s="233"/>
      <c r="H120" s="233"/>
      <c r="I120" s="233"/>
    </row>
    <row r="121" spans="1:16" ht="12.75">
      <c r="A121" s="18" t="s">
        <v>175</v>
      </c>
      <c r="B121" s="227" t="s">
        <v>257</v>
      </c>
      <c r="C121" s="227" t="s">
        <v>883</v>
      </c>
      <c r="D121" s="228" t="s">
        <v>46</v>
      </c>
      <c r="E121" s="229" t="s">
        <v>884</v>
      </c>
      <c r="F121" s="230" t="s">
        <v>179</v>
      </c>
      <c r="G121" s="231">
        <v>1</v>
      </c>
      <c r="H121" s="232">
        <v>0</v>
      </c>
      <c r="I121" s="232">
        <f>ROUND(ROUND(H121,2)*ROUND(G121,3),2)</f>
        <v>0</v>
      </c>
      <c r="O121">
        <f>(I121*21)/100</f>
        <v>0</v>
      </c>
      <c r="P121" t="s">
        <v>22</v>
      </c>
    </row>
    <row r="122" spans="1:9" ht="12.75">
      <c r="A122" s="27" t="s">
        <v>49</v>
      </c>
      <c r="B122" s="233"/>
      <c r="C122" s="233"/>
      <c r="D122" s="233"/>
      <c r="E122" s="234" t="s">
        <v>885</v>
      </c>
      <c r="F122" s="233"/>
      <c r="G122" s="233"/>
      <c r="H122" s="233"/>
      <c r="I122" s="233"/>
    </row>
    <row r="123" spans="1:9" ht="12.75">
      <c r="A123" s="31" t="s">
        <v>51</v>
      </c>
      <c r="B123" s="233"/>
      <c r="C123" s="233"/>
      <c r="D123" s="233"/>
      <c r="E123" s="235" t="s">
        <v>46</v>
      </c>
      <c r="F123" s="233"/>
      <c r="G123" s="233"/>
      <c r="H123" s="233"/>
      <c r="I123" s="233"/>
    </row>
    <row r="124" spans="1:16" ht="25.5">
      <c r="A124" s="18" t="s">
        <v>44</v>
      </c>
      <c r="B124" s="22" t="s">
        <v>261</v>
      </c>
      <c r="C124" s="22" t="s">
        <v>886</v>
      </c>
      <c r="D124" s="18" t="s">
        <v>46</v>
      </c>
      <c r="E124" s="23" t="s">
        <v>887</v>
      </c>
      <c r="F124" s="24" t="s">
        <v>219</v>
      </c>
      <c r="G124" s="25">
        <v>2.94</v>
      </c>
      <c r="H124" s="26">
        <v>0</v>
      </c>
      <c r="I124" s="26">
        <f>ROUND(ROUND(H124,2)*ROUND(G124,3),2)</f>
        <v>0</v>
      </c>
      <c r="O124">
        <f>(I124*21)/100</f>
        <v>0</v>
      </c>
      <c r="P124" t="s">
        <v>22</v>
      </c>
    </row>
    <row r="125" spans="1:5" ht="38.25">
      <c r="A125" s="27" t="s">
        <v>49</v>
      </c>
      <c r="E125" s="28" t="s">
        <v>888</v>
      </c>
    </row>
    <row r="126" spans="1:5" ht="12.75">
      <c r="A126" s="31" t="s">
        <v>51</v>
      </c>
      <c r="E126" s="30" t="s">
        <v>46</v>
      </c>
    </row>
    <row r="127" spans="1:16" ht="12.75">
      <c r="A127" s="18" t="s">
        <v>175</v>
      </c>
      <c r="B127" s="227" t="s">
        <v>266</v>
      </c>
      <c r="C127" s="227" t="s">
        <v>889</v>
      </c>
      <c r="D127" s="228" t="s">
        <v>46</v>
      </c>
      <c r="E127" s="229" t="s">
        <v>890</v>
      </c>
      <c r="F127" s="230" t="s">
        <v>219</v>
      </c>
      <c r="G127" s="231">
        <v>2.94</v>
      </c>
      <c r="H127" s="232">
        <v>0</v>
      </c>
      <c r="I127" s="232">
        <f>ROUND(ROUND(H127,2)*ROUND(G127,3),2)</f>
        <v>0</v>
      </c>
      <c r="O127">
        <f>(I127*21)/100</f>
        <v>0</v>
      </c>
      <c r="P127" t="s">
        <v>22</v>
      </c>
    </row>
    <row r="128" spans="1:9" ht="12.75">
      <c r="A128" s="27" t="s">
        <v>49</v>
      </c>
      <c r="B128" s="233"/>
      <c r="C128" s="233"/>
      <c r="D128" s="233"/>
      <c r="E128" s="234" t="s">
        <v>46</v>
      </c>
      <c r="F128" s="233"/>
      <c r="G128" s="233"/>
      <c r="H128" s="233"/>
      <c r="I128" s="233"/>
    </row>
    <row r="129" spans="1:9" ht="12.75">
      <c r="A129" s="31" t="s">
        <v>51</v>
      </c>
      <c r="B129" s="233"/>
      <c r="C129" s="233"/>
      <c r="D129" s="233"/>
      <c r="E129" s="235" t="s">
        <v>46</v>
      </c>
      <c r="F129" s="233"/>
      <c r="G129" s="233"/>
      <c r="H129" s="233"/>
      <c r="I129" s="233"/>
    </row>
    <row r="130" spans="1:16" ht="25.5">
      <c r="A130" s="18" t="s">
        <v>44</v>
      </c>
      <c r="B130" s="22" t="s">
        <v>268</v>
      </c>
      <c r="C130" s="22" t="s">
        <v>891</v>
      </c>
      <c r="D130" s="18" t="s">
        <v>46</v>
      </c>
      <c r="E130" s="23" t="s">
        <v>892</v>
      </c>
      <c r="F130" s="24" t="s">
        <v>179</v>
      </c>
      <c r="G130" s="25">
        <v>1</v>
      </c>
      <c r="H130" s="26">
        <v>0</v>
      </c>
      <c r="I130" s="26">
        <f>ROUND(ROUND(H130,2)*ROUND(G130,3),2)</f>
        <v>0</v>
      </c>
      <c r="O130">
        <f>(I130*21)/100</f>
        <v>0</v>
      </c>
      <c r="P130" t="s">
        <v>22</v>
      </c>
    </row>
    <row r="131" spans="1:5" ht="38.25">
      <c r="A131" s="27" t="s">
        <v>49</v>
      </c>
      <c r="E131" s="28" t="s">
        <v>893</v>
      </c>
    </row>
    <row r="132" spans="1:5" ht="12.75">
      <c r="A132" s="31" t="s">
        <v>51</v>
      </c>
      <c r="E132" s="30" t="s">
        <v>46</v>
      </c>
    </row>
    <row r="133" spans="1:16" ht="12.75">
      <c r="A133" s="18" t="s">
        <v>175</v>
      </c>
      <c r="B133" s="227" t="s">
        <v>270</v>
      </c>
      <c r="C133" s="227" t="s">
        <v>894</v>
      </c>
      <c r="D133" s="228" t="s">
        <v>46</v>
      </c>
      <c r="E133" s="229" t="s">
        <v>895</v>
      </c>
      <c r="F133" s="230" t="s">
        <v>179</v>
      </c>
      <c r="G133" s="231">
        <v>1</v>
      </c>
      <c r="H133" s="232">
        <v>0</v>
      </c>
      <c r="I133" s="232">
        <f>ROUND(ROUND(H133,2)*ROUND(G133,3),2)</f>
        <v>0</v>
      </c>
      <c r="O133">
        <f>(I133*21)/100</f>
        <v>0</v>
      </c>
      <c r="P133" t="s">
        <v>22</v>
      </c>
    </row>
    <row r="134" spans="1:9" ht="12.75">
      <c r="A134" s="27" t="s">
        <v>49</v>
      </c>
      <c r="B134" s="233"/>
      <c r="C134" s="233"/>
      <c r="D134" s="233"/>
      <c r="E134" s="234" t="s">
        <v>46</v>
      </c>
      <c r="F134" s="233"/>
      <c r="G134" s="233"/>
      <c r="H134" s="233"/>
      <c r="I134" s="233"/>
    </row>
    <row r="135" spans="1:9" ht="12.75">
      <c r="A135" s="29" t="s">
        <v>51</v>
      </c>
      <c r="B135" s="233"/>
      <c r="C135" s="233"/>
      <c r="D135" s="233"/>
      <c r="E135" s="235" t="s">
        <v>46</v>
      </c>
      <c r="F135" s="233"/>
      <c r="G135" s="233"/>
      <c r="H135" s="233"/>
      <c r="I135" s="233"/>
    </row>
    <row r="136" spans="1:18" ht="12.75" customHeight="1">
      <c r="A136" s="2" t="s">
        <v>42</v>
      </c>
      <c r="B136" s="2"/>
      <c r="C136" s="33" t="s">
        <v>39</v>
      </c>
      <c r="D136" s="2"/>
      <c r="E136" s="20" t="s">
        <v>310</v>
      </c>
      <c r="F136" s="2"/>
      <c r="G136" s="2"/>
      <c r="H136" s="2"/>
      <c r="I136" s="34">
        <f>0+Q136</f>
        <v>0</v>
      </c>
      <c r="O136">
        <f>0+R136</f>
        <v>0</v>
      </c>
      <c r="Q136">
        <f>0+I137+I140+I143+I146+I149+I152+I155+I158+I161</f>
        <v>0</v>
      </c>
      <c r="R136">
        <f>0+O137+O140+O143+O146+O149+O152+O155+O158+O161</f>
        <v>0</v>
      </c>
    </row>
    <row r="137" spans="1:16" ht="25.5">
      <c r="A137" s="18" t="s">
        <v>44</v>
      </c>
      <c r="B137" s="22" t="s">
        <v>275</v>
      </c>
      <c r="C137" s="22" t="s">
        <v>896</v>
      </c>
      <c r="D137" s="18" t="s">
        <v>46</v>
      </c>
      <c r="E137" s="23" t="s">
        <v>897</v>
      </c>
      <c r="F137" s="24" t="s">
        <v>179</v>
      </c>
      <c r="G137" s="25">
        <v>2</v>
      </c>
      <c r="H137" s="26">
        <v>0</v>
      </c>
      <c r="I137" s="26">
        <f>ROUND(ROUND(H137,2)*ROUND(G137,3),2)</f>
        <v>0</v>
      </c>
      <c r="O137">
        <f>(I137*21)/100</f>
        <v>0</v>
      </c>
      <c r="P137" t="s">
        <v>22</v>
      </c>
    </row>
    <row r="138" spans="1:5" ht="38.25">
      <c r="A138" s="27" t="s">
        <v>49</v>
      </c>
      <c r="E138" s="28" t="s">
        <v>898</v>
      </c>
    </row>
    <row r="139" spans="1:5" ht="12.75">
      <c r="A139" s="31" t="s">
        <v>51</v>
      </c>
      <c r="E139" s="30" t="s">
        <v>46</v>
      </c>
    </row>
    <row r="140" spans="1:16" ht="12.75">
      <c r="A140" s="18" t="s">
        <v>175</v>
      </c>
      <c r="B140" s="227" t="s">
        <v>280</v>
      </c>
      <c r="C140" s="227" t="s">
        <v>899</v>
      </c>
      <c r="D140" s="228" t="s">
        <v>46</v>
      </c>
      <c r="E140" s="229" t="s">
        <v>900</v>
      </c>
      <c r="F140" s="230" t="s">
        <v>179</v>
      </c>
      <c r="G140" s="231">
        <v>2</v>
      </c>
      <c r="H140" s="232">
        <v>0</v>
      </c>
      <c r="I140" s="232">
        <f>ROUND(ROUND(H140,2)*ROUND(G140,3),2)</f>
        <v>0</v>
      </c>
      <c r="O140">
        <f>(I140*21)/100</f>
        <v>0</v>
      </c>
      <c r="P140" t="s">
        <v>22</v>
      </c>
    </row>
    <row r="141" spans="1:9" ht="12.75">
      <c r="A141" s="27" t="s">
        <v>49</v>
      </c>
      <c r="B141" s="233"/>
      <c r="C141" s="233"/>
      <c r="D141" s="233"/>
      <c r="E141" s="234" t="s">
        <v>901</v>
      </c>
      <c r="F141" s="233"/>
      <c r="G141" s="233"/>
      <c r="H141" s="233"/>
      <c r="I141" s="233"/>
    </row>
    <row r="142" spans="1:9" ht="12.75">
      <c r="A142" s="31" t="s">
        <v>51</v>
      </c>
      <c r="B142" s="233"/>
      <c r="C142" s="233"/>
      <c r="D142" s="233"/>
      <c r="E142" s="235" t="s">
        <v>46</v>
      </c>
      <c r="F142" s="233"/>
      <c r="G142" s="233"/>
      <c r="H142" s="233"/>
      <c r="I142" s="233"/>
    </row>
    <row r="143" spans="1:16" ht="12.75">
      <c r="A143" s="18" t="s">
        <v>44</v>
      </c>
      <c r="B143" s="22" t="s">
        <v>284</v>
      </c>
      <c r="C143" s="22" t="s">
        <v>312</v>
      </c>
      <c r="D143" s="18" t="s">
        <v>46</v>
      </c>
      <c r="E143" s="23" t="s">
        <v>313</v>
      </c>
      <c r="F143" s="24" t="s">
        <v>198</v>
      </c>
      <c r="G143" s="25">
        <v>15.99</v>
      </c>
      <c r="H143" s="26">
        <v>0</v>
      </c>
      <c r="I143" s="26">
        <f>ROUND(ROUND(H143,2)*ROUND(G143,3),2)</f>
        <v>0</v>
      </c>
      <c r="O143">
        <f>(I143*21)/100</f>
        <v>0</v>
      </c>
      <c r="P143" t="s">
        <v>22</v>
      </c>
    </row>
    <row r="144" spans="1:5" ht="25.5">
      <c r="A144" s="27" t="s">
        <v>49</v>
      </c>
      <c r="E144" s="28" t="s">
        <v>314</v>
      </c>
    </row>
    <row r="145" spans="1:5" ht="12.75">
      <c r="A145" s="31" t="s">
        <v>51</v>
      </c>
      <c r="E145" s="30" t="s">
        <v>902</v>
      </c>
    </row>
    <row r="146" spans="1:16" ht="12.75">
      <c r="A146" s="18" t="s">
        <v>44</v>
      </c>
      <c r="B146" s="22" t="s">
        <v>288</v>
      </c>
      <c r="C146" s="22" t="s">
        <v>903</v>
      </c>
      <c r="D146" s="18" t="s">
        <v>46</v>
      </c>
      <c r="E146" s="23" t="s">
        <v>904</v>
      </c>
      <c r="F146" s="24" t="s">
        <v>219</v>
      </c>
      <c r="G146" s="25">
        <v>10</v>
      </c>
      <c r="H146" s="26">
        <v>0</v>
      </c>
      <c r="I146" s="26">
        <f>ROUND(ROUND(H146,2)*ROUND(G146,3),2)</f>
        <v>0</v>
      </c>
      <c r="O146">
        <f>(I146*21)/100</f>
        <v>0</v>
      </c>
      <c r="P146" t="s">
        <v>22</v>
      </c>
    </row>
    <row r="147" spans="1:5" ht="38.25">
      <c r="A147" s="27" t="s">
        <v>49</v>
      </c>
      <c r="E147" s="28" t="s">
        <v>905</v>
      </c>
    </row>
    <row r="148" spans="1:5" ht="12.75">
      <c r="A148" s="31" t="s">
        <v>51</v>
      </c>
      <c r="E148" s="30" t="s">
        <v>46</v>
      </c>
    </row>
    <row r="149" spans="1:16" ht="12.75">
      <c r="A149" s="18" t="s">
        <v>44</v>
      </c>
      <c r="B149" s="22" t="s">
        <v>293</v>
      </c>
      <c r="C149" s="22" t="s">
        <v>906</v>
      </c>
      <c r="D149" s="18" t="s">
        <v>46</v>
      </c>
      <c r="E149" s="23" t="s">
        <v>907</v>
      </c>
      <c r="F149" s="24" t="s">
        <v>219</v>
      </c>
      <c r="G149" s="25">
        <v>10</v>
      </c>
      <c r="H149" s="26">
        <v>0</v>
      </c>
      <c r="I149" s="26">
        <f>ROUND(ROUND(H149,2)*ROUND(G149,3),2)</f>
        <v>0</v>
      </c>
      <c r="O149">
        <f>(I149*21)/100</f>
        <v>0</v>
      </c>
      <c r="P149" t="s">
        <v>22</v>
      </c>
    </row>
    <row r="150" spans="1:5" ht="25.5">
      <c r="A150" s="27" t="s">
        <v>49</v>
      </c>
      <c r="E150" s="28" t="s">
        <v>908</v>
      </c>
    </row>
    <row r="151" spans="1:5" ht="12.75">
      <c r="A151" s="31" t="s">
        <v>51</v>
      </c>
      <c r="E151" s="30" t="s">
        <v>46</v>
      </c>
    </row>
    <row r="152" spans="1:16" ht="12.75">
      <c r="A152" s="18" t="s">
        <v>44</v>
      </c>
      <c r="B152" s="22" t="s">
        <v>299</v>
      </c>
      <c r="C152" s="22" t="s">
        <v>909</v>
      </c>
      <c r="D152" s="18" t="s">
        <v>380</v>
      </c>
      <c r="E152" s="23" t="s">
        <v>910</v>
      </c>
      <c r="F152" s="24" t="s">
        <v>219</v>
      </c>
      <c r="G152" s="25">
        <v>8</v>
      </c>
      <c r="H152" s="26">
        <v>0</v>
      </c>
      <c r="I152" s="26">
        <f>ROUND(ROUND(H152,2)*ROUND(G152,3),2)</f>
        <v>0</v>
      </c>
      <c r="O152">
        <f>(I152*21)/100</f>
        <v>0</v>
      </c>
      <c r="P152" t="s">
        <v>22</v>
      </c>
    </row>
    <row r="153" spans="1:5" ht="12.75">
      <c r="A153" s="27" t="s">
        <v>49</v>
      </c>
      <c r="E153" s="28" t="s">
        <v>911</v>
      </c>
    </row>
    <row r="154" spans="1:5" ht="12.75">
      <c r="A154" s="31" t="s">
        <v>51</v>
      </c>
      <c r="E154" s="30" t="s">
        <v>912</v>
      </c>
    </row>
    <row r="155" spans="1:16" ht="12.75">
      <c r="A155" s="18" t="s">
        <v>44</v>
      </c>
      <c r="B155" s="22" t="s">
        <v>303</v>
      </c>
      <c r="C155" s="22" t="s">
        <v>913</v>
      </c>
      <c r="D155" s="18" t="s">
        <v>380</v>
      </c>
      <c r="E155" s="23" t="s">
        <v>914</v>
      </c>
      <c r="F155" s="24" t="s">
        <v>219</v>
      </c>
      <c r="G155" s="25">
        <v>10</v>
      </c>
      <c r="H155" s="26">
        <v>0</v>
      </c>
      <c r="I155" s="26">
        <f>ROUND(ROUND(H155,2)*ROUND(G155,3),2)</f>
        <v>0</v>
      </c>
      <c r="O155">
        <f>(I155*21)/100</f>
        <v>0</v>
      </c>
      <c r="P155" t="s">
        <v>22</v>
      </c>
    </row>
    <row r="156" spans="1:5" ht="25.5">
      <c r="A156" s="27" t="s">
        <v>49</v>
      </c>
      <c r="E156" s="28" t="s">
        <v>915</v>
      </c>
    </row>
    <row r="157" spans="1:5" ht="12.75">
      <c r="A157" s="31" t="s">
        <v>51</v>
      </c>
      <c r="E157" s="30" t="s">
        <v>46</v>
      </c>
    </row>
    <row r="158" spans="1:16" ht="25.5">
      <c r="A158" s="18" t="s">
        <v>44</v>
      </c>
      <c r="B158" s="22" t="s">
        <v>307</v>
      </c>
      <c r="C158" s="22" t="s">
        <v>916</v>
      </c>
      <c r="D158" s="18" t="s">
        <v>46</v>
      </c>
      <c r="E158" s="23" t="s">
        <v>917</v>
      </c>
      <c r="F158" s="24" t="s">
        <v>219</v>
      </c>
      <c r="G158" s="25">
        <v>4</v>
      </c>
      <c r="H158" s="26">
        <v>0</v>
      </c>
      <c r="I158" s="26">
        <f>ROUND(ROUND(H158,2)*ROUND(G158,3),2)</f>
        <v>0</v>
      </c>
      <c r="O158">
        <f>(I158*21)/100</f>
        <v>0</v>
      </c>
      <c r="P158" t="s">
        <v>22</v>
      </c>
    </row>
    <row r="159" spans="1:5" ht="51">
      <c r="A159" s="27" t="s">
        <v>49</v>
      </c>
      <c r="E159" s="28" t="s">
        <v>918</v>
      </c>
    </row>
    <row r="160" spans="1:5" ht="12.75">
      <c r="A160" s="31" t="s">
        <v>51</v>
      </c>
      <c r="E160" s="30" t="s">
        <v>46</v>
      </c>
    </row>
    <row r="161" spans="1:16" ht="25.5">
      <c r="A161" s="18" t="s">
        <v>44</v>
      </c>
      <c r="B161" s="22" t="s">
        <v>311</v>
      </c>
      <c r="C161" s="22" t="s">
        <v>919</v>
      </c>
      <c r="D161" s="18" t="s">
        <v>46</v>
      </c>
      <c r="E161" s="23" t="s">
        <v>920</v>
      </c>
      <c r="F161" s="24" t="s">
        <v>156</v>
      </c>
      <c r="G161" s="25">
        <v>2.545943</v>
      </c>
      <c r="H161" s="26">
        <v>0</v>
      </c>
      <c r="I161" s="26">
        <f>ROUND(ROUND(H161,2)*ROUND(G161,3),2)</f>
        <v>0</v>
      </c>
      <c r="O161">
        <f>(I161*21)/100</f>
        <v>0</v>
      </c>
      <c r="P161" t="s">
        <v>22</v>
      </c>
    </row>
    <row r="162" spans="1:5" ht="25.5">
      <c r="A162" s="27" t="s">
        <v>49</v>
      </c>
      <c r="E162" s="28" t="s">
        <v>921</v>
      </c>
    </row>
    <row r="163" spans="1:5" ht="12.75">
      <c r="A163" s="29" t="s">
        <v>51</v>
      </c>
      <c r="E163" s="30" t="s">
        <v>46</v>
      </c>
    </row>
  </sheetData>
  <mergeCells count="11"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Šlambor Oldřich</cp:lastModifiedBy>
  <dcterms:modified xsi:type="dcterms:W3CDTF">2023-06-07T09:30:22Z</dcterms:modified>
  <cp:category/>
  <cp:version/>
  <cp:contentType/>
  <cp:contentStatus/>
</cp:coreProperties>
</file>