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I:\Skupiny\VRI\P3\INVESTICE\Písková Lhota, propojení vodovodu u rybníka\PŘÍPRAVA\13 ZAKÁZKY\REALIZACE\DODAVATELÉ\01 Zadávací dokumentace\"/>
    </mc:Choice>
  </mc:AlternateContent>
  <xr:revisionPtr revIDLastSave="0" documentId="13_ncr:1_{4C8298BB-95D1-4A60-9DA3-E629CE0640B4}" xr6:coauthVersionLast="36" xr6:coauthVersionMax="36" xr10:uidLastSave="{00000000-0000-0000-0000-000000000000}"/>
  <bookViews>
    <workbookView xWindow="0" yWindow="0" windowWidth="16035" windowHeight="10215" activeTab="1" xr2:uid="{00000000-000D-0000-FFFF-FFFF00000000}"/>
  </bookViews>
  <sheets>
    <sheet name="Rekapitulace stavby" sheetId="1" r:id="rId1"/>
    <sheet name="20014-A,B-27032023 - Písk..." sheetId="2" r:id="rId2"/>
    <sheet name="Pokyny pro vyplnění" sheetId="3" r:id="rId3"/>
  </sheets>
  <definedNames>
    <definedName name="_xlnm._FilterDatabase" localSheetId="1" hidden="1">'20014-A,B-27032023 - Písk...'!$C$83:$K$278</definedName>
    <definedName name="_xlnm.Print_Titles" localSheetId="1">'20014-A,B-27032023 - Písk...'!$83:$83</definedName>
    <definedName name="_xlnm.Print_Titles" localSheetId="0">'Rekapitulace stavby'!$52:$52</definedName>
    <definedName name="_xlnm.Print_Area" localSheetId="1">'20014-A,B-27032023 - Písk...'!$C$4:$J$37,'20014-A,B-27032023 - Písk...'!$C$43:$J$67,'20014-A,B-27032023 - Písk...'!$C$73:$K$278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278" i="2"/>
  <c r="BH278" i="2"/>
  <c r="BG278" i="2"/>
  <c r="BF278" i="2"/>
  <c r="T278" i="2"/>
  <c r="T277" i="2" s="1"/>
  <c r="R278" i="2"/>
  <c r="R277" i="2"/>
  <c r="P278" i="2"/>
  <c r="P277" i="2" s="1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T254" i="2"/>
  <c r="R255" i="2"/>
  <c r="R254" i="2" s="1"/>
  <c r="P255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J81" i="2"/>
  <c r="J80" i="2"/>
  <c r="F80" i="2"/>
  <c r="F78" i="2"/>
  <c r="E76" i="2"/>
  <c r="J51" i="2"/>
  <c r="J50" i="2"/>
  <c r="F50" i="2"/>
  <c r="F48" i="2"/>
  <c r="E46" i="2"/>
  <c r="J16" i="2"/>
  <c r="E16" i="2"/>
  <c r="F81" i="2" s="1"/>
  <c r="J15" i="2"/>
  <c r="J10" i="2"/>
  <c r="J48" i="2" s="1"/>
  <c r="L50" i="1"/>
  <c r="AM50" i="1"/>
  <c r="AM49" i="1"/>
  <c r="L49" i="1"/>
  <c r="AM47" i="1"/>
  <c r="L47" i="1"/>
  <c r="L45" i="1"/>
  <c r="L44" i="1"/>
  <c r="J135" i="2"/>
  <c r="BK199" i="2"/>
  <c r="J179" i="2"/>
  <c r="J112" i="2"/>
  <c r="J132" i="2"/>
  <c r="BK142" i="2"/>
  <c r="BK183" i="2"/>
  <c r="J95" i="2"/>
  <c r="BK196" i="2"/>
  <c r="J197" i="2"/>
  <c r="BK202" i="2"/>
  <c r="J169" i="2"/>
  <c r="AS54" i="1"/>
  <c r="BK207" i="2"/>
  <c r="J101" i="2"/>
  <c r="BK132" i="2"/>
  <c r="BK275" i="2"/>
  <c r="J115" i="2"/>
  <c r="BK224" i="2"/>
  <c r="J268" i="2"/>
  <c r="BK251" i="2"/>
  <c r="BK248" i="2"/>
  <c r="BK198" i="2"/>
  <c r="J240" i="2"/>
  <c r="J142" i="2"/>
  <c r="J261" i="2"/>
  <c r="BK185" i="2"/>
  <c r="J247" i="2"/>
  <c r="BK278" i="2"/>
  <c r="BK115" i="2"/>
  <c r="BK262" i="2"/>
  <c r="J213" i="2"/>
  <c r="BK204" i="2"/>
  <c r="J276" i="2"/>
  <c r="J190" i="2"/>
  <c r="BK233" i="2"/>
  <c r="BK188" i="2"/>
  <c r="BK249" i="2"/>
  <c r="BK109" i="2"/>
  <c r="BK135" i="2"/>
  <c r="J222" i="2"/>
  <c r="BK123" i="2"/>
  <c r="BK173" i="2"/>
  <c r="BK244" i="2"/>
  <c r="J163" i="2"/>
  <c r="BK181" i="2"/>
  <c r="J226" i="2"/>
  <c r="BK267" i="2"/>
  <c r="J224" i="2"/>
  <c r="J185" i="2"/>
  <c r="BK163" i="2"/>
  <c r="J200" i="2"/>
  <c r="BK276" i="2"/>
  <c r="J266" i="2"/>
  <c r="BK231" i="2"/>
  <c r="J109" i="2"/>
  <c r="BK220" i="2"/>
  <c r="BK190" i="2"/>
  <c r="J273" i="2"/>
  <c r="BK259" i="2"/>
  <c r="BK227" i="2"/>
  <c r="BK252" i="2"/>
  <c r="J147" i="2"/>
  <c r="BK268" i="2"/>
  <c r="J274" i="2"/>
  <c r="J202" i="2"/>
  <c r="J173" i="2"/>
  <c r="BK169" i="2"/>
  <c r="J194" i="2"/>
  <c r="J233" i="2"/>
  <c r="BK156" i="2"/>
  <c r="J227" i="2"/>
  <c r="J275" i="2"/>
  <c r="J175" i="2"/>
  <c r="BK247" i="2"/>
  <c r="BK226" i="2"/>
  <c r="J251" i="2"/>
  <c r="J201" i="2"/>
  <c r="BK192" i="2"/>
  <c r="J165" i="2"/>
  <c r="J151" i="2"/>
  <c r="J100" i="2"/>
  <c r="BK211" i="2"/>
  <c r="J183" i="2"/>
  <c r="BK201" i="2"/>
  <c r="BK165" i="2"/>
  <c r="BK112" i="2"/>
  <c r="BK264" i="2"/>
  <c r="BK171" i="2"/>
  <c r="BK203" i="2"/>
  <c r="J205" i="2"/>
  <c r="J215" i="2"/>
  <c r="BK98" i="2"/>
  <c r="BK147" i="2"/>
  <c r="BK269" i="2"/>
  <c r="J245" i="2"/>
  <c r="J195" i="2"/>
  <c r="J229" i="2"/>
  <c r="J171" i="2"/>
  <c r="BK209" i="2"/>
  <c r="J238" i="2"/>
  <c r="J87" i="2"/>
  <c r="BK194" i="2"/>
  <c r="BK191" i="2"/>
  <c r="BK206" i="2"/>
  <c r="BK106" i="2"/>
  <c r="J156" i="2"/>
  <c r="BK265" i="2"/>
  <c r="J218" i="2"/>
  <c r="BK151" i="2"/>
  <c r="J242" i="2"/>
  <c r="J271" i="2"/>
  <c r="BK179" i="2"/>
  <c r="BK274" i="2"/>
  <c r="BK238" i="2"/>
  <c r="J123" i="2"/>
  <c r="J103" i="2"/>
  <c r="J191" i="2"/>
  <c r="J260" i="2"/>
  <c r="J198" i="2"/>
  <c r="J248" i="2"/>
  <c r="BK200" i="2"/>
  <c r="J249" i="2"/>
  <c r="BK240" i="2"/>
  <c r="BK246" i="2"/>
  <c r="BK159" i="2"/>
  <c r="J270" i="2"/>
  <c r="J192" i="2"/>
  <c r="J252" i="2"/>
  <c r="BK236" i="2"/>
  <c r="J259" i="2"/>
  <c r="J188" i="2"/>
  <c r="BK175" i="2"/>
  <c r="BK193" i="2"/>
  <c r="BK213" i="2"/>
  <c r="BK100" i="2"/>
  <c r="BK130" i="2"/>
  <c r="J262" i="2"/>
  <c r="J228" i="2"/>
  <c r="BK266" i="2"/>
  <c r="J246" i="2"/>
  <c r="BK101" i="2"/>
  <c r="J206" i="2"/>
  <c r="J235" i="2"/>
  <c r="BK235" i="2"/>
  <c r="J193" i="2"/>
  <c r="BK260" i="2"/>
  <c r="J106" i="2"/>
  <c r="BK230" i="2"/>
  <c r="J236" i="2"/>
  <c r="BK177" i="2"/>
  <c r="BK222" i="2"/>
  <c r="J196" i="2"/>
  <c r="BK103" i="2"/>
  <c r="BK87" i="2"/>
  <c r="BK255" i="2"/>
  <c r="J209" i="2"/>
  <c r="BK273" i="2"/>
  <c r="J203" i="2"/>
  <c r="J255" i="2"/>
  <c r="J230" i="2"/>
  <c r="BK215" i="2"/>
  <c r="BK270" i="2"/>
  <c r="J159" i="2"/>
  <c r="J278" i="2"/>
  <c r="BK218" i="2"/>
  <c r="J181" i="2"/>
  <c r="BK205" i="2"/>
  <c r="J204" i="2"/>
  <c r="J130" i="2"/>
  <c r="J98" i="2"/>
  <c r="BK245" i="2"/>
  <c r="J244" i="2"/>
  <c r="J264" i="2"/>
  <c r="J211" i="2"/>
  <c r="BK229" i="2"/>
  <c r="BK261" i="2"/>
  <c r="J177" i="2"/>
  <c r="BK228" i="2"/>
  <c r="BK271" i="2"/>
  <c r="BK90" i="2"/>
  <c r="J199" i="2"/>
  <c r="J269" i="2"/>
  <c r="J220" i="2"/>
  <c r="J265" i="2"/>
  <c r="BK195" i="2"/>
  <c r="BK242" i="2"/>
  <c r="J207" i="2"/>
  <c r="BK117" i="2"/>
  <c r="J90" i="2"/>
  <c r="J231" i="2"/>
  <c r="BK95" i="2"/>
  <c r="BK197" i="2"/>
  <c r="J267" i="2"/>
  <c r="J117" i="2"/>
  <c r="T168" i="2" l="1"/>
  <c r="R263" i="2"/>
  <c r="T86" i="2"/>
  <c r="BK150" i="2"/>
  <c r="J150" i="2"/>
  <c r="J59" i="2"/>
  <c r="P150" i="2"/>
  <c r="BK258" i="2"/>
  <c r="J258" i="2" s="1"/>
  <c r="J63" i="2" s="1"/>
  <c r="T263" i="2"/>
  <c r="BK86" i="2"/>
  <c r="J86" i="2"/>
  <c r="J57" i="2"/>
  <c r="P168" i="2"/>
  <c r="P258" i="2"/>
  <c r="BK272" i="2"/>
  <c r="J272" i="2"/>
  <c r="J65" i="2" s="1"/>
  <c r="BK168" i="2"/>
  <c r="J168" i="2" s="1"/>
  <c r="J60" i="2" s="1"/>
  <c r="P263" i="2"/>
  <c r="R168" i="2"/>
  <c r="BK263" i="2"/>
  <c r="J263" i="2"/>
  <c r="J64" i="2" s="1"/>
  <c r="R272" i="2"/>
  <c r="R86" i="2"/>
  <c r="P141" i="2"/>
  <c r="P85" i="2" s="1"/>
  <c r="T141" i="2"/>
  <c r="T150" i="2"/>
  <c r="T258" i="2"/>
  <c r="P272" i="2"/>
  <c r="P86" i="2"/>
  <c r="BK141" i="2"/>
  <c r="J141" i="2"/>
  <c r="J58" i="2"/>
  <c r="R141" i="2"/>
  <c r="R150" i="2"/>
  <c r="R258" i="2"/>
  <c r="R257" i="2" s="1"/>
  <c r="T272" i="2"/>
  <c r="BK254" i="2"/>
  <c r="J254" i="2"/>
  <c r="J61" i="2"/>
  <c r="BK277" i="2"/>
  <c r="J277" i="2" s="1"/>
  <c r="J66" i="2" s="1"/>
  <c r="J78" i="2"/>
  <c r="BE159" i="2"/>
  <c r="BE211" i="2"/>
  <c r="BE230" i="2"/>
  <c r="BE255" i="2"/>
  <c r="BE261" i="2"/>
  <c r="BE266" i="2"/>
  <c r="BE267" i="2"/>
  <c r="BE275" i="2"/>
  <c r="BE276" i="2"/>
  <c r="BE278" i="2"/>
  <c r="F51" i="2"/>
  <c r="BE109" i="2"/>
  <c r="BE123" i="2"/>
  <c r="BE142" i="2"/>
  <c r="BE165" i="2"/>
  <c r="BE169" i="2"/>
  <c r="BE175" i="2"/>
  <c r="BE203" i="2"/>
  <c r="BE204" i="2"/>
  <c r="BE205" i="2"/>
  <c r="BE207" i="2"/>
  <c r="BE215" i="2"/>
  <c r="BE231" i="2"/>
  <c r="BE238" i="2"/>
  <c r="BE103" i="2"/>
  <c r="BE135" i="2"/>
  <c r="BE190" i="2"/>
  <c r="BE218" i="2"/>
  <c r="BE259" i="2"/>
  <c r="BE262" i="2"/>
  <c r="BE117" i="2"/>
  <c r="BE130" i="2"/>
  <c r="BE147" i="2"/>
  <c r="BE151" i="2"/>
  <c r="BE229" i="2"/>
  <c r="BE233" i="2"/>
  <c r="BE242" i="2"/>
  <c r="BE244" i="2"/>
  <c r="BE252" i="2"/>
  <c r="BE106" i="2"/>
  <c r="BE156" i="2"/>
  <c r="BE171" i="2"/>
  <c r="BE173" i="2"/>
  <c r="BE177" i="2"/>
  <c r="BE179" i="2"/>
  <c r="BE191" i="2"/>
  <c r="BE197" i="2"/>
  <c r="BE201" i="2"/>
  <c r="BE202" i="2"/>
  <c r="BE235" i="2"/>
  <c r="BE246" i="2"/>
  <c r="BE249" i="2"/>
  <c r="BE265" i="2"/>
  <c r="BE271" i="2"/>
  <c r="BE181" i="2"/>
  <c r="BE183" i="2"/>
  <c r="BE193" i="2"/>
  <c r="BE196" i="2"/>
  <c r="BE199" i="2"/>
  <c r="BE200" i="2"/>
  <c r="BE220" i="2"/>
  <c r="BE222" i="2"/>
  <c r="BE227" i="2"/>
  <c r="BE228" i="2"/>
  <c r="BE247" i="2"/>
  <c r="BE260" i="2"/>
  <c r="BE269" i="2"/>
  <c r="BE270" i="2"/>
  <c r="BE87" i="2"/>
  <c r="BE95" i="2"/>
  <c r="BE132" i="2"/>
  <c r="BE163" i="2"/>
  <c r="BE185" i="2"/>
  <c r="BE194" i="2"/>
  <c r="BE195" i="2"/>
  <c r="BE206" i="2"/>
  <c r="BE209" i="2"/>
  <c r="BE213" i="2"/>
  <c r="BE224" i="2"/>
  <c r="BE226" i="2"/>
  <c r="BE236" i="2"/>
  <c r="BE245" i="2"/>
  <c r="BE248" i="2"/>
  <c r="BE251" i="2"/>
  <c r="BE264" i="2"/>
  <c r="BE274" i="2"/>
  <c r="BE90" i="2"/>
  <c r="BE98" i="2"/>
  <c r="BE100" i="2"/>
  <c r="BE101" i="2"/>
  <c r="BE112" i="2"/>
  <c r="BE115" i="2"/>
  <c r="BE188" i="2"/>
  <c r="BE192" i="2"/>
  <c r="BE198" i="2"/>
  <c r="BE240" i="2"/>
  <c r="BE268" i="2"/>
  <c r="BE273" i="2"/>
  <c r="F33" i="2"/>
  <c r="BB55" i="1" s="1"/>
  <c r="BB54" i="1" s="1"/>
  <c r="AX54" i="1" s="1"/>
  <c r="F35" i="2"/>
  <c r="BD55" i="1" s="1"/>
  <c r="BD54" i="1" s="1"/>
  <c r="W33" i="1" s="1"/>
  <c r="J32" i="2"/>
  <c r="AW55" i="1" s="1"/>
  <c r="F34" i="2"/>
  <c r="BC55" i="1" s="1"/>
  <c r="BC54" i="1" s="1"/>
  <c r="AY54" i="1" s="1"/>
  <c r="F32" i="2"/>
  <c r="BA55" i="1" s="1"/>
  <c r="BA54" i="1" s="1"/>
  <c r="W30" i="1" s="1"/>
  <c r="R85" i="2" l="1"/>
  <c r="R84" i="2"/>
  <c r="T257" i="2"/>
  <c r="T85" i="2"/>
  <c r="T84" i="2"/>
  <c r="P257" i="2"/>
  <c r="P84" i="2"/>
  <c r="AU55" i="1"/>
  <c r="AU54" i="1" s="1"/>
  <c r="BK85" i="2"/>
  <c r="J85" i="2" s="1"/>
  <c r="J56" i="2" s="1"/>
  <c r="BK257" i="2"/>
  <c r="J257" i="2"/>
  <c r="J62" i="2"/>
  <c r="F31" i="2"/>
  <c r="AZ55" i="1" s="1"/>
  <c r="AZ54" i="1" s="1"/>
  <c r="AV54" i="1" s="1"/>
  <c r="AK29" i="1" s="1"/>
  <c r="J31" i="2"/>
  <c r="AV55" i="1" s="1"/>
  <c r="AT55" i="1" s="1"/>
  <c r="W32" i="1"/>
  <c r="AW54" i="1"/>
  <c r="AK30" i="1" s="1"/>
  <c r="W31" i="1"/>
  <c r="BK84" i="2" l="1"/>
  <c r="J84" i="2" s="1"/>
  <c r="J55" i="2" s="1"/>
  <c r="AT54" i="1"/>
  <c r="W29" i="1"/>
  <c r="J28" i="2" l="1"/>
  <c r="AG55" i="1" s="1"/>
  <c r="AG54" i="1" s="1"/>
  <c r="AK26" i="1" s="1"/>
  <c r="AK35" i="1" s="1"/>
  <c r="J37" i="2" l="1"/>
  <c r="AN55" i="1"/>
  <c r="AN54" i="1"/>
</calcChain>
</file>

<file path=xl/sharedStrings.xml><?xml version="1.0" encoding="utf-8"?>
<sst xmlns="http://schemas.openxmlformats.org/spreadsheetml/2006/main" count="2866" uniqueCount="778">
  <si>
    <t>Export Komplet</t>
  </si>
  <si>
    <t>VZ</t>
  </si>
  <si>
    <t>2.0</t>
  </si>
  <si>
    <t>ZAMOK</t>
  </si>
  <si>
    <t>False</t>
  </si>
  <si>
    <t>{e557a305-3407-434e-b3c7-28209843cb37}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</si>
  <si>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</si>
  <si>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</si>
  <si>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</si>
  <si>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</si>
  <si>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</si>
  <si>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</si>
  <si>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</si>
  <si>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</si>
  <si>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20014-A,B-27032023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</si>
  <si>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</si>
  <si>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</si>
  <si>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Písková Lhota-zokruhování vodovodu-řady A,B</t>
  </si>
  <si>
    <t>KSO:</t>
  </si>
  <si>
    <t/>
  </si>
  <si>
    <t>CC-CZ:</t>
  </si>
  <si>
    <t>Místo:</t>
  </si>
  <si>
    <t xml:space="preserve"> </t>
  </si>
  <si>
    <t>Datum:</t>
  </si>
  <si>
    <t>8. 3. 2023</t>
  </si>
  <si>
    <t>Zadavatel:</t>
  </si>
  <si>
    <t>IČ:</t>
  </si>
  <si>
    <t>OBEC PÍSKOVÁ LHOTA</t>
  </si>
  <si>
    <t>DIČ:</t>
  </si>
  <si>
    <t>Uchazeč:</t>
  </si>
  <si>
    <t>Vyplň údaj</t>
  </si>
  <si>
    <t>Projektant:</t>
  </si>
  <si>
    <t>VEDU VODU S.R.O.</t>
  </si>
  <si>
    <t>True</t>
  </si>
  <si>
    <t>Zpracovatel:</t>
  </si>
  <si>
    <t>ING.EVŽEN KOZÁK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</si>
  <si>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</si>
  <si>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</si>
  <si>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</si>
  <si>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</si>
  <si>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</si>
  <si>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</si>
  <si>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</si>
  <si>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</si>
  <si>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</si>
  <si>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</si>
  <si>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</si>
  <si>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</si>
  <si>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</si>
  <si>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</si>
  <si>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</si>
  <si>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</si>
  <si>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</si>
  <si>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</si>
  <si>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</si>
  <si>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</si>
  <si>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</si>
  <si>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</si>
  <si>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</si>
  <si>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</si>
  <si>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</si>
  <si>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</si>
  <si>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</si>
  <si>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</si>
  <si>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</si>
  <si>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</si>
  <si>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</si>
  <si>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</si>
  <si>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</si>
  <si>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</si>
  <si>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</si>
  <si>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</si>
  <si>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</si>
  <si>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</si>
  <si>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</si>
  <si>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</si>
  <si>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</si>
  <si>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</si>
  <si>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</si>
  <si>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</si>
  <si>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</si>
  <si>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</si>
  <si>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</si>
  <si>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</si>
  <si>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</si>
  <si>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</si>
  <si>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</si>
  <si>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</si>
  <si>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</si>
  <si>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</si>
  <si>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998 - Přesun hmot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</si>
  <si>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</si>
  <si>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</si>
  <si>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</si>
  <si>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</si>
  <si>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</si>
  <si>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</si>
  <si>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</si>
  <si>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</si>
  <si>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</si>
  <si>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</si>
  <si>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</si>
  <si>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</si>
  <si>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</si>
  <si>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</si>
  <si>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</si>
  <si>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</si>
  <si>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</si>
  <si>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</si>
  <si>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</si>
  <si>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</si>
  <si>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</si>
  <si>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</si>
  <si>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</si>
  <si>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113106051</t>
  </si>
  <si>
    <t>Rozebrání dlažeb a dílců při překopech inženýrských sítí s přemístěním hmot na skládku na vzdálenost do 3 m nebo s naložením na dopravní prostředek ručně vozovek a ploch, s jakoukoliv výplní spár z velkých kostek s ložem z kameniva těženého</t>
  </si>
  <si>
    <t>m2</t>
  </si>
  <si>
    <t>CS ÚRS 2021 01</t>
  </si>
  <si>
    <t>4</t>
  </si>
  <si>
    <t>-1826578654</t>
  </si>
  <si>
    <t>Online PSC</t>
  </si>
  <si>
    <t>https://podminky.urs.cz/item/CS_URS_2021_01/113106051</t>
  </si>
  <si>
    <t>VV</t>
  </si>
  <si>
    <t>(62,2+11,1+2,5)*4,5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</si>
  <si>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</si>
  <si>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</si>
  <si>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171778059</t>
  </si>
  <si>
    <t>https://podminky.urs.cz/item/CS_URS_2021_01/113107012</t>
  </si>
  <si>
    <t>(45,1+28,1+12,1)*4,5</t>
  </si>
  <si>
    <t>Součet</t>
  </si>
  <si>
    <t>3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</si>
  <si>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</si>
  <si>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</si>
  <si>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510719772</t>
  </si>
  <si>
    <t>https://podminky.urs.cz/item/CS_URS_2021_01/113154234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</si>
  <si>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</si>
  <si>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</si>
  <si>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m</t>
  </si>
  <si>
    <t>2129271681</t>
  </si>
  <si>
    <t>https://podminky.urs.cz/item/CS_URS_2021_01/119001412</t>
  </si>
  <si>
    <t>5</t>
  </si>
  <si>
    <t>119001421</t>
  </si>
  <si>
    <t>Dočasné zajištění kabelů - 3 kabely</t>
  </si>
  <si>
    <t>-883891603</t>
  </si>
  <si>
    <t>6</t>
  </si>
  <si>
    <t>129001101</t>
  </si>
  <si>
    <t>Příplatek k cenám vykopávek za ztížení vykopávky v blízkosti podzemního vedení nebo výbušnin v horninách jakékoliv třídy</t>
  </si>
  <si>
    <t>m3</t>
  </si>
  <si>
    <t>CS ÚRS 2020 02</t>
  </si>
  <si>
    <t>1036440415</t>
  </si>
  <si>
    <t>1,0*3,0*1,6*19</t>
  </si>
  <si>
    <t>7</t>
  </si>
  <si>
    <t>132254205</t>
  </si>
  <si>
    <t>Hloubení zapažených rýh šířky přes 800 do 2 000 mm strojně s urovnáním dna do předepsaného profilu a spádu v hornině třídy těžitelnosti I skupiny 3 přes 500 do 1 000 m3</t>
  </si>
  <si>
    <t>1432741091</t>
  </si>
  <si>
    <t>https://podminky.urs.cz/item/CS_URS_2021_01/132254205</t>
  </si>
  <si>
    <t>(200,8+155,2)*0,75 "předpoklad 75% z celkové kubatury výkopů-výměra z pod.profilu"</t>
  </si>
  <si>
    <t>8</t>
  </si>
  <si>
    <t>132454204</t>
  </si>
  <si>
    <t>Hloubení zapažených rýh šířky přes 800 do 2 000 mm strojně s urovnáním dna do předepsaného profilu a spádu v hornině třídy těžitelnosti II skupiny 5 přes 100 do 500 m3</t>
  </si>
  <si>
    <t>233900419</t>
  </si>
  <si>
    <t>https://podminky.urs.cz/item/CS_URS_2021_01/132454204</t>
  </si>
  <si>
    <t>(200,8+155,2)*0,25 "předpoklad 25% z celkové kubatury výkopů-výměra z pod.profilu"</t>
  </si>
  <si>
    <t>9</t>
  </si>
  <si>
    <t>151101101</t>
  </si>
  <si>
    <t>Zřízení pažení a rozepření stěn rýh pro podzemní vedení příložné pro jakoukoliv mezerovitost, hloubky do 2 m</t>
  </si>
  <si>
    <t>-741334266</t>
  </si>
  <si>
    <t>https://podminky.urs.cz/item/CS_URS_2021_01/151101101</t>
  </si>
  <si>
    <t>352,8+274,1 "množství získáno SW z pod.profilu"</t>
  </si>
  <si>
    <t>10</t>
  </si>
  <si>
    <t>151101111</t>
  </si>
  <si>
    <t>Odstranění pažení a rozepření stěn rýh pro podzemní vedení s uložením materiálu na vzdálenost do 3 m od kraje výkopu příložné, hloubky do 2 m</t>
  </si>
  <si>
    <t>-1804404196</t>
  </si>
  <si>
    <t>https://podminky.urs.cz/item/CS_URS_2021_01/151101111</t>
  </si>
  <si>
    <t>11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</si>
  <si>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</si>
  <si>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m-odvoz nehutnitelného materiálu</t>
  </si>
  <si>
    <t>CS ÚRS 2016 01</t>
  </si>
  <si>
    <t>-1780698234</t>
  </si>
  <si>
    <t>200,8+155,2 "výměra z pod.profilu"</t>
  </si>
  <si>
    <t>12</t>
  </si>
  <si>
    <t>162701106</t>
  </si>
  <si>
    <t>Vodorovné přemístění výkopku nebo sypaniny po suchu na obvyklém dopravním prostředku, bez naložení výkopku, avšak se složením bez rozhrnutí z horniny tř. 1 až 4 na vzdálenost přes 9 000 do 10 000 m-dovoz hutnitelného materiálu</t>
  </si>
  <si>
    <t>358141104</t>
  </si>
  <si>
    <t>-(13,6+11,6) "kubatura podsypu"</t>
  </si>
  <si>
    <t>-(35,4+29,0) "kubatura obsypu"</t>
  </si>
  <si>
    <t>-(0,7+0,4) "objem potrubí"</t>
  </si>
  <si>
    <t>13</t>
  </si>
  <si>
    <t>M</t>
  </si>
  <si>
    <t>583441970</t>
  </si>
  <si>
    <t>Kamenivo přírodní drcené hutné pro stavební účely PDK (drobné, hrubé a štěrkodrť) štěrkodrtě ČSN EN 13043 frakce   0-63   MN  Luleč</t>
  </si>
  <si>
    <t>t</t>
  </si>
  <si>
    <t>-877381115</t>
  </si>
  <si>
    <t>265,3*2,658 "objemová hmotnost štěrkodrti"</t>
  </si>
  <si>
    <t>14</t>
  </si>
  <si>
    <t>171201202</t>
  </si>
  <si>
    <t>Uložení sypaniny na skládky</t>
  </si>
  <si>
    <t>705098493</t>
  </si>
  <si>
    <t>171201211</t>
  </si>
  <si>
    <t>Poplatek za uložení odpadu ze sypaniny na skládce (skládkovné)-výkopek nepoužitelný na zpětný zásyp rýh</t>
  </si>
  <si>
    <t>CS ÚRS 2013 01</t>
  </si>
  <si>
    <t>426059772</t>
  </si>
  <si>
    <t>356,0*2,2 "přepočet na tuny"</t>
  </si>
  <si>
    <t>16</t>
  </si>
  <si>
    <t>174101101</t>
  </si>
  <si>
    <t>Zásyp zhutněný jam šachet rýh nebo kolem objektů+nákup vhodného zásypového materiálu</t>
  </si>
  <si>
    <t>1465410090</t>
  </si>
  <si>
    <t>Vodorovné konstrukce</t>
  </si>
  <si>
    <t>17</t>
  </si>
  <si>
    <t>451572111</t>
  </si>
  <si>
    <t>Lože pod potrubí otevřený výkop z kameniva drobného těženého</t>
  </si>
  <si>
    <t>-854811394</t>
  </si>
  <si>
    <t>13,6+11,6 "kubatura podsypu"</t>
  </si>
  <si>
    <t>35,4+29,0 "kubatura obsypu"</t>
  </si>
  <si>
    <t>18</t>
  </si>
  <si>
    <t>452313151</t>
  </si>
  <si>
    <t>Podkladní a zajišťovací konstrukce z betonu prostého v otevřeném výkopu bloky pro potrubí z betonu tř. C 20/25</t>
  </si>
  <si>
    <t>1011496205</t>
  </si>
  <si>
    <t>https://podminky.urs.cz/item/CS_URS_2021_01/452313151</t>
  </si>
  <si>
    <t>0,5*0,5*0,5*14</t>
  </si>
  <si>
    <t>Komunikace</t>
  </si>
  <si>
    <t>19</t>
  </si>
  <si>
    <t>564851111</t>
  </si>
  <si>
    <t>Podklad ze štěrkodrti ŠD s rozprostřením a zhutněním, po zhutnění tl. 150 mm</t>
  </si>
  <si>
    <t>479990992</t>
  </si>
  <si>
    <t>https://podminky.urs.cz/item/CS_URS_2021_01/564851111</t>
  </si>
  <si>
    <t>(62,2+11,1+2,5)*4,5*2 "2 vrstvy 150 mm"</t>
  </si>
  <si>
    <t>(45,1+28,1+12,1)*4,5*2 "2 vrstvy 150 mm"</t>
  </si>
  <si>
    <t>20</t>
  </si>
  <si>
    <t>565135101</t>
  </si>
  <si>
    <t>Asfaltový beton vrstva podkladní ACP 16 (obalované kamenivo střednězrnné - OKS) s rozprostřením a zhutněním v pruhu šířky do 1,5 m, po zhutnění tl. 50 mm</t>
  </si>
  <si>
    <t>686895582</t>
  </si>
  <si>
    <t>https://podminky.urs.cz/item/CS_URS_2021_01/565135101</t>
  </si>
  <si>
    <t>573211111</t>
  </si>
  <si>
    <t>Postřik živičný spojovací bez posypu kamenivem z asfaltu silničního, v množství od 0,50 do 0,70 kg/m2</t>
  </si>
  <si>
    <t>-1259138413</t>
  </si>
  <si>
    <t>(62,2+11,1+2,5)*4,5*2 "2 vrstvy"</t>
  </si>
  <si>
    <t>(45,1+28,1+12,1)*4,5*2 "2 vrstvy"</t>
  </si>
  <si>
    <t>22</t>
  </si>
  <si>
    <t>577134131</t>
  </si>
  <si>
    <t>Asfaltový beton vrstva obrusná ACO 11 (ABS) s rozprostřením a se zhutněním z modifikovaného asfaltu v pruhu šířky přes do 1,5 do 3 m, po zhutnění tl. 40 mm</t>
  </si>
  <si>
    <t>CS ÚRS 2020 01</t>
  </si>
  <si>
    <t>-525765319</t>
  </si>
  <si>
    <t>23</t>
  </si>
  <si>
    <t>577155112</t>
  </si>
  <si>
    <t>Asfaltový beton vrstva ložní ACL 16 (ABH) s rozprostřením a zhutněním z nemodifikovaného asfaltu v pruhu šířky do 3 m, po zhutnění tl. 60 mm</t>
  </si>
  <si>
    <t>-904546904</t>
  </si>
  <si>
    <t>https://podminky.urs.cz/item/CS_URS_2021_01/577155112</t>
  </si>
  <si>
    <t>Trubní vedení</t>
  </si>
  <si>
    <t>24</t>
  </si>
  <si>
    <t>460490001</t>
  </si>
  <si>
    <t xml:space="preserve">Krytí bílou výstražnou fólií s nápisem VODOVOD z PVC šířky do 20 cm včetně pokládky </t>
  </si>
  <si>
    <t>-480977561</t>
  </si>
  <si>
    <t>90,3+77,4</t>
  </si>
  <si>
    <t>25</t>
  </si>
  <si>
    <t>341110120</t>
  </si>
  <si>
    <t>kabel silový NYY-J2x4 mm2-identifikační vodič včetně pokládky</t>
  </si>
  <si>
    <t>1041832601</t>
  </si>
  <si>
    <t>(90,3+77,4)*2 "identifikační kabel"</t>
  </si>
  <si>
    <t>26</t>
  </si>
  <si>
    <t>810391811</t>
  </si>
  <si>
    <t>Bourání stávajícího potrubí z betonu v otevřeném výkopu DN přes 200 do 400</t>
  </si>
  <si>
    <t>2025565221</t>
  </si>
  <si>
    <t>https://podminky.urs.cz/item/CS_URS_2021_01/810391811</t>
  </si>
  <si>
    <t>27</t>
  </si>
  <si>
    <t>831392121</t>
  </si>
  <si>
    <t>Montáž potrubí z trub kameninových hrdlových s integrovaným těsněním v otevřeném výkopu ve sklonu do 20 % DN 400</t>
  </si>
  <si>
    <t>-2118138550</t>
  </si>
  <si>
    <t>https://podminky.urs.cz/item/CS_URS_2021_01/831392121</t>
  </si>
  <si>
    <t>28</t>
  </si>
  <si>
    <t>59710706</t>
  </si>
  <si>
    <t>trouba kameninová glazovaná DN 400 dl 2,50m spojovací systém C Třída 200</t>
  </si>
  <si>
    <t>1624154129</t>
  </si>
  <si>
    <t>2,5*1,015 'Přepočtené koeficientem množství</t>
  </si>
  <si>
    <t>29</t>
  </si>
  <si>
    <t>59713321</t>
  </si>
  <si>
    <t>manžeta převlečná pro vysoké zatížení DN 400 průměr 480-510 š 190mm tř. 200</t>
  </si>
  <si>
    <t>kus</t>
  </si>
  <si>
    <t>1462758469</t>
  </si>
  <si>
    <t>2*1,015 'Přepočtené koeficientem množství</t>
  </si>
  <si>
    <t>30</t>
  </si>
  <si>
    <t>851241131</t>
  </si>
  <si>
    <t>Montáž potrubí z trub litinových tlakových hrdlových v otevřeném výkopu s integrovaným těsněním DN 80</t>
  </si>
  <si>
    <t>-1354161101</t>
  </si>
  <si>
    <t>https://podminky.urs.cz/item/CS_URS_2021_01/851241131</t>
  </si>
  <si>
    <t>31</t>
  </si>
  <si>
    <t>55253000</t>
  </si>
  <si>
    <t>trouba vodovodní litinová hrdlová Pz dl 6m DN 80</t>
  </si>
  <si>
    <t>-322376751</t>
  </si>
  <si>
    <t>77,4*1,01 'Přepočtené koeficientem množství</t>
  </si>
  <si>
    <t>32</t>
  </si>
  <si>
    <t>851261131</t>
  </si>
  <si>
    <t>Montáž potrubí z trub litinových tlakových hrdlových v otevřeném výkopu s integrovaným těsněním DN 100</t>
  </si>
  <si>
    <t>725580363</t>
  </si>
  <si>
    <t>https://podminky.urs.cz/item/CS_URS_2021_01/851261131</t>
  </si>
  <si>
    <t>90,3</t>
  </si>
  <si>
    <t>33</t>
  </si>
  <si>
    <t>55253001</t>
  </si>
  <si>
    <t>trouba vodovodní litinová hrdlová Pz dl 6m DN 100</t>
  </si>
  <si>
    <t>-175546566</t>
  </si>
  <si>
    <t>102,772277227723*1,01 'Přepočtené koeficientem množství</t>
  </si>
  <si>
    <t>34</t>
  </si>
  <si>
    <t>857242121</t>
  </si>
  <si>
    <t>Montáž litinových tvarovek jednoosých přírubových otevřený výkop DN 80</t>
  </si>
  <si>
    <t>CS ÚRS 2014 01</t>
  </si>
  <si>
    <t>1031409572</t>
  </si>
  <si>
    <t>35</t>
  </si>
  <si>
    <t>42273591</t>
  </si>
  <si>
    <t>hydrant podzemní DN 80 PN 16 jednoduchý uzávěr krycí v 1500mm</t>
  </si>
  <si>
    <t>1848552436</t>
  </si>
  <si>
    <t>36</t>
  </si>
  <si>
    <t>422910730</t>
  </si>
  <si>
    <t>souprava zemní teleskop. pro šoupátka DN  80-100 mm</t>
  </si>
  <si>
    <t>CS ÚRS 2013 02</t>
  </si>
  <si>
    <t>450784848</t>
  </si>
  <si>
    <t>37</t>
  </si>
  <si>
    <t>552540470</t>
  </si>
  <si>
    <t>koleno přírubové z tvárné litiny,práškový epoxid, tl.250µm s patkou N-kus DN 80 mm</t>
  </si>
  <si>
    <t>225201012</t>
  </si>
  <si>
    <t>38</t>
  </si>
  <si>
    <t>55253904</t>
  </si>
  <si>
    <t>koleno hrdlové z tvárné litiny,práškový epoxid tl 250µm MMK-kus DN 80-11,25°</t>
  </si>
  <si>
    <t>-1975977117</t>
  </si>
  <si>
    <t>39</t>
  </si>
  <si>
    <t>55253591</t>
  </si>
  <si>
    <t>kříž přírubový litinový,práškový epoxid tl 250µm TT-kus DN 80/80</t>
  </si>
  <si>
    <t>-1085898179</t>
  </si>
  <si>
    <t>40</t>
  </si>
  <si>
    <t>55259815</t>
  </si>
  <si>
    <t>přechod přírubový tvárná litina dl 200mm DN 100/80</t>
  </si>
  <si>
    <t>890089052</t>
  </si>
  <si>
    <t>41</t>
  </si>
  <si>
    <t>55253892</t>
  </si>
  <si>
    <t>tvarovka přírubová s hrdlem z tvárné litiny,práškový epoxid tl 250µm EU-kus dl 130mm DN 80</t>
  </si>
  <si>
    <t>-386318162</t>
  </si>
  <si>
    <t>42</t>
  </si>
  <si>
    <t>55253893</t>
  </si>
  <si>
    <t>tvarovka přírubová s hrdlem z tvárné litiny,práškový epoxid tl 250µm EU-kus dl 130mm DN 100</t>
  </si>
  <si>
    <t>768855024</t>
  </si>
  <si>
    <t>43</t>
  </si>
  <si>
    <t>55250770</t>
  </si>
  <si>
    <t>tvarovka přírubová s přírubovou odbočkou T-DN 100x100 PN10-16 TT</t>
  </si>
  <si>
    <t>519781550</t>
  </si>
  <si>
    <t>44</t>
  </si>
  <si>
    <t>55250713</t>
  </si>
  <si>
    <t>tvarovka přírubová s přírubovou odbočkou T-DN 80x80 PN10-16-25-40 natural</t>
  </si>
  <si>
    <t>1879965136</t>
  </si>
  <si>
    <t>45</t>
  </si>
  <si>
    <t>55253905</t>
  </si>
  <si>
    <t>koleno hrdlové z tvárné litiny,práškový epoxid tl 250µm MMK-kus DN 100-11,25°</t>
  </si>
  <si>
    <t>363966721</t>
  </si>
  <si>
    <t>46</t>
  </si>
  <si>
    <t>55253916</t>
  </si>
  <si>
    <t>koleno hrdlové z tvárné litiny,práškový epoxid tl 250µm MMK-kus DN 80-22,5°</t>
  </si>
  <si>
    <t>-1894309030</t>
  </si>
  <si>
    <t>47</t>
  </si>
  <si>
    <t>55253917</t>
  </si>
  <si>
    <t>koleno hrdlové z tvárné litiny,práškový epoxid tl 250µm MMK-kus DN 100-22,5°</t>
  </si>
  <si>
    <t>-833785199</t>
  </si>
  <si>
    <t>48</t>
  </si>
  <si>
    <t>55253940</t>
  </si>
  <si>
    <t>koleno hrdlové z tvárné litiny,práškový epoxid tl 250µm MMK-kus DN 80-45°</t>
  </si>
  <si>
    <t>819124768</t>
  </si>
  <si>
    <t>49</t>
  </si>
  <si>
    <t>31951003</t>
  </si>
  <si>
    <t>potrubní spojka DN 80</t>
  </si>
  <si>
    <t>-1785252452</t>
  </si>
  <si>
    <t>50</t>
  </si>
  <si>
    <t>422212120</t>
  </si>
  <si>
    <t>šoupě přírubové vodovodní  DN 80  PN10-16</t>
  </si>
  <si>
    <t>-1626771887</t>
  </si>
  <si>
    <t>51</t>
  </si>
  <si>
    <t>42221213</t>
  </si>
  <si>
    <t>šoupě přírubové vodovodní krátká stavební dl DN 100 PN10-16</t>
  </si>
  <si>
    <t>924824163</t>
  </si>
  <si>
    <t>3,96039603960396*1,01 'Přepočtené koeficientem množství</t>
  </si>
  <si>
    <t>52</t>
  </si>
  <si>
    <t>857244122</t>
  </si>
  <si>
    <t>Montáž litinových tvarovek na potrubí litinovém tlakovém odbočných na potrubí z trub přírubových v otevřeném výkopu, kanálu nebo v šachtě DN 80</t>
  </si>
  <si>
    <t>1521131622</t>
  </si>
  <si>
    <t>https://podminky.urs.cz/item/CS_URS_2021_01/857244122</t>
  </si>
  <si>
    <t>53</t>
  </si>
  <si>
    <t>857262122</t>
  </si>
  <si>
    <t>Montáž litinových tvarovek na potrubí litinovém tlakovém jednoosých na potrubí z trub přírubových v otevřeném výkopu, kanálu nebo v šachtě DN 100</t>
  </si>
  <si>
    <t>1786222320</t>
  </si>
  <si>
    <t>https://podminky.urs.cz/item/CS_URS_2021_01/857262122</t>
  </si>
  <si>
    <t>54</t>
  </si>
  <si>
    <t>857264122</t>
  </si>
  <si>
    <t>Montáž litinových tvarovek na potrubí litinovém tlakovém odbočných na potrubí z trub přírubových v otevřeném výkopu, kanálu nebo v šachtě DN 100</t>
  </si>
  <si>
    <t>1384322196</t>
  </si>
  <si>
    <t>https://podminky.urs.cz/item/CS_URS_2021_01/857264122</t>
  </si>
  <si>
    <t>55</t>
  </si>
  <si>
    <t>871161211</t>
  </si>
  <si>
    <t>Montáž vodovodního potrubí z plastů v otevřeném výkopu z polyetylenu PE 100 svařovaných elektrotvarovkou SDR 11/PN16 D 32 x 3,0 mm</t>
  </si>
  <si>
    <t>645019354</t>
  </si>
  <si>
    <t>https://podminky.urs.cz/item/CS_URS_2021_01/871161211</t>
  </si>
  <si>
    <t>4,2+6,6+6,6+4,8</t>
  </si>
  <si>
    <t>56</t>
  </si>
  <si>
    <t>28613170</t>
  </si>
  <si>
    <t>trubka vodovodní PE100 SDR11 se signalizační vrstvou 32x3,0mm</t>
  </si>
  <si>
    <t>-1680882713</t>
  </si>
  <si>
    <t>22,2*1,015 'Přepočtené koeficientem množství</t>
  </si>
  <si>
    <t>57</t>
  </si>
  <si>
    <t>871361151</t>
  </si>
  <si>
    <t>Montáž vodovodního potrubí z plastů v otevřeném výkopu z polyetylenu PE 100 svařovaných na tupo SDR 17/PN10 D 250 x 14,8 mm</t>
  </si>
  <si>
    <t>-1606309881</t>
  </si>
  <si>
    <t>https://podminky.urs.cz/item/CS_URS_2021_01/871361151</t>
  </si>
  <si>
    <t>58</t>
  </si>
  <si>
    <t>28613583</t>
  </si>
  <si>
    <t>potrubí PE100 RC SDR17 250x14,8 dl 12m</t>
  </si>
  <si>
    <t>113785939</t>
  </si>
  <si>
    <t>3,6*1,015 'Přepočtené koeficientem množství</t>
  </si>
  <si>
    <t>59</t>
  </si>
  <si>
    <t>877161901</t>
  </si>
  <si>
    <t>Výměna tvarovek na vodovodním plastovém potrubí z polyetylenu PE 100 elektrotvarovek SDR 11/PN16 spojek nebo redukcí d 32</t>
  </si>
  <si>
    <t>714779358</t>
  </si>
  <si>
    <t>https://podminky.urs.cz/item/CS_URS_2021_01/877161901</t>
  </si>
  <si>
    <t>60</t>
  </si>
  <si>
    <t>31942800</t>
  </si>
  <si>
    <t>spojka potrubí mosaz 32x32</t>
  </si>
  <si>
    <t>22950257</t>
  </si>
  <si>
    <t>61</t>
  </si>
  <si>
    <t>891163111</t>
  </si>
  <si>
    <t>Montáž vodovodních armatur na potrubí ventilů hlavních pro přípojky DN 25</t>
  </si>
  <si>
    <t>1304615817</t>
  </si>
  <si>
    <t>62</t>
  </si>
  <si>
    <t>42221420</t>
  </si>
  <si>
    <t>šoupátko přípojkové přímé DN 25 PN16 připojovací rozměr 32x1 1/4"</t>
  </si>
  <si>
    <t>-1996943403</t>
  </si>
  <si>
    <t>63</t>
  </si>
  <si>
    <t>891241111</t>
  </si>
  <si>
    <t>Montáž vodovodních šoupátek otevřený výkop DN 80</t>
  </si>
  <si>
    <t>38056159</t>
  </si>
  <si>
    <t>64</t>
  </si>
  <si>
    <t>891247111</t>
  </si>
  <si>
    <t>Montáž hydrantů podzemních DN 80</t>
  </si>
  <si>
    <t>853310619</t>
  </si>
  <si>
    <t>65</t>
  </si>
  <si>
    <t>891249111</t>
  </si>
  <si>
    <t>Montáž vodovodních armatur na potrubí navrtávacích pasů s ventilem Jt 1 MPa, na potrubí z trub litinových, ocelových nebo plastických hmot DN 80</t>
  </si>
  <si>
    <t>1028859638</t>
  </si>
  <si>
    <t>https://podminky.urs.cz/item/CS_URS_2021_01/891249111</t>
  </si>
  <si>
    <t>66</t>
  </si>
  <si>
    <t>891261112</t>
  </si>
  <si>
    <t>Montáž vodovodních armatur na potrubí šoupátek nebo klapek uzavíracích v otevřeném výkopu nebo v šachtách s osazením zemní soupravy (bez poklopů) DN 100</t>
  </si>
  <si>
    <t>-773485949</t>
  </si>
  <si>
    <t>https://podminky.urs.cz/item/CS_URS_2021_01/891261112</t>
  </si>
  <si>
    <t>67</t>
  </si>
  <si>
    <t>42273445</t>
  </si>
  <si>
    <t>pás navrtávací z tvárné litiny DN 80, univerzální, se závitovým výstupem 5/4"</t>
  </si>
  <si>
    <t>-755168446</t>
  </si>
  <si>
    <t>68</t>
  </si>
  <si>
    <t>892241111</t>
  </si>
  <si>
    <t>Tlakové zkoušky vodou na potrubí DN do 80</t>
  </si>
  <si>
    <t>1062709539</t>
  </si>
  <si>
    <t>https://podminky.urs.cz/item/CS_URS_2021_01/892241111</t>
  </si>
  <si>
    <t>69</t>
  </si>
  <si>
    <t>892271111</t>
  </si>
  <si>
    <t>Tlakové zkoušky vodou na potrubí DN 100 nebo 125</t>
  </si>
  <si>
    <t>-104797253</t>
  </si>
  <si>
    <t>https://podminky.urs.cz/item/CS_URS_2021_01/892271111</t>
  </si>
  <si>
    <t>70</t>
  </si>
  <si>
    <t>892273122</t>
  </si>
  <si>
    <t>Proplach a dezinfekce vodovodního potrubí DN od 80 do 125</t>
  </si>
  <si>
    <t>638315175</t>
  </si>
  <si>
    <t>71</t>
  </si>
  <si>
    <t>899401111</t>
  </si>
  <si>
    <t>Osazení poklopů litinových ventilových</t>
  </si>
  <si>
    <t>853559528</t>
  </si>
  <si>
    <t>https://podminky.urs.cz/item/CS_URS_2021_01/899401111</t>
  </si>
  <si>
    <t>72</t>
  </si>
  <si>
    <t>42291352</t>
  </si>
  <si>
    <t>poklop litinový šoupátkový pro zemní soupravy osazení do terénu a do vozovky</t>
  </si>
  <si>
    <t>-1694600546</t>
  </si>
  <si>
    <t>73</t>
  </si>
  <si>
    <t>899401112</t>
  </si>
  <si>
    <t>Osazení poklopů litinových šoupátkových</t>
  </si>
  <si>
    <t>-636856226</t>
  </si>
  <si>
    <t>74</t>
  </si>
  <si>
    <t>422913520</t>
  </si>
  <si>
    <t>poklop litinový typ 504-šoupátkový</t>
  </si>
  <si>
    <t>823042908</t>
  </si>
  <si>
    <t>75</t>
  </si>
  <si>
    <t>899401113</t>
  </si>
  <si>
    <t>Osazení poklopů litinových hydrantových</t>
  </si>
  <si>
    <t>-1575120729</t>
  </si>
  <si>
    <t>76</t>
  </si>
  <si>
    <t>422914520</t>
  </si>
  <si>
    <t>poklop litinový-hydrantový   DN 80</t>
  </si>
  <si>
    <t>478430036</t>
  </si>
  <si>
    <t>77</t>
  </si>
  <si>
    <t>899911101</t>
  </si>
  <si>
    <t>Kluzné objímky (pojízdná sedla) pro zasunutí potrubí do chráničky výšky 25 mm vnějšího průměru potrubí do 183 mm</t>
  </si>
  <si>
    <t>-2002644658</t>
  </si>
  <si>
    <t>https://podminky.urs.cz/item/CS_URS_2021_01/899911101</t>
  </si>
  <si>
    <t>78</t>
  </si>
  <si>
    <t>14033244</t>
  </si>
  <si>
    <t>trubka ocelová DN 700 mm</t>
  </si>
  <si>
    <t>1402321786</t>
  </si>
  <si>
    <t>79</t>
  </si>
  <si>
    <t>899913143</t>
  </si>
  <si>
    <t>Koncové uzavírací manžety chrániček DN potrubí x DN chráničky DN 100 x 250</t>
  </si>
  <si>
    <t>-173542223</t>
  </si>
  <si>
    <t>https://podminky.urs.cz/item/CS_URS_2021_01/899913143</t>
  </si>
  <si>
    <t>998</t>
  </si>
  <si>
    <t>Přesun hmot</t>
  </si>
  <si>
    <t>80</t>
  </si>
  <si>
    <t>998273102</t>
  </si>
  <si>
    <t>Přesun hmot pro trubní vedení hloubené z trub litinových pro vodovody nebo kanalizace v otevřeném výkopu dopravní vzdálenost do 15 m</t>
  </si>
  <si>
    <t>-713146237</t>
  </si>
  <si>
    <t>https://podminky.urs.cz/item/CS_URS_2021_01/998273102</t>
  </si>
  <si>
    <t>VRN</t>
  </si>
  <si>
    <t>Vedlejší a ostatní rozpočtové náklady</t>
  </si>
  <si>
    <t>VRN1</t>
  </si>
  <si>
    <t>Průzkumné, geodetické a projektové práce</t>
  </si>
  <si>
    <t>81</t>
  </si>
  <si>
    <t>012103000</t>
  </si>
  <si>
    <t>Geodetické práce před výstavbou-vytýčení stavby</t>
  </si>
  <si>
    <t>Kč</t>
  </si>
  <si>
    <t>1024</t>
  </si>
  <si>
    <t>-1175245383</t>
  </si>
  <si>
    <t>82</t>
  </si>
  <si>
    <t>012203000</t>
  </si>
  <si>
    <t>Geodetické práce při provádění stavby-zaměření skutečného provedení</t>
  </si>
  <si>
    <t>-1322938159</t>
  </si>
  <si>
    <t>83</t>
  </si>
  <si>
    <t>012303000</t>
  </si>
  <si>
    <t>Geodetické práce po výstavbě-zpracování skutečného provedení</t>
  </si>
  <si>
    <t>-161086813</t>
  </si>
  <si>
    <t>84</t>
  </si>
  <si>
    <t>013254000</t>
  </si>
  <si>
    <t>Dokumentace skutečného provedení stavby</t>
  </si>
  <si>
    <t>2023191912</t>
  </si>
  <si>
    <t>VRN3</t>
  </si>
  <si>
    <t>Zařízení staveniště</t>
  </si>
  <si>
    <t>85</t>
  </si>
  <si>
    <t>031002000</t>
  </si>
  <si>
    <t>Související práce pro zařízení staveniště-vytýčení inž.sítí</t>
  </si>
  <si>
    <t>…</t>
  </si>
  <si>
    <t>-1241727572</t>
  </si>
  <si>
    <t>86</t>
  </si>
  <si>
    <t>032603000</t>
  </si>
  <si>
    <t>Zařízení staveniště vybavení staveniště ostatní náklady</t>
  </si>
  <si>
    <t>1807965353</t>
  </si>
  <si>
    <t>87</t>
  </si>
  <si>
    <t>032903000</t>
  </si>
  <si>
    <t>Zařízení staveniště vybavení staveniště náklady na provoz a údržbu vybavení staveniště</t>
  </si>
  <si>
    <t>-918559570</t>
  </si>
  <si>
    <t>88</t>
  </si>
  <si>
    <t>034203000</t>
  </si>
  <si>
    <t>Oplocení staveniště neprůhlednými dílci v.2,0 m do patek v obci</t>
  </si>
  <si>
    <t>-2143585201</t>
  </si>
  <si>
    <t>89</t>
  </si>
  <si>
    <t>034403000</t>
  </si>
  <si>
    <t>Zařízení staveniště zabezpečení staveniště dopravní značení na staveništi</t>
  </si>
  <si>
    <t>-1385211861</t>
  </si>
  <si>
    <t>90</t>
  </si>
  <si>
    <t>034703000</t>
  </si>
  <si>
    <t>Osvětlení staveniště</t>
  </si>
  <si>
    <t>-1852916853</t>
  </si>
  <si>
    <t>91</t>
  </si>
  <si>
    <t>035103001</t>
  </si>
  <si>
    <t>Zařízení staveniště pronájem ploch</t>
  </si>
  <si>
    <t>-732016545</t>
  </si>
  <si>
    <t>92</t>
  </si>
  <si>
    <t>039103000</t>
  </si>
  <si>
    <t>Zařízení staveniště zrušení zařízení staveniště rozebrání, bourání a odvoz</t>
  </si>
  <si>
    <t>-412301513</t>
  </si>
  <si>
    <t>VRN4</t>
  </si>
  <si>
    <t>Inženýrská činnost</t>
  </si>
  <si>
    <t>93</t>
  </si>
  <si>
    <t>042903000</t>
  </si>
  <si>
    <t>Ostatní posudky-krácený rozbor vody</t>
  </si>
  <si>
    <t>kpl</t>
  </si>
  <si>
    <t>178907391</t>
  </si>
  <si>
    <t>94</t>
  </si>
  <si>
    <t>043194000</t>
  </si>
  <si>
    <t>Ostatní zkoušky-hutnící zkoušky statické po 50m</t>
  </si>
  <si>
    <t>-666930905</t>
  </si>
  <si>
    <t>95</t>
  </si>
  <si>
    <t>043203000</t>
  </si>
  <si>
    <t>Měření monitoring bez rozlišení-fotodokumentace</t>
  </si>
  <si>
    <t>27126915</t>
  </si>
  <si>
    <t>96</t>
  </si>
  <si>
    <t>045203000</t>
  </si>
  <si>
    <t>Inženýrská činnost kompletační a koordinační činnost kompletační činnost</t>
  </si>
  <si>
    <t>447110132</t>
  </si>
  <si>
    <t>VRN9</t>
  </si>
  <si>
    <t>Ostatní náklady</t>
  </si>
  <si>
    <t>97</t>
  </si>
  <si>
    <t>091003000</t>
  </si>
  <si>
    <t>Ostatní požadavky-zvláštní požadavky na zhotovení, jinde neuvedené náklady (uchazeč podrobně rozepíše obsah položky pod oceněným výkazem výměr)</t>
  </si>
  <si>
    <t>645406276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</si>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</sst>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color rgb="FF0066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4" fontId="47" fillId="5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51101111" TargetMode="External"/><Relationship Id="rId13" Type="http://schemas.openxmlformats.org/officeDocument/2006/relationships/hyperlink" Target="https://podminky.urs.cz/item/CS_URS_2021_01/810391811" TargetMode="External"/><Relationship Id="rId18" Type="http://schemas.openxmlformats.org/officeDocument/2006/relationships/hyperlink" Target="https://podminky.urs.cz/item/CS_URS_2021_01/857262122" TargetMode="External"/><Relationship Id="rId26" Type="http://schemas.openxmlformats.org/officeDocument/2006/relationships/hyperlink" Target="https://podminky.urs.cz/item/CS_URS_2021_01/892271111" TargetMode="External"/><Relationship Id="rId3" Type="http://schemas.openxmlformats.org/officeDocument/2006/relationships/hyperlink" Target="https://podminky.urs.cz/item/CS_URS_2021_01/113154234" TargetMode="External"/><Relationship Id="rId21" Type="http://schemas.openxmlformats.org/officeDocument/2006/relationships/hyperlink" Target="https://podminky.urs.cz/item/CS_URS_2021_01/871361151" TargetMode="External"/><Relationship Id="rId7" Type="http://schemas.openxmlformats.org/officeDocument/2006/relationships/hyperlink" Target="https://podminky.urs.cz/item/CS_URS_2021_01/151101101" TargetMode="External"/><Relationship Id="rId12" Type="http://schemas.openxmlformats.org/officeDocument/2006/relationships/hyperlink" Target="https://podminky.urs.cz/item/CS_URS_2021_01/577155112" TargetMode="External"/><Relationship Id="rId17" Type="http://schemas.openxmlformats.org/officeDocument/2006/relationships/hyperlink" Target="https://podminky.urs.cz/item/CS_URS_2021_01/857244122" TargetMode="External"/><Relationship Id="rId25" Type="http://schemas.openxmlformats.org/officeDocument/2006/relationships/hyperlink" Target="https://podminky.urs.cz/item/CS_URS_2021_01/892241111" TargetMode="External"/><Relationship Id="rId2" Type="http://schemas.openxmlformats.org/officeDocument/2006/relationships/hyperlink" Target="https://podminky.urs.cz/item/CS_URS_2021_01/113107012" TargetMode="External"/><Relationship Id="rId16" Type="http://schemas.openxmlformats.org/officeDocument/2006/relationships/hyperlink" Target="https://podminky.urs.cz/item/CS_URS_2021_01/851261131" TargetMode="External"/><Relationship Id="rId20" Type="http://schemas.openxmlformats.org/officeDocument/2006/relationships/hyperlink" Target="https://podminky.urs.cz/item/CS_URS_2021_01/871161211" TargetMode="External"/><Relationship Id="rId29" Type="http://schemas.openxmlformats.org/officeDocument/2006/relationships/hyperlink" Target="https://podminky.urs.cz/item/CS_URS_2021_01/899913143" TargetMode="External"/><Relationship Id="rId1" Type="http://schemas.openxmlformats.org/officeDocument/2006/relationships/hyperlink" Target="https://podminky.urs.cz/item/CS_URS_2021_01/113106051" TargetMode="External"/><Relationship Id="rId6" Type="http://schemas.openxmlformats.org/officeDocument/2006/relationships/hyperlink" Target="https://podminky.urs.cz/item/CS_URS_2021_01/132454204" TargetMode="External"/><Relationship Id="rId11" Type="http://schemas.openxmlformats.org/officeDocument/2006/relationships/hyperlink" Target="https://podminky.urs.cz/item/CS_URS_2021_01/565135101" TargetMode="External"/><Relationship Id="rId24" Type="http://schemas.openxmlformats.org/officeDocument/2006/relationships/hyperlink" Target="https://podminky.urs.cz/item/CS_URS_2021_01/891261112" TargetMode="External"/><Relationship Id="rId5" Type="http://schemas.openxmlformats.org/officeDocument/2006/relationships/hyperlink" Target="https://podminky.urs.cz/item/CS_URS_2021_01/132254205" TargetMode="External"/><Relationship Id="rId15" Type="http://schemas.openxmlformats.org/officeDocument/2006/relationships/hyperlink" Target="https://podminky.urs.cz/item/CS_URS_2021_01/851241131" TargetMode="External"/><Relationship Id="rId23" Type="http://schemas.openxmlformats.org/officeDocument/2006/relationships/hyperlink" Target="https://podminky.urs.cz/item/CS_URS_2021_01/891249111" TargetMode="External"/><Relationship Id="rId28" Type="http://schemas.openxmlformats.org/officeDocument/2006/relationships/hyperlink" Target="https://podminky.urs.cz/item/CS_URS_2021_01/899911101" TargetMode="External"/><Relationship Id="rId10" Type="http://schemas.openxmlformats.org/officeDocument/2006/relationships/hyperlink" Target="https://podminky.urs.cz/item/CS_URS_2021_01/564851111" TargetMode="External"/><Relationship Id="rId19" Type="http://schemas.openxmlformats.org/officeDocument/2006/relationships/hyperlink" Target="https://podminky.urs.cz/item/CS_URS_2021_01/857264122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1_01/119001412" TargetMode="External"/><Relationship Id="rId9" Type="http://schemas.openxmlformats.org/officeDocument/2006/relationships/hyperlink" Target="https://podminky.urs.cz/item/CS_URS_2021_01/452313151" TargetMode="External"/><Relationship Id="rId14" Type="http://schemas.openxmlformats.org/officeDocument/2006/relationships/hyperlink" Target="https://podminky.urs.cz/item/CS_URS_2021_01/831392121" TargetMode="External"/><Relationship Id="rId22" Type="http://schemas.openxmlformats.org/officeDocument/2006/relationships/hyperlink" Target="https://podminky.urs.cz/item/CS_URS_2021_01/877161901" TargetMode="External"/><Relationship Id="rId27" Type="http://schemas.openxmlformats.org/officeDocument/2006/relationships/hyperlink" Target="https://podminky.urs.cz/item/CS_URS_2021_01/899401111" TargetMode="External"/><Relationship Id="rId30" Type="http://schemas.openxmlformats.org/officeDocument/2006/relationships/hyperlink" Target="https://podminky.urs.cz/item/CS_URS_2021_01/9982731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2"/>
      <c r="AQ5" s="22"/>
      <c r="AR5" s="20"/>
      <c r="BE5" s="30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2"/>
      <c r="AQ6" s="22"/>
      <c r="AR6" s="20"/>
      <c r="BE6" s="30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6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0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0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6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06"/>
      <c r="BS13" s="17" t="s">
        <v>6</v>
      </c>
    </row>
    <row r="14" spans="1:74" ht="12.75">
      <c r="B14" s="21"/>
      <c r="C14" s="22"/>
      <c r="D14" s="22"/>
      <c r="E14" s="311" t="s">
        <v>30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6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0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06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6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06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6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6"/>
    </row>
    <row r="23" spans="1:71" s="1" customFormat="1" ht="47.25" customHeight="1">
      <c r="B23" s="21"/>
      <c r="C23" s="22"/>
      <c r="D23" s="22"/>
      <c r="E23" s="313" t="s">
        <v>37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2"/>
      <c r="AP23" s="22"/>
      <c r="AQ23" s="22"/>
      <c r="AR23" s="20"/>
      <c r="BE23" s="30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6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4">
        <f>ROUND(AG54,2)</f>
        <v>0</v>
      </c>
      <c r="AL26" s="315"/>
      <c r="AM26" s="315"/>
      <c r="AN26" s="315"/>
      <c r="AO26" s="315"/>
      <c r="AP26" s="36"/>
      <c r="AQ26" s="36"/>
      <c r="AR26" s="39"/>
      <c r="BE26" s="30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6" t="s">
        <v>39</v>
      </c>
      <c r="M28" s="316"/>
      <c r="N28" s="316"/>
      <c r="O28" s="316"/>
      <c r="P28" s="316"/>
      <c r="Q28" s="36"/>
      <c r="R28" s="36"/>
      <c r="S28" s="36"/>
      <c r="T28" s="36"/>
      <c r="U28" s="36"/>
      <c r="V28" s="36"/>
      <c r="W28" s="316" t="s">
        <v>40</v>
      </c>
      <c r="X28" s="316"/>
      <c r="Y28" s="316"/>
      <c r="Z28" s="316"/>
      <c r="AA28" s="316"/>
      <c r="AB28" s="316"/>
      <c r="AC28" s="316"/>
      <c r="AD28" s="316"/>
      <c r="AE28" s="316"/>
      <c r="AF28" s="36"/>
      <c r="AG28" s="36"/>
      <c r="AH28" s="36"/>
      <c r="AI28" s="36"/>
      <c r="AJ28" s="36"/>
      <c r="AK28" s="316" t="s">
        <v>41</v>
      </c>
      <c r="AL28" s="316"/>
      <c r="AM28" s="316"/>
      <c r="AN28" s="316"/>
      <c r="AO28" s="316"/>
      <c r="AP28" s="36"/>
      <c r="AQ28" s="36"/>
      <c r="AR28" s="39"/>
      <c r="BE28" s="306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19">
        <v>0.21</v>
      </c>
      <c r="M29" s="318"/>
      <c r="N29" s="318"/>
      <c r="O29" s="318"/>
      <c r="P29" s="318"/>
      <c r="Q29" s="41"/>
      <c r="R29" s="41"/>
      <c r="S29" s="41"/>
      <c r="T29" s="41"/>
      <c r="U29" s="41"/>
      <c r="V29" s="41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1"/>
      <c r="AG29" s="41"/>
      <c r="AH29" s="41"/>
      <c r="AI29" s="41"/>
      <c r="AJ29" s="41"/>
      <c r="AK29" s="317">
        <f>ROUND(AV54, 2)</f>
        <v>0</v>
      </c>
      <c r="AL29" s="318"/>
      <c r="AM29" s="318"/>
      <c r="AN29" s="318"/>
      <c r="AO29" s="318"/>
      <c r="AP29" s="41"/>
      <c r="AQ29" s="41"/>
      <c r="AR29" s="42"/>
      <c r="BE29" s="307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19">
        <v>0.15</v>
      </c>
      <c r="M30" s="318"/>
      <c r="N30" s="318"/>
      <c r="O30" s="318"/>
      <c r="P30" s="318"/>
      <c r="Q30" s="41"/>
      <c r="R30" s="41"/>
      <c r="S30" s="41"/>
      <c r="T30" s="41"/>
      <c r="U30" s="41"/>
      <c r="V30" s="41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1"/>
      <c r="AG30" s="41"/>
      <c r="AH30" s="41"/>
      <c r="AI30" s="41"/>
      <c r="AJ30" s="41"/>
      <c r="AK30" s="317">
        <f>ROUND(AW54, 2)</f>
        <v>0</v>
      </c>
      <c r="AL30" s="318"/>
      <c r="AM30" s="318"/>
      <c r="AN30" s="318"/>
      <c r="AO30" s="318"/>
      <c r="AP30" s="41"/>
      <c r="AQ30" s="41"/>
      <c r="AR30" s="42"/>
      <c r="BE30" s="307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19">
        <v>0.21</v>
      </c>
      <c r="M31" s="318"/>
      <c r="N31" s="318"/>
      <c r="O31" s="318"/>
      <c r="P31" s="318"/>
      <c r="Q31" s="41"/>
      <c r="R31" s="41"/>
      <c r="S31" s="41"/>
      <c r="T31" s="41"/>
      <c r="U31" s="41"/>
      <c r="V31" s="41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1"/>
      <c r="AG31" s="41"/>
      <c r="AH31" s="41"/>
      <c r="AI31" s="41"/>
      <c r="AJ31" s="41"/>
      <c r="AK31" s="317">
        <v>0</v>
      </c>
      <c r="AL31" s="318"/>
      <c r="AM31" s="318"/>
      <c r="AN31" s="318"/>
      <c r="AO31" s="318"/>
      <c r="AP31" s="41"/>
      <c r="AQ31" s="41"/>
      <c r="AR31" s="42"/>
      <c r="BE31" s="307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19">
        <v>0.15</v>
      </c>
      <c r="M32" s="318"/>
      <c r="N32" s="318"/>
      <c r="O32" s="318"/>
      <c r="P32" s="318"/>
      <c r="Q32" s="41"/>
      <c r="R32" s="41"/>
      <c r="S32" s="41"/>
      <c r="T32" s="41"/>
      <c r="U32" s="41"/>
      <c r="V32" s="41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1"/>
      <c r="AG32" s="41"/>
      <c r="AH32" s="41"/>
      <c r="AI32" s="41"/>
      <c r="AJ32" s="41"/>
      <c r="AK32" s="317">
        <v>0</v>
      </c>
      <c r="AL32" s="318"/>
      <c r="AM32" s="318"/>
      <c r="AN32" s="318"/>
      <c r="AO32" s="318"/>
      <c r="AP32" s="41"/>
      <c r="AQ32" s="41"/>
      <c r="AR32" s="42"/>
      <c r="BE32" s="307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19">
        <v>0</v>
      </c>
      <c r="M33" s="318"/>
      <c r="N33" s="318"/>
      <c r="O33" s="318"/>
      <c r="P33" s="318"/>
      <c r="Q33" s="41"/>
      <c r="R33" s="41"/>
      <c r="S33" s="41"/>
      <c r="T33" s="41"/>
      <c r="U33" s="41"/>
      <c r="V33" s="41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1"/>
      <c r="AG33" s="41"/>
      <c r="AH33" s="41"/>
      <c r="AI33" s="41"/>
      <c r="AJ33" s="41"/>
      <c r="AK33" s="317">
        <v>0</v>
      </c>
      <c r="AL33" s="318"/>
      <c r="AM33" s="318"/>
      <c r="AN33" s="318"/>
      <c r="AO33" s="31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20" t="s">
        <v>50</v>
      </c>
      <c r="Y35" s="321"/>
      <c r="Z35" s="321"/>
      <c r="AA35" s="321"/>
      <c r="AB35" s="321"/>
      <c r="AC35" s="45"/>
      <c r="AD35" s="45"/>
      <c r="AE35" s="45"/>
      <c r="AF35" s="45"/>
      <c r="AG35" s="45"/>
      <c r="AH35" s="45"/>
      <c r="AI35" s="45"/>
      <c r="AJ35" s="45"/>
      <c r="AK35" s="322">
        <f>SUM(AK26:AK33)</f>
        <v>0</v>
      </c>
      <c r="AL35" s="321"/>
      <c r="AM35" s="321"/>
      <c r="AN35" s="321"/>
      <c r="AO35" s="32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20014-A,B-27032023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4" t="str">
        <f>K6</f>
        <v>Písková Lhota-zokruhování vodovodu-řady A,B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6" t="str">
        <f>IF(AN8= "","",AN8)</f>
        <v>8. 3. 2023</v>
      </c>
      <c r="AN47" s="32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OBEC PÍSKOVÁ LHOTA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27" t="str">
        <f>IF(E17="","",E17)</f>
        <v>VEDU VODU S.R.O.</v>
      </c>
      <c r="AN49" s="328"/>
      <c r="AO49" s="328"/>
      <c r="AP49" s="328"/>
      <c r="AQ49" s="36"/>
      <c r="AR49" s="39"/>
      <c r="AS49" s="329" t="s">
        <v>52</v>
      </c>
      <c r="AT49" s="33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27" t="str">
        <f>IF(E20="","",E20)</f>
        <v>ING.EVŽEN KOZÁK</v>
      </c>
      <c r="AN50" s="328"/>
      <c r="AO50" s="328"/>
      <c r="AP50" s="328"/>
      <c r="AQ50" s="36"/>
      <c r="AR50" s="39"/>
      <c r="AS50" s="331"/>
      <c r="AT50" s="33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3"/>
      <c r="AT51" s="33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5" t="s">
        <v>53</v>
      </c>
      <c r="D52" s="336"/>
      <c r="E52" s="336"/>
      <c r="F52" s="336"/>
      <c r="G52" s="336"/>
      <c r="H52" s="66"/>
      <c r="I52" s="337" t="s">
        <v>54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55</v>
      </c>
      <c r="AH52" s="336"/>
      <c r="AI52" s="336"/>
      <c r="AJ52" s="336"/>
      <c r="AK52" s="336"/>
      <c r="AL52" s="336"/>
      <c r="AM52" s="336"/>
      <c r="AN52" s="337" t="s">
        <v>56</v>
      </c>
      <c r="AO52" s="336"/>
      <c r="AP52" s="336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0" s="7" customFormat="1" ht="50.25" customHeight="1">
      <c r="A55" s="85" t="s">
        <v>75</v>
      </c>
      <c r="B55" s="86"/>
      <c r="C55" s="87"/>
      <c r="D55" s="341" t="s">
        <v>14</v>
      </c>
      <c r="E55" s="341"/>
      <c r="F55" s="341"/>
      <c r="G55" s="341"/>
      <c r="H55" s="341"/>
      <c r="I55" s="88"/>
      <c r="J55" s="341" t="s">
        <v>17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'20014-A,B-27032023 - Písk...'!J28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89" t="s">
        <v>76</v>
      </c>
      <c r="AR55" s="90"/>
      <c r="AS55" s="91">
        <v>0</v>
      </c>
      <c r="AT55" s="92">
        <f>ROUND(SUM(AV55:AW55),2)</f>
        <v>0</v>
      </c>
      <c r="AU55" s="93">
        <f>'20014-A,B-27032023 - Písk...'!P84</f>
        <v>0</v>
      </c>
      <c r="AV55" s="92">
        <f>'20014-A,B-27032023 - Písk...'!J31</f>
        <v>0</v>
      </c>
      <c r="AW55" s="92">
        <f>'20014-A,B-27032023 - Písk...'!J32</f>
        <v>0</v>
      </c>
      <c r="AX55" s="92">
        <f>'20014-A,B-27032023 - Písk...'!J33</f>
        <v>0</v>
      </c>
      <c r="AY55" s="92">
        <f>'20014-A,B-27032023 - Písk...'!J34</f>
        <v>0</v>
      </c>
      <c r="AZ55" s="92">
        <f>'20014-A,B-27032023 - Písk...'!F31</f>
        <v>0</v>
      </c>
      <c r="BA55" s="92">
        <f>'20014-A,B-27032023 - Písk...'!F32</f>
        <v>0</v>
      </c>
      <c r="BB55" s="92">
        <f>'20014-A,B-27032023 - Písk...'!F33</f>
        <v>0</v>
      </c>
      <c r="BC55" s="92">
        <f>'20014-A,B-27032023 - Písk...'!F34</f>
        <v>0</v>
      </c>
      <c r="BD55" s="94">
        <f>'20014-A,B-27032023 - Písk...'!F35</f>
        <v>0</v>
      </c>
      <c r="BT55" s="95" t="s">
        <v>77</v>
      </c>
      <c r="BU55" s="95" t="s">
        <v>78</v>
      </c>
      <c r="BV55" s="95" t="s">
        <v>73</v>
      </c>
      <c r="BW55" s="95" t="s">
        <v>5</v>
      </c>
      <c r="BX55" s="95" t="s">
        <v>74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IyCs4ZKSDgnwi3dhgOl2mUZzJ7nT1YFx+Bh8Tz+GvvqnoVz+zyyh5rSSMRijNriDC+G8iMOTcn3h0stS22wIvw==" saltValue="/9JtfDhs7WCusdLq4SD8zq0HRRhRHDYIaIezjzoZE8ttGwpkc1kwU4hQXVfcpanvRImwwycT+XAff00JjHBJ7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014-A,B-27032023 - Pís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9"/>
  <sheetViews>
    <sheetView showGridLines="0" tabSelected="1" workbookViewId="0">
      <selection activeCell="I248" sqref="I24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79</v>
      </c>
    </row>
    <row r="4" spans="1:46" s="1" customFormat="1" ht="24.95" customHeight="1">
      <c r="B4" s="20"/>
      <c r="D4" s="98" t="s">
        <v>80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45" t="s">
        <v>17</v>
      </c>
      <c r="F7" s="346"/>
      <c r="G7" s="346"/>
      <c r="H7" s="34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8. 3. 2023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27</v>
      </c>
      <c r="F13" s="34"/>
      <c r="G13" s="34"/>
      <c r="H13" s="34"/>
      <c r="I13" s="100" t="s">
        <v>28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29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7" t="str">
        <f>'Rekapitulace stavby'!E14</f>
        <v>Vyplň údaj</v>
      </c>
      <c r="F16" s="348"/>
      <c r="G16" s="348"/>
      <c r="H16" s="348"/>
      <c r="I16" s="100" t="s">
        <v>28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31</v>
      </c>
      <c r="E18" s="34"/>
      <c r="F18" s="34"/>
      <c r="G18" s="34"/>
      <c r="H18" s="34"/>
      <c r="I18" s="100" t="s">
        <v>26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32</v>
      </c>
      <c r="F19" s="34"/>
      <c r="G19" s="34"/>
      <c r="H19" s="34"/>
      <c r="I19" s="100" t="s">
        <v>28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34</v>
      </c>
      <c r="E21" s="34"/>
      <c r="F21" s="34"/>
      <c r="G21" s="34"/>
      <c r="H21" s="34"/>
      <c r="I21" s="100" t="s">
        <v>26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35</v>
      </c>
      <c r="F22" s="34"/>
      <c r="G22" s="34"/>
      <c r="H22" s="34"/>
      <c r="I22" s="100" t="s">
        <v>28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36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49" t="s">
        <v>37</v>
      </c>
      <c r="F25" s="349"/>
      <c r="G25" s="349"/>
      <c r="H25" s="34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38</v>
      </c>
      <c r="E28" s="34"/>
      <c r="F28" s="34"/>
      <c r="G28" s="34"/>
      <c r="H28" s="34"/>
      <c r="I28" s="34"/>
      <c r="J28" s="109">
        <f>ROUND(J84,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40</v>
      </c>
      <c r="G30" s="34"/>
      <c r="H30" s="34"/>
      <c r="I30" s="110" t="s">
        <v>39</v>
      </c>
      <c r="J30" s="110" t="s">
        <v>41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42</v>
      </c>
      <c r="E31" s="100" t="s">
        <v>43</v>
      </c>
      <c r="F31" s="112">
        <f>ROUND((SUM(BE84:BE278)),  2)</f>
        <v>0</v>
      </c>
      <c r="G31" s="34"/>
      <c r="H31" s="34"/>
      <c r="I31" s="113">
        <v>0.21</v>
      </c>
      <c r="J31" s="112">
        <f>ROUND(((SUM(BE84:BE278))*I31),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44</v>
      </c>
      <c r="F32" s="112">
        <f>ROUND((SUM(BF84:BF278)),  2)</f>
        <v>0</v>
      </c>
      <c r="G32" s="34"/>
      <c r="H32" s="34"/>
      <c r="I32" s="113">
        <v>0.15</v>
      </c>
      <c r="J32" s="112">
        <f>ROUND(((SUM(BF84:BF278))*I32),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45</v>
      </c>
      <c r="F33" s="112">
        <f>ROUND((SUM(BG84:BG278)),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46</v>
      </c>
      <c r="F34" s="112">
        <f>ROUND((SUM(BH84:BH278)),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47</v>
      </c>
      <c r="F35" s="112">
        <f>ROUND((SUM(BI84:BI278)),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48</v>
      </c>
      <c r="E37" s="116"/>
      <c r="F37" s="116"/>
      <c r="G37" s="117" t="s">
        <v>49</v>
      </c>
      <c r="H37" s="118" t="s">
        <v>50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81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24" t="str">
        <f>E7</f>
        <v>Písková Lhota-zokruhování vodovodu-řady A,B</v>
      </c>
      <c r="F46" s="350"/>
      <c r="G46" s="350"/>
      <c r="H46" s="35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29" t="s">
        <v>23</v>
      </c>
      <c r="J48" s="59" t="str">
        <f>IF(J10="","",J10)</f>
        <v>8. 3. 2023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>OBEC PÍSKOVÁ LHOTA</v>
      </c>
      <c r="G50" s="36"/>
      <c r="H50" s="36"/>
      <c r="I50" s="29" t="s">
        <v>31</v>
      </c>
      <c r="J50" s="32" t="str">
        <f>E19</f>
        <v>VEDU VODU S.R.O.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29</v>
      </c>
      <c r="D51" s="36"/>
      <c r="E51" s="36"/>
      <c r="F51" s="27" t="str">
        <f>IF(E16="","",E16)</f>
        <v>Vyplň údaj</v>
      </c>
      <c r="G51" s="36"/>
      <c r="H51" s="36"/>
      <c r="I51" s="29" t="s">
        <v>34</v>
      </c>
      <c r="J51" s="32" t="str">
        <f>E22</f>
        <v>ING.EVŽEN KOZÁK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82</v>
      </c>
      <c r="D53" s="126"/>
      <c r="E53" s="126"/>
      <c r="F53" s="126"/>
      <c r="G53" s="126"/>
      <c r="H53" s="126"/>
      <c r="I53" s="126"/>
      <c r="J53" s="127" t="s">
        <v>83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70</v>
      </c>
      <c r="D55" s="36"/>
      <c r="E55" s="36"/>
      <c r="F55" s="36"/>
      <c r="G55" s="36"/>
      <c r="H55" s="36"/>
      <c r="I55" s="36"/>
      <c r="J55" s="77">
        <f>J84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84</v>
      </c>
    </row>
    <row r="56" spans="1:47" s="9" customFormat="1" ht="24.95" customHeight="1">
      <c r="B56" s="129"/>
      <c r="C56" s="130"/>
      <c r="D56" s="131" t="s">
        <v>85</v>
      </c>
      <c r="E56" s="132"/>
      <c r="F56" s="132"/>
      <c r="G56" s="132"/>
      <c r="H56" s="132"/>
      <c r="I56" s="132"/>
      <c r="J56" s="133">
        <f>J85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86</v>
      </c>
      <c r="E57" s="138"/>
      <c r="F57" s="138"/>
      <c r="G57" s="138"/>
      <c r="H57" s="138"/>
      <c r="I57" s="138"/>
      <c r="J57" s="139">
        <f>J86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87</v>
      </c>
      <c r="E58" s="138"/>
      <c r="F58" s="138"/>
      <c r="G58" s="138"/>
      <c r="H58" s="138"/>
      <c r="I58" s="138"/>
      <c r="J58" s="139">
        <f>J141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88</v>
      </c>
      <c r="E59" s="138"/>
      <c r="F59" s="138"/>
      <c r="G59" s="138"/>
      <c r="H59" s="138"/>
      <c r="I59" s="138"/>
      <c r="J59" s="139">
        <f>J150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89</v>
      </c>
      <c r="E60" s="138"/>
      <c r="F60" s="138"/>
      <c r="G60" s="138"/>
      <c r="H60" s="138"/>
      <c r="I60" s="138"/>
      <c r="J60" s="139">
        <f>J168</f>
        <v>0</v>
      </c>
      <c r="K60" s="136"/>
      <c r="L60" s="140"/>
    </row>
    <row r="61" spans="1:47" s="10" customFormat="1" ht="19.899999999999999" customHeight="1">
      <c r="B61" s="135"/>
      <c r="C61" s="136"/>
      <c r="D61" s="137" t="s">
        <v>90</v>
      </c>
      <c r="E61" s="138"/>
      <c r="F61" s="138"/>
      <c r="G61" s="138"/>
      <c r="H61" s="138"/>
      <c r="I61" s="138"/>
      <c r="J61" s="139">
        <f>J254</f>
        <v>0</v>
      </c>
      <c r="K61" s="136"/>
      <c r="L61" s="140"/>
    </row>
    <row r="62" spans="1:47" s="9" customFormat="1" ht="24.95" customHeight="1">
      <c r="B62" s="129"/>
      <c r="C62" s="130"/>
      <c r="D62" s="131" t="s">
        <v>91</v>
      </c>
      <c r="E62" s="132"/>
      <c r="F62" s="132"/>
      <c r="G62" s="132"/>
      <c r="H62" s="132"/>
      <c r="I62" s="132"/>
      <c r="J62" s="133">
        <f>J257</f>
        <v>0</v>
      </c>
      <c r="K62" s="130"/>
      <c r="L62" s="134"/>
    </row>
    <row r="63" spans="1:47" s="10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8"/>
      <c r="J63" s="139">
        <f>J258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8"/>
      <c r="J64" s="139">
        <f>J263</f>
        <v>0</v>
      </c>
      <c r="K64" s="136"/>
      <c r="L64" s="140"/>
    </row>
    <row r="65" spans="1:31" s="10" customFormat="1" ht="19.899999999999999" customHeight="1">
      <c r="B65" s="135"/>
      <c r="C65" s="136"/>
      <c r="D65" s="137" t="s">
        <v>94</v>
      </c>
      <c r="E65" s="138"/>
      <c r="F65" s="138"/>
      <c r="G65" s="138"/>
      <c r="H65" s="138"/>
      <c r="I65" s="138"/>
      <c r="J65" s="139">
        <f>J272</f>
        <v>0</v>
      </c>
      <c r="K65" s="136"/>
      <c r="L65" s="140"/>
    </row>
    <row r="66" spans="1:31" s="10" customFormat="1" ht="19.899999999999999" customHeight="1">
      <c r="B66" s="135"/>
      <c r="C66" s="136"/>
      <c r="D66" s="137" t="s">
        <v>95</v>
      </c>
      <c r="E66" s="138"/>
      <c r="F66" s="138"/>
      <c r="G66" s="138"/>
      <c r="H66" s="138"/>
      <c r="I66" s="138"/>
      <c r="J66" s="139">
        <f>J277</f>
        <v>0</v>
      </c>
      <c r="K66" s="136"/>
      <c r="L66" s="140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96</v>
      </c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24" t="str">
        <f>E7</f>
        <v>Písková Lhota-zokruhování vodovodu-řady A,B</v>
      </c>
      <c r="F76" s="350"/>
      <c r="G76" s="350"/>
      <c r="H76" s="350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F10</f>
        <v xml:space="preserve"> </v>
      </c>
      <c r="G78" s="36"/>
      <c r="H78" s="36"/>
      <c r="I78" s="29" t="s">
        <v>23</v>
      </c>
      <c r="J78" s="59" t="str">
        <f>IF(J10="","",J10)</f>
        <v>8. 3. 2023</v>
      </c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6"/>
      <c r="E80" s="36"/>
      <c r="F80" s="27" t="str">
        <f>E13</f>
        <v>OBEC PÍSKOVÁ LHOTA</v>
      </c>
      <c r="G80" s="36"/>
      <c r="H80" s="36"/>
      <c r="I80" s="29" t="s">
        <v>31</v>
      </c>
      <c r="J80" s="32" t="str">
        <f>E19</f>
        <v>VEDU VODU S.R.O.</v>
      </c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6"/>
      <c r="E81" s="36"/>
      <c r="F81" s="27" t="str">
        <f>IF(E16="","",E16)</f>
        <v>Vyplň údaj</v>
      </c>
      <c r="G81" s="36"/>
      <c r="H81" s="36"/>
      <c r="I81" s="29" t="s">
        <v>34</v>
      </c>
      <c r="J81" s="32" t="str">
        <f>E22</f>
        <v>ING.EVŽEN KOZÁK</v>
      </c>
      <c r="K81" s="36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1"/>
      <c r="B83" s="142"/>
      <c r="C83" s="143" t="s">
        <v>97</v>
      </c>
      <c r="D83" s="144" t="s">
        <v>57</v>
      </c>
      <c r="E83" s="144" t="s">
        <v>53</v>
      </c>
      <c r="F83" s="144" t="s">
        <v>54</v>
      </c>
      <c r="G83" s="144" t="s">
        <v>98</v>
      </c>
      <c r="H83" s="144" t="s">
        <v>99</v>
      </c>
      <c r="I83" s="144" t="s">
        <v>100</v>
      </c>
      <c r="J83" s="144" t="s">
        <v>83</v>
      </c>
      <c r="K83" s="145" t="s">
        <v>101</v>
      </c>
      <c r="L83" s="146"/>
      <c r="M83" s="68" t="s">
        <v>19</v>
      </c>
      <c r="N83" s="69" t="s">
        <v>42</v>
      </c>
      <c r="O83" s="69" t="s">
        <v>102</v>
      </c>
      <c r="P83" s="69" t="s">
        <v>103</v>
      </c>
      <c r="Q83" s="69" t="s">
        <v>104</v>
      </c>
      <c r="R83" s="69" t="s">
        <v>105</v>
      </c>
      <c r="S83" s="69" t="s">
        <v>106</v>
      </c>
      <c r="T83" s="70" t="s">
        <v>107</v>
      </c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</row>
    <row r="84" spans="1:65" s="2" customFormat="1" ht="22.9" customHeight="1">
      <c r="A84" s="34"/>
      <c r="B84" s="35"/>
      <c r="C84" s="75" t="s">
        <v>108</v>
      </c>
      <c r="D84" s="36"/>
      <c r="E84" s="36"/>
      <c r="F84" s="36"/>
      <c r="G84" s="36"/>
      <c r="H84" s="36"/>
      <c r="I84" s="36"/>
      <c r="J84" s="147">
        <f>BK84</f>
        <v>0</v>
      </c>
      <c r="K84" s="36"/>
      <c r="L84" s="39"/>
      <c r="M84" s="71"/>
      <c r="N84" s="148"/>
      <c r="O84" s="72"/>
      <c r="P84" s="149">
        <f>P85+P257</f>
        <v>0</v>
      </c>
      <c r="Q84" s="72"/>
      <c r="R84" s="149">
        <f>R85+R257</f>
        <v>880.84341707999999</v>
      </c>
      <c r="S84" s="72"/>
      <c r="T84" s="150">
        <f>T85+T257</f>
        <v>448.80920000000003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71</v>
      </c>
      <c r="AU84" s="17" t="s">
        <v>84</v>
      </c>
      <c r="BK84" s="151">
        <f>BK85+BK257</f>
        <v>0</v>
      </c>
    </row>
    <row r="85" spans="1:65" s="12" customFormat="1" ht="25.9" customHeight="1">
      <c r="B85" s="152"/>
      <c r="C85" s="153"/>
      <c r="D85" s="154" t="s">
        <v>71</v>
      </c>
      <c r="E85" s="155" t="s">
        <v>109</v>
      </c>
      <c r="F85" s="155" t="s">
        <v>110</v>
      </c>
      <c r="G85" s="153"/>
      <c r="H85" s="153"/>
      <c r="I85" s="156"/>
      <c r="J85" s="157">
        <f>BK85</f>
        <v>0</v>
      </c>
      <c r="K85" s="153"/>
      <c r="L85" s="158"/>
      <c r="M85" s="159"/>
      <c r="N85" s="160"/>
      <c r="O85" s="160"/>
      <c r="P85" s="161">
        <f>P86+P141+P150+P168+P254</f>
        <v>0</v>
      </c>
      <c r="Q85" s="160"/>
      <c r="R85" s="161">
        <f>R86+R141+R150+R168+R254</f>
        <v>880.84341707999999</v>
      </c>
      <c r="S85" s="160"/>
      <c r="T85" s="162">
        <f>T86+T141+T150+T168+T254</f>
        <v>448.80920000000003</v>
      </c>
      <c r="AR85" s="163" t="s">
        <v>77</v>
      </c>
      <c r="AT85" s="164" t="s">
        <v>71</v>
      </c>
      <c r="AU85" s="164" t="s">
        <v>72</v>
      </c>
      <c r="AY85" s="163" t="s">
        <v>111</v>
      </c>
      <c r="BK85" s="165">
        <f>BK86+BK141+BK150+BK168+BK254</f>
        <v>0</v>
      </c>
    </row>
    <row r="86" spans="1:65" s="12" customFormat="1" ht="22.9" customHeight="1">
      <c r="B86" s="152"/>
      <c r="C86" s="153"/>
      <c r="D86" s="154" t="s">
        <v>71</v>
      </c>
      <c r="E86" s="166" t="s">
        <v>77</v>
      </c>
      <c r="F86" s="166" t="s">
        <v>112</v>
      </c>
      <c r="G86" s="153"/>
      <c r="H86" s="153"/>
      <c r="I86" s="156"/>
      <c r="J86" s="167">
        <f>BK86</f>
        <v>0</v>
      </c>
      <c r="K86" s="153"/>
      <c r="L86" s="158"/>
      <c r="M86" s="159"/>
      <c r="N86" s="160"/>
      <c r="O86" s="160"/>
      <c r="P86" s="161">
        <f>SUM(P87:P140)</f>
        <v>0</v>
      </c>
      <c r="Q86" s="160"/>
      <c r="R86" s="161">
        <f>SUM(R87:R140)</f>
        <v>706.25096380000002</v>
      </c>
      <c r="S86" s="160"/>
      <c r="T86" s="162">
        <f>SUM(T87:T140)</f>
        <v>448.00920000000002</v>
      </c>
      <c r="AR86" s="163" t="s">
        <v>77</v>
      </c>
      <c r="AT86" s="164" t="s">
        <v>71</v>
      </c>
      <c r="AU86" s="164" t="s">
        <v>77</v>
      </c>
      <c r="AY86" s="163" t="s">
        <v>111</v>
      </c>
      <c r="BK86" s="165">
        <f>SUM(BK87:BK140)</f>
        <v>0</v>
      </c>
    </row>
    <row r="87" spans="1:65" s="2" customFormat="1" ht="37.9" customHeight="1">
      <c r="A87" s="34"/>
      <c r="B87" s="35"/>
      <c r="C87" s="168" t="s">
        <v>77</v>
      </c>
      <c r="D87" s="168" t="s">
        <v>113</v>
      </c>
      <c r="E87" s="169" t="s">
        <v>114</v>
      </c>
      <c r="F87" s="170" t="s">
        <v>115</v>
      </c>
      <c r="G87" s="171" t="s">
        <v>116</v>
      </c>
      <c r="H87" s="172">
        <v>341.1</v>
      </c>
      <c r="I87" s="173"/>
      <c r="J87" s="174">
        <f>ROUND(I87*H87,2)</f>
        <v>0</v>
      </c>
      <c r="K87" s="170" t="s">
        <v>117</v>
      </c>
      <c r="L87" s="39"/>
      <c r="M87" s="175" t="s">
        <v>19</v>
      </c>
      <c r="N87" s="176" t="s">
        <v>43</v>
      </c>
      <c r="O87" s="64"/>
      <c r="P87" s="177">
        <f>O87*H87</f>
        <v>0</v>
      </c>
      <c r="Q87" s="177">
        <v>0</v>
      </c>
      <c r="R87" s="177">
        <f>Q87*H87</f>
        <v>0</v>
      </c>
      <c r="S87" s="177">
        <v>0.41699999999999998</v>
      </c>
      <c r="T87" s="178">
        <f>S87*H87</f>
        <v>142.23869999999999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9" t="s">
        <v>118</v>
      </c>
      <c r="AT87" s="179" t="s">
        <v>113</v>
      </c>
      <c r="AU87" s="179" t="s">
        <v>79</v>
      </c>
      <c r="AY87" s="17" t="s">
        <v>111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17" t="s">
        <v>77</v>
      </c>
      <c r="BK87" s="180">
        <f>ROUND(I87*H87,2)</f>
        <v>0</v>
      </c>
      <c r="BL87" s="17" t="s">
        <v>118</v>
      </c>
      <c r="BM87" s="179" t="s">
        <v>119</v>
      </c>
    </row>
    <row r="88" spans="1:65" s="2" customFormat="1" ht="11.25">
      <c r="A88" s="34"/>
      <c r="B88" s="35"/>
      <c r="C88" s="36"/>
      <c r="D88" s="181" t="s">
        <v>120</v>
      </c>
      <c r="E88" s="36"/>
      <c r="F88" s="182" t="s">
        <v>121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120</v>
      </c>
      <c r="AU88" s="17" t="s">
        <v>79</v>
      </c>
    </row>
    <row r="89" spans="1:65" s="13" customFormat="1" ht="11.25">
      <c r="B89" s="186"/>
      <c r="C89" s="187"/>
      <c r="D89" s="188" t="s">
        <v>122</v>
      </c>
      <c r="E89" s="189" t="s">
        <v>19</v>
      </c>
      <c r="F89" s="190" t="s">
        <v>123</v>
      </c>
      <c r="G89" s="187"/>
      <c r="H89" s="191">
        <v>341.1</v>
      </c>
      <c r="I89" s="192"/>
      <c r="J89" s="187"/>
      <c r="K89" s="187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122</v>
      </c>
      <c r="AU89" s="197" t="s">
        <v>79</v>
      </c>
      <c r="AV89" s="13" t="s">
        <v>79</v>
      </c>
      <c r="AW89" s="13" t="s">
        <v>33</v>
      </c>
      <c r="AX89" s="13" t="s">
        <v>77</v>
      </c>
      <c r="AY89" s="197" t="s">
        <v>111</v>
      </c>
    </row>
    <row r="90" spans="1:65" s="2" customFormat="1" ht="33" customHeight="1">
      <c r="A90" s="34"/>
      <c r="B90" s="35"/>
      <c r="C90" s="168" t="s">
        <v>79</v>
      </c>
      <c r="D90" s="168" t="s">
        <v>113</v>
      </c>
      <c r="E90" s="169" t="s">
        <v>124</v>
      </c>
      <c r="F90" s="170" t="s">
        <v>125</v>
      </c>
      <c r="G90" s="171" t="s">
        <v>116</v>
      </c>
      <c r="H90" s="172">
        <v>724.95</v>
      </c>
      <c r="I90" s="173"/>
      <c r="J90" s="174">
        <f>ROUND(I90*H90,2)</f>
        <v>0</v>
      </c>
      <c r="K90" s="170" t="s">
        <v>117</v>
      </c>
      <c r="L90" s="39"/>
      <c r="M90" s="175" t="s">
        <v>19</v>
      </c>
      <c r="N90" s="176" t="s">
        <v>43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0.3</v>
      </c>
      <c r="T90" s="178">
        <f>S90*H90</f>
        <v>217.48500000000001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118</v>
      </c>
      <c r="AT90" s="179" t="s">
        <v>113</v>
      </c>
      <c r="AU90" s="179" t="s">
        <v>79</v>
      </c>
      <c r="AY90" s="17" t="s">
        <v>111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77</v>
      </c>
      <c r="BK90" s="180">
        <f>ROUND(I90*H90,2)</f>
        <v>0</v>
      </c>
      <c r="BL90" s="17" t="s">
        <v>118</v>
      </c>
      <c r="BM90" s="179" t="s">
        <v>126</v>
      </c>
    </row>
    <row r="91" spans="1:65" s="2" customFormat="1" ht="11.25">
      <c r="A91" s="34"/>
      <c r="B91" s="35"/>
      <c r="C91" s="36"/>
      <c r="D91" s="181" t="s">
        <v>120</v>
      </c>
      <c r="E91" s="36"/>
      <c r="F91" s="182" t="s">
        <v>127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120</v>
      </c>
      <c r="AU91" s="17" t="s">
        <v>79</v>
      </c>
    </row>
    <row r="92" spans="1:65" s="13" customFormat="1" ht="11.25">
      <c r="B92" s="186"/>
      <c r="C92" s="187"/>
      <c r="D92" s="188" t="s">
        <v>122</v>
      </c>
      <c r="E92" s="189" t="s">
        <v>19</v>
      </c>
      <c r="F92" s="190" t="s">
        <v>123</v>
      </c>
      <c r="G92" s="187"/>
      <c r="H92" s="191">
        <v>341.1</v>
      </c>
      <c r="I92" s="192"/>
      <c r="J92" s="187"/>
      <c r="K92" s="187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122</v>
      </c>
      <c r="AU92" s="197" t="s">
        <v>79</v>
      </c>
      <c r="AV92" s="13" t="s">
        <v>79</v>
      </c>
      <c r="AW92" s="13" t="s">
        <v>33</v>
      </c>
      <c r="AX92" s="13" t="s">
        <v>72</v>
      </c>
      <c r="AY92" s="197" t="s">
        <v>111</v>
      </c>
    </row>
    <row r="93" spans="1:65" s="13" customFormat="1" ht="11.25">
      <c r="B93" s="186"/>
      <c r="C93" s="187"/>
      <c r="D93" s="188" t="s">
        <v>122</v>
      </c>
      <c r="E93" s="189" t="s">
        <v>19</v>
      </c>
      <c r="F93" s="190" t="s">
        <v>128</v>
      </c>
      <c r="G93" s="187"/>
      <c r="H93" s="191">
        <v>383.85</v>
      </c>
      <c r="I93" s="192"/>
      <c r="J93" s="187"/>
      <c r="K93" s="187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122</v>
      </c>
      <c r="AU93" s="197" t="s">
        <v>79</v>
      </c>
      <c r="AV93" s="13" t="s">
        <v>79</v>
      </c>
      <c r="AW93" s="13" t="s">
        <v>33</v>
      </c>
      <c r="AX93" s="13" t="s">
        <v>72</v>
      </c>
      <c r="AY93" s="197" t="s">
        <v>111</v>
      </c>
    </row>
    <row r="94" spans="1:65" s="14" customFormat="1" ht="11.25">
      <c r="B94" s="198"/>
      <c r="C94" s="199"/>
      <c r="D94" s="188" t="s">
        <v>122</v>
      </c>
      <c r="E94" s="200" t="s">
        <v>19</v>
      </c>
      <c r="F94" s="201" t="s">
        <v>129</v>
      </c>
      <c r="G94" s="199"/>
      <c r="H94" s="202">
        <v>724.95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122</v>
      </c>
      <c r="AU94" s="208" t="s">
        <v>79</v>
      </c>
      <c r="AV94" s="14" t="s">
        <v>118</v>
      </c>
      <c r="AW94" s="14" t="s">
        <v>33</v>
      </c>
      <c r="AX94" s="14" t="s">
        <v>77</v>
      </c>
      <c r="AY94" s="208" t="s">
        <v>111</v>
      </c>
    </row>
    <row r="95" spans="1:65" s="2" customFormat="1" ht="24.2" customHeight="1">
      <c r="A95" s="34"/>
      <c r="B95" s="35"/>
      <c r="C95" s="168" t="s">
        <v>130</v>
      </c>
      <c r="D95" s="168" t="s">
        <v>113</v>
      </c>
      <c r="E95" s="169" t="s">
        <v>131</v>
      </c>
      <c r="F95" s="170" t="s">
        <v>132</v>
      </c>
      <c r="G95" s="171" t="s">
        <v>116</v>
      </c>
      <c r="H95" s="172">
        <v>383.85</v>
      </c>
      <c r="I95" s="173"/>
      <c r="J95" s="174">
        <f>ROUND(I95*H95,2)</f>
        <v>0</v>
      </c>
      <c r="K95" s="170" t="s">
        <v>117</v>
      </c>
      <c r="L95" s="39"/>
      <c r="M95" s="175" t="s">
        <v>19</v>
      </c>
      <c r="N95" s="176" t="s">
        <v>43</v>
      </c>
      <c r="O95" s="64"/>
      <c r="P95" s="177">
        <f>O95*H95</f>
        <v>0</v>
      </c>
      <c r="Q95" s="177">
        <v>1.2999999999999999E-4</v>
      </c>
      <c r="R95" s="177">
        <f>Q95*H95</f>
        <v>4.99005E-2</v>
      </c>
      <c r="S95" s="177">
        <v>0.23</v>
      </c>
      <c r="T95" s="178">
        <f>S95*H95</f>
        <v>88.285500000000013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118</v>
      </c>
      <c r="AT95" s="179" t="s">
        <v>113</v>
      </c>
      <c r="AU95" s="179" t="s">
        <v>79</v>
      </c>
      <c r="AY95" s="17" t="s">
        <v>111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77</v>
      </c>
      <c r="BK95" s="180">
        <f>ROUND(I95*H95,2)</f>
        <v>0</v>
      </c>
      <c r="BL95" s="17" t="s">
        <v>118</v>
      </c>
      <c r="BM95" s="179" t="s">
        <v>133</v>
      </c>
    </row>
    <row r="96" spans="1:65" s="2" customFormat="1" ht="11.25">
      <c r="A96" s="34"/>
      <c r="B96" s="35"/>
      <c r="C96" s="36"/>
      <c r="D96" s="181" t="s">
        <v>120</v>
      </c>
      <c r="E96" s="36"/>
      <c r="F96" s="182" t="s">
        <v>134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120</v>
      </c>
      <c r="AU96" s="17" t="s">
        <v>79</v>
      </c>
    </row>
    <row r="97" spans="1:65" s="13" customFormat="1" ht="11.25">
      <c r="B97" s="186"/>
      <c r="C97" s="187"/>
      <c r="D97" s="188" t="s">
        <v>122</v>
      </c>
      <c r="E97" s="189" t="s">
        <v>19</v>
      </c>
      <c r="F97" s="190" t="s">
        <v>128</v>
      </c>
      <c r="G97" s="187"/>
      <c r="H97" s="191">
        <v>383.85</v>
      </c>
      <c r="I97" s="192"/>
      <c r="J97" s="187"/>
      <c r="K97" s="187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122</v>
      </c>
      <c r="AU97" s="197" t="s">
        <v>79</v>
      </c>
      <c r="AV97" s="13" t="s">
        <v>79</v>
      </c>
      <c r="AW97" s="13" t="s">
        <v>33</v>
      </c>
      <c r="AX97" s="13" t="s">
        <v>77</v>
      </c>
      <c r="AY97" s="197" t="s">
        <v>111</v>
      </c>
    </row>
    <row r="98" spans="1:65" s="2" customFormat="1" ht="49.15" customHeight="1">
      <c r="A98" s="34"/>
      <c r="B98" s="35"/>
      <c r="C98" s="168" t="s">
        <v>118</v>
      </c>
      <c r="D98" s="168" t="s">
        <v>113</v>
      </c>
      <c r="E98" s="169" t="s">
        <v>135</v>
      </c>
      <c r="F98" s="170" t="s">
        <v>136</v>
      </c>
      <c r="G98" s="171" t="s">
        <v>137</v>
      </c>
      <c r="H98" s="172">
        <v>8</v>
      </c>
      <c r="I98" s="173"/>
      <c r="J98" s="174">
        <f>ROUND(I98*H98,2)</f>
        <v>0</v>
      </c>
      <c r="K98" s="170" t="s">
        <v>117</v>
      </c>
      <c r="L98" s="39"/>
      <c r="M98" s="175" t="s">
        <v>19</v>
      </c>
      <c r="N98" s="176" t="s">
        <v>43</v>
      </c>
      <c r="O98" s="64"/>
      <c r="P98" s="177">
        <f>O98*H98</f>
        <v>0</v>
      </c>
      <c r="Q98" s="177">
        <v>1.269E-2</v>
      </c>
      <c r="R98" s="177">
        <f>Q98*H98</f>
        <v>0.10152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118</v>
      </c>
      <c r="AT98" s="179" t="s">
        <v>113</v>
      </c>
      <c r="AU98" s="179" t="s">
        <v>79</v>
      </c>
      <c r="AY98" s="17" t="s">
        <v>111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77</v>
      </c>
      <c r="BK98" s="180">
        <f>ROUND(I98*H98,2)</f>
        <v>0</v>
      </c>
      <c r="BL98" s="17" t="s">
        <v>118</v>
      </c>
      <c r="BM98" s="179" t="s">
        <v>138</v>
      </c>
    </row>
    <row r="99" spans="1:65" s="2" customFormat="1" ht="11.25">
      <c r="A99" s="34"/>
      <c r="B99" s="35"/>
      <c r="C99" s="36"/>
      <c r="D99" s="181" t="s">
        <v>120</v>
      </c>
      <c r="E99" s="36"/>
      <c r="F99" s="182" t="s">
        <v>139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120</v>
      </c>
      <c r="AU99" s="17" t="s">
        <v>79</v>
      </c>
    </row>
    <row r="100" spans="1:65" s="2" customFormat="1" ht="16.5" customHeight="1">
      <c r="A100" s="34"/>
      <c r="B100" s="35"/>
      <c r="C100" s="168" t="s">
        <v>140</v>
      </c>
      <c r="D100" s="168" t="s">
        <v>113</v>
      </c>
      <c r="E100" s="169" t="s">
        <v>141</v>
      </c>
      <c r="F100" s="170" t="s">
        <v>142</v>
      </c>
      <c r="G100" s="171" t="s">
        <v>137</v>
      </c>
      <c r="H100" s="172">
        <v>11</v>
      </c>
      <c r="I100" s="173"/>
      <c r="J100" s="174">
        <f>ROUND(I100*H100,2)</f>
        <v>0</v>
      </c>
      <c r="K100" s="170" t="s">
        <v>19</v>
      </c>
      <c r="L100" s="39"/>
      <c r="M100" s="175" t="s">
        <v>19</v>
      </c>
      <c r="N100" s="176" t="s">
        <v>43</v>
      </c>
      <c r="O100" s="64"/>
      <c r="P100" s="177">
        <f>O100*H100</f>
        <v>0</v>
      </c>
      <c r="Q100" s="177">
        <v>3.6904300000000001E-2</v>
      </c>
      <c r="R100" s="177">
        <f>Q100*H100</f>
        <v>0.40594730000000001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118</v>
      </c>
      <c r="AT100" s="179" t="s">
        <v>113</v>
      </c>
      <c r="AU100" s="179" t="s">
        <v>79</v>
      </c>
      <c r="AY100" s="17" t="s">
        <v>111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77</v>
      </c>
      <c r="BK100" s="180">
        <f>ROUND(I100*H100,2)</f>
        <v>0</v>
      </c>
      <c r="BL100" s="17" t="s">
        <v>118</v>
      </c>
      <c r="BM100" s="179" t="s">
        <v>143</v>
      </c>
    </row>
    <row r="101" spans="1:65" s="2" customFormat="1" ht="24.2" customHeight="1">
      <c r="A101" s="34"/>
      <c r="B101" s="35"/>
      <c r="C101" s="168" t="s">
        <v>144</v>
      </c>
      <c r="D101" s="168" t="s">
        <v>113</v>
      </c>
      <c r="E101" s="169" t="s">
        <v>145</v>
      </c>
      <c r="F101" s="170" t="s">
        <v>146</v>
      </c>
      <c r="G101" s="171" t="s">
        <v>147</v>
      </c>
      <c r="H101" s="172">
        <v>91.2</v>
      </c>
      <c r="I101" s="173"/>
      <c r="J101" s="174">
        <f>ROUND(I101*H101,2)</f>
        <v>0</v>
      </c>
      <c r="K101" s="170" t="s">
        <v>148</v>
      </c>
      <c r="L101" s="39"/>
      <c r="M101" s="175" t="s">
        <v>19</v>
      </c>
      <c r="N101" s="176" t="s">
        <v>43</v>
      </c>
      <c r="O101" s="64"/>
      <c r="P101" s="177">
        <f>O101*H101</f>
        <v>0</v>
      </c>
      <c r="Q101" s="177">
        <v>0</v>
      </c>
      <c r="R101" s="177">
        <f>Q101*H101</f>
        <v>0</v>
      </c>
      <c r="S101" s="177">
        <v>0</v>
      </c>
      <c r="T101" s="17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9" t="s">
        <v>118</v>
      </c>
      <c r="AT101" s="179" t="s">
        <v>113</v>
      </c>
      <c r="AU101" s="179" t="s">
        <v>79</v>
      </c>
      <c r="AY101" s="17" t="s">
        <v>111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7" t="s">
        <v>77</v>
      </c>
      <c r="BK101" s="180">
        <f>ROUND(I101*H101,2)</f>
        <v>0</v>
      </c>
      <c r="BL101" s="17" t="s">
        <v>118</v>
      </c>
      <c r="BM101" s="179" t="s">
        <v>149</v>
      </c>
    </row>
    <row r="102" spans="1:65" s="13" customFormat="1" ht="11.25">
      <c r="B102" s="186"/>
      <c r="C102" s="187"/>
      <c r="D102" s="188" t="s">
        <v>122</v>
      </c>
      <c r="E102" s="189" t="s">
        <v>19</v>
      </c>
      <c r="F102" s="190" t="s">
        <v>150</v>
      </c>
      <c r="G102" s="187"/>
      <c r="H102" s="191">
        <v>91.2</v>
      </c>
      <c r="I102" s="192"/>
      <c r="J102" s="187"/>
      <c r="K102" s="187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122</v>
      </c>
      <c r="AU102" s="197" t="s">
        <v>79</v>
      </c>
      <c r="AV102" s="13" t="s">
        <v>79</v>
      </c>
      <c r="AW102" s="13" t="s">
        <v>33</v>
      </c>
      <c r="AX102" s="13" t="s">
        <v>77</v>
      </c>
      <c r="AY102" s="197" t="s">
        <v>111</v>
      </c>
    </row>
    <row r="103" spans="1:65" s="2" customFormat="1" ht="24.2" customHeight="1">
      <c r="A103" s="34"/>
      <c r="B103" s="35"/>
      <c r="C103" s="168" t="s">
        <v>151</v>
      </c>
      <c r="D103" s="168" t="s">
        <v>113</v>
      </c>
      <c r="E103" s="169" t="s">
        <v>152</v>
      </c>
      <c r="F103" s="170" t="s">
        <v>153</v>
      </c>
      <c r="G103" s="171" t="s">
        <v>147</v>
      </c>
      <c r="H103" s="172">
        <v>267</v>
      </c>
      <c r="I103" s="173"/>
      <c r="J103" s="174">
        <f>ROUND(I103*H103,2)</f>
        <v>0</v>
      </c>
      <c r="K103" s="170" t="s">
        <v>117</v>
      </c>
      <c r="L103" s="39"/>
      <c r="M103" s="175" t="s">
        <v>19</v>
      </c>
      <c r="N103" s="176" t="s">
        <v>43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118</v>
      </c>
      <c r="AT103" s="179" t="s">
        <v>113</v>
      </c>
      <c r="AU103" s="179" t="s">
        <v>79</v>
      </c>
      <c r="AY103" s="17" t="s">
        <v>111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77</v>
      </c>
      <c r="BK103" s="180">
        <f>ROUND(I103*H103,2)</f>
        <v>0</v>
      </c>
      <c r="BL103" s="17" t="s">
        <v>118</v>
      </c>
      <c r="BM103" s="179" t="s">
        <v>154</v>
      </c>
    </row>
    <row r="104" spans="1:65" s="2" customFormat="1" ht="11.25">
      <c r="A104" s="34"/>
      <c r="B104" s="35"/>
      <c r="C104" s="36"/>
      <c r="D104" s="181" t="s">
        <v>120</v>
      </c>
      <c r="E104" s="36"/>
      <c r="F104" s="182" t="s">
        <v>155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120</v>
      </c>
      <c r="AU104" s="17" t="s">
        <v>79</v>
      </c>
    </row>
    <row r="105" spans="1:65" s="13" customFormat="1" ht="11.25">
      <c r="B105" s="186"/>
      <c r="C105" s="187"/>
      <c r="D105" s="188" t="s">
        <v>122</v>
      </c>
      <c r="E105" s="189" t="s">
        <v>19</v>
      </c>
      <c r="F105" s="190" t="s">
        <v>156</v>
      </c>
      <c r="G105" s="187"/>
      <c r="H105" s="191">
        <v>267</v>
      </c>
      <c r="I105" s="192"/>
      <c r="J105" s="187"/>
      <c r="K105" s="187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122</v>
      </c>
      <c r="AU105" s="197" t="s">
        <v>79</v>
      </c>
      <c r="AV105" s="13" t="s">
        <v>79</v>
      </c>
      <c r="AW105" s="13" t="s">
        <v>33</v>
      </c>
      <c r="AX105" s="13" t="s">
        <v>77</v>
      </c>
      <c r="AY105" s="197" t="s">
        <v>111</v>
      </c>
    </row>
    <row r="106" spans="1:65" s="2" customFormat="1" ht="24.2" customHeight="1">
      <c r="A106" s="34"/>
      <c r="B106" s="35"/>
      <c r="C106" s="168" t="s">
        <v>157</v>
      </c>
      <c r="D106" s="168" t="s">
        <v>113</v>
      </c>
      <c r="E106" s="169" t="s">
        <v>158</v>
      </c>
      <c r="F106" s="170" t="s">
        <v>159</v>
      </c>
      <c r="G106" s="171" t="s">
        <v>147</v>
      </c>
      <c r="H106" s="172">
        <v>89</v>
      </c>
      <c r="I106" s="173"/>
      <c r="J106" s="174">
        <f>ROUND(I106*H106,2)</f>
        <v>0</v>
      </c>
      <c r="K106" s="170" t="s">
        <v>117</v>
      </c>
      <c r="L106" s="39"/>
      <c r="M106" s="175" t="s">
        <v>19</v>
      </c>
      <c r="N106" s="176" t="s">
        <v>43</v>
      </c>
      <c r="O106" s="64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118</v>
      </c>
      <c r="AT106" s="179" t="s">
        <v>113</v>
      </c>
      <c r="AU106" s="179" t="s">
        <v>79</v>
      </c>
      <c r="AY106" s="17" t="s">
        <v>111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77</v>
      </c>
      <c r="BK106" s="180">
        <f>ROUND(I106*H106,2)</f>
        <v>0</v>
      </c>
      <c r="BL106" s="17" t="s">
        <v>118</v>
      </c>
      <c r="BM106" s="179" t="s">
        <v>160</v>
      </c>
    </row>
    <row r="107" spans="1:65" s="2" customFormat="1" ht="11.25">
      <c r="A107" s="34"/>
      <c r="B107" s="35"/>
      <c r="C107" s="36"/>
      <c r="D107" s="181" t="s">
        <v>120</v>
      </c>
      <c r="E107" s="36"/>
      <c r="F107" s="182" t="s">
        <v>161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120</v>
      </c>
      <c r="AU107" s="17" t="s">
        <v>79</v>
      </c>
    </row>
    <row r="108" spans="1:65" s="13" customFormat="1" ht="11.25">
      <c r="B108" s="186"/>
      <c r="C108" s="187"/>
      <c r="D108" s="188" t="s">
        <v>122</v>
      </c>
      <c r="E108" s="189" t="s">
        <v>19</v>
      </c>
      <c r="F108" s="190" t="s">
        <v>162</v>
      </c>
      <c r="G108" s="187"/>
      <c r="H108" s="191">
        <v>89</v>
      </c>
      <c r="I108" s="192"/>
      <c r="J108" s="187"/>
      <c r="K108" s="187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122</v>
      </c>
      <c r="AU108" s="197" t="s">
        <v>79</v>
      </c>
      <c r="AV108" s="13" t="s">
        <v>79</v>
      </c>
      <c r="AW108" s="13" t="s">
        <v>33</v>
      </c>
      <c r="AX108" s="13" t="s">
        <v>77</v>
      </c>
      <c r="AY108" s="197" t="s">
        <v>111</v>
      </c>
    </row>
    <row r="109" spans="1:65" s="2" customFormat="1" ht="21.75" customHeight="1">
      <c r="A109" s="34"/>
      <c r="B109" s="35"/>
      <c r="C109" s="168" t="s">
        <v>163</v>
      </c>
      <c r="D109" s="168" t="s">
        <v>113</v>
      </c>
      <c r="E109" s="169" t="s">
        <v>164</v>
      </c>
      <c r="F109" s="170" t="s">
        <v>165</v>
      </c>
      <c r="G109" s="171" t="s">
        <v>116</v>
      </c>
      <c r="H109" s="172">
        <v>626.9</v>
      </c>
      <c r="I109" s="173"/>
      <c r="J109" s="174">
        <f>ROUND(I109*H109,2)</f>
        <v>0</v>
      </c>
      <c r="K109" s="170" t="s">
        <v>117</v>
      </c>
      <c r="L109" s="39"/>
      <c r="M109" s="175" t="s">
        <v>19</v>
      </c>
      <c r="N109" s="176" t="s">
        <v>43</v>
      </c>
      <c r="O109" s="64"/>
      <c r="P109" s="177">
        <f>O109*H109</f>
        <v>0</v>
      </c>
      <c r="Q109" s="177">
        <v>8.4000000000000003E-4</v>
      </c>
      <c r="R109" s="177">
        <f>Q109*H109</f>
        <v>0.52659599999999995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118</v>
      </c>
      <c r="AT109" s="179" t="s">
        <v>113</v>
      </c>
      <c r="AU109" s="179" t="s">
        <v>79</v>
      </c>
      <c r="AY109" s="17" t="s">
        <v>111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77</v>
      </c>
      <c r="BK109" s="180">
        <f>ROUND(I109*H109,2)</f>
        <v>0</v>
      </c>
      <c r="BL109" s="17" t="s">
        <v>118</v>
      </c>
      <c r="BM109" s="179" t="s">
        <v>166</v>
      </c>
    </row>
    <row r="110" spans="1:65" s="2" customFormat="1" ht="11.25">
      <c r="A110" s="34"/>
      <c r="B110" s="35"/>
      <c r="C110" s="36"/>
      <c r="D110" s="181" t="s">
        <v>120</v>
      </c>
      <c r="E110" s="36"/>
      <c r="F110" s="182" t="s">
        <v>167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120</v>
      </c>
      <c r="AU110" s="17" t="s">
        <v>79</v>
      </c>
    </row>
    <row r="111" spans="1:65" s="13" customFormat="1" ht="11.25">
      <c r="B111" s="186"/>
      <c r="C111" s="187"/>
      <c r="D111" s="188" t="s">
        <v>122</v>
      </c>
      <c r="E111" s="189" t="s">
        <v>19</v>
      </c>
      <c r="F111" s="190" t="s">
        <v>168</v>
      </c>
      <c r="G111" s="187"/>
      <c r="H111" s="191">
        <v>626.9</v>
      </c>
      <c r="I111" s="192"/>
      <c r="J111" s="187"/>
      <c r="K111" s="187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122</v>
      </c>
      <c r="AU111" s="197" t="s">
        <v>79</v>
      </c>
      <c r="AV111" s="13" t="s">
        <v>79</v>
      </c>
      <c r="AW111" s="13" t="s">
        <v>33</v>
      </c>
      <c r="AX111" s="13" t="s">
        <v>77</v>
      </c>
      <c r="AY111" s="197" t="s">
        <v>111</v>
      </c>
    </row>
    <row r="112" spans="1:65" s="2" customFormat="1" ht="24.2" customHeight="1">
      <c r="A112" s="34"/>
      <c r="B112" s="35"/>
      <c r="C112" s="168" t="s">
        <v>169</v>
      </c>
      <c r="D112" s="168" t="s">
        <v>113</v>
      </c>
      <c r="E112" s="169" t="s">
        <v>170</v>
      </c>
      <c r="F112" s="170" t="s">
        <v>171</v>
      </c>
      <c r="G112" s="171" t="s">
        <v>116</v>
      </c>
      <c r="H112" s="172">
        <v>626.9</v>
      </c>
      <c r="I112" s="173"/>
      <c r="J112" s="174">
        <f>ROUND(I112*H112,2)</f>
        <v>0</v>
      </c>
      <c r="K112" s="170" t="s">
        <v>117</v>
      </c>
      <c r="L112" s="39"/>
      <c r="M112" s="175" t="s">
        <v>19</v>
      </c>
      <c r="N112" s="176" t="s">
        <v>43</v>
      </c>
      <c r="O112" s="64"/>
      <c r="P112" s="177">
        <f>O112*H112</f>
        <v>0</v>
      </c>
      <c r="Q112" s="177">
        <v>0</v>
      </c>
      <c r="R112" s="177">
        <f>Q112*H112</f>
        <v>0</v>
      </c>
      <c r="S112" s="177">
        <v>0</v>
      </c>
      <c r="T112" s="17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79" t="s">
        <v>118</v>
      </c>
      <c r="AT112" s="179" t="s">
        <v>113</v>
      </c>
      <c r="AU112" s="179" t="s">
        <v>79</v>
      </c>
      <c r="AY112" s="17" t="s">
        <v>111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7" t="s">
        <v>77</v>
      </c>
      <c r="BK112" s="180">
        <f>ROUND(I112*H112,2)</f>
        <v>0</v>
      </c>
      <c r="BL112" s="17" t="s">
        <v>118</v>
      </c>
      <c r="BM112" s="179" t="s">
        <v>172</v>
      </c>
    </row>
    <row r="113" spans="1:65" s="2" customFormat="1" ht="11.25">
      <c r="A113" s="34"/>
      <c r="B113" s="35"/>
      <c r="C113" s="36"/>
      <c r="D113" s="181" t="s">
        <v>120</v>
      </c>
      <c r="E113" s="36"/>
      <c r="F113" s="182" t="s">
        <v>173</v>
      </c>
      <c r="G113" s="36"/>
      <c r="H113" s="36"/>
      <c r="I113" s="183"/>
      <c r="J113" s="36"/>
      <c r="K113" s="36"/>
      <c r="L113" s="39"/>
      <c r="M113" s="184"/>
      <c r="N113" s="18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120</v>
      </c>
      <c r="AU113" s="17" t="s">
        <v>79</v>
      </c>
    </row>
    <row r="114" spans="1:65" s="13" customFormat="1" ht="11.25">
      <c r="B114" s="186"/>
      <c r="C114" s="187"/>
      <c r="D114" s="188" t="s">
        <v>122</v>
      </c>
      <c r="E114" s="189" t="s">
        <v>19</v>
      </c>
      <c r="F114" s="190" t="s">
        <v>168</v>
      </c>
      <c r="G114" s="187"/>
      <c r="H114" s="191">
        <v>626.9</v>
      </c>
      <c r="I114" s="192"/>
      <c r="J114" s="187"/>
      <c r="K114" s="187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122</v>
      </c>
      <c r="AU114" s="197" t="s">
        <v>79</v>
      </c>
      <c r="AV114" s="13" t="s">
        <v>79</v>
      </c>
      <c r="AW114" s="13" t="s">
        <v>33</v>
      </c>
      <c r="AX114" s="13" t="s">
        <v>77</v>
      </c>
      <c r="AY114" s="197" t="s">
        <v>111</v>
      </c>
    </row>
    <row r="115" spans="1:65" s="2" customFormat="1" ht="37.9" customHeight="1">
      <c r="A115" s="34"/>
      <c r="B115" s="35"/>
      <c r="C115" s="168" t="s">
        <v>174</v>
      </c>
      <c r="D115" s="168" t="s">
        <v>113</v>
      </c>
      <c r="E115" s="169" t="s">
        <v>175</v>
      </c>
      <c r="F115" s="170" t="s">
        <v>176</v>
      </c>
      <c r="G115" s="171" t="s">
        <v>147</v>
      </c>
      <c r="H115" s="172">
        <v>356</v>
      </c>
      <c r="I115" s="173"/>
      <c r="J115" s="174">
        <f>ROUND(I115*H115,2)</f>
        <v>0</v>
      </c>
      <c r="K115" s="170" t="s">
        <v>177</v>
      </c>
      <c r="L115" s="39"/>
      <c r="M115" s="175" t="s">
        <v>19</v>
      </c>
      <c r="N115" s="176" t="s">
        <v>43</v>
      </c>
      <c r="O115" s="64"/>
      <c r="P115" s="177">
        <f>O115*H115</f>
        <v>0</v>
      </c>
      <c r="Q115" s="177">
        <v>0</v>
      </c>
      <c r="R115" s="177">
        <f>Q115*H115</f>
        <v>0</v>
      </c>
      <c r="S115" s="177">
        <v>0</v>
      </c>
      <c r="T115" s="17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79" t="s">
        <v>118</v>
      </c>
      <c r="AT115" s="179" t="s">
        <v>113</v>
      </c>
      <c r="AU115" s="179" t="s">
        <v>79</v>
      </c>
      <c r="AY115" s="17" t="s">
        <v>111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7" t="s">
        <v>77</v>
      </c>
      <c r="BK115" s="180">
        <f>ROUND(I115*H115,2)</f>
        <v>0</v>
      </c>
      <c r="BL115" s="17" t="s">
        <v>118</v>
      </c>
      <c r="BM115" s="179" t="s">
        <v>178</v>
      </c>
    </row>
    <row r="116" spans="1:65" s="13" customFormat="1" ht="11.25">
      <c r="B116" s="186"/>
      <c r="C116" s="187"/>
      <c r="D116" s="188" t="s">
        <v>122</v>
      </c>
      <c r="E116" s="189" t="s">
        <v>19</v>
      </c>
      <c r="F116" s="190" t="s">
        <v>179</v>
      </c>
      <c r="G116" s="187"/>
      <c r="H116" s="191">
        <v>356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122</v>
      </c>
      <c r="AU116" s="197" t="s">
        <v>79</v>
      </c>
      <c r="AV116" s="13" t="s">
        <v>79</v>
      </c>
      <c r="AW116" s="13" t="s">
        <v>33</v>
      </c>
      <c r="AX116" s="13" t="s">
        <v>77</v>
      </c>
      <c r="AY116" s="197" t="s">
        <v>111</v>
      </c>
    </row>
    <row r="117" spans="1:65" s="2" customFormat="1" ht="37.9" customHeight="1">
      <c r="A117" s="34"/>
      <c r="B117" s="35"/>
      <c r="C117" s="168" t="s">
        <v>180</v>
      </c>
      <c r="D117" s="168" t="s">
        <v>113</v>
      </c>
      <c r="E117" s="169" t="s">
        <v>181</v>
      </c>
      <c r="F117" s="170" t="s">
        <v>182</v>
      </c>
      <c r="G117" s="171" t="s">
        <v>147</v>
      </c>
      <c r="H117" s="172">
        <v>265.3</v>
      </c>
      <c r="I117" s="173"/>
      <c r="J117" s="174">
        <f>ROUND(I117*H117,2)</f>
        <v>0</v>
      </c>
      <c r="K117" s="170" t="s">
        <v>19</v>
      </c>
      <c r="L117" s="39"/>
      <c r="M117" s="175" t="s">
        <v>19</v>
      </c>
      <c r="N117" s="176" t="s">
        <v>43</v>
      </c>
      <c r="O117" s="64"/>
      <c r="P117" s="177">
        <f>O117*H117</f>
        <v>0</v>
      </c>
      <c r="Q117" s="177">
        <v>0</v>
      </c>
      <c r="R117" s="177">
        <f>Q117*H117</f>
        <v>0</v>
      </c>
      <c r="S117" s="177">
        <v>0</v>
      </c>
      <c r="T117" s="17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79" t="s">
        <v>118</v>
      </c>
      <c r="AT117" s="179" t="s">
        <v>113</v>
      </c>
      <c r="AU117" s="179" t="s">
        <v>79</v>
      </c>
      <c r="AY117" s="17" t="s">
        <v>111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17" t="s">
        <v>77</v>
      </c>
      <c r="BK117" s="180">
        <f>ROUND(I117*H117,2)</f>
        <v>0</v>
      </c>
      <c r="BL117" s="17" t="s">
        <v>118</v>
      </c>
      <c r="BM117" s="179" t="s">
        <v>183</v>
      </c>
    </row>
    <row r="118" spans="1:65" s="13" customFormat="1" ht="11.25">
      <c r="B118" s="186"/>
      <c r="C118" s="187"/>
      <c r="D118" s="188" t="s">
        <v>122</v>
      </c>
      <c r="E118" s="189" t="s">
        <v>19</v>
      </c>
      <c r="F118" s="190" t="s">
        <v>179</v>
      </c>
      <c r="G118" s="187"/>
      <c r="H118" s="191">
        <v>356</v>
      </c>
      <c r="I118" s="192"/>
      <c r="J118" s="187"/>
      <c r="K118" s="187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122</v>
      </c>
      <c r="AU118" s="197" t="s">
        <v>79</v>
      </c>
      <c r="AV118" s="13" t="s">
        <v>79</v>
      </c>
      <c r="AW118" s="13" t="s">
        <v>33</v>
      </c>
      <c r="AX118" s="13" t="s">
        <v>72</v>
      </c>
      <c r="AY118" s="197" t="s">
        <v>111</v>
      </c>
    </row>
    <row r="119" spans="1:65" s="13" customFormat="1" ht="11.25">
      <c r="B119" s="186"/>
      <c r="C119" s="187"/>
      <c r="D119" s="188" t="s">
        <v>122</v>
      </c>
      <c r="E119" s="189" t="s">
        <v>19</v>
      </c>
      <c r="F119" s="190" t="s">
        <v>184</v>
      </c>
      <c r="G119" s="187"/>
      <c r="H119" s="191">
        <v>-25.2</v>
      </c>
      <c r="I119" s="192"/>
      <c r="J119" s="187"/>
      <c r="K119" s="187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122</v>
      </c>
      <c r="AU119" s="197" t="s">
        <v>79</v>
      </c>
      <c r="AV119" s="13" t="s">
        <v>79</v>
      </c>
      <c r="AW119" s="13" t="s">
        <v>33</v>
      </c>
      <c r="AX119" s="13" t="s">
        <v>72</v>
      </c>
      <c r="AY119" s="197" t="s">
        <v>111</v>
      </c>
    </row>
    <row r="120" spans="1:65" s="13" customFormat="1" ht="11.25">
      <c r="B120" s="186"/>
      <c r="C120" s="187"/>
      <c r="D120" s="188" t="s">
        <v>122</v>
      </c>
      <c r="E120" s="189" t="s">
        <v>19</v>
      </c>
      <c r="F120" s="190" t="s">
        <v>185</v>
      </c>
      <c r="G120" s="187"/>
      <c r="H120" s="191">
        <v>-64.400000000000006</v>
      </c>
      <c r="I120" s="192"/>
      <c r="J120" s="187"/>
      <c r="K120" s="187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122</v>
      </c>
      <c r="AU120" s="197" t="s">
        <v>79</v>
      </c>
      <c r="AV120" s="13" t="s">
        <v>79</v>
      </c>
      <c r="AW120" s="13" t="s">
        <v>33</v>
      </c>
      <c r="AX120" s="13" t="s">
        <v>72</v>
      </c>
      <c r="AY120" s="197" t="s">
        <v>111</v>
      </c>
    </row>
    <row r="121" spans="1:65" s="13" customFormat="1" ht="11.25">
      <c r="B121" s="186"/>
      <c r="C121" s="187"/>
      <c r="D121" s="188" t="s">
        <v>122</v>
      </c>
      <c r="E121" s="189" t="s">
        <v>19</v>
      </c>
      <c r="F121" s="190" t="s">
        <v>186</v>
      </c>
      <c r="G121" s="187"/>
      <c r="H121" s="191">
        <v>-1.1000000000000001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122</v>
      </c>
      <c r="AU121" s="197" t="s">
        <v>79</v>
      </c>
      <c r="AV121" s="13" t="s">
        <v>79</v>
      </c>
      <c r="AW121" s="13" t="s">
        <v>33</v>
      </c>
      <c r="AX121" s="13" t="s">
        <v>72</v>
      </c>
      <c r="AY121" s="197" t="s">
        <v>111</v>
      </c>
    </row>
    <row r="122" spans="1:65" s="14" customFormat="1" ht="11.25">
      <c r="B122" s="198"/>
      <c r="C122" s="199"/>
      <c r="D122" s="188" t="s">
        <v>122</v>
      </c>
      <c r="E122" s="200" t="s">
        <v>19</v>
      </c>
      <c r="F122" s="201" t="s">
        <v>129</v>
      </c>
      <c r="G122" s="199"/>
      <c r="H122" s="202">
        <v>265.29999999999995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122</v>
      </c>
      <c r="AU122" s="208" t="s">
        <v>79</v>
      </c>
      <c r="AV122" s="14" t="s">
        <v>118</v>
      </c>
      <c r="AW122" s="14" t="s">
        <v>33</v>
      </c>
      <c r="AX122" s="14" t="s">
        <v>77</v>
      </c>
      <c r="AY122" s="208" t="s">
        <v>111</v>
      </c>
    </row>
    <row r="123" spans="1:65" s="2" customFormat="1" ht="24.2" customHeight="1">
      <c r="A123" s="34"/>
      <c r="B123" s="35"/>
      <c r="C123" s="209" t="s">
        <v>187</v>
      </c>
      <c r="D123" s="209" t="s">
        <v>188</v>
      </c>
      <c r="E123" s="210" t="s">
        <v>189</v>
      </c>
      <c r="F123" s="211" t="s">
        <v>190</v>
      </c>
      <c r="G123" s="212" t="s">
        <v>191</v>
      </c>
      <c r="H123" s="213">
        <v>705.16700000000003</v>
      </c>
      <c r="I123" s="214"/>
      <c r="J123" s="215">
        <f>ROUND(I123*H123,2)</f>
        <v>0</v>
      </c>
      <c r="K123" s="211" t="s">
        <v>177</v>
      </c>
      <c r="L123" s="216"/>
      <c r="M123" s="217" t="s">
        <v>19</v>
      </c>
      <c r="N123" s="218" t="s">
        <v>43</v>
      </c>
      <c r="O123" s="64"/>
      <c r="P123" s="177">
        <f>O123*H123</f>
        <v>0</v>
      </c>
      <c r="Q123" s="177">
        <v>1</v>
      </c>
      <c r="R123" s="177">
        <f>Q123*H123</f>
        <v>705.16700000000003</v>
      </c>
      <c r="S123" s="177">
        <v>0</v>
      </c>
      <c r="T123" s="17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9" t="s">
        <v>157</v>
      </c>
      <c r="AT123" s="179" t="s">
        <v>188</v>
      </c>
      <c r="AU123" s="179" t="s">
        <v>79</v>
      </c>
      <c r="AY123" s="17" t="s">
        <v>111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7" t="s">
        <v>77</v>
      </c>
      <c r="BK123" s="180">
        <f>ROUND(I123*H123,2)</f>
        <v>0</v>
      </c>
      <c r="BL123" s="17" t="s">
        <v>118</v>
      </c>
      <c r="BM123" s="179" t="s">
        <v>192</v>
      </c>
    </row>
    <row r="124" spans="1:65" s="13" customFormat="1" ht="11.25">
      <c r="B124" s="186"/>
      <c r="C124" s="187"/>
      <c r="D124" s="188" t="s">
        <v>122</v>
      </c>
      <c r="E124" s="189" t="s">
        <v>19</v>
      </c>
      <c r="F124" s="190" t="s">
        <v>179</v>
      </c>
      <c r="G124" s="187"/>
      <c r="H124" s="191">
        <v>356</v>
      </c>
      <c r="I124" s="192"/>
      <c r="J124" s="187"/>
      <c r="K124" s="187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122</v>
      </c>
      <c r="AU124" s="197" t="s">
        <v>79</v>
      </c>
      <c r="AV124" s="13" t="s">
        <v>79</v>
      </c>
      <c r="AW124" s="13" t="s">
        <v>33</v>
      </c>
      <c r="AX124" s="13" t="s">
        <v>72</v>
      </c>
      <c r="AY124" s="197" t="s">
        <v>111</v>
      </c>
    </row>
    <row r="125" spans="1:65" s="13" customFormat="1" ht="11.25">
      <c r="B125" s="186"/>
      <c r="C125" s="187"/>
      <c r="D125" s="188" t="s">
        <v>122</v>
      </c>
      <c r="E125" s="189" t="s">
        <v>19</v>
      </c>
      <c r="F125" s="190" t="s">
        <v>184</v>
      </c>
      <c r="G125" s="187"/>
      <c r="H125" s="191">
        <v>-25.2</v>
      </c>
      <c r="I125" s="192"/>
      <c r="J125" s="187"/>
      <c r="K125" s="187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122</v>
      </c>
      <c r="AU125" s="197" t="s">
        <v>79</v>
      </c>
      <c r="AV125" s="13" t="s">
        <v>79</v>
      </c>
      <c r="AW125" s="13" t="s">
        <v>33</v>
      </c>
      <c r="AX125" s="13" t="s">
        <v>72</v>
      </c>
      <c r="AY125" s="197" t="s">
        <v>111</v>
      </c>
    </row>
    <row r="126" spans="1:65" s="13" customFormat="1" ht="11.25">
      <c r="B126" s="186"/>
      <c r="C126" s="187"/>
      <c r="D126" s="188" t="s">
        <v>122</v>
      </c>
      <c r="E126" s="189" t="s">
        <v>19</v>
      </c>
      <c r="F126" s="190" t="s">
        <v>185</v>
      </c>
      <c r="G126" s="187"/>
      <c r="H126" s="191">
        <v>-64.400000000000006</v>
      </c>
      <c r="I126" s="192"/>
      <c r="J126" s="187"/>
      <c r="K126" s="187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122</v>
      </c>
      <c r="AU126" s="197" t="s">
        <v>79</v>
      </c>
      <c r="AV126" s="13" t="s">
        <v>79</v>
      </c>
      <c r="AW126" s="13" t="s">
        <v>33</v>
      </c>
      <c r="AX126" s="13" t="s">
        <v>72</v>
      </c>
      <c r="AY126" s="197" t="s">
        <v>111</v>
      </c>
    </row>
    <row r="127" spans="1:65" s="13" customFormat="1" ht="11.25">
      <c r="B127" s="186"/>
      <c r="C127" s="187"/>
      <c r="D127" s="188" t="s">
        <v>122</v>
      </c>
      <c r="E127" s="189" t="s">
        <v>19</v>
      </c>
      <c r="F127" s="190" t="s">
        <v>186</v>
      </c>
      <c r="G127" s="187"/>
      <c r="H127" s="191">
        <v>-1.1000000000000001</v>
      </c>
      <c r="I127" s="192"/>
      <c r="J127" s="187"/>
      <c r="K127" s="187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122</v>
      </c>
      <c r="AU127" s="197" t="s">
        <v>79</v>
      </c>
      <c r="AV127" s="13" t="s">
        <v>79</v>
      </c>
      <c r="AW127" s="13" t="s">
        <v>33</v>
      </c>
      <c r="AX127" s="13" t="s">
        <v>72</v>
      </c>
      <c r="AY127" s="197" t="s">
        <v>111</v>
      </c>
    </row>
    <row r="128" spans="1:65" s="14" customFormat="1" ht="11.25">
      <c r="B128" s="198"/>
      <c r="C128" s="199"/>
      <c r="D128" s="188" t="s">
        <v>122</v>
      </c>
      <c r="E128" s="200" t="s">
        <v>19</v>
      </c>
      <c r="F128" s="201" t="s">
        <v>129</v>
      </c>
      <c r="G128" s="199"/>
      <c r="H128" s="202">
        <v>265.29999999999995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122</v>
      </c>
      <c r="AU128" s="208" t="s">
        <v>79</v>
      </c>
      <c r="AV128" s="14" t="s">
        <v>118</v>
      </c>
      <c r="AW128" s="14" t="s">
        <v>33</v>
      </c>
      <c r="AX128" s="14" t="s">
        <v>72</v>
      </c>
      <c r="AY128" s="208" t="s">
        <v>111</v>
      </c>
    </row>
    <row r="129" spans="1:65" s="13" customFormat="1" ht="11.25">
      <c r="B129" s="186"/>
      <c r="C129" s="187"/>
      <c r="D129" s="188" t="s">
        <v>122</v>
      </c>
      <c r="E129" s="189" t="s">
        <v>19</v>
      </c>
      <c r="F129" s="190" t="s">
        <v>193</v>
      </c>
      <c r="G129" s="187"/>
      <c r="H129" s="191">
        <v>705.16700000000003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122</v>
      </c>
      <c r="AU129" s="197" t="s">
        <v>79</v>
      </c>
      <c r="AV129" s="13" t="s">
        <v>79</v>
      </c>
      <c r="AW129" s="13" t="s">
        <v>33</v>
      </c>
      <c r="AX129" s="13" t="s">
        <v>77</v>
      </c>
      <c r="AY129" s="197" t="s">
        <v>111</v>
      </c>
    </row>
    <row r="130" spans="1:65" s="2" customFormat="1" ht="16.5" customHeight="1">
      <c r="A130" s="34"/>
      <c r="B130" s="35"/>
      <c r="C130" s="168" t="s">
        <v>194</v>
      </c>
      <c r="D130" s="168" t="s">
        <v>113</v>
      </c>
      <c r="E130" s="169" t="s">
        <v>195</v>
      </c>
      <c r="F130" s="170" t="s">
        <v>196</v>
      </c>
      <c r="G130" s="171" t="s">
        <v>147</v>
      </c>
      <c r="H130" s="172">
        <v>356</v>
      </c>
      <c r="I130" s="173"/>
      <c r="J130" s="174">
        <f>ROUND(I130*H130,2)</f>
        <v>0</v>
      </c>
      <c r="K130" s="170" t="s">
        <v>19</v>
      </c>
      <c r="L130" s="39"/>
      <c r="M130" s="175" t="s">
        <v>19</v>
      </c>
      <c r="N130" s="176" t="s">
        <v>43</v>
      </c>
      <c r="O130" s="64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118</v>
      </c>
      <c r="AT130" s="179" t="s">
        <v>113</v>
      </c>
      <c r="AU130" s="179" t="s">
        <v>79</v>
      </c>
      <c r="AY130" s="17" t="s">
        <v>111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77</v>
      </c>
      <c r="BK130" s="180">
        <f>ROUND(I130*H130,2)</f>
        <v>0</v>
      </c>
      <c r="BL130" s="17" t="s">
        <v>118</v>
      </c>
      <c r="BM130" s="179" t="s">
        <v>197</v>
      </c>
    </row>
    <row r="131" spans="1:65" s="13" customFormat="1" ht="11.25">
      <c r="B131" s="186"/>
      <c r="C131" s="187"/>
      <c r="D131" s="188" t="s">
        <v>122</v>
      </c>
      <c r="E131" s="189" t="s">
        <v>19</v>
      </c>
      <c r="F131" s="190" t="s">
        <v>179</v>
      </c>
      <c r="G131" s="187"/>
      <c r="H131" s="191">
        <v>356</v>
      </c>
      <c r="I131" s="192"/>
      <c r="J131" s="187"/>
      <c r="K131" s="187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122</v>
      </c>
      <c r="AU131" s="197" t="s">
        <v>79</v>
      </c>
      <c r="AV131" s="13" t="s">
        <v>79</v>
      </c>
      <c r="AW131" s="13" t="s">
        <v>33</v>
      </c>
      <c r="AX131" s="13" t="s">
        <v>77</v>
      </c>
      <c r="AY131" s="197" t="s">
        <v>111</v>
      </c>
    </row>
    <row r="132" spans="1:65" s="2" customFormat="1" ht="21.75" customHeight="1">
      <c r="A132" s="34"/>
      <c r="B132" s="35"/>
      <c r="C132" s="168" t="s">
        <v>8</v>
      </c>
      <c r="D132" s="168" t="s">
        <v>113</v>
      </c>
      <c r="E132" s="169" t="s">
        <v>198</v>
      </c>
      <c r="F132" s="170" t="s">
        <v>199</v>
      </c>
      <c r="G132" s="171" t="s">
        <v>191</v>
      </c>
      <c r="H132" s="172">
        <v>783.2</v>
      </c>
      <c r="I132" s="173"/>
      <c r="J132" s="174">
        <f>ROUND(I132*H132,2)</f>
        <v>0</v>
      </c>
      <c r="K132" s="170" t="s">
        <v>200</v>
      </c>
      <c r="L132" s="39"/>
      <c r="M132" s="175" t="s">
        <v>19</v>
      </c>
      <c r="N132" s="176" t="s">
        <v>43</v>
      </c>
      <c r="O132" s="64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118</v>
      </c>
      <c r="AT132" s="179" t="s">
        <v>113</v>
      </c>
      <c r="AU132" s="179" t="s">
        <v>79</v>
      </c>
      <c r="AY132" s="17" t="s">
        <v>111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77</v>
      </c>
      <c r="BK132" s="180">
        <f>ROUND(I132*H132,2)</f>
        <v>0</v>
      </c>
      <c r="BL132" s="17" t="s">
        <v>118</v>
      </c>
      <c r="BM132" s="179" t="s">
        <v>201</v>
      </c>
    </row>
    <row r="133" spans="1:65" s="13" customFormat="1" ht="11.25">
      <c r="B133" s="186"/>
      <c r="C133" s="187"/>
      <c r="D133" s="188" t="s">
        <v>122</v>
      </c>
      <c r="E133" s="189" t="s">
        <v>19</v>
      </c>
      <c r="F133" s="190" t="s">
        <v>179</v>
      </c>
      <c r="G133" s="187"/>
      <c r="H133" s="191">
        <v>356</v>
      </c>
      <c r="I133" s="192"/>
      <c r="J133" s="187"/>
      <c r="K133" s="187"/>
      <c r="L133" s="193"/>
      <c r="M133" s="194"/>
      <c r="N133" s="195"/>
      <c r="O133" s="195"/>
      <c r="P133" s="195"/>
      <c r="Q133" s="195"/>
      <c r="R133" s="195"/>
      <c r="S133" s="195"/>
      <c r="T133" s="196"/>
      <c r="AT133" s="197" t="s">
        <v>122</v>
      </c>
      <c r="AU133" s="197" t="s">
        <v>79</v>
      </c>
      <c r="AV133" s="13" t="s">
        <v>79</v>
      </c>
      <c r="AW133" s="13" t="s">
        <v>33</v>
      </c>
      <c r="AX133" s="13" t="s">
        <v>72</v>
      </c>
      <c r="AY133" s="197" t="s">
        <v>111</v>
      </c>
    </row>
    <row r="134" spans="1:65" s="13" customFormat="1" ht="11.25">
      <c r="B134" s="186"/>
      <c r="C134" s="187"/>
      <c r="D134" s="188" t="s">
        <v>122</v>
      </c>
      <c r="E134" s="189" t="s">
        <v>19</v>
      </c>
      <c r="F134" s="190" t="s">
        <v>202</v>
      </c>
      <c r="G134" s="187"/>
      <c r="H134" s="191">
        <v>783.2</v>
      </c>
      <c r="I134" s="192"/>
      <c r="J134" s="187"/>
      <c r="K134" s="187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122</v>
      </c>
      <c r="AU134" s="197" t="s">
        <v>79</v>
      </c>
      <c r="AV134" s="13" t="s">
        <v>79</v>
      </c>
      <c r="AW134" s="13" t="s">
        <v>33</v>
      </c>
      <c r="AX134" s="13" t="s">
        <v>77</v>
      </c>
      <c r="AY134" s="197" t="s">
        <v>111</v>
      </c>
    </row>
    <row r="135" spans="1:65" s="2" customFormat="1" ht="16.5" customHeight="1">
      <c r="A135" s="34"/>
      <c r="B135" s="35"/>
      <c r="C135" s="168" t="s">
        <v>203</v>
      </c>
      <c r="D135" s="168" t="s">
        <v>113</v>
      </c>
      <c r="E135" s="169" t="s">
        <v>204</v>
      </c>
      <c r="F135" s="170" t="s">
        <v>205</v>
      </c>
      <c r="G135" s="171" t="s">
        <v>147</v>
      </c>
      <c r="H135" s="172">
        <v>265.3</v>
      </c>
      <c r="I135" s="173"/>
      <c r="J135" s="174">
        <f>ROUND(I135*H135,2)</f>
        <v>0</v>
      </c>
      <c r="K135" s="170" t="s">
        <v>19</v>
      </c>
      <c r="L135" s="39"/>
      <c r="M135" s="175" t="s">
        <v>19</v>
      </c>
      <c r="N135" s="176" t="s">
        <v>43</v>
      </c>
      <c r="O135" s="64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9" t="s">
        <v>118</v>
      </c>
      <c r="AT135" s="179" t="s">
        <v>113</v>
      </c>
      <c r="AU135" s="179" t="s">
        <v>79</v>
      </c>
      <c r="AY135" s="17" t="s">
        <v>111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7" t="s">
        <v>77</v>
      </c>
      <c r="BK135" s="180">
        <f>ROUND(I135*H135,2)</f>
        <v>0</v>
      </c>
      <c r="BL135" s="17" t="s">
        <v>118</v>
      </c>
      <c r="BM135" s="179" t="s">
        <v>206</v>
      </c>
    </row>
    <row r="136" spans="1:65" s="13" customFormat="1" ht="11.25">
      <c r="B136" s="186"/>
      <c r="C136" s="187"/>
      <c r="D136" s="188" t="s">
        <v>122</v>
      </c>
      <c r="E136" s="189" t="s">
        <v>19</v>
      </c>
      <c r="F136" s="190" t="s">
        <v>179</v>
      </c>
      <c r="G136" s="187"/>
      <c r="H136" s="191">
        <v>356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122</v>
      </c>
      <c r="AU136" s="197" t="s">
        <v>79</v>
      </c>
      <c r="AV136" s="13" t="s">
        <v>79</v>
      </c>
      <c r="AW136" s="13" t="s">
        <v>33</v>
      </c>
      <c r="AX136" s="13" t="s">
        <v>72</v>
      </c>
      <c r="AY136" s="197" t="s">
        <v>111</v>
      </c>
    </row>
    <row r="137" spans="1:65" s="13" customFormat="1" ht="11.25">
      <c r="B137" s="186"/>
      <c r="C137" s="187"/>
      <c r="D137" s="188" t="s">
        <v>122</v>
      </c>
      <c r="E137" s="189" t="s">
        <v>19</v>
      </c>
      <c r="F137" s="190" t="s">
        <v>184</v>
      </c>
      <c r="G137" s="187"/>
      <c r="H137" s="191">
        <v>-25.2</v>
      </c>
      <c r="I137" s="192"/>
      <c r="J137" s="187"/>
      <c r="K137" s="187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122</v>
      </c>
      <c r="AU137" s="197" t="s">
        <v>79</v>
      </c>
      <c r="AV137" s="13" t="s">
        <v>79</v>
      </c>
      <c r="AW137" s="13" t="s">
        <v>33</v>
      </c>
      <c r="AX137" s="13" t="s">
        <v>72</v>
      </c>
      <c r="AY137" s="197" t="s">
        <v>111</v>
      </c>
    </row>
    <row r="138" spans="1:65" s="13" customFormat="1" ht="11.25">
      <c r="B138" s="186"/>
      <c r="C138" s="187"/>
      <c r="D138" s="188" t="s">
        <v>122</v>
      </c>
      <c r="E138" s="189" t="s">
        <v>19</v>
      </c>
      <c r="F138" s="190" t="s">
        <v>185</v>
      </c>
      <c r="G138" s="187"/>
      <c r="H138" s="191">
        <v>-64.400000000000006</v>
      </c>
      <c r="I138" s="192"/>
      <c r="J138" s="187"/>
      <c r="K138" s="187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122</v>
      </c>
      <c r="AU138" s="197" t="s">
        <v>79</v>
      </c>
      <c r="AV138" s="13" t="s">
        <v>79</v>
      </c>
      <c r="AW138" s="13" t="s">
        <v>33</v>
      </c>
      <c r="AX138" s="13" t="s">
        <v>72</v>
      </c>
      <c r="AY138" s="197" t="s">
        <v>111</v>
      </c>
    </row>
    <row r="139" spans="1:65" s="13" customFormat="1" ht="11.25">
      <c r="B139" s="186"/>
      <c r="C139" s="187"/>
      <c r="D139" s="188" t="s">
        <v>122</v>
      </c>
      <c r="E139" s="189" t="s">
        <v>19</v>
      </c>
      <c r="F139" s="190" t="s">
        <v>186</v>
      </c>
      <c r="G139" s="187"/>
      <c r="H139" s="191">
        <v>-1.1000000000000001</v>
      </c>
      <c r="I139" s="192"/>
      <c r="J139" s="187"/>
      <c r="K139" s="187"/>
      <c r="L139" s="193"/>
      <c r="M139" s="194"/>
      <c r="N139" s="195"/>
      <c r="O139" s="195"/>
      <c r="P139" s="195"/>
      <c r="Q139" s="195"/>
      <c r="R139" s="195"/>
      <c r="S139" s="195"/>
      <c r="T139" s="196"/>
      <c r="AT139" s="197" t="s">
        <v>122</v>
      </c>
      <c r="AU139" s="197" t="s">
        <v>79</v>
      </c>
      <c r="AV139" s="13" t="s">
        <v>79</v>
      </c>
      <c r="AW139" s="13" t="s">
        <v>33</v>
      </c>
      <c r="AX139" s="13" t="s">
        <v>72</v>
      </c>
      <c r="AY139" s="197" t="s">
        <v>111</v>
      </c>
    </row>
    <row r="140" spans="1:65" s="14" customFormat="1" ht="11.25">
      <c r="B140" s="198"/>
      <c r="C140" s="199"/>
      <c r="D140" s="188" t="s">
        <v>122</v>
      </c>
      <c r="E140" s="200" t="s">
        <v>19</v>
      </c>
      <c r="F140" s="201" t="s">
        <v>129</v>
      </c>
      <c r="G140" s="199"/>
      <c r="H140" s="202">
        <v>265.29999999999995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122</v>
      </c>
      <c r="AU140" s="208" t="s">
        <v>79</v>
      </c>
      <c r="AV140" s="14" t="s">
        <v>118</v>
      </c>
      <c r="AW140" s="14" t="s">
        <v>33</v>
      </c>
      <c r="AX140" s="14" t="s">
        <v>77</v>
      </c>
      <c r="AY140" s="208" t="s">
        <v>111</v>
      </c>
    </row>
    <row r="141" spans="1:65" s="12" customFormat="1" ht="22.9" customHeight="1">
      <c r="B141" s="152"/>
      <c r="C141" s="153"/>
      <c r="D141" s="154" t="s">
        <v>71</v>
      </c>
      <c r="E141" s="166" t="s">
        <v>118</v>
      </c>
      <c r="F141" s="166" t="s">
        <v>207</v>
      </c>
      <c r="G141" s="153"/>
      <c r="H141" s="153"/>
      <c r="I141" s="156"/>
      <c r="J141" s="167">
        <f>BK141</f>
        <v>0</v>
      </c>
      <c r="K141" s="153"/>
      <c r="L141" s="158"/>
      <c r="M141" s="159"/>
      <c r="N141" s="160"/>
      <c r="O141" s="160"/>
      <c r="P141" s="161">
        <f>SUM(P142:P149)</f>
        <v>0</v>
      </c>
      <c r="Q141" s="160"/>
      <c r="R141" s="161">
        <f>SUM(R142:R149)</f>
        <v>167.333145</v>
      </c>
      <c r="S141" s="160"/>
      <c r="T141" s="162">
        <f>SUM(T142:T149)</f>
        <v>0</v>
      </c>
      <c r="AR141" s="163" t="s">
        <v>77</v>
      </c>
      <c r="AT141" s="164" t="s">
        <v>71</v>
      </c>
      <c r="AU141" s="164" t="s">
        <v>77</v>
      </c>
      <c r="AY141" s="163" t="s">
        <v>111</v>
      </c>
      <c r="BK141" s="165">
        <f>SUM(BK142:BK149)</f>
        <v>0</v>
      </c>
    </row>
    <row r="142" spans="1:65" s="2" customFormat="1" ht="16.5" customHeight="1">
      <c r="A142" s="34"/>
      <c r="B142" s="35"/>
      <c r="C142" s="168" t="s">
        <v>208</v>
      </c>
      <c r="D142" s="168" t="s">
        <v>113</v>
      </c>
      <c r="E142" s="169" t="s">
        <v>209</v>
      </c>
      <c r="F142" s="170" t="s">
        <v>210</v>
      </c>
      <c r="G142" s="171" t="s">
        <v>147</v>
      </c>
      <c r="H142" s="172">
        <v>88.5</v>
      </c>
      <c r="I142" s="173"/>
      <c r="J142" s="174">
        <f>ROUND(I142*H142,2)</f>
        <v>0</v>
      </c>
      <c r="K142" s="170" t="s">
        <v>19</v>
      </c>
      <c r="L142" s="39"/>
      <c r="M142" s="175" t="s">
        <v>19</v>
      </c>
      <c r="N142" s="176" t="s">
        <v>43</v>
      </c>
      <c r="O142" s="64"/>
      <c r="P142" s="177">
        <f>O142*H142</f>
        <v>0</v>
      </c>
      <c r="Q142" s="177">
        <v>1.8907700000000001</v>
      </c>
      <c r="R142" s="177">
        <f>Q142*H142</f>
        <v>167.333145</v>
      </c>
      <c r="S142" s="177">
        <v>0</v>
      </c>
      <c r="T142" s="17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9" t="s">
        <v>118</v>
      </c>
      <c r="AT142" s="179" t="s">
        <v>113</v>
      </c>
      <c r="AU142" s="179" t="s">
        <v>79</v>
      </c>
      <c r="AY142" s="17" t="s">
        <v>111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7" t="s">
        <v>77</v>
      </c>
      <c r="BK142" s="180">
        <f>ROUND(I142*H142,2)</f>
        <v>0</v>
      </c>
      <c r="BL142" s="17" t="s">
        <v>118</v>
      </c>
      <c r="BM142" s="179" t="s">
        <v>211</v>
      </c>
    </row>
    <row r="143" spans="1:65" s="13" customFormat="1" ht="11.25">
      <c r="B143" s="186"/>
      <c r="C143" s="187"/>
      <c r="D143" s="188" t="s">
        <v>122</v>
      </c>
      <c r="E143" s="189" t="s">
        <v>19</v>
      </c>
      <c r="F143" s="190" t="s">
        <v>212</v>
      </c>
      <c r="G143" s="187"/>
      <c r="H143" s="191">
        <v>25.2</v>
      </c>
      <c r="I143" s="192"/>
      <c r="J143" s="187"/>
      <c r="K143" s="187"/>
      <c r="L143" s="193"/>
      <c r="M143" s="194"/>
      <c r="N143" s="195"/>
      <c r="O143" s="195"/>
      <c r="P143" s="195"/>
      <c r="Q143" s="195"/>
      <c r="R143" s="195"/>
      <c r="S143" s="195"/>
      <c r="T143" s="196"/>
      <c r="AT143" s="197" t="s">
        <v>122</v>
      </c>
      <c r="AU143" s="197" t="s">
        <v>79</v>
      </c>
      <c r="AV143" s="13" t="s">
        <v>79</v>
      </c>
      <c r="AW143" s="13" t="s">
        <v>33</v>
      </c>
      <c r="AX143" s="13" t="s">
        <v>72</v>
      </c>
      <c r="AY143" s="197" t="s">
        <v>111</v>
      </c>
    </row>
    <row r="144" spans="1:65" s="13" customFormat="1" ht="11.25">
      <c r="B144" s="186"/>
      <c r="C144" s="187"/>
      <c r="D144" s="188" t="s">
        <v>122</v>
      </c>
      <c r="E144" s="189" t="s">
        <v>19</v>
      </c>
      <c r="F144" s="190" t="s">
        <v>213</v>
      </c>
      <c r="G144" s="187"/>
      <c r="H144" s="191">
        <v>64.400000000000006</v>
      </c>
      <c r="I144" s="192"/>
      <c r="J144" s="187"/>
      <c r="K144" s="187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122</v>
      </c>
      <c r="AU144" s="197" t="s">
        <v>79</v>
      </c>
      <c r="AV144" s="13" t="s">
        <v>79</v>
      </c>
      <c r="AW144" s="13" t="s">
        <v>33</v>
      </c>
      <c r="AX144" s="13" t="s">
        <v>72</v>
      </c>
      <c r="AY144" s="197" t="s">
        <v>111</v>
      </c>
    </row>
    <row r="145" spans="1:65" s="13" customFormat="1" ht="11.25">
      <c r="B145" s="186"/>
      <c r="C145" s="187"/>
      <c r="D145" s="188" t="s">
        <v>122</v>
      </c>
      <c r="E145" s="189" t="s">
        <v>19</v>
      </c>
      <c r="F145" s="190" t="s">
        <v>186</v>
      </c>
      <c r="G145" s="187"/>
      <c r="H145" s="191">
        <v>-1.1000000000000001</v>
      </c>
      <c r="I145" s="192"/>
      <c r="J145" s="187"/>
      <c r="K145" s="187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122</v>
      </c>
      <c r="AU145" s="197" t="s">
        <v>79</v>
      </c>
      <c r="AV145" s="13" t="s">
        <v>79</v>
      </c>
      <c r="AW145" s="13" t="s">
        <v>33</v>
      </c>
      <c r="AX145" s="13" t="s">
        <v>72</v>
      </c>
      <c r="AY145" s="197" t="s">
        <v>111</v>
      </c>
    </row>
    <row r="146" spans="1:65" s="14" customFormat="1" ht="11.25">
      <c r="B146" s="198"/>
      <c r="C146" s="199"/>
      <c r="D146" s="188" t="s">
        <v>122</v>
      </c>
      <c r="E146" s="200" t="s">
        <v>19</v>
      </c>
      <c r="F146" s="201" t="s">
        <v>129</v>
      </c>
      <c r="G146" s="199"/>
      <c r="H146" s="202">
        <v>88.500000000000014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122</v>
      </c>
      <c r="AU146" s="208" t="s">
        <v>79</v>
      </c>
      <c r="AV146" s="14" t="s">
        <v>118</v>
      </c>
      <c r="AW146" s="14" t="s">
        <v>33</v>
      </c>
      <c r="AX146" s="14" t="s">
        <v>77</v>
      </c>
      <c r="AY146" s="208" t="s">
        <v>111</v>
      </c>
    </row>
    <row r="147" spans="1:65" s="2" customFormat="1" ht="21.75" customHeight="1">
      <c r="A147" s="34"/>
      <c r="B147" s="35"/>
      <c r="C147" s="168" t="s">
        <v>214</v>
      </c>
      <c r="D147" s="168" t="s">
        <v>113</v>
      </c>
      <c r="E147" s="169" t="s">
        <v>215</v>
      </c>
      <c r="F147" s="170" t="s">
        <v>216</v>
      </c>
      <c r="G147" s="171" t="s">
        <v>147</v>
      </c>
      <c r="H147" s="172">
        <v>1.75</v>
      </c>
      <c r="I147" s="173"/>
      <c r="J147" s="174">
        <f>ROUND(I147*H147,2)</f>
        <v>0</v>
      </c>
      <c r="K147" s="170" t="s">
        <v>117</v>
      </c>
      <c r="L147" s="39"/>
      <c r="M147" s="175" t="s">
        <v>19</v>
      </c>
      <c r="N147" s="176" t="s">
        <v>43</v>
      </c>
      <c r="O147" s="64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9" t="s">
        <v>118</v>
      </c>
      <c r="AT147" s="179" t="s">
        <v>113</v>
      </c>
      <c r="AU147" s="179" t="s">
        <v>79</v>
      </c>
      <c r="AY147" s="17" t="s">
        <v>111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7" t="s">
        <v>77</v>
      </c>
      <c r="BK147" s="180">
        <f>ROUND(I147*H147,2)</f>
        <v>0</v>
      </c>
      <c r="BL147" s="17" t="s">
        <v>118</v>
      </c>
      <c r="BM147" s="179" t="s">
        <v>217</v>
      </c>
    </row>
    <row r="148" spans="1:65" s="2" customFormat="1" ht="11.25">
      <c r="A148" s="34"/>
      <c r="B148" s="35"/>
      <c r="C148" s="36"/>
      <c r="D148" s="181" t="s">
        <v>120</v>
      </c>
      <c r="E148" s="36"/>
      <c r="F148" s="182" t="s">
        <v>218</v>
      </c>
      <c r="G148" s="36"/>
      <c r="H148" s="36"/>
      <c r="I148" s="183"/>
      <c r="J148" s="36"/>
      <c r="K148" s="36"/>
      <c r="L148" s="39"/>
      <c r="M148" s="184"/>
      <c r="N148" s="18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120</v>
      </c>
      <c r="AU148" s="17" t="s">
        <v>79</v>
      </c>
    </row>
    <row r="149" spans="1:65" s="13" customFormat="1" ht="11.25">
      <c r="B149" s="186"/>
      <c r="C149" s="187"/>
      <c r="D149" s="188" t="s">
        <v>122</v>
      </c>
      <c r="E149" s="189" t="s">
        <v>19</v>
      </c>
      <c r="F149" s="190" t="s">
        <v>219</v>
      </c>
      <c r="G149" s="187"/>
      <c r="H149" s="191">
        <v>1.75</v>
      </c>
      <c r="I149" s="192"/>
      <c r="J149" s="187"/>
      <c r="K149" s="187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122</v>
      </c>
      <c r="AU149" s="197" t="s">
        <v>79</v>
      </c>
      <c r="AV149" s="13" t="s">
        <v>79</v>
      </c>
      <c r="AW149" s="13" t="s">
        <v>33</v>
      </c>
      <c r="AX149" s="13" t="s">
        <v>77</v>
      </c>
      <c r="AY149" s="197" t="s">
        <v>111</v>
      </c>
    </row>
    <row r="150" spans="1:65" s="12" customFormat="1" ht="22.9" customHeight="1">
      <c r="B150" s="152"/>
      <c r="C150" s="153"/>
      <c r="D150" s="154" t="s">
        <v>71</v>
      </c>
      <c r="E150" s="166" t="s">
        <v>140</v>
      </c>
      <c r="F150" s="166" t="s">
        <v>220</v>
      </c>
      <c r="G150" s="153"/>
      <c r="H150" s="153"/>
      <c r="I150" s="156"/>
      <c r="J150" s="167">
        <f>BK150</f>
        <v>0</v>
      </c>
      <c r="K150" s="153"/>
      <c r="L150" s="158"/>
      <c r="M150" s="159"/>
      <c r="N150" s="160"/>
      <c r="O150" s="160"/>
      <c r="P150" s="161">
        <f>SUM(P151:P167)</f>
        <v>0</v>
      </c>
      <c r="Q150" s="160"/>
      <c r="R150" s="161">
        <f>SUM(R151:R167)</f>
        <v>0.88443899999999998</v>
      </c>
      <c r="S150" s="160"/>
      <c r="T150" s="162">
        <f>SUM(T151:T167)</f>
        <v>0</v>
      </c>
      <c r="AR150" s="163" t="s">
        <v>77</v>
      </c>
      <c r="AT150" s="164" t="s">
        <v>71</v>
      </c>
      <c r="AU150" s="164" t="s">
        <v>77</v>
      </c>
      <c r="AY150" s="163" t="s">
        <v>111</v>
      </c>
      <c r="BK150" s="165">
        <f>SUM(BK151:BK167)</f>
        <v>0</v>
      </c>
    </row>
    <row r="151" spans="1:65" s="2" customFormat="1" ht="16.5" customHeight="1">
      <c r="A151" s="34"/>
      <c r="B151" s="35"/>
      <c r="C151" s="168" t="s">
        <v>221</v>
      </c>
      <c r="D151" s="168" t="s">
        <v>113</v>
      </c>
      <c r="E151" s="169" t="s">
        <v>222</v>
      </c>
      <c r="F151" s="170" t="s">
        <v>223</v>
      </c>
      <c r="G151" s="171" t="s">
        <v>116</v>
      </c>
      <c r="H151" s="172">
        <v>1449.9</v>
      </c>
      <c r="I151" s="173"/>
      <c r="J151" s="174">
        <f>ROUND(I151*H151,2)</f>
        <v>0</v>
      </c>
      <c r="K151" s="170" t="s">
        <v>117</v>
      </c>
      <c r="L151" s="39"/>
      <c r="M151" s="175" t="s">
        <v>19</v>
      </c>
      <c r="N151" s="176" t="s">
        <v>43</v>
      </c>
      <c r="O151" s="64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9" t="s">
        <v>118</v>
      </c>
      <c r="AT151" s="179" t="s">
        <v>113</v>
      </c>
      <c r="AU151" s="179" t="s">
        <v>79</v>
      </c>
      <c r="AY151" s="17" t="s">
        <v>111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7" t="s">
        <v>77</v>
      </c>
      <c r="BK151" s="180">
        <f>ROUND(I151*H151,2)</f>
        <v>0</v>
      </c>
      <c r="BL151" s="17" t="s">
        <v>118</v>
      </c>
      <c r="BM151" s="179" t="s">
        <v>224</v>
      </c>
    </row>
    <row r="152" spans="1:65" s="2" customFormat="1" ht="11.25">
      <c r="A152" s="34"/>
      <c r="B152" s="35"/>
      <c r="C152" s="36"/>
      <c r="D152" s="181" t="s">
        <v>120</v>
      </c>
      <c r="E152" s="36"/>
      <c r="F152" s="182" t="s">
        <v>225</v>
      </c>
      <c r="G152" s="36"/>
      <c r="H152" s="36"/>
      <c r="I152" s="183"/>
      <c r="J152" s="36"/>
      <c r="K152" s="36"/>
      <c r="L152" s="39"/>
      <c r="M152" s="184"/>
      <c r="N152" s="18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120</v>
      </c>
      <c r="AU152" s="17" t="s">
        <v>79</v>
      </c>
    </row>
    <row r="153" spans="1:65" s="13" customFormat="1" ht="11.25">
      <c r="B153" s="186"/>
      <c r="C153" s="187"/>
      <c r="D153" s="188" t="s">
        <v>122</v>
      </c>
      <c r="E153" s="189" t="s">
        <v>19</v>
      </c>
      <c r="F153" s="190" t="s">
        <v>226</v>
      </c>
      <c r="G153" s="187"/>
      <c r="H153" s="191">
        <v>682.2</v>
      </c>
      <c r="I153" s="192"/>
      <c r="J153" s="187"/>
      <c r="K153" s="187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122</v>
      </c>
      <c r="AU153" s="197" t="s">
        <v>79</v>
      </c>
      <c r="AV153" s="13" t="s">
        <v>79</v>
      </c>
      <c r="AW153" s="13" t="s">
        <v>33</v>
      </c>
      <c r="AX153" s="13" t="s">
        <v>72</v>
      </c>
      <c r="AY153" s="197" t="s">
        <v>111</v>
      </c>
    </row>
    <row r="154" spans="1:65" s="13" customFormat="1" ht="11.25">
      <c r="B154" s="186"/>
      <c r="C154" s="187"/>
      <c r="D154" s="188" t="s">
        <v>122</v>
      </c>
      <c r="E154" s="189" t="s">
        <v>19</v>
      </c>
      <c r="F154" s="190" t="s">
        <v>227</v>
      </c>
      <c r="G154" s="187"/>
      <c r="H154" s="191">
        <v>767.7</v>
      </c>
      <c r="I154" s="192"/>
      <c r="J154" s="187"/>
      <c r="K154" s="187"/>
      <c r="L154" s="193"/>
      <c r="M154" s="194"/>
      <c r="N154" s="195"/>
      <c r="O154" s="195"/>
      <c r="P154" s="195"/>
      <c r="Q154" s="195"/>
      <c r="R154" s="195"/>
      <c r="S154" s="195"/>
      <c r="T154" s="196"/>
      <c r="AT154" s="197" t="s">
        <v>122</v>
      </c>
      <c r="AU154" s="197" t="s">
        <v>79</v>
      </c>
      <c r="AV154" s="13" t="s">
        <v>79</v>
      </c>
      <c r="AW154" s="13" t="s">
        <v>33</v>
      </c>
      <c r="AX154" s="13" t="s">
        <v>72</v>
      </c>
      <c r="AY154" s="197" t="s">
        <v>111</v>
      </c>
    </row>
    <row r="155" spans="1:65" s="14" customFormat="1" ht="11.25">
      <c r="B155" s="198"/>
      <c r="C155" s="199"/>
      <c r="D155" s="188" t="s">
        <v>122</v>
      </c>
      <c r="E155" s="200" t="s">
        <v>19</v>
      </c>
      <c r="F155" s="201" t="s">
        <v>129</v>
      </c>
      <c r="G155" s="199"/>
      <c r="H155" s="202">
        <v>1449.9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122</v>
      </c>
      <c r="AU155" s="208" t="s">
        <v>79</v>
      </c>
      <c r="AV155" s="14" t="s">
        <v>118</v>
      </c>
      <c r="AW155" s="14" t="s">
        <v>33</v>
      </c>
      <c r="AX155" s="14" t="s">
        <v>77</v>
      </c>
      <c r="AY155" s="208" t="s">
        <v>111</v>
      </c>
    </row>
    <row r="156" spans="1:65" s="2" customFormat="1" ht="24.2" customHeight="1">
      <c r="A156" s="34"/>
      <c r="B156" s="35"/>
      <c r="C156" s="168" t="s">
        <v>228</v>
      </c>
      <c r="D156" s="168" t="s">
        <v>113</v>
      </c>
      <c r="E156" s="169" t="s">
        <v>229</v>
      </c>
      <c r="F156" s="170" t="s">
        <v>230</v>
      </c>
      <c r="G156" s="171" t="s">
        <v>116</v>
      </c>
      <c r="H156" s="172">
        <v>383.85</v>
      </c>
      <c r="I156" s="173"/>
      <c r="J156" s="174">
        <f>ROUND(I156*H156,2)</f>
        <v>0</v>
      </c>
      <c r="K156" s="170" t="s">
        <v>117</v>
      </c>
      <c r="L156" s="39"/>
      <c r="M156" s="175" t="s">
        <v>19</v>
      </c>
      <c r="N156" s="176" t="s">
        <v>43</v>
      </c>
      <c r="O156" s="64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9" t="s">
        <v>118</v>
      </c>
      <c r="AT156" s="179" t="s">
        <v>113</v>
      </c>
      <c r="AU156" s="179" t="s">
        <v>79</v>
      </c>
      <c r="AY156" s="17" t="s">
        <v>111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7" t="s">
        <v>77</v>
      </c>
      <c r="BK156" s="180">
        <f>ROUND(I156*H156,2)</f>
        <v>0</v>
      </c>
      <c r="BL156" s="17" t="s">
        <v>118</v>
      </c>
      <c r="BM156" s="179" t="s">
        <v>231</v>
      </c>
    </row>
    <row r="157" spans="1:65" s="2" customFormat="1" ht="11.25">
      <c r="A157" s="34"/>
      <c r="B157" s="35"/>
      <c r="C157" s="36"/>
      <c r="D157" s="181" t="s">
        <v>120</v>
      </c>
      <c r="E157" s="36"/>
      <c r="F157" s="182" t="s">
        <v>232</v>
      </c>
      <c r="G157" s="36"/>
      <c r="H157" s="36"/>
      <c r="I157" s="183"/>
      <c r="J157" s="36"/>
      <c r="K157" s="36"/>
      <c r="L157" s="39"/>
      <c r="M157" s="184"/>
      <c r="N157" s="18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120</v>
      </c>
      <c r="AU157" s="17" t="s">
        <v>79</v>
      </c>
    </row>
    <row r="158" spans="1:65" s="13" customFormat="1" ht="11.25">
      <c r="B158" s="186"/>
      <c r="C158" s="187"/>
      <c r="D158" s="188" t="s">
        <v>122</v>
      </c>
      <c r="E158" s="189" t="s">
        <v>19</v>
      </c>
      <c r="F158" s="190" t="s">
        <v>128</v>
      </c>
      <c r="G158" s="187"/>
      <c r="H158" s="191">
        <v>383.85</v>
      </c>
      <c r="I158" s="192"/>
      <c r="J158" s="187"/>
      <c r="K158" s="187"/>
      <c r="L158" s="193"/>
      <c r="M158" s="194"/>
      <c r="N158" s="195"/>
      <c r="O158" s="195"/>
      <c r="P158" s="195"/>
      <c r="Q158" s="195"/>
      <c r="R158" s="195"/>
      <c r="S158" s="195"/>
      <c r="T158" s="196"/>
      <c r="AT158" s="197" t="s">
        <v>122</v>
      </c>
      <c r="AU158" s="197" t="s">
        <v>79</v>
      </c>
      <c r="AV158" s="13" t="s">
        <v>79</v>
      </c>
      <c r="AW158" s="13" t="s">
        <v>33</v>
      </c>
      <c r="AX158" s="13" t="s">
        <v>77</v>
      </c>
      <c r="AY158" s="197" t="s">
        <v>111</v>
      </c>
    </row>
    <row r="159" spans="1:65" s="2" customFormat="1" ht="21.75" customHeight="1">
      <c r="A159" s="34"/>
      <c r="B159" s="35"/>
      <c r="C159" s="168" t="s">
        <v>7</v>
      </c>
      <c r="D159" s="168" t="s">
        <v>113</v>
      </c>
      <c r="E159" s="169" t="s">
        <v>233</v>
      </c>
      <c r="F159" s="170" t="s">
        <v>234</v>
      </c>
      <c r="G159" s="171" t="s">
        <v>116</v>
      </c>
      <c r="H159" s="172">
        <v>1449.9</v>
      </c>
      <c r="I159" s="173"/>
      <c r="J159" s="174">
        <f>ROUND(I159*H159,2)</f>
        <v>0</v>
      </c>
      <c r="K159" s="170" t="s">
        <v>177</v>
      </c>
      <c r="L159" s="39"/>
      <c r="M159" s="175" t="s">
        <v>19</v>
      </c>
      <c r="N159" s="176" t="s">
        <v>43</v>
      </c>
      <c r="O159" s="64"/>
      <c r="P159" s="177">
        <f>O159*H159</f>
        <v>0</v>
      </c>
      <c r="Q159" s="177">
        <v>6.0999999999999997E-4</v>
      </c>
      <c r="R159" s="177">
        <f>Q159*H159</f>
        <v>0.88443899999999998</v>
      </c>
      <c r="S159" s="177">
        <v>0</v>
      </c>
      <c r="T159" s="17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9" t="s">
        <v>118</v>
      </c>
      <c r="AT159" s="179" t="s">
        <v>113</v>
      </c>
      <c r="AU159" s="179" t="s">
        <v>79</v>
      </c>
      <c r="AY159" s="17" t="s">
        <v>111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7" t="s">
        <v>77</v>
      </c>
      <c r="BK159" s="180">
        <f>ROUND(I159*H159,2)</f>
        <v>0</v>
      </c>
      <c r="BL159" s="17" t="s">
        <v>118</v>
      </c>
      <c r="BM159" s="179" t="s">
        <v>235</v>
      </c>
    </row>
    <row r="160" spans="1:65" s="13" customFormat="1" ht="11.25">
      <c r="B160" s="186"/>
      <c r="C160" s="187"/>
      <c r="D160" s="188" t="s">
        <v>122</v>
      </c>
      <c r="E160" s="189" t="s">
        <v>19</v>
      </c>
      <c r="F160" s="190" t="s">
        <v>236</v>
      </c>
      <c r="G160" s="187"/>
      <c r="H160" s="191">
        <v>682.2</v>
      </c>
      <c r="I160" s="192"/>
      <c r="J160" s="187"/>
      <c r="K160" s="187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122</v>
      </c>
      <c r="AU160" s="197" t="s">
        <v>79</v>
      </c>
      <c r="AV160" s="13" t="s">
        <v>79</v>
      </c>
      <c r="AW160" s="13" t="s">
        <v>33</v>
      </c>
      <c r="AX160" s="13" t="s">
        <v>72</v>
      </c>
      <c r="AY160" s="197" t="s">
        <v>111</v>
      </c>
    </row>
    <row r="161" spans="1:65" s="13" customFormat="1" ht="11.25">
      <c r="B161" s="186"/>
      <c r="C161" s="187"/>
      <c r="D161" s="188" t="s">
        <v>122</v>
      </c>
      <c r="E161" s="189" t="s">
        <v>19</v>
      </c>
      <c r="F161" s="190" t="s">
        <v>237</v>
      </c>
      <c r="G161" s="187"/>
      <c r="H161" s="191">
        <v>767.7</v>
      </c>
      <c r="I161" s="192"/>
      <c r="J161" s="187"/>
      <c r="K161" s="187"/>
      <c r="L161" s="193"/>
      <c r="M161" s="194"/>
      <c r="N161" s="195"/>
      <c r="O161" s="195"/>
      <c r="P161" s="195"/>
      <c r="Q161" s="195"/>
      <c r="R161" s="195"/>
      <c r="S161" s="195"/>
      <c r="T161" s="196"/>
      <c r="AT161" s="197" t="s">
        <v>122</v>
      </c>
      <c r="AU161" s="197" t="s">
        <v>79</v>
      </c>
      <c r="AV161" s="13" t="s">
        <v>79</v>
      </c>
      <c r="AW161" s="13" t="s">
        <v>33</v>
      </c>
      <c r="AX161" s="13" t="s">
        <v>72</v>
      </c>
      <c r="AY161" s="197" t="s">
        <v>111</v>
      </c>
    </row>
    <row r="162" spans="1:65" s="14" customFormat="1" ht="11.25">
      <c r="B162" s="198"/>
      <c r="C162" s="199"/>
      <c r="D162" s="188" t="s">
        <v>122</v>
      </c>
      <c r="E162" s="200" t="s">
        <v>19</v>
      </c>
      <c r="F162" s="201" t="s">
        <v>129</v>
      </c>
      <c r="G162" s="199"/>
      <c r="H162" s="202">
        <v>1449.9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122</v>
      </c>
      <c r="AU162" s="208" t="s">
        <v>79</v>
      </c>
      <c r="AV162" s="14" t="s">
        <v>118</v>
      </c>
      <c r="AW162" s="14" t="s">
        <v>33</v>
      </c>
      <c r="AX162" s="14" t="s">
        <v>77</v>
      </c>
      <c r="AY162" s="208" t="s">
        <v>111</v>
      </c>
    </row>
    <row r="163" spans="1:65" s="2" customFormat="1" ht="24.2" customHeight="1">
      <c r="A163" s="34"/>
      <c r="B163" s="35"/>
      <c r="C163" s="168" t="s">
        <v>238</v>
      </c>
      <c r="D163" s="168" t="s">
        <v>113</v>
      </c>
      <c r="E163" s="169" t="s">
        <v>239</v>
      </c>
      <c r="F163" s="170" t="s">
        <v>240</v>
      </c>
      <c r="G163" s="171" t="s">
        <v>116</v>
      </c>
      <c r="H163" s="172">
        <v>383.85</v>
      </c>
      <c r="I163" s="173"/>
      <c r="J163" s="174">
        <f>ROUND(I163*H163,2)</f>
        <v>0</v>
      </c>
      <c r="K163" s="170" t="s">
        <v>241</v>
      </c>
      <c r="L163" s="39"/>
      <c r="M163" s="175" t="s">
        <v>19</v>
      </c>
      <c r="N163" s="176" t="s">
        <v>43</v>
      </c>
      <c r="O163" s="64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9" t="s">
        <v>118</v>
      </c>
      <c r="AT163" s="179" t="s">
        <v>113</v>
      </c>
      <c r="AU163" s="179" t="s">
        <v>79</v>
      </c>
      <c r="AY163" s="17" t="s">
        <v>111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7" t="s">
        <v>77</v>
      </c>
      <c r="BK163" s="180">
        <f>ROUND(I163*H163,2)</f>
        <v>0</v>
      </c>
      <c r="BL163" s="17" t="s">
        <v>118</v>
      </c>
      <c r="BM163" s="179" t="s">
        <v>242</v>
      </c>
    </row>
    <row r="164" spans="1:65" s="13" customFormat="1" ht="11.25">
      <c r="B164" s="186"/>
      <c r="C164" s="187"/>
      <c r="D164" s="188" t="s">
        <v>122</v>
      </c>
      <c r="E164" s="189" t="s">
        <v>19</v>
      </c>
      <c r="F164" s="190" t="s">
        <v>128</v>
      </c>
      <c r="G164" s="187"/>
      <c r="H164" s="191">
        <v>383.85</v>
      </c>
      <c r="I164" s="192"/>
      <c r="J164" s="187"/>
      <c r="K164" s="187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122</v>
      </c>
      <c r="AU164" s="197" t="s">
        <v>79</v>
      </c>
      <c r="AV164" s="13" t="s">
        <v>79</v>
      </c>
      <c r="AW164" s="13" t="s">
        <v>33</v>
      </c>
      <c r="AX164" s="13" t="s">
        <v>77</v>
      </c>
      <c r="AY164" s="197" t="s">
        <v>111</v>
      </c>
    </row>
    <row r="165" spans="1:65" s="2" customFormat="1" ht="24.2" customHeight="1">
      <c r="A165" s="34"/>
      <c r="B165" s="35"/>
      <c r="C165" s="168" t="s">
        <v>243</v>
      </c>
      <c r="D165" s="168" t="s">
        <v>113</v>
      </c>
      <c r="E165" s="169" t="s">
        <v>244</v>
      </c>
      <c r="F165" s="170" t="s">
        <v>245</v>
      </c>
      <c r="G165" s="171" t="s">
        <v>116</v>
      </c>
      <c r="H165" s="172">
        <v>383.85</v>
      </c>
      <c r="I165" s="173"/>
      <c r="J165" s="174">
        <f>ROUND(I165*H165,2)</f>
        <v>0</v>
      </c>
      <c r="K165" s="170" t="s">
        <v>117</v>
      </c>
      <c r="L165" s="39"/>
      <c r="M165" s="175" t="s">
        <v>19</v>
      </c>
      <c r="N165" s="176" t="s">
        <v>43</v>
      </c>
      <c r="O165" s="64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9" t="s">
        <v>118</v>
      </c>
      <c r="AT165" s="179" t="s">
        <v>113</v>
      </c>
      <c r="AU165" s="179" t="s">
        <v>79</v>
      </c>
      <c r="AY165" s="17" t="s">
        <v>111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7" t="s">
        <v>77</v>
      </c>
      <c r="BK165" s="180">
        <f>ROUND(I165*H165,2)</f>
        <v>0</v>
      </c>
      <c r="BL165" s="17" t="s">
        <v>118</v>
      </c>
      <c r="BM165" s="179" t="s">
        <v>246</v>
      </c>
    </row>
    <row r="166" spans="1:65" s="2" customFormat="1" ht="11.25">
      <c r="A166" s="34"/>
      <c r="B166" s="35"/>
      <c r="C166" s="36"/>
      <c r="D166" s="181" t="s">
        <v>120</v>
      </c>
      <c r="E166" s="36"/>
      <c r="F166" s="182" t="s">
        <v>247</v>
      </c>
      <c r="G166" s="36"/>
      <c r="H166" s="36"/>
      <c r="I166" s="183"/>
      <c r="J166" s="36"/>
      <c r="K166" s="36"/>
      <c r="L166" s="39"/>
      <c r="M166" s="184"/>
      <c r="N166" s="18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120</v>
      </c>
      <c r="AU166" s="17" t="s">
        <v>79</v>
      </c>
    </row>
    <row r="167" spans="1:65" s="13" customFormat="1" ht="11.25">
      <c r="B167" s="186"/>
      <c r="C167" s="187"/>
      <c r="D167" s="188" t="s">
        <v>122</v>
      </c>
      <c r="E167" s="189" t="s">
        <v>19</v>
      </c>
      <c r="F167" s="190" t="s">
        <v>128</v>
      </c>
      <c r="G167" s="187"/>
      <c r="H167" s="191">
        <v>383.85</v>
      </c>
      <c r="I167" s="192"/>
      <c r="J167" s="187"/>
      <c r="K167" s="187"/>
      <c r="L167" s="193"/>
      <c r="M167" s="194"/>
      <c r="N167" s="195"/>
      <c r="O167" s="195"/>
      <c r="P167" s="195"/>
      <c r="Q167" s="195"/>
      <c r="R167" s="195"/>
      <c r="S167" s="195"/>
      <c r="T167" s="196"/>
      <c r="AT167" s="197" t="s">
        <v>122</v>
      </c>
      <c r="AU167" s="197" t="s">
        <v>79</v>
      </c>
      <c r="AV167" s="13" t="s">
        <v>79</v>
      </c>
      <c r="AW167" s="13" t="s">
        <v>33</v>
      </c>
      <c r="AX167" s="13" t="s">
        <v>77</v>
      </c>
      <c r="AY167" s="197" t="s">
        <v>111</v>
      </c>
    </row>
    <row r="168" spans="1:65" s="12" customFormat="1" ht="22.9" customHeight="1">
      <c r="B168" s="152"/>
      <c r="C168" s="153"/>
      <c r="D168" s="154" t="s">
        <v>71</v>
      </c>
      <c r="E168" s="166" t="s">
        <v>157</v>
      </c>
      <c r="F168" s="166" t="s">
        <v>248</v>
      </c>
      <c r="G168" s="153"/>
      <c r="H168" s="153"/>
      <c r="I168" s="156"/>
      <c r="J168" s="167">
        <f>BK168</f>
        <v>0</v>
      </c>
      <c r="K168" s="153"/>
      <c r="L168" s="158"/>
      <c r="M168" s="159"/>
      <c r="N168" s="160"/>
      <c r="O168" s="160"/>
      <c r="P168" s="161">
        <f>SUM(P169:P253)</f>
        <v>0</v>
      </c>
      <c r="Q168" s="160"/>
      <c r="R168" s="161">
        <f>SUM(R169:R253)</f>
        <v>6.3748692799999995</v>
      </c>
      <c r="S168" s="160"/>
      <c r="T168" s="162">
        <f>SUM(T169:T253)</f>
        <v>0.8</v>
      </c>
      <c r="AR168" s="163" t="s">
        <v>77</v>
      </c>
      <c r="AT168" s="164" t="s">
        <v>71</v>
      </c>
      <c r="AU168" s="164" t="s">
        <v>77</v>
      </c>
      <c r="AY168" s="163" t="s">
        <v>111</v>
      </c>
      <c r="BK168" s="165">
        <f>SUM(BK169:BK253)</f>
        <v>0</v>
      </c>
    </row>
    <row r="169" spans="1:65" s="2" customFormat="1" ht="16.5" customHeight="1">
      <c r="A169" s="34"/>
      <c r="B169" s="35"/>
      <c r="C169" s="168" t="s">
        <v>249</v>
      </c>
      <c r="D169" s="168" t="s">
        <v>113</v>
      </c>
      <c r="E169" s="169" t="s">
        <v>250</v>
      </c>
      <c r="F169" s="170" t="s">
        <v>251</v>
      </c>
      <c r="G169" s="171" t="s">
        <v>137</v>
      </c>
      <c r="H169" s="172">
        <v>167.7</v>
      </c>
      <c r="I169" s="173"/>
      <c r="J169" s="174">
        <f>ROUND(I169*H169,2)</f>
        <v>0</v>
      </c>
      <c r="K169" s="170" t="s">
        <v>19</v>
      </c>
      <c r="L169" s="39"/>
      <c r="M169" s="175" t="s">
        <v>19</v>
      </c>
      <c r="N169" s="176" t="s">
        <v>43</v>
      </c>
      <c r="O169" s="64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9" t="s">
        <v>118</v>
      </c>
      <c r="AT169" s="179" t="s">
        <v>113</v>
      </c>
      <c r="AU169" s="179" t="s">
        <v>79</v>
      </c>
      <c r="AY169" s="17" t="s">
        <v>111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7" t="s">
        <v>77</v>
      </c>
      <c r="BK169" s="180">
        <f>ROUND(I169*H169,2)</f>
        <v>0</v>
      </c>
      <c r="BL169" s="17" t="s">
        <v>118</v>
      </c>
      <c r="BM169" s="179" t="s">
        <v>252</v>
      </c>
    </row>
    <row r="170" spans="1:65" s="13" customFormat="1" ht="11.25">
      <c r="B170" s="186"/>
      <c r="C170" s="187"/>
      <c r="D170" s="188" t="s">
        <v>122</v>
      </c>
      <c r="E170" s="189" t="s">
        <v>19</v>
      </c>
      <c r="F170" s="190" t="s">
        <v>253</v>
      </c>
      <c r="G170" s="187"/>
      <c r="H170" s="191">
        <v>167.7</v>
      </c>
      <c r="I170" s="192"/>
      <c r="J170" s="187"/>
      <c r="K170" s="187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122</v>
      </c>
      <c r="AU170" s="197" t="s">
        <v>79</v>
      </c>
      <c r="AV170" s="13" t="s">
        <v>79</v>
      </c>
      <c r="AW170" s="13" t="s">
        <v>33</v>
      </c>
      <c r="AX170" s="13" t="s">
        <v>77</v>
      </c>
      <c r="AY170" s="197" t="s">
        <v>111</v>
      </c>
    </row>
    <row r="171" spans="1:65" s="2" customFormat="1" ht="16.5" customHeight="1">
      <c r="A171" s="34"/>
      <c r="B171" s="35"/>
      <c r="C171" s="209" t="s">
        <v>254</v>
      </c>
      <c r="D171" s="209" t="s">
        <v>188</v>
      </c>
      <c r="E171" s="210" t="s">
        <v>255</v>
      </c>
      <c r="F171" s="211" t="s">
        <v>256</v>
      </c>
      <c r="G171" s="212" t="s">
        <v>137</v>
      </c>
      <c r="H171" s="213">
        <v>335.4</v>
      </c>
      <c r="I171" s="214"/>
      <c r="J171" s="215">
        <f>ROUND(I171*H171,2)</f>
        <v>0</v>
      </c>
      <c r="K171" s="211" t="s">
        <v>177</v>
      </c>
      <c r="L171" s="216"/>
      <c r="M171" s="217" t="s">
        <v>19</v>
      </c>
      <c r="N171" s="218" t="s">
        <v>43</v>
      </c>
      <c r="O171" s="64"/>
      <c r="P171" s="177">
        <f>O171*H171</f>
        <v>0</v>
      </c>
      <c r="Q171" s="177">
        <v>1.8000000000000001E-4</v>
      </c>
      <c r="R171" s="177">
        <f>Q171*H171</f>
        <v>6.0372000000000002E-2</v>
      </c>
      <c r="S171" s="177">
        <v>0</v>
      </c>
      <c r="T171" s="17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9" t="s">
        <v>157</v>
      </c>
      <c r="AT171" s="179" t="s">
        <v>188</v>
      </c>
      <c r="AU171" s="179" t="s">
        <v>79</v>
      </c>
      <c r="AY171" s="17" t="s">
        <v>111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7" t="s">
        <v>77</v>
      </c>
      <c r="BK171" s="180">
        <f>ROUND(I171*H171,2)</f>
        <v>0</v>
      </c>
      <c r="BL171" s="17" t="s">
        <v>118</v>
      </c>
      <c r="BM171" s="179" t="s">
        <v>257</v>
      </c>
    </row>
    <row r="172" spans="1:65" s="13" customFormat="1" ht="11.25">
      <c r="B172" s="186"/>
      <c r="C172" s="187"/>
      <c r="D172" s="188" t="s">
        <v>122</v>
      </c>
      <c r="E172" s="189" t="s">
        <v>19</v>
      </c>
      <c r="F172" s="190" t="s">
        <v>258</v>
      </c>
      <c r="G172" s="187"/>
      <c r="H172" s="191">
        <v>335.4</v>
      </c>
      <c r="I172" s="192"/>
      <c r="J172" s="187"/>
      <c r="K172" s="187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122</v>
      </c>
      <c r="AU172" s="197" t="s">
        <v>79</v>
      </c>
      <c r="AV172" s="13" t="s">
        <v>79</v>
      </c>
      <c r="AW172" s="13" t="s">
        <v>33</v>
      </c>
      <c r="AX172" s="13" t="s">
        <v>77</v>
      </c>
      <c r="AY172" s="197" t="s">
        <v>111</v>
      </c>
    </row>
    <row r="173" spans="1:65" s="2" customFormat="1" ht="16.5" customHeight="1">
      <c r="A173" s="34"/>
      <c r="B173" s="35"/>
      <c r="C173" s="168" t="s">
        <v>259</v>
      </c>
      <c r="D173" s="168" t="s">
        <v>113</v>
      </c>
      <c r="E173" s="169" t="s">
        <v>260</v>
      </c>
      <c r="F173" s="170" t="s">
        <v>261</v>
      </c>
      <c r="G173" s="171" t="s">
        <v>137</v>
      </c>
      <c r="H173" s="172">
        <v>2.5</v>
      </c>
      <c r="I173" s="173"/>
      <c r="J173" s="174">
        <f>ROUND(I173*H173,2)</f>
        <v>0</v>
      </c>
      <c r="K173" s="170" t="s">
        <v>117</v>
      </c>
      <c r="L173" s="39"/>
      <c r="M173" s="175" t="s">
        <v>19</v>
      </c>
      <c r="N173" s="176" t="s">
        <v>43</v>
      </c>
      <c r="O173" s="64"/>
      <c r="P173" s="177">
        <f>O173*H173</f>
        <v>0</v>
      </c>
      <c r="Q173" s="177">
        <v>0</v>
      </c>
      <c r="R173" s="177">
        <f>Q173*H173</f>
        <v>0</v>
      </c>
      <c r="S173" s="177">
        <v>0.32</v>
      </c>
      <c r="T173" s="178">
        <f>S173*H173</f>
        <v>0.8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9" t="s">
        <v>118</v>
      </c>
      <c r="AT173" s="179" t="s">
        <v>113</v>
      </c>
      <c r="AU173" s="179" t="s">
        <v>79</v>
      </c>
      <c r="AY173" s="17" t="s">
        <v>111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7" t="s">
        <v>77</v>
      </c>
      <c r="BK173" s="180">
        <f>ROUND(I173*H173,2)</f>
        <v>0</v>
      </c>
      <c r="BL173" s="17" t="s">
        <v>118</v>
      </c>
      <c r="BM173" s="179" t="s">
        <v>262</v>
      </c>
    </row>
    <row r="174" spans="1:65" s="2" customFormat="1" ht="11.25">
      <c r="A174" s="34"/>
      <c r="B174" s="35"/>
      <c r="C174" s="36"/>
      <c r="D174" s="181" t="s">
        <v>120</v>
      </c>
      <c r="E174" s="36"/>
      <c r="F174" s="182" t="s">
        <v>263</v>
      </c>
      <c r="G174" s="36"/>
      <c r="H174" s="36"/>
      <c r="I174" s="183"/>
      <c r="J174" s="36"/>
      <c r="K174" s="36"/>
      <c r="L174" s="39"/>
      <c r="M174" s="184"/>
      <c r="N174" s="18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120</v>
      </c>
      <c r="AU174" s="17" t="s">
        <v>79</v>
      </c>
    </row>
    <row r="175" spans="1:65" s="2" customFormat="1" ht="24.2" customHeight="1">
      <c r="A175" s="34"/>
      <c r="B175" s="35"/>
      <c r="C175" s="168" t="s">
        <v>264</v>
      </c>
      <c r="D175" s="168" t="s">
        <v>113</v>
      </c>
      <c r="E175" s="169" t="s">
        <v>265</v>
      </c>
      <c r="F175" s="170" t="s">
        <v>266</v>
      </c>
      <c r="G175" s="171" t="s">
        <v>137</v>
      </c>
      <c r="H175" s="172">
        <v>2.5</v>
      </c>
      <c r="I175" s="173"/>
      <c r="J175" s="174">
        <f>ROUND(I175*H175,2)</f>
        <v>0</v>
      </c>
      <c r="K175" s="170" t="s">
        <v>117</v>
      </c>
      <c r="L175" s="39"/>
      <c r="M175" s="175" t="s">
        <v>19</v>
      </c>
      <c r="N175" s="176" t="s">
        <v>43</v>
      </c>
      <c r="O175" s="64"/>
      <c r="P175" s="177">
        <f>O175*H175</f>
        <v>0</v>
      </c>
      <c r="Q175" s="177">
        <v>1.1E-4</v>
      </c>
      <c r="R175" s="177">
        <f>Q175*H175</f>
        <v>2.7500000000000002E-4</v>
      </c>
      <c r="S175" s="177">
        <v>0</v>
      </c>
      <c r="T175" s="17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9" t="s">
        <v>118</v>
      </c>
      <c r="AT175" s="179" t="s">
        <v>113</v>
      </c>
      <c r="AU175" s="179" t="s">
        <v>79</v>
      </c>
      <c r="AY175" s="17" t="s">
        <v>111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7" t="s">
        <v>77</v>
      </c>
      <c r="BK175" s="180">
        <f>ROUND(I175*H175,2)</f>
        <v>0</v>
      </c>
      <c r="BL175" s="17" t="s">
        <v>118</v>
      </c>
      <c r="BM175" s="179" t="s">
        <v>267</v>
      </c>
    </row>
    <row r="176" spans="1:65" s="2" customFormat="1" ht="11.25">
      <c r="A176" s="34"/>
      <c r="B176" s="35"/>
      <c r="C176" s="36"/>
      <c r="D176" s="181" t="s">
        <v>120</v>
      </c>
      <c r="E176" s="36"/>
      <c r="F176" s="182" t="s">
        <v>268</v>
      </c>
      <c r="G176" s="36"/>
      <c r="H176" s="36"/>
      <c r="I176" s="183"/>
      <c r="J176" s="36"/>
      <c r="K176" s="36"/>
      <c r="L176" s="39"/>
      <c r="M176" s="184"/>
      <c r="N176" s="18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120</v>
      </c>
      <c r="AU176" s="17" t="s">
        <v>79</v>
      </c>
    </row>
    <row r="177" spans="1:65" s="2" customFormat="1" ht="16.5" customHeight="1">
      <c r="A177" s="34"/>
      <c r="B177" s="35"/>
      <c r="C177" s="209" t="s">
        <v>269</v>
      </c>
      <c r="D177" s="209" t="s">
        <v>188</v>
      </c>
      <c r="E177" s="210" t="s">
        <v>270</v>
      </c>
      <c r="F177" s="211" t="s">
        <v>271</v>
      </c>
      <c r="G177" s="212" t="s">
        <v>137</v>
      </c>
      <c r="H177" s="213">
        <v>2.5379999999999998</v>
      </c>
      <c r="I177" s="214"/>
      <c r="J177" s="215">
        <f>ROUND(I177*H177,2)</f>
        <v>0</v>
      </c>
      <c r="K177" s="211" t="s">
        <v>117</v>
      </c>
      <c r="L177" s="216"/>
      <c r="M177" s="217" t="s">
        <v>19</v>
      </c>
      <c r="N177" s="218" t="s">
        <v>43</v>
      </c>
      <c r="O177" s="64"/>
      <c r="P177" s="177">
        <f>O177*H177</f>
        <v>0</v>
      </c>
      <c r="Q177" s="177">
        <v>0.152</v>
      </c>
      <c r="R177" s="177">
        <f>Q177*H177</f>
        <v>0.38577599999999995</v>
      </c>
      <c r="S177" s="177">
        <v>0</v>
      </c>
      <c r="T177" s="17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9" t="s">
        <v>157</v>
      </c>
      <c r="AT177" s="179" t="s">
        <v>188</v>
      </c>
      <c r="AU177" s="179" t="s">
        <v>79</v>
      </c>
      <c r="AY177" s="17" t="s">
        <v>111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7" t="s">
        <v>77</v>
      </c>
      <c r="BK177" s="180">
        <f>ROUND(I177*H177,2)</f>
        <v>0</v>
      </c>
      <c r="BL177" s="17" t="s">
        <v>118</v>
      </c>
      <c r="BM177" s="179" t="s">
        <v>272</v>
      </c>
    </row>
    <row r="178" spans="1:65" s="13" customFormat="1" ht="11.25">
      <c r="B178" s="186"/>
      <c r="C178" s="187"/>
      <c r="D178" s="188" t="s">
        <v>122</v>
      </c>
      <c r="E178" s="187"/>
      <c r="F178" s="190" t="s">
        <v>273</v>
      </c>
      <c r="G178" s="187"/>
      <c r="H178" s="191">
        <v>2.5379999999999998</v>
      </c>
      <c r="I178" s="192"/>
      <c r="J178" s="187"/>
      <c r="K178" s="187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122</v>
      </c>
      <c r="AU178" s="197" t="s">
        <v>79</v>
      </c>
      <c r="AV178" s="13" t="s">
        <v>79</v>
      </c>
      <c r="AW178" s="13" t="s">
        <v>4</v>
      </c>
      <c r="AX178" s="13" t="s">
        <v>77</v>
      </c>
      <c r="AY178" s="197" t="s">
        <v>111</v>
      </c>
    </row>
    <row r="179" spans="1:65" s="2" customFormat="1" ht="16.5" customHeight="1">
      <c r="A179" s="34"/>
      <c r="B179" s="35"/>
      <c r="C179" s="209" t="s">
        <v>274</v>
      </c>
      <c r="D179" s="209" t="s">
        <v>188</v>
      </c>
      <c r="E179" s="210" t="s">
        <v>275</v>
      </c>
      <c r="F179" s="211" t="s">
        <v>276</v>
      </c>
      <c r="G179" s="212" t="s">
        <v>277</v>
      </c>
      <c r="H179" s="213">
        <v>2.0299999999999998</v>
      </c>
      <c r="I179" s="214"/>
      <c r="J179" s="215">
        <f>ROUND(I179*H179,2)</f>
        <v>0</v>
      </c>
      <c r="K179" s="211" t="s">
        <v>117</v>
      </c>
      <c r="L179" s="216"/>
      <c r="M179" s="217" t="s">
        <v>19</v>
      </c>
      <c r="N179" s="218" t="s">
        <v>43</v>
      </c>
      <c r="O179" s="64"/>
      <c r="P179" s="177">
        <f>O179*H179</f>
        <v>0</v>
      </c>
      <c r="Q179" s="177">
        <v>2E-3</v>
      </c>
      <c r="R179" s="177">
        <f>Q179*H179</f>
        <v>4.0599999999999994E-3</v>
      </c>
      <c r="S179" s="177">
        <v>0</v>
      </c>
      <c r="T179" s="17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9" t="s">
        <v>157</v>
      </c>
      <c r="AT179" s="179" t="s">
        <v>188</v>
      </c>
      <c r="AU179" s="179" t="s">
        <v>79</v>
      </c>
      <c r="AY179" s="17" t="s">
        <v>111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7" t="s">
        <v>77</v>
      </c>
      <c r="BK179" s="180">
        <f>ROUND(I179*H179,2)</f>
        <v>0</v>
      </c>
      <c r="BL179" s="17" t="s">
        <v>118</v>
      </c>
      <c r="BM179" s="179" t="s">
        <v>278</v>
      </c>
    </row>
    <row r="180" spans="1:65" s="13" customFormat="1" ht="11.25">
      <c r="B180" s="186"/>
      <c r="C180" s="187"/>
      <c r="D180" s="188" t="s">
        <v>122</v>
      </c>
      <c r="E180" s="187"/>
      <c r="F180" s="190" t="s">
        <v>279</v>
      </c>
      <c r="G180" s="187"/>
      <c r="H180" s="191">
        <v>2.0299999999999998</v>
      </c>
      <c r="I180" s="192"/>
      <c r="J180" s="187"/>
      <c r="K180" s="187"/>
      <c r="L180" s="193"/>
      <c r="M180" s="194"/>
      <c r="N180" s="195"/>
      <c r="O180" s="195"/>
      <c r="P180" s="195"/>
      <c r="Q180" s="195"/>
      <c r="R180" s="195"/>
      <c r="S180" s="195"/>
      <c r="T180" s="196"/>
      <c r="AT180" s="197" t="s">
        <v>122</v>
      </c>
      <c r="AU180" s="197" t="s">
        <v>79</v>
      </c>
      <c r="AV180" s="13" t="s">
        <v>79</v>
      </c>
      <c r="AW180" s="13" t="s">
        <v>4</v>
      </c>
      <c r="AX180" s="13" t="s">
        <v>77</v>
      </c>
      <c r="AY180" s="197" t="s">
        <v>111</v>
      </c>
    </row>
    <row r="181" spans="1:65" s="2" customFormat="1" ht="21.75" customHeight="1">
      <c r="A181" s="34"/>
      <c r="B181" s="35"/>
      <c r="C181" s="168" t="s">
        <v>280</v>
      </c>
      <c r="D181" s="168" t="s">
        <v>113</v>
      </c>
      <c r="E181" s="169" t="s">
        <v>281</v>
      </c>
      <c r="F181" s="170" t="s">
        <v>282</v>
      </c>
      <c r="G181" s="171" t="s">
        <v>137</v>
      </c>
      <c r="H181" s="172">
        <v>77.400000000000006</v>
      </c>
      <c r="I181" s="173"/>
      <c r="J181" s="174">
        <f>ROUND(I181*H181,2)</f>
        <v>0</v>
      </c>
      <c r="K181" s="170" t="s">
        <v>117</v>
      </c>
      <c r="L181" s="39"/>
      <c r="M181" s="175" t="s">
        <v>19</v>
      </c>
      <c r="N181" s="176" t="s">
        <v>43</v>
      </c>
      <c r="O181" s="64"/>
      <c r="P181" s="177">
        <f>O181*H181</f>
        <v>0</v>
      </c>
      <c r="Q181" s="177">
        <v>0</v>
      </c>
      <c r="R181" s="177">
        <f>Q181*H181</f>
        <v>0</v>
      </c>
      <c r="S181" s="177">
        <v>0</v>
      </c>
      <c r="T181" s="17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9" t="s">
        <v>118</v>
      </c>
      <c r="AT181" s="179" t="s">
        <v>113</v>
      </c>
      <c r="AU181" s="179" t="s">
        <v>79</v>
      </c>
      <c r="AY181" s="17" t="s">
        <v>111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7" t="s">
        <v>77</v>
      </c>
      <c r="BK181" s="180">
        <f>ROUND(I181*H181,2)</f>
        <v>0</v>
      </c>
      <c r="BL181" s="17" t="s">
        <v>118</v>
      </c>
      <c r="BM181" s="179" t="s">
        <v>283</v>
      </c>
    </row>
    <row r="182" spans="1:65" s="2" customFormat="1" ht="11.25">
      <c r="A182" s="34"/>
      <c r="B182" s="35"/>
      <c r="C182" s="36"/>
      <c r="D182" s="181" t="s">
        <v>120</v>
      </c>
      <c r="E182" s="36"/>
      <c r="F182" s="182" t="s">
        <v>284</v>
      </c>
      <c r="G182" s="36"/>
      <c r="H182" s="36"/>
      <c r="I182" s="183"/>
      <c r="J182" s="36"/>
      <c r="K182" s="36"/>
      <c r="L182" s="39"/>
      <c r="M182" s="184"/>
      <c r="N182" s="185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120</v>
      </c>
      <c r="AU182" s="17" t="s">
        <v>79</v>
      </c>
    </row>
    <row r="183" spans="1:65" s="2" customFormat="1" ht="16.5" customHeight="1">
      <c r="A183" s="34"/>
      <c r="B183" s="35"/>
      <c r="C183" s="209" t="s">
        <v>285</v>
      </c>
      <c r="D183" s="209" t="s">
        <v>188</v>
      </c>
      <c r="E183" s="210" t="s">
        <v>286</v>
      </c>
      <c r="F183" s="211" t="s">
        <v>287</v>
      </c>
      <c r="G183" s="212" t="s">
        <v>137</v>
      </c>
      <c r="H183" s="213">
        <v>78.174000000000007</v>
      </c>
      <c r="I183" s="214"/>
      <c r="J183" s="215">
        <f>ROUND(I183*H183,2)</f>
        <v>0</v>
      </c>
      <c r="K183" s="211" t="s">
        <v>117</v>
      </c>
      <c r="L183" s="216"/>
      <c r="M183" s="217" t="s">
        <v>19</v>
      </c>
      <c r="N183" s="218" t="s">
        <v>43</v>
      </c>
      <c r="O183" s="64"/>
      <c r="P183" s="177">
        <f>O183*H183</f>
        <v>0</v>
      </c>
      <c r="Q183" s="177">
        <v>1.4500000000000001E-2</v>
      </c>
      <c r="R183" s="177">
        <f>Q183*H183</f>
        <v>1.1335230000000001</v>
      </c>
      <c r="S183" s="177">
        <v>0</v>
      </c>
      <c r="T183" s="17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9" t="s">
        <v>157</v>
      </c>
      <c r="AT183" s="179" t="s">
        <v>188</v>
      </c>
      <c r="AU183" s="179" t="s">
        <v>79</v>
      </c>
      <c r="AY183" s="17" t="s">
        <v>111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7" t="s">
        <v>77</v>
      </c>
      <c r="BK183" s="180">
        <f>ROUND(I183*H183,2)</f>
        <v>0</v>
      </c>
      <c r="BL183" s="17" t="s">
        <v>118</v>
      </c>
      <c r="BM183" s="179" t="s">
        <v>288</v>
      </c>
    </row>
    <row r="184" spans="1:65" s="13" customFormat="1" ht="11.25">
      <c r="B184" s="186"/>
      <c r="C184" s="187"/>
      <c r="D184" s="188" t="s">
        <v>122</v>
      </c>
      <c r="E184" s="187"/>
      <c r="F184" s="190" t="s">
        <v>289</v>
      </c>
      <c r="G184" s="187"/>
      <c r="H184" s="191">
        <v>78.174000000000007</v>
      </c>
      <c r="I184" s="192"/>
      <c r="J184" s="187"/>
      <c r="K184" s="187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122</v>
      </c>
      <c r="AU184" s="197" t="s">
        <v>79</v>
      </c>
      <c r="AV184" s="13" t="s">
        <v>79</v>
      </c>
      <c r="AW184" s="13" t="s">
        <v>4</v>
      </c>
      <c r="AX184" s="13" t="s">
        <v>77</v>
      </c>
      <c r="AY184" s="197" t="s">
        <v>111</v>
      </c>
    </row>
    <row r="185" spans="1:65" s="2" customFormat="1" ht="21.75" customHeight="1">
      <c r="A185" s="34"/>
      <c r="B185" s="35"/>
      <c r="C185" s="168" t="s">
        <v>290</v>
      </c>
      <c r="D185" s="168" t="s">
        <v>113</v>
      </c>
      <c r="E185" s="169" t="s">
        <v>291</v>
      </c>
      <c r="F185" s="170" t="s">
        <v>292</v>
      </c>
      <c r="G185" s="171" t="s">
        <v>137</v>
      </c>
      <c r="H185" s="172">
        <v>90.3</v>
      </c>
      <c r="I185" s="173"/>
      <c r="J185" s="174">
        <f>ROUND(I185*H185,2)</f>
        <v>0</v>
      </c>
      <c r="K185" s="170" t="s">
        <v>117</v>
      </c>
      <c r="L185" s="39"/>
      <c r="M185" s="175" t="s">
        <v>19</v>
      </c>
      <c r="N185" s="176" t="s">
        <v>43</v>
      </c>
      <c r="O185" s="64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9" t="s">
        <v>118</v>
      </c>
      <c r="AT185" s="179" t="s">
        <v>113</v>
      </c>
      <c r="AU185" s="179" t="s">
        <v>79</v>
      </c>
      <c r="AY185" s="17" t="s">
        <v>111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7" t="s">
        <v>77</v>
      </c>
      <c r="BK185" s="180">
        <f>ROUND(I185*H185,2)</f>
        <v>0</v>
      </c>
      <c r="BL185" s="17" t="s">
        <v>118</v>
      </c>
      <c r="BM185" s="179" t="s">
        <v>293</v>
      </c>
    </row>
    <row r="186" spans="1:65" s="2" customFormat="1" ht="11.25">
      <c r="A186" s="34"/>
      <c r="B186" s="35"/>
      <c r="C186" s="36"/>
      <c r="D186" s="181" t="s">
        <v>120</v>
      </c>
      <c r="E186" s="36"/>
      <c r="F186" s="182" t="s">
        <v>294</v>
      </c>
      <c r="G186" s="36"/>
      <c r="H186" s="36"/>
      <c r="I186" s="183"/>
      <c r="J186" s="36"/>
      <c r="K186" s="36"/>
      <c r="L186" s="39"/>
      <c r="M186" s="184"/>
      <c r="N186" s="18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120</v>
      </c>
      <c r="AU186" s="17" t="s">
        <v>79</v>
      </c>
    </row>
    <row r="187" spans="1:65" s="13" customFormat="1" ht="11.25">
      <c r="B187" s="186"/>
      <c r="C187" s="187"/>
      <c r="D187" s="188" t="s">
        <v>122</v>
      </c>
      <c r="E187" s="189" t="s">
        <v>19</v>
      </c>
      <c r="F187" s="190" t="s">
        <v>295</v>
      </c>
      <c r="G187" s="187"/>
      <c r="H187" s="191">
        <v>90.3</v>
      </c>
      <c r="I187" s="192"/>
      <c r="J187" s="187"/>
      <c r="K187" s="187"/>
      <c r="L187" s="193"/>
      <c r="M187" s="194"/>
      <c r="N187" s="195"/>
      <c r="O187" s="195"/>
      <c r="P187" s="195"/>
      <c r="Q187" s="195"/>
      <c r="R187" s="195"/>
      <c r="S187" s="195"/>
      <c r="T187" s="196"/>
      <c r="AT187" s="197" t="s">
        <v>122</v>
      </c>
      <c r="AU187" s="197" t="s">
        <v>79</v>
      </c>
      <c r="AV187" s="13" t="s">
        <v>79</v>
      </c>
      <c r="AW187" s="13" t="s">
        <v>33</v>
      </c>
      <c r="AX187" s="13" t="s">
        <v>77</v>
      </c>
      <c r="AY187" s="197" t="s">
        <v>111</v>
      </c>
    </row>
    <row r="188" spans="1:65" s="2" customFormat="1" ht="16.5" customHeight="1">
      <c r="A188" s="34"/>
      <c r="B188" s="35"/>
      <c r="C188" s="209" t="s">
        <v>296</v>
      </c>
      <c r="D188" s="209" t="s">
        <v>188</v>
      </c>
      <c r="E188" s="210" t="s">
        <v>297</v>
      </c>
      <c r="F188" s="211" t="s">
        <v>298</v>
      </c>
      <c r="G188" s="212" t="s">
        <v>137</v>
      </c>
      <c r="H188" s="213">
        <v>103.8</v>
      </c>
      <c r="I188" s="214"/>
      <c r="J188" s="215">
        <f>ROUND(I188*H188,2)</f>
        <v>0</v>
      </c>
      <c r="K188" s="211" t="s">
        <v>117</v>
      </c>
      <c r="L188" s="216"/>
      <c r="M188" s="217" t="s">
        <v>19</v>
      </c>
      <c r="N188" s="218" t="s">
        <v>43</v>
      </c>
      <c r="O188" s="64"/>
      <c r="P188" s="177">
        <f>O188*H188</f>
        <v>0</v>
      </c>
      <c r="Q188" s="177">
        <v>1.77E-2</v>
      </c>
      <c r="R188" s="177">
        <f>Q188*H188</f>
        <v>1.8372599999999999</v>
      </c>
      <c r="S188" s="177">
        <v>0</v>
      </c>
      <c r="T188" s="17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9" t="s">
        <v>157</v>
      </c>
      <c r="AT188" s="179" t="s">
        <v>188</v>
      </c>
      <c r="AU188" s="179" t="s">
        <v>79</v>
      </c>
      <c r="AY188" s="17" t="s">
        <v>111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7" t="s">
        <v>77</v>
      </c>
      <c r="BK188" s="180">
        <f>ROUND(I188*H188,2)</f>
        <v>0</v>
      </c>
      <c r="BL188" s="17" t="s">
        <v>118</v>
      </c>
      <c r="BM188" s="179" t="s">
        <v>299</v>
      </c>
    </row>
    <row r="189" spans="1:65" s="13" customFormat="1" ht="11.25">
      <c r="B189" s="186"/>
      <c r="C189" s="187"/>
      <c r="D189" s="188" t="s">
        <v>122</v>
      </c>
      <c r="E189" s="187"/>
      <c r="F189" s="190" t="s">
        <v>300</v>
      </c>
      <c r="G189" s="187"/>
      <c r="H189" s="191">
        <v>103.8</v>
      </c>
      <c r="I189" s="192"/>
      <c r="J189" s="187"/>
      <c r="K189" s="187"/>
      <c r="L189" s="193"/>
      <c r="M189" s="194"/>
      <c r="N189" s="195"/>
      <c r="O189" s="195"/>
      <c r="P189" s="195"/>
      <c r="Q189" s="195"/>
      <c r="R189" s="195"/>
      <c r="S189" s="195"/>
      <c r="T189" s="196"/>
      <c r="AT189" s="197" t="s">
        <v>122</v>
      </c>
      <c r="AU189" s="197" t="s">
        <v>79</v>
      </c>
      <c r="AV189" s="13" t="s">
        <v>79</v>
      </c>
      <c r="AW189" s="13" t="s">
        <v>4</v>
      </c>
      <c r="AX189" s="13" t="s">
        <v>77</v>
      </c>
      <c r="AY189" s="197" t="s">
        <v>111</v>
      </c>
    </row>
    <row r="190" spans="1:65" s="2" customFormat="1" ht="16.5" customHeight="1">
      <c r="A190" s="34"/>
      <c r="B190" s="35"/>
      <c r="C190" s="168" t="s">
        <v>301</v>
      </c>
      <c r="D190" s="168" t="s">
        <v>113</v>
      </c>
      <c r="E190" s="169" t="s">
        <v>302</v>
      </c>
      <c r="F190" s="170" t="s">
        <v>303</v>
      </c>
      <c r="G190" s="171" t="s">
        <v>277</v>
      </c>
      <c r="H190" s="172">
        <v>7</v>
      </c>
      <c r="I190" s="173"/>
      <c r="J190" s="174">
        <f t="shared" ref="J190:J207" si="0">ROUND(I190*H190,2)</f>
        <v>0</v>
      </c>
      <c r="K190" s="170" t="s">
        <v>304</v>
      </c>
      <c r="L190" s="39"/>
      <c r="M190" s="175" t="s">
        <v>19</v>
      </c>
      <c r="N190" s="176" t="s">
        <v>43</v>
      </c>
      <c r="O190" s="64"/>
      <c r="P190" s="177">
        <f t="shared" ref="P190:P207" si="1">O190*H190</f>
        <v>0</v>
      </c>
      <c r="Q190" s="177">
        <v>8.0000000000000004E-4</v>
      </c>
      <c r="R190" s="177">
        <f t="shared" ref="R190:R207" si="2">Q190*H190</f>
        <v>5.5999999999999999E-3</v>
      </c>
      <c r="S190" s="177">
        <v>0</v>
      </c>
      <c r="T190" s="178">
        <f t="shared" ref="T190:T207" si="3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79" t="s">
        <v>118</v>
      </c>
      <c r="AT190" s="179" t="s">
        <v>113</v>
      </c>
      <c r="AU190" s="179" t="s">
        <v>79</v>
      </c>
      <c r="AY190" s="17" t="s">
        <v>111</v>
      </c>
      <c r="BE190" s="180">
        <f t="shared" ref="BE190:BE207" si="4">IF(N190="základní",J190,0)</f>
        <v>0</v>
      </c>
      <c r="BF190" s="180">
        <f t="shared" ref="BF190:BF207" si="5">IF(N190="snížená",J190,0)</f>
        <v>0</v>
      </c>
      <c r="BG190" s="180">
        <f t="shared" ref="BG190:BG207" si="6">IF(N190="zákl. přenesená",J190,0)</f>
        <v>0</v>
      </c>
      <c r="BH190" s="180">
        <f t="shared" ref="BH190:BH207" si="7">IF(N190="sníž. přenesená",J190,0)</f>
        <v>0</v>
      </c>
      <c r="BI190" s="180">
        <f t="shared" ref="BI190:BI207" si="8">IF(N190="nulová",J190,0)</f>
        <v>0</v>
      </c>
      <c r="BJ190" s="17" t="s">
        <v>77</v>
      </c>
      <c r="BK190" s="180">
        <f t="shared" ref="BK190:BK207" si="9">ROUND(I190*H190,2)</f>
        <v>0</v>
      </c>
      <c r="BL190" s="17" t="s">
        <v>118</v>
      </c>
      <c r="BM190" s="179" t="s">
        <v>305</v>
      </c>
    </row>
    <row r="191" spans="1:65" s="2" customFormat="1" ht="16.5" customHeight="1">
      <c r="A191" s="34"/>
      <c r="B191" s="35"/>
      <c r="C191" s="209" t="s">
        <v>306</v>
      </c>
      <c r="D191" s="209" t="s">
        <v>188</v>
      </c>
      <c r="E191" s="210" t="s">
        <v>307</v>
      </c>
      <c r="F191" s="211" t="s">
        <v>308</v>
      </c>
      <c r="G191" s="212" t="s">
        <v>277</v>
      </c>
      <c r="H191" s="213">
        <v>1</v>
      </c>
      <c r="I191" s="359"/>
      <c r="J191" s="215">
        <f t="shared" si="0"/>
        <v>0</v>
      </c>
      <c r="K191" s="211" t="s">
        <v>148</v>
      </c>
      <c r="L191" s="216"/>
      <c r="M191" s="217" t="s">
        <v>19</v>
      </c>
      <c r="N191" s="218" t="s">
        <v>43</v>
      </c>
      <c r="O191" s="64"/>
      <c r="P191" s="177">
        <f t="shared" si="1"/>
        <v>0</v>
      </c>
      <c r="Q191" s="177">
        <v>4.2500000000000003E-2</v>
      </c>
      <c r="R191" s="177">
        <f t="shared" si="2"/>
        <v>4.2500000000000003E-2</v>
      </c>
      <c r="S191" s="177">
        <v>0</v>
      </c>
      <c r="T191" s="178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9" t="s">
        <v>157</v>
      </c>
      <c r="AT191" s="179" t="s">
        <v>188</v>
      </c>
      <c r="AU191" s="179" t="s">
        <v>79</v>
      </c>
      <c r="AY191" s="17" t="s">
        <v>111</v>
      </c>
      <c r="BE191" s="180">
        <f t="shared" si="4"/>
        <v>0</v>
      </c>
      <c r="BF191" s="180">
        <f t="shared" si="5"/>
        <v>0</v>
      </c>
      <c r="BG191" s="180">
        <f t="shared" si="6"/>
        <v>0</v>
      </c>
      <c r="BH191" s="180">
        <f t="shared" si="7"/>
        <v>0</v>
      </c>
      <c r="BI191" s="180">
        <f t="shared" si="8"/>
        <v>0</v>
      </c>
      <c r="BJ191" s="17" t="s">
        <v>77</v>
      </c>
      <c r="BK191" s="180">
        <f t="shared" si="9"/>
        <v>0</v>
      </c>
      <c r="BL191" s="17" t="s">
        <v>118</v>
      </c>
      <c r="BM191" s="179" t="s">
        <v>309</v>
      </c>
    </row>
    <row r="192" spans="1:65" s="2" customFormat="1" ht="16.5" customHeight="1">
      <c r="A192" s="34"/>
      <c r="B192" s="35"/>
      <c r="C192" s="209" t="s">
        <v>310</v>
      </c>
      <c r="D192" s="209" t="s">
        <v>188</v>
      </c>
      <c r="E192" s="210" t="s">
        <v>311</v>
      </c>
      <c r="F192" s="211" t="s">
        <v>312</v>
      </c>
      <c r="G192" s="212" t="s">
        <v>277</v>
      </c>
      <c r="H192" s="213">
        <v>12</v>
      </c>
      <c r="I192" s="359"/>
      <c r="J192" s="215">
        <f t="shared" si="0"/>
        <v>0</v>
      </c>
      <c r="K192" s="211" t="s">
        <v>313</v>
      </c>
      <c r="L192" s="216"/>
      <c r="M192" s="217" t="s">
        <v>19</v>
      </c>
      <c r="N192" s="218" t="s">
        <v>43</v>
      </c>
      <c r="O192" s="64"/>
      <c r="P192" s="177">
        <f t="shared" si="1"/>
        <v>0</v>
      </c>
      <c r="Q192" s="177">
        <v>3.5000000000000001E-3</v>
      </c>
      <c r="R192" s="177">
        <f t="shared" si="2"/>
        <v>4.2000000000000003E-2</v>
      </c>
      <c r="S192" s="177">
        <v>0</v>
      </c>
      <c r="T192" s="178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9" t="s">
        <v>157</v>
      </c>
      <c r="AT192" s="179" t="s">
        <v>188</v>
      </c>
      <c r="AU192" s="179" t="s">
        <v>79</v>
      </c>
      <c r="AY192" s="17" t="s">
        <v>111</v>
      </c>
      <c r="BE192" s="180">
        <f t="shared" si="4"/>
        <v>0</v>
      </c>
      <c r="BF192" s="180">
        <f t="shared" si="5"/>
        <v>0</v>
      </c>
      <c r="BG192" s="180">
        <f t="shared" si="6"/>
        <v>0</v>
      </c>
      <c r="BH192" s="180">
        <f t="shared" si="7"/>
        <v>0</v>
      </c>
      <c r="BI192" s="180">
        <f t="shared" si="8"/>
        <v>0</v>
      </c>
      <c r="BJ192" s="17" t="s">
        <v>77</v>
      </c>
      <c r="BK192" s="180">
        <f t="shared" si="9"/>
        <v>0</v>
      </c>
      <c r="BL192" s="17" t="s">
        <v>118</v>
      </c>
      <c r="BM192" s="179" t="s">
        <v>314</v>
      </c>
    </row>
    <row r="193" spans="1:65" s="2" customFormat="1" ht="16.5" customHeight="1">
      <c r="A193" s="34"/>
      <c r="B193" s="35"/>
      <c r="C193" s="209" t="s">
        <v>315</v>
      </c>
      <c r="D193" s="209" t="s">
        <v>188</v>
      </c>
      <c r="E193" s="210" t="s">
        <v>316</v>
      </c>
      <c r="F193" s="211" t="s">
        <v>317</v>
      </c>
      <c r="G193" s="212" t="s">
        <v>277</v>
      </c>
      <c r="H193" s="213">
        <v>1</v>
      </c>
      <c r="I193" s="214"/>
      <c r="J193" s="215">
        <f t="shared" si="0"/>
        <v>0</v>
      </c>
      <c r="K193" s="211" t="s">
        <v>313</v>
      </c>
      <c r="L193" s="216"/>
      <c r="M193" s="217" t="s">
        <v>19</v>
      </c>
      <c r="N193" s="218" t="s">
        <v>43</v>
      </c>
      <c r="O193" s="64"/>
      <c r="P193" s="177">
        <f t="shared" si="1"/>
        <v>0</v>
      </c>
      <c r="Q193" s="177">
        <v>1.2200000000000001E-2</v>
      </c>
      <c r="R193" s="177">
        <f t="shared" si="2"/>
        <v>1.2200000000000001E-2</v>
      </c>
      <c r="S193" s="177">
        <v>0</v>
      </c>
      <c r="T193" s="178">
        <f t="shared" si="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79" t="s">
        <v>157</v>
      </c>
      <c r="AT193" s="179" t="s">
        <v>188</v>
      </c>
      <c r="AU193" s="179" t="s">
        <v>79</v>
      </c>
      <c r="AY193" s="17" t="s">
        <v>111</v>
      </c>
      <c r="BE193" s="180">
        <f t="shared" si="4"/>
        <v>0</v>
      </c>
      <c r="BF193" s="180">
        <f t="shared" si="5"/>
        <v>0</v>
      </c>
      <c r="BG193" s="180">
        <f t="shared" si="6"/>
        <v>0</v>
      </c>
      <c r="BH193" s="180">
        <f t="shared" si="7"/>
        <v>0</v>
      </c>
      <c r="BI193" s="180">
        <f t="shared" si="8"/>
        <v>0</v>
      </c>
      <c r="BJ193" s="17" t="s">
        <v>77</v>
      </c>
      <c r="BK193" s="180">
        <f t="shared" si="9"/>
        <v>0</v>
      </c>
      <c r="BL193" s="17" t="s">
        <v>118</v>
      </c>
      <c r="BM193" s="179" t="s">
        <v>318</v>
      </c>
    </row>
    <row r="194" spans="1:65" s="2" customFormat="1" ht="16.5" customHeight="1">
      <c r="A194" s="34"/>
      <c r="B194" s="35"/>
      <c r="C194" s="209" t="s">
        <v>319</v>
      </c>
      <c r="D194" s="209" t="s">
        <v>188</v>
      </c>
      <c r="E194" s="210" t="s">
        <v>320</v>
      </c>
      <c r="F194" s="211" t="s">
        <v>321</v>
      </c>
      <c r="G194" s="212" t="s">
        <v>277</v>
      </c>
      <c r="H194" s="213">
        <v>1</v>
      </c>
      <c r="I194" s="214"/>
      <c r="J194" s="215">
        <f t="shared" si="0"/>
        <v>0</v>
      </c>
      <c r="K194" s="211" t="s">
        <v>117</v>
      </c>
      <c r="L194" s="216"/>
      <c r="M194" s="217" t="s">
        <v>19</v>
      </c>
      <c r="N194" s="218" t="s">
        <v>43</v>
      </c>
      <c r="O194" s="64"/>
      <c r="P194" s="177">
        <f t="shared" si="1"/>
        <v>0</v>
      </c>
      <c r="Q194" s="177">
        <v>6.4999999999999997E-3</v>
      </c>
      <c r="R194" s="177">
        <f t="shared" si="2"/>
        <v>6.4999999999999997E-3</v>
      </c>
      <c r="S194" s="177">
        <v>0</v>
      </c>
      <c r="T194" s="178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79" t="s">
        <v>157</v>
      </c>
      <c r="AT194" s="179" t="s">
        <v>188</v>
      </c>
      <c r="AU194" s="179" t="s">
        <v>79</v>
      </c>
      <c r="AY194" s="17" t="s">
        <v>111</v>
      </c>
      <c r="BE194" s="180">
        <f t="shared" si="4"/>
        <v>0</v>
      </c>
      <c r="BF194" s="180">
        <f t="shared" si="5"/>
        <v>0</v>
      </c>
      <c r="BG194" s="180">
        <f t="shared" si="6"/>
        <v>0</v>
      </c>
      <c r="BH194" s="180">
        <f t="shared" si="7"/>
        <v>0</v>
      </c>
      <c r="BI194" s="180">
        <f t="shared" si="8"/>
        <v>0</v>
      </c>
      <c r="BJ194" s="17" t="s">
        <v>77</v>
      </c>
      <c r="BK194" s="180">
        <f t="shared" si="9"/>
        <v>0</v>
      </c>
      <c r="BL194" s="17" t="s">
        <v>118</v>
      </c>
      <c r="BM194" s="179" t="s">
        <v>322</v>
      </c>
    </row>
    <row r="195" spans="1:65" s="2" customFormat="1" ht="16.5" customHeight="1">
      <c r="A195" s="34"/>
      <c r="B195" s="35"/>
      <c r="C195" s="209" t="s">
        <v>323</v>
      </c>
      <c r="D195" s="209" t="s">
        <v>188</v>
      </c>
      <c r="E195" s="210" t="s">
        <v>324</v>
      </c>
      <c r="F195" s="211" t="s">
        <v>325</v>
      </c>
      <c r="G195" s="212" t="s">
        <v>277</v>
      </c>
      <c r="H195" s="213">
        <v>1</v>
      </c>
      <c r="I195" s="214"/>
      <c r="J195" s="215">
        <f t="shared" si="0"/>
        <v>0</v>
      </c>
      <c r="K195" s="211" t="s">
        <v>117</v>
      </c>
      <c r="L195" s="216"/>
      <c r="M195" s="217" t="s">
        <v>19</v>
      </c>
      <c r="N195" s="218" t="s">
        <v>43</v>
      </c>
      <c r="O195" s="64"/>
      <c r="P195" s="177">
        <f t="shared" si="1"/>
        <v>0</v>
      </c>
      <c r="Q195" s="177">
        <v>2.5000000000000001E-2</v>
      </c>
      <c r="R195" s="177">
        <f t="shared" si="2"/>
        <v>2.5000000000000001E-2</v>
      </c>
      <c r="S195" s="177">
        <v>0</v>
      </c>
      <c r="T195" s="178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9" t="s">
        <v>157</v>
      </c>
      <c r="AT195" s="179" t="s">
        <v>188</v>
      </c>
      <c r="AU195" s="179" t="s">
        <v>79</v>
      </c>
      <c r="AY195" s="17" t="s">
        <v>111</v>
      </c>
      <c r="BE195" s="180">
        <f t="shared" si="4"/>
        <v>0</v>
      </c>
      <c r="BF195" s="180">
        <f t="shared" si="5"/>
        <v>0</v>
      </c>
      <c r="BG195" s="180">
        <f t="shared" si="6"/>
        <v>0</v>
      </c>
      <c r="BH195" s="180">
        <f t="shared" si="7"/>
        <v>0</v>
      </c>
      <c r="BI195" s="180">
        <f t="shared" si="8"/>
        <v>0</v>
      </c>
      <c r="BJ195" s="17" t="s">
        <v>77</v>
      </c>
      <c r="BK195" s="180">
        <f t="shared" si="9"/>
        <v>0</v>
      </c>
      <c r="BL195" s="17" t="s">
        <v>118</v>
      </c>
      <c r="BM195" s="179" t="s">
        <v>326</v>
      </c>
    </row>
    <row r="196" spans="1:65" s="2" customFormat="1" ht="16.5" customHeight="1">
      <c r="A196" s="34"/>
      <c r="B196" s="35"/>
      <c r="C196" s="209" t="s">
        <v>327</v>
      </c>
      <c r="D196" s="209" t="s">
        <v>188</v>
      </c>
      <c r="E196" s="210" t="s">
        <v>328</v>
      </c>
      <c r="F196" s="211" t="s">
        <v>329</v>
      </c>
      <c r="G196" s="212" t="s">
        <v>277</v>
      </c>
      <c r="H196" s="213">
        <v>2</v>
      </c>
      <c r="I196" s="214"/>
      <c r="J196" s="215">
        <f t="shared" si="0"/>
        <v>0</v>
      </c>
      <c r="K196" s="211" t="s">
        <v>117</v>
      </c>
      <c r="L196" s="216"/>
      <c r="M196" s="217" t="s">
        <v>19</v>
      </c>
      <c r="N196" s="218" t="s">
        <v>43</v>
      </c>
      <c r="O196" s="64"/>
      <c r="P196" s="177">
        <f t="shared" si="1"/>
        <v>0</v>
      </c>
      <c r="Q196" s="177">
        <v>1.0699999999999999E-2</v>
      </c>
      <c r="R196" s="177">
        <f t="shared" si="2"/>
        <v>2.1399999999999999E-2</v>
      </c>
      <c r="S196" s="177">
        <v>0</v>
      </c>
      <c r="T196" s="178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79" t="s">
        <v>157</v>
      </c>
      <c r="AT196" s="179" t="s">
        <v>188</v>
      </c>
      <c r="AU196" s="179" t="s">
        <v>79</v>
      </c>
      <c r="AY196" s="17" t="s">
        <v>111</v>
      </c>
      <c r="BE196" s="180">
        <f t="shared" si="4"/>
        <v>0</v>
      </c>
      <c r="BF196" s="180">
        <f t="shared" si="5"/>
        <v>0</v>
      </c>
      <c r="BG196" s="180">
        <f t="shared" si="6"/>
        <v>0</v>
      </c>
      <c r="BH196" s="180">
        <f t="shared" si="7"/>
        <v>0</v>
      </c>
      <c r="BI196" s="180">
        <f t="shared" si="8"/>
        <v>0</v>
      </c>
      <c r="BJ196" s="17" t="s">
        <v>77</v>
      </c>
      <c r="BK196" s="180">
        <f t="shared" si="9"/>
        <v>0</v>
      </c>
      <c r="BL196" s="17" t="s">
        <v>118</v>
      </c>
      <c r="BM196" s="179" t="s">
        <v>330</v>
      </c>
    </row>
    <row r="197" spans="1:65" s="2" customFormat="1" ht="16.5" customHeight="1">
      <c r="A197" s="34"/>
      <c r="B197" s="35"/>
      <c r="C197" s="209" t="s">
        <v>331</v>
      </c>
      <c r="D197" s="209" t="s">
        <v>188</v>
      </c>
      <c r="E197" s="210" t="s">
        <v>332</v>
      </c>
      <c r="F197" s="211" t="s">
        <v>333</v>
      </c>
      <c r="G197" s="212" t="s">
        <v>277</v>
      </c>
      <c r="H197" s="213">
        <v>2</v>
      </c>
      <c r="I197" s="214"/>
      <c r="J197" s="215">
        <f t="shared" si="0"/>
        <v>0</v>
      </c>
      <c r="K197" s="211" t="s">
        <v>117</v>
      </c>
      <c r="L197" s="216"/>
      <c r="M197" s="217" t="s">
        <v>19</v>
      </c>
      <c r="N197" s="218" t="s">
        <v>43</v>
      </c>
      <c r="O197" s="64"/>
      <c r="P197" s="177">
        <f t="shared" si="1"/>
        <v>0</v>
      </c>
      <c r="Q197" s="177">
        <v>6.8999999999999999E-3</v>
      </c>
      <c r="R197" s="177">
        <f t="shared" si="2"/>
        <v>1.38E-2</v>
      </c>
      <c r="S197" s="177">
        <v>0</v>
      </c>
      <c r="T197" s="178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79" t="s">
        <v>157</v>
      </c>
      <c r="AT197" s="179" t="s">
        <v>188</v>
      </c>
      <c r="AU197" s="179" t="s">
        <v>79</v>
      </c>
      <c r="AY197" s="17" t="s">
        <v>111</v>
      </c>
      <c r="BE197" s="180">
        <f t="shared" si="4"/>
        <v>0</v>
      </c>
      <c r="BF197" s="180">
        <f t="shared" si="5"/>
        <v>0</v>
      </c>
      <c r="BG197" s="180">
        <f t="shared" si="6"/>
        <v>0</v>
      </c>
      <c r="BH197" s="180">
        <f t="shared" si="7"/>
        <v>0</v>
      </c>
      <c r="BI197" s="180">
        <f t="shared" si="8"/>
        <v>0</v>
      </c>
      <c r="BJ197" s="17" t="s">
        <v>77</v>
      </c>
      <c r="BK197" s="180">
        <f t="shared" si="9"/>
        <v>0</v>
      </c>
      <c r="BL197" s="17" t="s">
        <v>118</v>
      </c>
      <c r="BM197" s="179" t="s">
        <v>334</v>
      </c>
    </row>
    <row r="198" spans="1:65" s="2" customFormat="1" ht="16.5" customHeight="1">
      <c r="A198" s="34"/>
      <c r="B198" s="35"/>
      <c r="C198" s="209" t="s">
        <v>335</v>
      </c>
      <c r="D198" s="209" t="s">
        <v>188</v>
      </c>
      <c r="E198" s="210" t="s">
        <v>336</v>
      </c>
      <c r="F198" s="211" t="s">
        <v>337</v>
      </c>
      <c r="G198" s="212" t="s">
        <v>277</v>
      </c>
      <c r="H198" s="213">
        <v>3</v>
      </c>
      <c r="I198" s="214"/>
      <c r="J198" s="215">
        <f t="shared" si="0"/>
        <v>0</v>
      </c>
      <c r="K198" s="211" t="s">
        <v>117</v>
      </c>
      <c r="L198" s="216"/>
      <c r="M198" s="217" t="s">
        <v>19</v>
      </c>
      <c r="N198" s="218" t="s">
        <v>43</v>
      </c>
      <c r="O198" s="64"/>
      <c r="P198" s="177">
        <f t="shared" si="1"/>
        <v>0</v>
      </c>
      <c r="Q198" s="177">
        <v>8.8000000000000005E-3</v>
      </c>
      <c r="R198" s="177">
        <f t="shared" si="2"/>
        <v>2.64E-2</v>
      </c>
      <c r="S198" s="177">
        <v>0</v>
      </c>
      <c r="T198" s="178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9" t="s">
        <v>157</v>
      </c>
      <c r="AT198" s="179" t="s">
        <v>188</v>
      </c>
      <c r="AU198" s="179" t="s">
        <v>79</v>
      </c>
      <c r="AY198" s="17" t="s">
        <v>111</v>
      </c>
      <c r="BE198" s="180">
        <f t="shared" si="4"/>
        <v>0</v>
      </c>
      <c r="BF198" s="180">
        <f t="shared" si="5"/>
        <v>0</v>
      </c>
      <c r="BG198" s="180">
        <f t="shared" si="6"/>
        <v>0</v>
      </c>
      <c r="BH198" s="180">
        <f t="shared" si="7"/>
        <v>0</v>
      </c>
      <c r="BI198" s="180">
        <f t="shared" si="8"/>
        <v>0</v>
      </c>
      <c r="BJ198" s="17" t="s">
        <v>77</v>
      </c>
      <c r="BK198" s="180">
        <f t="shared" si="9"/>
        <v>0</v>
      </c>
      <c r="BL198" s="17" t="s">
        <v>118</v>
      </c>
      <c r="BM198" s="179" t="s">
        <v>338</v>
      </c>
    </row>
    <row r="199" spans="1:65" s="2" customFormat="1" ht="16.5" customHeight="1">
      <c r="A199" s="34"/>
      <c r="B199" s="35"/>
      <c r="C199" s="209" t="s">
        <v>339</v>
      </c>
      <c r="D199" s="209" t="s">
        <v>188</v>
      </c>
      <c r="E199" s="210" t="s">
        <v>340</v>
      </c>
      <c r="F199" s="211" t="s">
        <v>341</v>
      </c>
      <c r="G199" s="212" t="s">
        <v>277</v>
      </c>
      <c r="H199" s="213">
        <v>2</v>
      </c>
      <c r="I199" s="214"/>
      <c r="J199" s="215">
        <f t="shared" si="0"/>
        <v>0</v>
      </c>
      <c r="K199" s="211" t="s">
        <v>117</v>
      </c>
      <c r="L199" s="216"/>
      <c r="M199" s="217" t="s">
        <v>19</v>
      </c>
      <c r="N199" s="218" t="s">
        <v>43</v>
      </c>
      <c r="O199" s="64"/>
      <c r="P199" s="177">
        <f t="shared" si="1"/>
        <v>0</v>
      </c>
      <c r="Q199" s="177">
        <v>1.9E-2</v>
      </c>
      <c r="R199" s="177">
        <f t="shared" si="2"/>
        <v>3.7999999999999999E-2</v>
      </c>
      <c r="S199" s="177">
        <v>0</v>
      </c>
      <c r="T199" s="178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9" t="s">
        <v>157</v>
      </c>
      <c r="AT199" s="179" t="s">
        <v>188</v>
      </c>
      <c r="AU199" s="179" t="s">
        <v>79</v>
      </c>
      <c r="AY199" s="17" t="s">
        <v>111</v>
      </c>
      <c r="BE199" s="180">
        <f t="shared" si="4"/>
        <v>0</v>
      </c>
      <c r="BF199" s="180">
        <f t="shared" si="5"/>
        <v>0</v>
      </c>
      <c r="BG199" s="180">
        <f t="shared" si="6"/>
        <v>0</v>
      </c>
      <c r="BH199" s="180">
        <f t="shared" si="7"/>
        <v>0</v>
      </c>
      <c r="BI199" s="180">
        <f t="shared" si="8"/>
        <v>0</v>
      </c>
      <c r="BJ199" s="17" t="s">
        <v>77</v>
      </c>
      <c r="BK199" s="180">
        <f t="shared" si="9"/>
        <v>0</v>
      </c>
      <c r="BL199" s="17" t="s">
        <v>118</v>
      </c>
      <c r="BM199" s="179" t="s">
        <v>342</v>
      </c>
    </row>
    <row r="200" spans="1:65" s="2" customFormat="1" ht="16.5" customHeight="1">
      <c r="A200" s="34"/>
      <c r="B200" s="35"/>
      <c r="C200" s="209" t="s">
        <v>343</v>
      </c>
      <c r="D200" s="209" t="s">
        <v>188</v>
      </c>
      <c r="E200" s="210" t="s">
        <v>344</v>
      </c>
      <c r="F200" s="211" t="s">
        <v>345</v>
      </c>
      <c r="G200" s="212" t="s">
        <v>277</v>
      </c>
      <c r="H200" s="213">
        <v>2</v>
      </c>
      <c r="I200" s="214"/>
      <c r="J200" s="215">
        <f t="shared" si="0"/>
        <v>0</v>
      </c>
      <c r="K200" s="211" t="s">
        <v>117</v>
      </c>
      <c r="L200" s="216"/>
      <c r="M200" s="217" t="s">
        <v>19</v>
      </c>
      <c r="N200" s="218" t="s">
        <v>43</v>
      </c>
      <c r="O200" s="64"/>
      <c r="P200" s="177">
        <f t="shared" si="1"/>
        <v>0</v>
      </c>
      <c r="Q200" s="177">
        <v>1.5299999999999999E-2</v>
      </c>
      <c r="R200" s="177">
        <f t="shared" si="2"/>
        <v>3.0599999999999999E-2</v>
      </c>
      <c r="S200" s="177">
        <v>0</v>
      </c>
      <c r="T200" s="178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79" t="s">
        <v>157</v>
      </c>
      <c r="AT200" s="179" t="s">
        <v>188</v>
      </c>
      <c r="AU200" s="179" t="s">
        <v>79</v>
      </c>
      <c r="AY200" s="17" t="s">
        <v>111</v>
      </c>
      <c r="BE200" s="180">
        <f t="shared" si="4"/>
        <v>0</v>
      </c>
      <c r="BF200" s="180">
        <f t="shared" si="5"/>
        <v>0</v>
      </c>
      <c r="BG200" s="180">
        <f t="shared" si="6"/>
        <v>0</v>
      </c>
      <c r="BH200" s="180">
        <f t="shared" si="7"/>
        <v>0</v>
      </c>
      <c r="BI200" s="180">
        <f t="shared" si="8"/>
        <v>0</v>
      </c>
      <c r="BJ200" s="17" t="s">
        <v>77</v>
      </c>
      <c r="BK200" s="180">
        <f t="shared" si="9"/>
        <v>0</v>
      </c>
      <c r="BL200" s="17" t="s">
        <v>118</v>
      </c>
      <c r="BM200" s="179" t="s">
        <v>346</v>
      </c>
    </row>
    <row r="201" spans="1:65" s="2" customFormat="1" ht="16.5" customHeight="1">
      <c r="A201" s="34"/>
      <c r="B201" s="35"/>
      <c r="C201" s="209" t="s">
        <v>347</v>
      </c>
      <c r="D201" s="209" t="s">
        <v>188</v>
      </c>
      <c r="E201" s="210" t="s">
        <v>348</v>
      </c>
      <c r="F201" s="211" t="s">
        <v>349</v>
      </c>
      <c r="G201" s="212" t="s">
        <v>277</v>
      </c>
      <c r="H201" s="213">
        <v>4</v>
      </c>
      <c r="I201" s="214"/>
      <c r="J201" s="215">
        <f t="shared" si="0"/>
        <v>0</v>
      </c>
      <c r="K201" s="211" t="s">
        <v>117</v>
      </c>
      <c r="L201" s="216"/>
      <c r="M201" s="217" t="s">
        <v>19</v>
      </c>
      <c r="N201" s="218" t="s">
        <v>43</v>
      </c>
      <c r="O201" s="64"/>
      <c r="P201" s="177">
        <f t="shared" si="1"/>
        <v>0</v>
      </c>
      <c r="Q201" s="177">
        <v>8.8000000000000005E-3</v>
      </c>
      <c r="R201" s="177">
        <f t="shared" si="2"/>
        <v>3.5200000000000002E-2</v>
      </c>
      <c r="S201" s="177">
        <v>0</v>
      </c>
      <c r="T201" s="178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9" t="s">
        <v>157</v>
      </c>
      <c r="AT201" s="179" t="s">
        <v>188</v>
      </c>
      <c r="AU201" s="179" t="s">
        <v>79</v>
      </c>
      <c r="AY201" s="17" t="s">
        <v>111</v>
      </c>
      <c r="BE201" s="180">
        <f t="shared" si="4"/>
        <v>0</v>
      </c>
      <c r="BF201" s="180">
        <f t="shared" si="5"/>
        <v>0</v>
      </c>
      <c r="BG201" s="180">
        <f t="shared" si="6"/>
        <v>0</v>
      </c>
      <c r="BH201" s="180">
        <f t="shared" si="7"/>
        <v>0</v>
      </c>
      <c r="BI201" s="180">
        <f t="shared" si="8"/>
        <v>0</v>
      </c>
      <c r="BJ201" s="17" t="s">
        <v>77</v>
      </c>
      <c r="BK201" s="180">
        <f t="shared" si="9"/>
        <v>0</v>
      </c>
      <c r="BL201" s="17" t="s">
        <v>118</v>
      </c>
      <c r="BM201" s="179" t="s">
        <v>350</v>
      </c>
    </row>
    <row r="202" spans="1:65" s="2" customFormat="1" ht="16.5" customHeight="1">
      <c r="A202" s="34"/>
      <c r="B202" s="35"/>
      <c r="C202" s="209" t="s">
        <v>351</v>
      </c>
      <c r="D202" s="209" t="s">
        <v>188</v>
      </c>
      <c r="E202" s="210" t="s">
        <v>352</v>
      </c>
      <c r="F202" s="211" t="s">
        <v>353</v>
      </c>
      <c r="G202" s="212" t="s">
        <v>277</v>
      </c>
      <c r="H202" s="213">
        <v>3</v>
      </c>
      <c r="I202" s="214"/>
      <c r="J202" s="215">
        <f t="shared" si="0"/>
        <v>0</v>
      </c>
      <c r="K202" s="211" t="s">
        <v>117</v>
      </c>
      <c r="L202" s="216"/>
      <c r="M202" s="217" t="s">
        <v>19</v>
      </c>
      <c r="N202" s="218" t="s">
        <v>43</v>
      </c>
      <c r="O202" s="64"/>
      <c r="P202" s="177">
        <f t="shared" si="1"/>
        <v>0</v>
      </c>
      <c r="Q202" s="177">
        <v>6.7000000000000002E-3</v>
      </c>
      <c r="R202" s="177">
        <f t="shared" si="2"/>
        <v>2.01E-2</v>
      </c>
      <c r="S202" s="177">
        <v>0</v>
      </c>
      <c r="T202" s="178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79" t="s">
        <v>157</v>
      </c>
      <c r="AT202" s="179" t="s">
        <v>188</v>
      </c>
      <c r="AU202" s="179" t="s">
        <v>79</v>
      </c>
      <c r="AY202" s="17" t="s">
        <v>111</v>
      </c>
      <c r="BE202" s="180">
        <f t="shared" si="4"/>
        <v>0</v>
      </c>
      <c r="BF202" s="180">
        <f t="shared" si="5"/>
        <v>0</v>
      </c>
      <c r="BG202" s="180">
        <f t="shared" si="6"/>
        <v>0</v>
      </c>
      <c r="BH202" s="180">
        <f t="shared" si="7"/>
        <v>0</v>
      </c>
      <c r="BI202" s="180">
        <f t="shared" si="8"/>
        <v>0</v>
      </c>
      <c r="BJ202" s="17" t="s">
        <v>77</v>
      </c>
      <c r="BK202" s="180">
        <f t="shared" si="9"/>
        <v>0</v>
      </c>
      <c r="BL202" s="17" t="s">
        <v>118</v>
      </c>
      <c r="BM202" s="179" t="s">
        <v>354</v>
      </c>
    </row>
    <row r="203" spans="1:65" s="2" customFormat="1" ht="16.5" customHeight="1">
      <c r="A203" s="34"/>
      <c r="B203" s="35"/>
      <c r="C203" s="209" t="s">
        <v>355</v>
      </c>
      <c r="D203" s="209" t="s">
        <v>188</v>
      </c>
      <c r="E203" s="210" t="s">
        <v>356</v>
      </c>
      <c r="F203" s="211" t="s">
        <v>357</v>
      </c>
      <c r="G203" s="212" t="s">
        <v>277</v>
      </c>
      <c r="H203" s="213">
        <v>2</v>
      </c>
      <c r="I203" s="214"/>
      <c r="J203" s="215">
        <f t="shared" si="0"/>
        <v>0</v>
      </c>
      <c r="K203" s="211" t="s">
        <v>117</v>
      </c>
      <c r="L203" s="216"/>
      <c r="M203" s="217" t="s">
        <v>19</v>
      </c>
      <c r="N203" s="218" t="s">
        <v>43</v>
      </c>
      <c r="O203" s="64"/>
      <c r="P203" s="177">
        <f t="shared" si="1"/>
        <v>0</v>
      </c>
      <c r="Q203" s="177">
        <v>9.1999999999999998E-3</v>
      </c>
      <c r="R203" s="177">
        <f t="shared" si="2"/>
        <v>1.84E-2</v>
      </c>
      <c r="S203" s="177">
        <v>0</v>
      </c>
      <c r="T203" s="178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79" t="s">
        <v>157</v>
      </c>
      <c r="AT203" s="179" t="s">
        <v>188</v>
      </c>
      <c r="AU203" s="179" t="s">
        <v>79</v>
      </c>
      <c r="AY203" s="17" t="s">
        <v>111</v>
      </c>
      <c r="BE203" s="180">
        <f t="shared" si="4"/>
        <v>0</v>
      </c>
      <c r="BF203" s="180">
        <f t="shared" si="5"/>
        <v>0</v>
      </c>
      <c r="BG203" s="180">
        <f t="shared" si="6"/>
        <v>0</v>
      </c>
      <c r="BH203" s="180">
        <f t="shared" si="7"/>
        <v>0</v>
      </c>
      <c r="BI203" s="180">
        <f t="shared" si="8"/>
        <v>0</v>
      </c>
      <c r="BJ203" s="17" t="s">
        <v>77</v>
      </c>
      <c r="BK203" s="180">
        <f t="shared" si="9"/>
        <v>0</v>
      </c>
      <c r="BL203" s="17" t="s">
        <v>118</v>
      </c>
      <c r="BM203" s="179" t="s">
        <v>358</v>
      </c>
    </row>
    <row r="204" spans="1:65" s="2" customFormat="1" ht="16.5" customHeight="1">
      <c r="A204" s="34"/>
      <c r="B204" s="35"/>
      <c r="C204" s="209" t="s">
        <v>359</v>
      </c>
      <c r="D204" s="209" t="s">
        <v>188</v>
      </c>
      <c r="E204" s="210" t="s">
        <v>360</v>
      </c>
      <c r="F204" s="211" t="s">
        <v>361</v>
      </c>
      <c r="G204" s="212" t="s">
        <v>277</v>
      </c>
      <c r="H204" s="213">
        <v>3</v>
      </c>
      <c r="I204" s="214"/>
      <c r="J204" s="215">
        <f t="shared" si="0"/>
        <v>0</v>
      </c>
      <c r="K204" s="211" t="s">
        <v>117</v>
      </c>
      <c r="L204" s="216"/>
      <c r="M204" s="217" t="s">
        <v>19</v>
      </c>
      <c r="N204" s="218" t="s">
        <v>43</v>
      </c>
      <c r="O204" s="64"/>
      <c r="P204" s="177">
        <f t="shared" si="1"/>
        <v>0</v>
      </c>
      <c r="Q204" s="177">
        <v>8.6999999999999994E-3</v>
      </c>
      <c r="R204" s="177">
        <f t="shared" si="2"/>
        <v>2.6099999999999998E-2</v>
      </c>
      <c r="S204" s="177">
        <v>0</v>
      </c>
      <c r="T204" s="178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79" t="s">
        <v>157</v>
      </c>
      <c r="AT204" s="179" t="s">
        <v>188</v>
      </c>
      <c r="AU204" s="179" t="s">
        <v>79</v>
      </c>
      <c r="AY204" s="17" t="s">
        <v>111</v>
      </c>
      <c r="BE204" s="180">
        <f t="shared" si="4"/>
        <v>0</v>
      </c>
      <c r="BF204" s="180">
        <f t="shared" si="5"/>
        <v>0</v>
      </c>
      <c r="BG204" s="180">
        <f t="shared" si="6"/>
        <v>0</v>
      </c>
      <c r="BH204" s="180">
        <f t="shared" si="7"/>
        <v>0</v>
      </c>
      <c r="BI204" s="180">
        <f t="shared" si="8"/>
        <v>0</v>
      </c>
      <c r="BJ204" s="17" t="s">
        <v>77</v>
      </c>
      <c r="BK204" s="180">
        <f t="shared" si="9"/>
        <v>0</v>
      </c>
      <c r="BL204" s="17" t="s">
        <v>118</v>
      </c>
      <c r="BM204" s="179" t="s">
        <v>362</v>
      </c>
    </row>
    <row r="205" spans="1:65" s="2" customFormat="1" ht="16.5" customHeight="1">
      <c r="A205" s="34"/>
      <c r="B205" s="35"/>
      <c r="C205" s="209" t="s">
        <v>363</v>
      </c>
      <c r="D205" s="209" t="s">
        <v>188</v>
      </c>
      <c r="E205" s="210" t="s">
        <v>364</v>
      </c>
      <c r="F205" s="211" t="s">
        <v>365</v>
      </c>
      <c r="G205" s="212" t="s">
        <v>277</v>
      </c>
      <c r="H205" s="213">
        <v>7</v>
      </c>
      <c r="I205" s="214"/>
      <c r="J205" s="215">
        <f t="shared" si="0"/>
        <v>0</v>
      </c>
      <c r="K205" s="211" t="s">
        <v>117</v>
      </c>
      <c r="L205" s="216"/>
      <c r="M205" s="217" t="s">
        <v>19</v>
      </c>
      <c r="N205" s="218" t="s">
        <v>43</v>
      </c>
      <c r="O205" s="64"/>
      <c r="P205" s="177">
        <f t="shared" si="1"/>
        <v>0</v>
      </c>
      <c r="Q205" s="177">
        <v>8.0000000000000002E-3</v>
      </c>
      <c r="R205" s="177">
        <f t="shared" si="2"/>
        <v>5.6000000000000001E-2</v>
      </c>
      <c r="S205" s="177">
        <v>0</v>
      </c>
      <c r="T205" s="178">
        <f t="shared" si="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79" t="s">
        <v>157</v>
      </c>
      <c r="AT205" s="179" t="s">
        <v>188</v>
      </c>
      <c r="AU205" s="179" t="s">
        <v>79</v>
      </c>
      <c r="AY205" s="17" t="s">
        <v>111</v>
      </c>
      <c r="BE205" s="180">
        <f t="shared" si="4"/>
        <v>0</v>
      </c>
      <c r="BF205" s="180">
        <f t="shared" si="5"/>
        <v>0</v>
      </c>
      <c r="BG205" s="180">
        <f t="shared" si="6"/>
        <v>0</v>
      </c>
      <c r="BH205" s="180">
        <f t="shared" si="7"/>
        <v>0</v>
      </c>
      <c r="BI205" s="180">
        <f t="shared" si="8"/>
        <v>0</v>
      </c>
      <c r="BJ205" s="17" t="s">
        <v>77</v>
      </c>
      <c r="BK205" s="180">
        <f t="shared" si="9"/>
        <v>0</v>
      </c>
      <c r="BL205" s="17" t="s">
        <v>118</v>
      </c>
      <c r="BM205" s="179" t="s">
        <v>366</v>
      </c>
    </row>
    <row r="206" spans="1:65" s="2" customFormat="1" ht="16.5" customHeight="1">
      <c r="A206" s="34"/>
      <c r="B206" s="35"/>
      <c r="C206" s="209" t="s">
        <v>367</v>
      </c>
      <c r="D206" s="209" t="s">
        <v>188</v>
      </c>
      <c r="E206" s="210" t="s">
        <v>368</v>
      </c>
      <c r="F206" s="211" t="s">
        <v>369</v>
      </c>
      <c r="G206" s="212" t="s">
        <v>277</v>
      </c>
      <c r="H206" s="213">
        <v>7</v>
      </c>
      <c r="I206" s="359"/>
      <c r="J206" s="215">
        <f t="shared" si="0"/>
        <v>0</v>
      </c>
      <c r="K206" s="211" t="s">
        <v>313</v>
      </c>
      <c r="L206" s="216"/>
      <c r="M206" s="217" t="s">
        <v>19</v>
      </c>
      <c r="N206" s="218" t="s">
        <v>43</v>
      </c>
      <c r="O206" s="64"/>
      <c r="P206" s="177">
        <f t="shared" si="1"/>
        <v>0</v>
      </c>
      <c r="Q206" s="177">
        <v>1.555E-2</v>
      </c>
      <c r="R206" s="177">
        <f t="shared" si="2"/>
        <v>0.10885</v>
      </c>
      <c r="S206" s="177">
        <v>0</v>
      </c>
      <c r="T206" s="178">
        <f t="shared" si="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79" t="s">
        <v>157</v>
      </c>
      <c r="AT206" s="179" t="s">
        <v>188</v>
      </c>
      <c r="AU206" s="179" t="s">
        <v>79</v>
      </c>
      <c r="AY206" s="17" t="s">
        <v>111</v>
      </c>
      <c r="BE206" s="180">
        <f t="shared" si="4"/>
        <v>0</v>
      </c>
      <c r="BF206" s="180">
        <f t="shared" si="5"/>
        <v>0</v>
      </c>
      <c r="BG206" s="180">
        <f t="shared" si="6"/>
        <v>0</v>
      </c>
      <c r="BH206" s="180">
        <f t="shared" si="7"/>
        <v>0</v>
      </c>
      <c r="BI206" s="180">
        <f t="shared" si="8"/>
        <v>0</v>
      </c>
      <c r="BJ206" s="17" t="s">
        <v>77</v>
      </c>
      <c r="BK206" s="180">
        <f t="shared" si="9"/>
        <v>0</v>
      </c>
      <c r="BL206" s="17" t="s">
        <v>118</v>
      </c>
      <c r="BM206" s="179" t="s">
        <v>370</v>
      </c>
    </row>
    <row r="207" spans="1:65" s="2" customFormat="1" ht="16.5" customHeight="1">
      <c r="A207" s="34"/>
      <c r="B207" s="35"/>
      <c r="C207" s="209" t="s">
        <v>371</v>
      </c>
      <c r="D207" s="209" t="s">
        <v>188</v>
      </c>
      <c r="E207" s="210" t="s">
        <v>372</v>
      </c>
      <c r="F207" s="211" t="s">
        <v>373</v>
      </c>
      <c r="G207" s="212" t="s">
        <v>277</v>
      </c>
      <c r="H207" s="213">
        <v>4</v>
      </c>
      <c r="I207" s="359"/>
      <c r="J207" s="215">
        <f t="shared" si="0"/>
        <v>0</v>
      </c>
      <c r="K207" s="211" t="s">
        <v>117</v>
      </c>
      <c r="L207" s="216"/>
      <c r="M207" s="217" t="s">
        <v>19</v>
      </c>
      <c r="N207" s="218" t="s">
        <v>43</v>
      </c>
      <c r="O207" s="64"/>
      <c r="P207" s="177">
        <f t="shared" si="1"/>
        <v>0</v>
      </c>
      <c r="Q207" s="177">
        <v>1.9E-2</v>
      </c>
      <c r="R207" s="177">
        <f t="shared" si="2"/>
        <v>7.5999999999999998E-2</v>
      </c>
      <c r="S207" s="177">
        <v>0</v>
      </c>
      <c r="T207" s="178">
        <f t="shared" si="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9" t="s">
        <v>157</v>
      </c>
      <c r="AT207" s="179" t="s">
        <v>188</v>
      </c>
      <c r="AU207" s="179" t="s">
        <v>79</v>
      </c>
      <c r="AY207" s="17" t="s">
        <v>111</v>
      </c>
      <c r="BE207" s="180">
        <f t="shared" si="4"/>
        <v>0</v>
      </c>
      <c r="BF207" s="180">
        <f t="shared" si="5"/>
        <v>0</v>
      </c>
      <c r="BG207" s="180">
        <f t="shared" si="6"/>
        <v>0</v>
      </c>
      <c r="BH207" s="180">
        <f t="shared" si="7"/>
        <v>0</v>
      </c>
      <c r="BI207" s="180">
        <f t="shared" si="8"/>
        <v>0</v>
      </c>
      <c r="BJ207" s="17" t="s">
        <v>77</v>
      </c>
      <c r="BK207" s="180">
        <f t="shared" si="9"/>
        <v>0</v>
      </c>
      <c r="BL207" s="17" t="s">
        <v>118</v>
      </c>
      <c r="BM207" s="179" t="s">
        <v>374</v>
      </c>
    </row>
    <row r="208" spans="1:65" s="13" customFormat="1" ht="11.25">
      <c r="B208" s="186"/>
      <c r="C208" s="187"/>
      <c r="D208" s="188" t="s">
        <v>122</v>
      </c>
      <c r="E208" s="187"/>
      <c r="F208" s="190" t="s">
        <v>375</v>
      </c>
      <c r="G208" s="187"/>
      <c r="H208" s="191">
        <v>4</v>
      </c>
      <c r="I208" s="192"/>
      <c r="J208" s="187"/>
      <c r="K208" s="187"/>
      <c r="L208" s="193"/>
      <c r="M208" s="194"/>
      <c r="N208" s="195"/>
      <c r="O208" s="195"/>
      <c r="P208" s="195"/>
      <c r="Q208" s="195"/>
      <c r="R208" s="195"/>
      <c r="S208" s="195"/>
      <c r="T208" s="196"/>
      <c r="AT208" s="197" t="s">
        <v>122</v>
      </c>
      <c r="AU208" s="197" t="s">
        <v>79</v>
      </c>
      <c r="AV208" s="13" t="s">
        <v>79</v>
      </c>
      <c r="AW208" s="13" t="s">
        <v>4</v>
      </c>
      <c r="AX208" s="13" t="s">
        <v>77</v>
      </c>
      <c r="AY208" s="197" t="s">
        <v>111</v>
      </c>
    </row>
    <row r="209" spans="1:65" s="2" customFormat="1" ht="24.2" customHeight="1">
      <c r="A209" s="34"/>
      <c r="B209" s="35"/>
      <c r="C209" s="168" t="s">
        <v>376</v>
      </c>
      <c r="D209" s="168" t="s">
        <v>113</v>
      </c>
      <c r="E209" s="169" t="s">
        <v>377</v>
      </c>
      <c r="F209" s="170" t="s">
        <v>378</v>
      </c>
      <c r="G209" s="171" t="s">
        <v>277</v>
      </c>
      <c r="H209" s="172">
        <v>2</v>
      </c>
      <c r="I209" s="173"/>
      <c r="J209" s="174">
        <f>ROUND(I209*H209,2)</f>
        <v>0</v>
      </c>
      <c r="K209" s="170" t="s">
        <v>117</v>
      </c>
      <c r="L209" s="39"/>
      <c r="M209" s="175" t="s">
        <v>19</v>
      </c>
      <c r="N209" s="176" t="s">
        <v>43</v>
      </c>
      <c r="O209" s="64"/>
      <c r="P209" s="177">
        <f>O209*H209</f>
        <v>0</v>
      </c>
      <c r="Q209" s="177">
        <v>1.7099999999999999E-3</v>
      </c>
      <c r="R209" s="177">
        <f>Q209*H209</f>
        <v>3.4199999999999999E-3</v>
      </c>
      <c r="S209" s="177">
        <v>0</v>
      </c>
      <c r="T209" s="17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79" t="s">
        <v>118</v>
      </c>
      <c r="AT209" s="179" t="s">
        <v>113</v>
      </c>
      <c r="AU209" s="179" t="s">
        <v>79</v>
      </c>
      <c r="AY209" s="17" t="s">
        <v>111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7" t="s">
        <v>77</v>
      </c>
      <c r="BK209" s="180">
        <f>ROUND(I209*H209,2)</f>
        <v>0</v>
      </c>
      <c r="BL209" s="17" t="s">
        <v>118</v>
      </c>
      <c r="BM209" s="179" t="s">
        <v>379</v>
      </c>
    </row>
    <row r="210" spans="1:65" s="2" customFormat="1" ht="11.25">
      <c r="A210" s="34"/>
      <c r="B210" s="35"/>
      <c r="C210" s="36"/>
      <c r="D210" s="181" t="s">
        <v>120</v>
      </c>
      <c r="E210" s="36"/>
      <c r="F210" s="182" t="s">
        <v>380</v>
      </c>
      <c r="G210" s="36"/>
      <c r="H210" s="36"/>
      <c r="I210" s="183"/>
      <c r="J210" s="36"/>
      <c r="K210" s="36"/>
      <c r="L210" s="39"/>
      <c r="M210" s="184"/>
      <c r="N210" s="185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120</v>
      </c>
      <c r="AU210" s="17" t="s">
        <v>79</v>
      </c>
    </row>
    <row r="211" spans="1:65" s="2" customFormat="1" ht="24.2" customHeight="1">
      <c r="A211" s="34"/>
      <c r="B211" s="35"/>
      <c r="C211" s="168" t="s">
        <v>381</v>
      </c>
      <c r="D211" s="168" t="s">
        <v>113</v>
      </c>
      <c r="E211" s="169" t="s">
        <v>382</v>
      </c>
      <c r="F211" s="170" t="s">
        <v>383</v>
      </c>
      <c r="G211" s="171" t="s">
        <v>277</v>
      </c>
      <c r="H211" s="172">
        <v>3</v>
      </c>
      <c r="I211" s="173"/>
      <c r="J211" s="174">
        <f>ROUND(I211*H211,2)</f>
        <v>0</v>
      </c>
      <c r="K211" s="170" t="s">
        <v>117</v>
      </c>
      <c r="L211" s="39"/>
      <c r="M211" s="175" t="s">
        <v>19</v>
      </c>
      <c r="N211" s="176" t="s">
        <v>43</v>
      </c>
      <c r="O211" s="64"/>
      <c r="P211" s="177">
        <f>O211*H211</f>
        <v>0</v>
      </c>
      <c r="Q211" s="177">
        <v>1.67E-3</v>
      </c>
      <c r="R211" s="177">
        <f>Q211*H211</f>
        <v>5.0100000000000006E-3</v>
      </c>
      <c r="S211" s="177">
        <v>0</v>
      </c>
      <c r="T211" s="17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79" t="s">
        <v>118</v>
      </c>
      <c r="AT211" s="179" t="s">
        <v>113</v>
      </c>
      <c r="AU211" s="179" t="s">
        <v>79</v>
      </c>
      <c r="AY211" s="17" t="s">
        <v>111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7" t="s">
        <v>77</v>
      </c>
      <c r="BK211" s="180">
        <f>ROUND(I211*H211,2)</f>
        <v>0</v>
      </c>
      <c r="BL211" s="17" t="s">
        <v>118</v>
      </c>
      <c r="BM211" s="179" t="s">
        <v>384</v>
      </c>
    </row>
    <row r="212" spans="1:65" s="2" customFormat="1" ht="11.25">
      <c r="A212" s="34"/>
      <c r="B212" s="35"/>
      <c r="C212" s="36"/>
      <c r="D212" s="181" t="s">
        <v>120</v>
      </c>
      <c r="E212" s="36"/>
      <c r="F212" s="182" t="s">
        <v>385</v>
      </c>
      <c r="G212" s="36"/>
      <c r="H212" s="36"/>
      <c r="I212" s="183"/>
      <c r="J212" s="36"/>
      <c r="K212" s="36"/>
      <c r="L212" s="39"/>
      <c r="M212" s="184"/>
      <c r="N212" s="18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120</v>
      </c>
      <c r="AU212" s="17" t="s">
        <v>79</v>
      </c>
    </row>
    <row r="213" spans="1:65" s="2" customFormat="1" ht="24.2" customHeight="1">
      <c r="A213" s="34"/>
      <c r="B213" s="35"/>
      <c r="C213" s="168" t="s">
        <v>386</v>
      </c>
      <c r="D213" s="168" t="s">
        <v>113</v>
      </c>
      <c r="E213" s="169" t="s">
        <v>387</v>
      </c>
      <c r="F213" s="170" t="s">
        <v>388</v>
      </c>
      <c r="G213" s="171" t="s">
        <v>277</v>
      </c>
      <c r="H213" s="172">
        <v>2</v>
      </c>
      <c r="I213" s="173"/>
      <c r="J213" s="174">
        <f>ROUND(I213*H213,2)</f>
        <v>0</v>
      </c>
      <c r="K213" s="170" t="s">
        <v>117</v>
      </c>
      <c r="L213" s="39"/>
      <c r="M213" s="175" t="s">
        <v>19</v>
      </c>
      <c r="N213" s="176" t="s">
        <v>43</v>
      </c>
      <c r="O213" s="64"/>
      <c r="P213" s="177">
        <f>O213*H213</f>
        <v>0</v>
      </c>
      <c r="Q213" s="177">
        <v>1.7099999999999999E-3</v>
      </c>
      <c r="R213" s="177">
        <f>Q213*H213</f>
        <v>3.4199999999999999E-3</v>
      </c>
      <c r="S213" s="177">
        <v>0</v>
      </c>
      <c r="T213" s="17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79" t="s">
        <v>118</v>
      </c>
      <c r="AT213" s="179" t="s">
        <v>113</v>
      </c>
      <c r="AU213" s="179" t="s">
        <v>79</v>
      </c>
      <c r="AY213" s="17" t="s">
        <v>111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7" t="s">
        <v>77</v>
      </c>
      <c r="BK213" s="180">
        <f>ROUND(I213*H213,2)</f>
        <v>0</v>
      </c>
      <c r="BL213" s="17" t="s">
        <v>118</v>
      </c>
      <c r="BM213" s="179" t="s">
        <v>389</v>
      </c>
    </row>
    <row r="214" spans="1:65" s="2" customFormat="1" ht="11.25">
      <c r="A214" s="34"/>
      <c r="B214" s="35"/>
      <c r="C214" s="36"/>
      <c r="D214" s="181" t="s">
        <v>120</v>
      </c>
      <c r="E214" s="36"/>
      <c r="F214" s="182" t="s">
        <v>390</v>
      </c>
      <c r="G214" s="36"/>
      <c r="H214" s="36"/>
      <c r="I214" s="183"/>
      <c r="J214" s="36"/>
      <c r="K214" s="36"/>
      <c r="L214" s="39"/>
      <c r="M214" s="184"/>
      <c r="N214" s="18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120</v>
      </c>
      <c r="AU214" s="17" t="s">
        <v>79</v>
      </c>
    </row>
    <row r="215" spans="1:65" s="2" customFormat="1" ht="24.2" customHeight="1">
      <c r="A215" s="34"/>
      <c r="B215" s="35"/>
      <c r="C215" s="168" t="s">
        <v>391</v>
      </c>
      <c r="D215" s="168" t="s">
        <v>113</v>
      </c>
      <c r="E215" s="169" t="s">
        <v>392</v>
      </c>
      <c r="F215" s="170" t="s">
        <v>393</v>
      </c>
      <c r="G215" s="171" t="s">
        <v>137</v>
      </c>
      <c r="H215" s="172">
        <v>22.2</v>
      </c>
      <c r="I215" s="173"/>
      <c r="J215" s="174">
        <f>ROUND(I215*H215,2)</f>
        <v>0</v>
      </c>
      <c r="K215" s="170" t="s">
        <v>117</v>
      </c>
      <c r="L215" s="39"/>
      <c r="M215" s="175" t="s">
        <v>19</v>
      </c>
      <c r="N215" s="176" t="s">
        <v>43</v>
      </c>
      <c r="O215" s="64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79" t="s">
        <v>118</v>
      </c>
      <c r="AT215" s="179" t="s">
        <v>113</v>
      </c>
      <c r="AU215" s="179" t="s">
        <v>79</v>
      </c>
      <c r="AY215" s="17" t="s">
        <v>111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7" t="s">
        <v>77</v>
      </c>
      <c r="BK215" s="180">
        <f>ROUND(I215*H215,2)</f>
        <v>0</v>
      </c>
      <c r="BL215" s="17" t="s">
        <v>118</v>
      </c>
      <c r="BM215" s="179" t="s">
        <v>394</v>
      </c>
    </row>
    <row r="216" spans="1:65" s="2" customFormat="1" ht="11.25">
      <c r="A216" s="34"/>
      <c r="B216" s="35"/>
      <c r="C216" s="36"/>
      <c r="D216" s="181" t="s">
        <v>120</v>
      </c>
      <c r="E216" s="36"/>
      <c r="F216" s="182" t="s">
        <v>395</v>
      </c>
      <c r="G216" s="36"/>
      <c r="H216" s="36"/>
      <c r="I216" s="183"/>
      <c r="J216" s="36"/>
      <c r="K216" s="36"/>
      <c r="L216" s="39"/>
      <c r="M216" s="184"/>
      <c r="N216" s="18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120</v>
      </c>
      <c r="AU216" s="17" t="s">
        <v>79</v>
      </c>
    </row>
    <row r="217" spans="1:65" s="13" customFormat="1" ht="11.25">
      <c r="B217" s="186"/>
      <c r="C217" s="187"/>
      <c r="D217" s="188" t="s">
        <v>122</v>
      </c>
      <c r="E217" s="189" t="s">
        <v>19</v>
      </c>
      <c r="F217" s="190" t="s">
        <v>396</v>
      </c>
      <c r="G217" s="187"/>
      <c r="H217" s="191">
        <v>22.2</v>
      </c>
      <c r="I217" s="192"/>
      <c r="J217" s="187"/>
      <c r="K217" s="187"/>
      <c r="L217" s="193"/>
      <c r="M217" s="194"/>
      <c r="N217" s="195"/>
      <c r="O217" s="195"/>
      <c r="P217" s="195"/>
      <c r="Q217" s="195"/>
      <c r="R217" s="195"/>
      <c r="S217" s="195"/>
      <c r="T217" s="196"/>
      <c r="AT217" s="197" t="s">
        <v>122</v>
      </c>
      <c r="AU217" s="197" t="s">
        <v>79</v>
      </c>
      <c r="AV217" s="13" t="s">
        <v>79</v>
      </c>
      <c r="AW217" s="13" t="s">
        <v>33</v>
      </c>
      <c r="AX217" s="13" t="s">
        <v>77</v>
      </c>
      <c r="AY217" s="197" t="s">
        <v>111</v>
      </c>
    </row>
    <row r="218" spans="1:65" s="2" customFormat="1" ht="16.5" customHeight="1">
      <c r="A218" s="34"/>
      <c r="B218" s="35"/>
      <c r="C218" s="209" t="s">
        <v>397</v>
      </c>
      <c r="D218" s="209" t="s">
        <v>188</v>
      </c>
      <c r="E218" s="210" t="s">
        <v>398</v>
      </c>
      <c r="F218" s="211" t="s">
        <v>399</v>
      </c>
      <c r="G218" s="212" t="s">
        <v>137</v>
      </c>
      <c r="H218" s="213">
        <v>22.533000000000001</v>
      </c>
      <c r="I218" s="214"/>
      <c r="J218" s="215">
        <f>ROUND(I218*H218,2)</f>
        <v>0</v>
      </c>
      <c r="K218" s="211" t="s">
        <v>117</v>
      </c>
      <c r="L218" s="216"/>
      <c r="M218" s="217" t="s">
        <v>19</v>
      </c>
      <c r="N218" s="218" t="s">
        <v>43</v>
      </c>
      <c r="O218" s="64"/>
      <c r="P218" s="177">
        <f>O218*H218</f>
        <v>0</v>
      </c>
      <c r="Q218" s="177">
        <v>2.7999999999999998E-4</v>
      </c>
      <c r="R218" s="177">
        <f>Q218*H218</f>
        <v>6.3092399999999998E-3</v>
      </c>
      <c r="S218" s="177">
        <v>0</v>
      </c>
      <c r="T218" s="17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9" t="s">
        <v>157</v>
      </c>
      <c r="AT218" s="179" t="s">
        <v>188</v>
      </c>
      <c r="AU218" s="179" t="s">
        <v>79</v>
      </c>
      <c r="AY218" s="17" t="s">
        <v>111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7" t="s">
        <v>77</v>
      </c>
      <c r="BK218" s="180">
        <f>ROUND(I218*H218,2)</f>
        <v>0</v>
      </c>
      <c r="BL218" s="17" t="s">
        <v>118</v>
      </c>
      <c r="BM218" s="179" t="s">
        <v>400</v>
      </c>
    </row>
    <row r="219" spans="1:65" s="13" customFormat="1" ht="11.25">
      <c r="B219" s="186"/>
      <c r="C219" s="187"/>
      <c r="D219" s="188" t="s">
        <v>122</v>
      </c>
      <c r="E219" s="187"/>
      <c r="F219" s="190" t="s">
        <v>401</v>
      </c>
      <c r="G219" s="187"/>
      <c r="H219" s="191">
        <v>22.533000000000001</v>
      </c>
      <c r="I219" s="192"/>
      <c r="J219" s="187"/>
      <c r="K219" s="187"/>
      <c r="L219" s="193"/>
      <c r="M219" s="194"/>
      <c r="N219" s="195"/>
      <c r="O219" s="195"/>
      <c r="P219" s="195"/>
      <c r="Q219" s="195"/>
      <c r="R219" s="195"/>
      <c r="S219" s="195"/>
      <c r="T219" s="196"/>
      <c r="AT219" s="197" t="s">
        <v>122</v>
      </c>
      <c r="AU219" s="197" t="s">
        <v>79</v>
      </c>
      <c r="AV219" s="13" t="s">
        <v>79</v>
      </c>
      <c r="AW219" s="13" t="s">
        <v>4</v>
      </c>
      <c r="AX219" s="13" t="s">
        <v>77</v>
      </c>
      <c r="AY219" s="197" t="s">
        <v>111</v>
      </c>
    </row>
    <row r="220" spans="1:65" s="2" customFormat="1" ht="24.2" customHeight="1">
      <c r="A220" s="34"/>
      <c r="B220" s="35"/>
      <c r="C220" s="168" t="s">
        <v>402</v>
      </c>
      <c r="D220" s="168" t="s">
        <v>113</v>
      </c>
      <c r="E220" s="169" t="s">
        <v>403</v>
      </c>
      <c r="F220" s="170" t="s">
        <v>404</v>
      </c>
      <c r="G220" s="171" t="s">
        <v>137</v>
      </c>
      <c r="H220" s="172">
        <v>3.6</v>
      </c>
      <c r="I220" s="173"/>
      <c r="J220" s="174">
        <f>ROUND(I220*H220,2)</f>
        <v>0</v>
      </c>
      <c r="K220" s="170" t="s">
        <v>117</v>
      </c>
      <c r="L220" s="39"/>
      <c r="M220" s="175" t="s">
        <v>19</v>
      </c>
      <c r="N220" s="176" t="s">
        <v>43</v>
      </c>
      <c r="O220" s="64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79" t="s">
        <v>118</v>
      </c>
      <c r="AT220" s="179" t="s">
        <v>113</v>
      </c>
      <c r="AU220" s="179" t="s">
        <v>79</v>
      </c>
      <c r="AY220" s="17" t="s">
        <v>111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7" t="s">
        <v>77</v>
      </c>
      <c r="BK220" s="180">
        <f>ROUND(I220*H220,2)</f>
        <v>0</v>
      </c>
      <c r="BL220" s="17" t="s">
        <v>118</v>
      </c>
      <c r="BM220" s="179" t="s">
        <v>405</v>
      </c>
    </row>
    <row r="221" spans="1:65" s="2" customFormat="1" ht="11.25">
      <c r="A221" s="34"/>
      <c r="B221" s="35"/>
      <c r="C221" s="36"/>
      <c r="D221" s="181" t="s">
        <v>120</v>
      </c>
      <c r="E221" s="36"/>
      <c r="F221" s="182" t="s">
        <v>406</v>
      </c>
      <c r="G221" s="36"/>
      <c r="H221" s="36"/>
      <c r="I221" s="183"/>
      <c r="J221" s="36"/>
      <c r="K221" s="36"/>
      <c r="L221" s="39"/>
      <c r="M221" s="184"/>
      <c r="N221" s="18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120</v>
      </c>
      <c r="AU221" s="17" t="s">
        <v>79</v>
      </c>
    </row>
    <row r="222" spans="1:65" s="2" customFormat="1" ht="16.5" customHeight="1">
      <c r="A222" s="34"/>
      <c r="B222" s="35"/>
      <c r="C222" s="209" t="s">
        <v>407</v>
      </c>
      <c r="D222" s="209" t="s">
        <v>188</v>
      </c>
      <c r="E222" s="210" t="s">
        <v>408</v>
      </c>
      <c r="F222" s="211" t="s">
        <v>409</v>
      </c>
      <c r="G222" s="212" t="s">
        <v>137</v>
      </c>
      <c r="H222" s="213">
        <v>3.6539999999999999</v>
      </c>
      <c r="I222" s="214"/>
      <c r="J222" s="215">
        <f>ROUND(I222*H222,2)</f>
        <v>0</v>
      </c>
      <c r="K222" s="211" t="s">
        <v>117</v>
      </c>
      <c r="L222" s="216"/>
      <c r="M222" s="217" t="s">
        <v>19</v>
      </c>
      <c r="N222" s="218" t="s">
        <v>43</v>
      </c>
      <c r="O222" s="64"/>
      <c r="P222" s="177">
        <f>O222*H222</f>
        <v>0</v>
      </c>
      <c r="Q222" s="177">
        <v>1.106E-2</v>
      </c>
      <c r="R222" s="177">
        <f>Q222*H222</f>
        <v>4.0413240000000003E-2</v>
      </c>
      <c r="S222" s="177">
        <v>0</v>
      </c>
      <c r="T222" s="17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79" t="s">
        <v>157</v>
      </c>
      <c r="AT222" s="179" t="s">
        <v>188</v>
      </c>
      <c r="AU222" s="179" t="s">
        <v>79</v>
      </c>
      <c r="AY222" s="17" t="s">
        <v>111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7" t="s">
        <v>77</v>
      </c>
      <c r="BK222" s="180">
        <f>ROUND(I222*H222,2)</f>
        <v>0</v>
      </c>
      <c r="BL222" s="17" t="s">
        <v>118</v>
      </c>
      <c r="BM222" s="179" t="s">
        <v>410</v>
      </c>
    </row>
    <row r="223" spans="1:65" s="13" customFormat="1" ht="11.25">
      <c r="B223" s="186"/>
      <c r="C223" s="187"/>
      <c r="D223" s="188" t="s">
        <v>122</v>
      </c>
      <c r="E223" s="187"/>
      <c r="F223" s="190" t="s">
        <v>411</v>
      </c>
      <c r="G223" s="187"/>
      <c r="H223" s="191">
        <v>3.6539999999999999</v>
      </c>
      <c r="I223" s="192"/>
      <c r="J223" s="187"/>
      <c r="K223" s="187"/>
      <c r="L223" s="193"/>
      <c r="M223" s="194"/>
      <c r="N223" s="195"/>
      <c r="O223" s="195"/>
      <c r="P223" s="195"/>
      <c r="Q223" s="195"/>
      <c r="R223" s="195"/>
      <c r="S223" s="195"/>
      <c r="T223" s="196"/>
      <c r="AT223" s="197" t="s">
        <v>122</v>
      </c>
      <c r="AU223" s="197" t="s">
        <v>79</v>
      </c>
      <c r="AV223" s="13" t="s">
        <v>79</v>
      </c>
      <c r="AW223" s="13" t="s">
        <v>4</v>
      </c>
      <c r="AX223" s="13" t="s">
        <v>77</v>
      </c>
      <c r="AY223" s="197" t="s">
        <v>111</v>
      </c>
    </row>
    <row r="224" spans="1:65" s="2" customFormat="1" ht="24.2" customHeight="1">
      <c r="A224" s="34"/>
      <c r="B224" s="35"/>
      <c r="C224" s="168" t="s">
        <v>412</v>
      </c>
      <c r="D224" s="168" t="s">
        <v>113</v>
      </c>
      <c r="E224" s="169" t="s">
        <v>413</v>
      </c>
      <c r="F224" s="170" t="s">
        <v>414</v>
      </c>
      <c r="G224" s="171" t="s">
        <v>277</v>
      </c>
      <c r="H224" s="172">
        <v>4</v>
      </c>
      <c r="I224" s="173"/>
      <c r="J224" s="174">
        <f>ROUND(I224*H224,2)</f>
        <v>0</v>
      </c>
      <c r="K224" s="170" t="s">
        <v>117</v>
      </c>
      <c r="L224" s="39"/>
      <c r="M224" s="175" t="s">
        <v>19</v>
      </c>
      <c r="N224" s="176" t="s">
        <v>43</v>
      </c>
      <c r="O224" s="64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79" t="s">
        <v>118</v>
      </c>
      <c r="AT224" s="179" t="s">
        <v>113</v>
      </c>
      <c r="AU224" s="179" t="s">
        <v>79</v>
      </c>
      <c r="AY224" s="17" t="s">
        <v>111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7" t="s">
        <v>77</v>
      </c>
      <c r="BK224" s="180">
        <f>ROUND(I224*H224,2)</f>
        <v>0</v>
      </c>
      <c r="BL224" s="17" t="s">
        <v>118</v>
      </c>
      <c r="BM224" s="179" t="s">
        <v>415</v>
      </c>
    </row>
    <row r="225" spans="1:65" s="2" customFormat="1" ht="11.25">
      <c r="A225" s="34"/>
      <c r="B225" s="35"/>
      <c r="C225" s="36"/>
      <c r="D225" s="181" t="s">
        <v>120</v>
      </c>
      <c r="E225" s="36"/>
      <c r="F225" s="182" t="s">
        <v>416</v>
      </c>
      <c r="G225" s="36"/>
      <c r="H225" s="36"/>
      <c r="I225" s="183"/>
      <c r="J225" s="36"/>
      <c r="K225" s="36"/>
      <c r="L225" s="39"/>
      <c r="M225" s="184"/>
      <c r="N225" s="185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120</v>
      </c>
      <c r="AU225" s="17" t="s">
        <v>79</v>
      </c>
    </row>
    <row r="226" spans="1:65" s="2" customFormat="1" ht="16.5" customHeight="1">
      <c r="A226" s="34"/>
      <c r="B226" s="35"/>
      <c r="C226" s="209" t="s">
        <v>417</v>
      </c>
      <c r="D226" s="209" t="s">
        <v>188</v>
      </c>
      <c r="E226" s="210" t="s">
        <v>418</v>
      </c>
      <c r="F226" s="211" t="s">
        <v>419</v>
      </c>
      <c r="G226" s="212" t="s">
        <v>277</v>
      </c>
      <c r="H226" s="213">
        <v>4</v>
      </c>
      <c r="I226" s="214"/>
      <c r="J226" s="215">
        <f t="shared" ref="J226:J231" si="10">ROUND(I226*H226,2)</f>
        <v>0</v>
      </c>
      <c r="K226" s="211" t="s">
        <v>117</v>
      </c>
      <c r="L226" s="216"/>
      <c r="M226" s="217" t="s">
        <v>19</v>
      </c>
      <c r="N226" s="218" t="s">
        <v>43</v>
      </c>
      <c r="O226" s="64"/>
      <c r="P226" s="177">
        <f t="shared" ref="P226:P231" si="11">O226*H226</f>
        <v>0</v>
      </c>
      <c r="Q226" s="177">
        <v>3.6000000000000002E-4</v>
      </c>
      <c r="R226" s="177">
        <f t="shared" ref="R226:R231" si="12">Q226*H226</f>
        <v>1.4400000000000001E-3</v>
      </c>
      <c r="S226" s="177">
        <v>0</v>
      </c>
      <c r="T226" s="178">
        <f t="shared" ref="T226:T231" si="13"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79" t="s">
        <v>157</v>
      </c>
      <c r="AT226" s="179" t="s">
        <v>188</v>
      </c>
      <c r="AU226" s="179" t="s">
        <v>79</v>
      </c>
      <c r="AY226" s="17" t="s">
        <v>111</v>
      </c>
      <c r="BE226" s="180">
        <f t="shared" ref="BE226:BE231" si="14">IF(N226="základní",J226,0)</f>
        <v>0</v>
      </c>
      <c r="BF226" s="180">
        <f t="shared" ref="BF226:BF231" si="15">IF(N226="snížená",J226,0)</f>
        <v>0</v>
      </c>
      <c r="BG226" s="180">
        <f t="shared" ref="BG226:BG231" si="16">IF(N226="zákl. přenesená",J226,0)</f>
        <v>0</v>
      </c>
      <c r="BH226" s="180">
        <f t="shared" ref="BH226:BH231" si="17">IF(N226="sníž. přenesená",J226,0)</f>
        <v>0</v>
      </c>
      <c r="BI226" s="180">
        <f t="shared" ref="BI226:BI231" si="18">IF(N226="nulová",J226,0)</f>
        <v>0</v>
      </c>
      <c r="BJ226" s="17" t="s">
        <v>77</v>
      </c>
      <c r="BK226" s="180">
        <f t="shared" ref="BK226:BK231" si="19">ROUND(I226*H226,2)</f>
        <v>0</v>
      </c>
      <c r="BL226" s="17" t="s">
        <v>118</v>
      </c>
      <c r="BM226" s="179" t="s">
        <v>420</v>
      </c>
    </row>
    <row r="227" spans="1:65" s="2" customFormat="1" ht="16.5" customHeight="1">
      <c r="A227" s="34"/>
      <c r="B227" s="35"/>
      <c r="C227" s="168" t="s">
        <v>421</v>
      </c>
      <c r="D227" s="168" t="s">
        <v>113</v>
      </c>
      <c r="E227" s="169" t="s">
        <v>422</v>
      </c>
      <c r="F227" s="170" t="s">
        <v>423</v>
      </c>
      <c r="G227" s="171" t="s">
        <v>277</v>
      </c>
      <c r="H227" s="172">
        <v>4</v>
      </c>
      <c r="I227" s="173"/>
      <c r="J227" s="174">
        <f t="shared" si="10"/>
        <v>0</v>
      </c>
      <c r="K227" s="170" t="s">
        <v>148</v>
      </c>
      <c r="L227" s="39"/>
      <c r="M227" s="175" t="s">
        <v>19</v>
      </c>
      <c r="N227" s="176" t="s">
        <v>43</v>
      </c>
      <c r="O227" s="64"/>
      <c r="P227" s="177">
        <f t="shared" si="11"/>
        <v>0</v>
      </c>
      <c r="Q227" s="177">
        <v>2.0000000000000002E-5</v>
      </c>
      <c r="R227" s="177">
        <f t="shared" si="12"/>
        <v>8.0000000000000007E-5</v>
      </c>
      <c r="S227" s="177">
        <v>0</v>
      </c>
      <c r="T227" s="178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79" t="s">
        <v>118</v>
      </c>
      <c r="AT227" s="179" t="s">
        <v>113</v>
      </c>
      <c r="AU227" s="179" t="s">
        <v>79</v>
      </c>
      <c r="AY227" s="17" t="s">
        <v>111</v>
      </c>
      <c r="BE227" s="180">
        <f t="shared" si="14"/>
        <v>0</v>
      </c>
      <c r="BF227" s="180">
        <f t="shared" si="15"/>
        <v>0</v>
      </c>
      <c r="BG227" s="180">
        <f t="shared" si="16"/>
        <v>0</v>
      </c>
      <c r="BH227" s="180">
        <f t="shared" si="17"/>
        <v>0</v>
      </c>
      <c r="BI227" s="180">
        <f t="shared" si="18"/>
        <v>0</v>
      </c>
      <c r="BJ227" s="17" t="s">
        <v>77</v>
      </c>
      <c r="BK227" s="180">
        <f t="shared" si="19"/>
        <v>0</v>
      </c>
      <c r="BL227" s="17" t="s">
        <v>118</v>
      </c>
      <c r="BM227" s="179" t="s">
        <v>424</v>
      </c>
    </row>
    <row r="228" spans="1:65" s="2" customFormat="1" ht="16.5" customHeight="1">
      <c r="A228" s="34"/>
      <c r="B228" s="35"/>
      <c r="C228" s="209" t="s">
        <v>425</v>
      </c>
      <c r="D228" s="209" t="s">
        <v>188</v>
      </c>
      <c r="E228" s="210" t="s">
        <v>426</v>
      </c>
      <c r="F228" s="211" t="s">
        <v>427</v>
      </c>
      <c r="G228" s="212" t="s">
        <v>277</v>
      </c>
      <c r="H228" s="213">
        <v>4</v>
      </c>
      <c r="I228" s="359"/>
      <c r="J228" s="215">
        <f t="shared" si="10"/>
        <v>0</v>
      </c>
      <c r="K228" s="211" t="s">
        <v>148</v>
      </c>
      <c r="L228" s="216"/>
      <c r="M228" s="217" t="s">
        <v>19</v>
      </c>
      <c r="N228" s="218" t="s">
        <v>43</v>
      </c>
      <c r="O228" s="64"/>
      <c r="P228" s="177">
        <f t="shared" si="11"/>
        <v>0</v>
      </c>
      <c r="Q228" s="177">
        <v>3.8E-3</v>
      </c>
      <c r="R228" s="177">
        <f t="shared" si="12"/>
        <v>1.52E-2</v>
      </c>
      <c r="S228" s="177">
        <v>0</v>
      </c>
      <c r="T228" s="178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79" t="s">
        <v>157</v>
      </c>
      <c r="AT228" s="179" t="s">
        <v>188</v>
      </c>
      <c r="AU228" s="179" t="s">
        <v>79</v>
      </c>
      <c r="AY228" s="17" t="s">
        <v>111</v>
      </c>
      <c r="BE228" s="180">
        <f t="shared" si="14"/>
        <v>0</v>
      </c>
      <c r="BF228" s="180">
        <f t="shared" si="15"/>
        <v>0</v>
      </c>
      <c r="BG228" s="180">
        <f t="shared" si="16"/>
        <v>0</v>
      </c>
      <c r="BH228" s="180">
        <f t="shared" si="17"/>
        <v>0</v>
      </c>
      <c r="BI228" s="180">
        <f t="shared" si="18"/>
        <v>0</v>
      </c>
      <c r="BJ228" s="17" t="s">
        <v>77</v>
      </c>
      <c r="BK228" s="180">
        <f t="shared" si="19"/>
        <v>0</v>
      </c>
      <c r="BL228" s="17" t="s">
        <v>118</v>
      </c>
      <c r="BM228" s="179" t="s">
        <v>428</v>
      </c>
    </row>
    <row r="229" spans="1:65" s="2" customFormat="1" ht="16.5" customHeight="1">
      <c r="A229" s="34"/>
      <c r="B229" s="35"/>
      <c r="C229" s="168" t="s">
        <v>429</v>
      </c>
      <c r="D229" s="168" t="s">
        <v>113</v>
      </c>
      <c r="E229" s="169" t="s">
        <v>430</v>
      </c>
      <c r="F229" s="170" t="s">
        <v>431</v>
      </c>
      <c r="G229" s="171" t="s">
        <v>277</v>
      </c>
      <c r="H229" s="172">
        <v>7</v>
      </c>
      <c r="I229" s="173"/>
      <c r="J229" s="174">
        <f t="shared" si="10"/>
        <v>0</v>
      </c>
      <c r="K229" s="170" t="s">
        <v>19</v>
      </c>
      <c r="L229" s="39"/>
      <c r="M229" s="175" t="s">
        <v>19</v>
      </c>
      <c r="N229" s="176" t="s">
        <v>43</v>
      </c>
      <c r="O229" s="64"/>
      <c r="P229" s="177">
        <f t="shared" si="11"/>
        <v>0</v>
      </c>
      <c r="Q229" s="177">
        <v>8.0000000000000004E-4</v>
      </c>
      <c r="R229" s="177">
        <f t="shared" si="12"/>
        <v>5.5999999999999999E-3</v>
      </c>
      <c r="S229" s="177">
        <v>0</v>
      </c>
      <c r="T229" s="178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79" t="s">
        <v>118</v>
      </c>
      <c r="AT229" s="179" t="s">
        <v>113</v>
      </c>
      <c r="AU229" s="179" t="s">
        <v>79</v>
      </c>
      <c r="AY229" s="17" t="s">
        <v>111</v>
      </c>
      <c r="BE229" s="180">
        <f t="shared" si="14"/>
        <v>0</v>
      </c>
      <c r="BF229" s="180">
        <f t="shared" si="15"/>
        <v>0</v>
      </c>
      <c r="BG229" s="180">
        <f t="shared" si="16"/>
        <v>0</v>
      </c>
      <c r="BH229" s="180">
        <f t="shared" si="17"/>
        <v>0</v>
      </c>
      <c r="BI229" s="180">
        <f t="shared" si="18"/>
        <v>0</v>
      </c>
      <c r="BJ229" s="17" t="s">
        <v>77</v>
      </c>
      <c r="BK229" s="180">
        <f t="shared" si="19"/>
        <v>0</v>
      </c>
      <c r="BL229" s="17" t="s">
        <v>118</v>
      </c>
      <c r="BM229" s="179" t="s">
        <v>432</v>
      </c>
    </row>
    <row r="230" spans="1:65" s="2" customFormat="1" ht="16.5" customHeight="1">
      <c r="A230" s="34"/>
      <c r="B230" s="35"/>
      <c r="C230" s="168" t="s">
        <v>433</v>
      </c>
      <c r="D230" s="168" t="s">
        <v>113</v>
      </c>
      <c r="E230" s="169" t="s">
        <v>434</v>
      </c>
      <c r="F230" s="170" t="s">
        <v>435</v>
      </c>
      <c r="G230" s="171" t="s">
        <v>277</v>
      </c>
      <c r="H230" s="172">
        <v>1</v>
      </c>
      <c r="I230" s="173"/>
      <c r="J230" s="174">
        <f t="shared" si="10"/>
        <v>0</v>
      </c>
      <c r="K230" s="170" t="s">
        <v>313</v>
      </c>
      <c r="L230" s="39"/>
      <c r="M230" s="175" t="s">
        <v>19</v>
      </c>
      <c r="N230" s="176" t="s">
        <v>43</v>
      </c>
      <c r="O230" s="64"/>
      <c r="P230" s="177">
        <f t="shared" si="11"/>
        <v>0</v>
      </c>
      <c r="Q230" s="177">
        <v>3.4000000000000002E-4</v>
      </c>
      <c r="R230" s="177">
        <f t="shared" si="12"/>
        <v>3.4000000000000002E-4</v>
      </c>
      <c r="S230" s="177">
        <v>0</v>
      </c>
      <c r="T230" s="178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9" t="s">
        <v>118</v>
      </c>
      <c r="AT230" s="179" t="s">
        <v>113</v>
      </c>
      <c r="AU230" s="179" t="s">
        <v>79</v>
      </c>
      <c r="AY230" s="17" t="s">
        <v>111</v>
      </c>
      <c r="BE230" s="180">
        <f t="shared" si="14"/>
        <v>0</v>
      </c>
      <c r="BF230" s="180">
        <f t="shared" si="15"/>
        <v>0</v>
      </c>
      <c r="BG230" s="180">
        <f t="shared" si="16"/>
        <v>0</v>
      </c>
      <c r="BH230" s="180">
        <f t="shared" si="17"/>
        <v>0</v>
      </c>
      <c r="BI230" s="180">
        <f t="shared" si="18"/>
        <v>0</v>
      </c>
      <c r="BJ230" s="17" t="s">
        <v>77</v>
      </c>
      <c r="BK230" s="180">
        <f t="shared" si="19"/>
        <v>0</v>
      </c>
      <c r="BL230" s="17" t="s">
        <v>118</v>
      </c>
      <c r="BM230" s="179" t="s">
        <v>436</v>
      </c>
    </row>
    <row r="231" spans="1:65" s="2" customFormat="1" ht="24.2" customHeight="1">
      <c r="A231" s="34"/>
      <c r="B231" s="35"/>
      <c r="C231" s="168" t="s">
        <v>437</v>
      </c>
      <c r="D231" s="168" t="s">
        <v>113</v>
      </c>
      <c r="E231" s="169" t="s">
        <v>438</v>
      </c>
      <c r="F231" s="170" t="s">
        <v>439</v>
      </c>
      <c r="G231" s="171" t="s">
        <v>277</v>
      </c>
      <c r="H231" s="172">
        <v>4</v>
      </c>
      <c r="I231" s="173"/>
      <c r="J231" s="174">
        <f t="shared" si="10"/>
        <v>0</v>
      </c>
      <c r="K231" s="170" t="s">
        <v>117</v>
      </c>
      <c r="L231" s="39"/>
      <c r="M231" s="175" t="s">
        <v>19</v>
      </c>
      <c r="N231" s="176" t="s">
        <v>43</v>
      </c>
      <c r="O231" s="64"/>
      <c r="P231" s="177">
        <f t="shared" si="11"/>
        <v>0</v>
      </c>
      <c r="Q231" s="177">
        <v>0</v>
      </c>
      <c r="R231" s="177">
        <f t="shared" si="12"/>
        <v>0</v>
      </c>
      <c r="S231" s="177">
        <v>0</v>
      </c>
      <c r="T231" s="178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79" t="s">
        <v>118</v>
      </c>
      <c r="AT231" s="179" t="s">
        <v>113</v>
      </c>
      <c r="AU231" s="179" t="s">
        <v>79</v>
      </c>
      <c r="AY231" s="17" t="s">
        <v>111</v>
      </c>
      <c r="BE231" s="180">
        <f t="shared" si="14"/>
        <v>0</v>
      </c>
      <c r="BF231" s="180">
        <f t="shared" si="15"/>
        <v>0</v>
      </c>
      <c r="BG231" s="180">
        <f t="shared" si="16"/>
        <v>0</v>
      </c>
      <c r="BH231" s="180">
        <f t="shared" si="17"/>
        <v>0</v>
      </c>
      <c r="BI231" s="180">
        <f t="shared" si="18"/>
        <v>0</v>
      </c>
      <c r="BJ231" s="17" t="s">
        <v>77</v>
      </c>
      <c r="BK231" s="180">
        <f t="shared" si="19"/>
        <v>0</v>
      </c>
      <c r="BL231" s="17" t="s">
        <v>118</v>
      </c>
      <c r="BM231" s="179" t="s">
        <v>440</v>
      </c>
    </row>
    <row r="232" spans="1:65" s="2" customFormat="1" ht="11.25">
      <c r="A232" s="34"/>
      <c r="B232" s="35"/>
      <c r="C232" s="36"/>
      <c r="D232" s="181" t="s">
        <v>120</v>
      </c>
      <c r="E232" s="36"/>
      <c r="F232" s="182" t="s">
        <v>441</v>
      </c>
      <c r="G232" s="36"/>
      <c r="H232" s="36"/>
      <c r="I232" s="183"/>
      <c r="J232" s="36"/>
      <c r="K232" s="36"/>
      <c r="L232" s="39"/>
      <c r="M232" s="184"/>
      <c r="N232" s="185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120</v>
      </c>
      <c r="AU232" s="17" t="s">
        <v>79</v>
      </c>
    </row>
    <row r="233" spans="1:65" s="2" customFormat="1" ht="24.2" customHeight="1">
      <c r="A233" s="34"/>
      <c r="B233" s="35"/>
      <c r="C233" s="168" t="s">
        <v>442</v>
      </c>
      <c r="D233" s="168" t="s">
        <v>113</v>
      </c>
      <c r="E233" s="169" t="s">
        <v>443</v>
      </c>
      <c r="F233" s="170" t="s">
        <v>444</v>
      </c>
      <c r="G233" s="171" t="s">
        <v>277</v>
      </c>
      <c r="H233" s="172">
        <v>4</v>
      </c>
      <c r="I233" s="173"/>
      <c r="J233" s="174">
        <f>ROUND(I233*H233,2)</f>
        <v>0</v>
      </c>
      <c r="K233" s="170" t="s">
        <v>117</v>
      </c>
      <c r="L233" s="39"/>
      <c r="M233" s="175" t="s">
        <v>19</v>
      </c>
      <c r="N233" s="176" t="s">
        <v>43</v>
      </c>
      <c r="O233" s="64"/>
      <c r="P233" s="177">
        <f>O233*H233</f>
        <v>0</v>
      </c>
      <c r="Q233" s="177">
        <v>1.65E-3</v>
      </c>
      <c r="R233" s="177">
        <f>Q233*H233</f>
        <v>6.6E-3</v>
      </c>
      <c r="S233" s="177">
        <v>0</v>
      </c>
      <c r="T233" s="17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79" t="s">
        <v>118</v>
      </c>
      <c r="AT233" s="179" t="s">
        <v>113</v>
      </c>
      <c r="AU233" s="179" t="s">
        <v>79</v>
      </c>
      <c r="AY233" s="17" t="s">
        <v>111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7" t="s">
        <v>77</v>
      </c>
      <c r="BK233" s="180">
        <f>ROUND(I233*H233,2)</f>
        <v>0</v>
      </c>
      <c r="BL233" s="17" t="s">
        <v>118</v>
      </c>
      <c r="BM233" s="179" t="s">
        <v>445</v>
      </c>
    </row>
    <row r="234" spans="1:65" s="2" customFormat="1" ht="11.25">
      <c r="A234" s="34"/>
      <c r="B234" s="35"/>
      <c r="C234" s="36"/>
      <c r="D234" s="181" t="s">
        <v>120</v>
      </c>
      <c r="E234" s="36"/>
      <c r="F234" s="182" t="s">
        <v>446</v>
      </c>
      <c r="G234" s="36"/>
      <c r="H234" s="36"/>
      <c r="I234" s="183"/>
      <c r="J234" s="36"/>
      <c r="K234" s="36"/>
      <c r="L234" s="39"/>
      <c r="M234" s="184"/>
      <c r="N234" s="18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120</v>
      </c>
      <c r="AU234" s="17" t="s">
        <v>79</v>
      </c>
    </row>
    <row r="235" spans="1:65" s="2" customFormat="1" ht="16.5" customHeight="1">
      <c r="A235" s="34"/>
      <c r="B235" s="35"/>
      <c r="C235" s="209" t="s">
        <v>447</v>
      </c>
      <c r="D235" s="209" t="s">
        <v>188</v>
      </c>
      <c r="E235" s="210" t="s">
        <v>448</v>
      </c>
      <c r="F235" s="211" t="s">
        <v>449</v>
      </c>
      <c r="G235" s="212" t="s">
        <v>277</v>
      </c>
      <c r="H235" s="213">
        <v>4</v>
      </c>
      <c r="I235" s="359"/>
      <c r="J235" s="215">
        <f>ROUND(I235*H235,2)</f>
        <v>0</v>
      </c>
      <c r="K235" s="211" t="s">
        <v>117</v>
      </c>
      <c r="L235" s="216"/>
      <c r="M235" s="217" t="s">
        <v>19</v>
      </c>
      <c r="N235" s="218" t="s">
        <v>43</v>
      </c>
      <c r="O235" s="64"/>
      <c r="P235" s="177">
        <f>O235*H235</f>
        <v>0</v>
      </c>
      <c r="Q235" s="177">
        <v>2.3999999999999998E-3</v>
      </c>
      <c r="R235" s="177">
        <f>Q235*H235</f>
        <v>9.5999999999999992E-3</v>
      </c>
      <c r="S235" s="177">
        <v>0</v>
      </c>
      <c r="T235" s="17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79" t="s">
        <v>157</v>
      </c>
      <c r="AT235" s="179" t="s">
        <v>188</v>
      </c>
      <c r="AU235" s="179" t="s">
        <v>79</v>
      </c>
      <c r="AY235" s="17" t="s">
        <v>111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7" t="s">
        <v>77</v>
      </c>
      <c r="BK235" s="180">
        <f>ROUND(I235*H235,2)</f>
        <v>0</v>
      </c>
      <c r="BL235" s="17" t="s">
        <v>118</v>
      </c>
      <c r="BM235" s="179" t="s">
        <v>450</v>
      </c>
    </row>
    <row r="236" spans="1:65" s="2" customFormat="1" ht="16.5" customHeight="1">
      <c r="A236" s="34"/>
      <c r="B236" s="35"/>
      <c r="C236" s="168" t="s">
        <v>451</v>
      </c>
      <c r="D236" s="168" t="s">
        <v>113</v>
      </c>
      <c r="E236" s="169" t="s">
        <v>452</v>
      </c>
      <c r="F236" s="170" t="s">
        <v>453</v>
      </c>
      <c r="G236" s="171" t="s">
        <v>137</v>
      </c>
      <c r="H236" s="172">
        <v>77.400000000000006</v>
      </c>
      <c r="I236" s="173"/>
      <c r="J236" s="174">
        <f>ROUND(I236*H236,2)</f>
        <v>0</v>
      </c>
      <c r="K236" s="170" t="s">
        <v>117</v>
      </c>
      <c r="L236" s="39"/>
      <c r="M236" s="175" t="s">
        <v>19</v>
      </c>
      <c r="N236" s="176" t="s">
        <v>43</v>
      </c>
      <c r="O236" s="64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79" t="s">
        <v>118</v>
      </c>
      <c r="AT236" s="179" t="s">
        <v>113</v>
      </c>
      <c r="AU236" s="179" t="s">
        <v>79</v>
      </c>
      <c r="AY236" s="17" t="s">
        <v>111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7" t="s">
        <v>77</v>
      </c>
      <c r="BK236" s="180">
        <f>ROUND(I236*H236,2)</f>
        <v>0</v>
      </c>
      <c r="BL236" s="17" t="s">
        <v>118</v>
      </c>
      <c r="BM236" s="179" t="s">
        <v>454</v>
      </c>
    </row>
    <row r="237" spans="1:65" s="2" customFormat="1" ht="11.25">
      <c r="A237" s="34"/>
      <c r="B237" s="35"/>
      <c r="C237" s="36"/>
      <c r="D237" s="181" t="s">
        <v>120</v>
      </c>
      <c r="E237" s="36"/>
      <c r="F237" s="182" t="s">
        <v>455</v>
      </c>
      <c r="G237" s="36"/>
      <c r="H237" s="36"/>
      <c r="I237" s="183"/>
      <c r="J237" s="36"/>
      <c r="K237" s="36"/>
      <c r="L237" s="39"/>
      <c r="M237" s="184"/>
      <c r="N237" s="185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120</v>
      </c>
      <c r="AU237" s="17" t="s">
        <v>79</v>
      </c>
    </row>
    <row r="238" spans="1:65" s="2" customFormat="1" ht="16.5" customHeight="1">
      <c r="A238" s="34"/>
      <c r="B238" s="35"/>
      <c r="C238" s="168" t="s">
        <v>456</v>
      </c>
      <c r="D238" s="168" t="s">
        <v>113</v>
      </c>
      <c r="E238" s="169" t="s">
        <v>457</v>
      </c>
      <c r="F238" s="170" t="s">
        <v>458</v>
      </c>
      <c r="G238" s="171" t="s">
        <v>137</v>
      </c>
      <c r="H238" s="172">
        <v>90.3</v>
      </c>
      <c r="I238" s="173"/>
      <c r="J238" s="174">
        <f>ROUND(I238*H238,2)</f>
        <v>0</v>
      </c>
      <c r="K238" s="170" t="s">
        <v>117</v>
      </c>
      <c r="L238" s="39"/>
      <c r="M238" s="175" t="s">
        <v>19</v>
      </c>
      <c r="N238" s="176" t="s">
        <v>43</v>
      </c>
      <c r="O238" s="64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79" t="s">
        <v>118</v>
      </c>
      <c r="AT238" s="179" t="s">
        <v>113</v>
      </c>
      <c r="AU238" s="179" t="s">
        <v>79</v>
      </c>
      <c r="AY238" s="17" t="s">
        <v>111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7" t="s">
        <v>77</v>
      </c>
      <c r="BK238" s="180">
        <f>ROUND(I238*H238,2)</f>
        <v>0</v>
      </c>
      <c r="BL238" s="17" t="s">
        <v>118</v>
      </c>
      <c r="BM238" s="179" t="s">
        <v>459</v>
      </c>
    </row>
    <row r="239" spans="1:65" s="2" customFormat="1" ht="11.25">
      <c r="A239" s="34"/>
      <c r="B239" s="35"/>
      <c r="C239" s="36"/>
      <c r="D239" s="181" t="s">
        <v>120</v>
      </c>
      <c r="E239" s="36"/>
      <c r="F239" s="182" t="s">
        <v>460</v>
      </c>
      <c r="G239" s="36"/>
      <c r="H239" s="36"/>
      <c r="I239" s="183"/>
      <c r="J239" s="36"/>
      <c r="K239" s="36"/>
      <c r="L239" s="39"/>
      <c r="M239" s="184"/>
      <c r="N239" s="185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120</v>
      </c>
      <c r="AU239" s="17" t="s">
        <v>79</v>
      </c>
    </row>
    <row r="240" spans="1:65" s="2" customFormat="1" ht="16.5" customHeight="1">
      <c r="A240" s="34"/>
      <c r="B240" s="35"/>
      <c r="C240" s="168" t="s">
        <v>461</v>
      </c>
      <c r="D240" s="168" t="s">
        <v>113</v>
      </c>
      <c r="E240" s="169" t="s">
        <v>462</v>
      </c>
      <c r="F240" s="170" t="s">
        <v>463</v>
      </c>
      <c r="G240" s="171" t="s">
        <v>137</v>
      </c>
      <c r="H240" s="172">
        <v>167.7</v>
      </c>
      <c r="I240" s="173"/>
      <c r="J240" s="174">
        <f>ROUND(I240*H240,2)</f>
        <v>0</v>
      </c>
      <c r="K240" s="170" t="s">
        <v>177</v>
      </c>
      <c r="L240" s="39"/>
      <c r="M240" s="175" t="s">
        <v>19</v>
      </c>
      <c r="N240" s="176" t="s">
        <v>43</v>
      </c>
      <c r="O240" s="64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9" t="s">
        <v>118</v>
      </c>
      <c r="AT240" s="179" t="s">
        <v>113</v>
      </c>
      <c r="AU240" s="179" t="s">
        <v>79</v>
      </c>
      <c r="AY240" s="17" t="s">
        <v>111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7" t="s">
        <v>77</v>
      </c>
      <c r="BK240" s="180">
        <f>ROUND(I240*H240,2)</f>
        <v>0</v>
      </c>
      <c r="BL240" s="17" t="s">
        <v>118</v>
      </c>
      <c r="BM240" s="179" t="s">
        <v>464</v>
      </c>
    </row>
    <row r="241" spans="1:65" s="13" customFormat="1" ht="11.25">
      <c r="B241" s="186"/>
      <c r="C241" s="187"/>
      <c r="D241" s="188" t="s">
        <v>122</v>
      </c>
      <c r="E241" s="189" t="s">
        <v>19</v>
      </c>
      <c r="F241" s="190" t="s">
        <v>253</v>
      </c>
      <c r="G241" s="187"/>
      <c r="H241" s="191">
        <v>167.7</v>
      </c>
      <c r="I241" s="192"/>
      <c r="J241" s="187"/>
      <c r="K241" s="187"/>
      <c r="L241" s="193"/>
      <c r="M241" s="194"/>
      <c r="N241" s="195"/>
      <c r="O241" s="195"/>
      <c r="P241" s="195"/>
      <c r="Q241" s="195"/>
      <c r="R241" s="195"/>
      <c r="S241" s="195"/>
      <c r="T241" s="196"/>
      <c r="AT241" s="197" t="s">
        <v>122</v>
      </c>
      <c r="AU241" s="197" t="s">
        <v>79</v>
      </c>
      <c r="AV241" s="13" t="s">
        <v>79</v>
      </c>
      <c r="AW241" s="13" t="s">
        <v>33</v>
      </c>
      <c r="AX241" s="13" t="s">
        <v>77</v>
      </c>
      <c r="AY241" s="197" t="s">
        <v>111</v>
      </c>
    </row>
    <row r="242" spans="1:65" s="2" customFormat="1" ht="16.5" customHeight="1">
      <c r="A242" s="34"/>
      <c r="B242" s="35"/>
      <c r="C242" s="168" t="s">
        <v>465</v>
      </c>
      <c r="D242" s="168" t="s">
        <v>113</v>
      </c>
      <c r="E242" s="169" t="s">
        <v>466</v>
      </c>
      <c r="F242" s="170" t="s">
        <v>467</v>
      </c>
      <c r="G242" s="171" t="s">
        <v>277</v>
      </c>
      <c r="H242" s="172">
        <v>4</v>
      </c>
      <c r="I242" s="173"/>
      <c r="J242" s="174">
        <f>ROUND(I242*H242,2)</f>
        <v>0</v>
      </c>
      <c r="K242" s="170" t="s">
        <v>117</v>
      </c>
      <c r="L242" s="39"/>
      <c r="M242" s="175" t="s">
        <v>19</v>
      </c>
      <c r="N242" s="176" t="s">
        <v>43</v>
      </c>
      <c r="O242" s="64"/>
      <c r="P242" s="177">
        <f>O242*H242</f>
        <v>0</v>
      </c>
      <c r="Q242" s="177">
        <v>6.3829999999999998E-2</v>
      </c>
      <c r="R242" s="177">
        <f>Q242*H242</f>
        <v>0.25531999999999999</v>
      </c>
      <c r="S242" s="177">
        <v>0</v>
      </c>
      <c r="T242" s="17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79" t="s">
        <v>118</v>
      </c>
      <c r="AT242" s="179" t="s">
        <v>113</v>
      </c>
      <c r="AU242" s="179" t="s">
        <v>79</v>
      </c>
      <c r="AY242" s="17" t="s">
        <v>111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7" t="s">
        <v>77</v>
      </c>
      <c r="BK242" s="180">
        <f>ROUND(I242*H242,2)</f>
        <v>0</v>
      </c>
      <c r="BL242" s="17" t="s">
        <v>118</v>
      </c>
      <c r="BM242" s="179" t="s">
        <v>468</v>
      </c>
    </row>
    <row r="243" spans="1:65" s="2" customFormat="1" ht="11.25">
      <c r="A243" s="34"/>
      <c r="B243" s="35"/>
      <c r="C243" s="36"/>
      <c r="D243" s="181" t="s">
        <v>120</v>
      </c>
      <c r="E243" s="36"/>
      <c r="F243" s="182" t="s">
        <v>469</v>
      </c>
      <c r="G243" s="36"/>
      <c r="H243" s="36"/>
      <c r="I243" s="183"/>
      <c r="J243" s="36"/>
      <c r="K243" s="36"/>
      <c r="L243" s="39"/>
      <c r="M243" s="184"/>
      <c r="N243" s="185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120</v>
      </c>
      <c r="AU243" s="17" t="s">
        <v>79</v>
      </c>
    </row>
    <row r="244" spans="1:65" s="2" customFormat="1" ht="16.5" customHeight="1">
      <c r="A244" s="34"/>
      <c r="B244" s="35"/>
      <c r="C244" s="209" t="s">
        <v>470</v>
      </c>
      <c r="D244" s="209" t="s">
        <v>188</v>
      </c>
      <c r="E244" s="210" t="s">
        <v>471</v>
      </c>
      <c r="F244" s="211" t="s">
        <v>472</v>
      </c>
      <c r="G244" s="212" t="s">
        <v>277</v>
      </c>
      <c r="H244" s="213">
        <v>4</v>
      </c>
      <c r="I244" s="359"/>
      <c r="J244" s="215">
        <f t="shared" ref="J244:J249" si="20">ROUND(I244*H244,2)</f>
        <v>0</v>
      </c>
      <c r="K244" s="211" t="s">
        <v>117</v>
      </c>
      <c r="L244" s="216"/>
      <c r="M244" s="217" t="s">
        <v>19</v>
      </c>
      <c r="N244" s="218" t="s">
        <v>43</v>
      </c>
      <c r="O244" s="64"/>
      <c r="P244" s="177">
        <f t="shared" ref="P244:P249" si="21">O244*H244</f>
        <v>0</v>
      </c>
      <c r="Q244" s="177">
        <v>1.3299999999999999E-2</v>
      </c>
      <c r="R244" s="177">
        <f t="shared" ref="R244:R249" si="22">Q244*H244</f>
        <v>5.3199999999999997E-2</v>
      </c>
      <c r="S244" s="177">
        <v>0</v>
      </c>
      <c r="T244" s="178">
        <f t="shared" ref="T244:T249" si="23"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9" t="s">
        <v>157</v>
      </c>
      <c r="AT244" s="179" t="s">
        <v>188</v>
      </c>
      <c r="AU244" s="179" t="s">
        <v>79</v>
      </c>
      <c r="AY244" s="17" t="s">
        <v>111</v>
      </c>
      <c r="BE244" s="180">
        <f t="shared" ref="BE244:BE249" si="24">IF(N244="základní",J244,0)</f>
        <v>0</v>
      </c>
      <c r="BF244" s="180">
        <f t="shared" ref="BF244:BF249" si="25">IF(N244="snížená",J244,0)</f>
        <v>0</v>
      </c>
      <c r="BG244" s="180">
        <f t="shared" ref="BG244:BG249" si="26">IF(N244="zákl. přenesená",J244,0)</f>
        <v>0</v>
      </c>
      <c r="BH244" s="180">
        <f t="shared" ref="BH244:BH249" si="27">IF(N244="sníž. přenesená",J244,0)</f>
        <v>0</v>
      </c>
      <c r="BI244" s="180">
        <f t="shared" ref="BI244:BI249" si="28">IF(N244="nulová",J244,0)</f>
        <v>0</v>
      </c>
      <c r="BJ244" s="17" t="s">
        <v>77</v>
      </c>
      <c r="BK244" s="180">
        <f t="shared" ref="BK244:BK249" si="29">ROUND(I244*H244,2)</f>
        <v>0</v>
      </c>
      <c r="BL244" s="17" t="s">
        <v>118</v>
      </c>
      <c r="BM244" s="179" t="s">
        <v>473</v>
      </c>
    </row>
    <row r="245" spans="1:65" s="2" customFormat="1" ht="16.5" customHeight="1">
      <c r="A245" s="34"/>
      <c r="B245" s="35"/>
      <c r="C245" s="168" t="s">
        <v>474</v>
      </c>
      <c r="D245" s="168" t="s">
        <v>113</v>
      </c>
      <c r="E245" s="169" t="s">
        <v>475</v>
      </c>
      <c r="F245" s="170" t="s">
        <v>476</v>
      </c>
      <c r="G245" s="171" t="s">
        <v>277</v>
      </c>
      <c r="H245" s="172">
        <v>11</v>
      </c>
      <c r="I245" s="173"/>
      <c r="J245" s="174">
        <f t="shared" si="20"/>
        <v>0</v>
      </c>
      <c r="K245" s="170" t="s">
        <v>19</v>
      </c>
      <c r="L245" s="39"/>
      <c r="M245" s="175" t="s">
        <v>19</v>
      </c>
      <c r="N245" s="176" t="s">
        <v>43</v>
      </c>
      <c r="O245" s="64"/>
      <c r="P245" s="177">
        <f t="shared" si="21"/>
        <v>0</v>
      </c>
      <c r="Q245" s="177">
        <v>0.1014978</v>
      </c>
      <c r="R245" s="177">
        <f t="shared" si="22"/>
        <v>1.1164757999999999</v>
      </c>
      <c r="S245" s="177">
        <v>0</v>
      </c>
      <c r="T245" s="178">
        <f t="shared" si="2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79" t="s">
        <v>118</v>
      </c>
      <c r="AT245" s="179" t="s">
        <v>113</v>
      </c>
      <c r="AU245" s="179" t="s">
        <v>79</v>
      </c>
      <c r="AY245" s="17" t="s">
        <v>111</v>
      </c>
      <c r="BE245" s="180">
        <f t="shared" si="24"/>
        <v>0</v>
      </c>
      <c r="BF245" s="180">
        <f t="shared" si="25"/>
        <v>0</v>
      </c>
      <c r="BG245" s="180">
        <f t="shared" si="26"/>
        <v>0</v>
      </c>
      <c r="BH245" s="180">
        <f t="shared" si="27"/>
        <v>0</v>
      </c>
      <c r="BI245" s="180">
        <f t="shared" si="28"/>
        <v>0</v>
      </c>
      <c r="BJ245" s="17" t="s">
        <v>77</v>
      </c>
      <c r="BK245" s="180">
        <f t="shared" si="29"/>
        <v>0</v>
      </c>
      <c r="BL245" s="17" t="s">
        <v>118</v>
      </c>
      <c r="BM245" s="179" t="s">
        <v>477</v>
      </c>
    </row>
    <row r="246" spans="1:65" s="2" customFormat="1" ht="16.5" customHeight="1">
      <c r="A246" s="34"/>
      <c r="B246" s="35"/>
      <c r="C246" s="209" t="s">
        <v>478</v>
      </c>
      <c r="D246" s="209" t="s">
        <v>188</v>
      </c>
      <c r="E246" s="210" t="s">
        <v>479</v>
      </c>
      <c r="F246" s="211" t="s">
        <v>480</v>
      </c>
      <c r="G246" s="212" t="s">
        <v>277</v>
      </c>
      <c r="H246" s="213">
        <v>11</v>
      </c>
      <c r="I246" s="359"/>
      <c r="J246" s="215">
        <f t="shared" si="20"/>
        <v>0</v>
      </c>
      <c r="K246" s="211" t="s">
        <v>19</v>
      </c>
      <c r="L246" s="216"/>
      <c r="M246" s="217" t="s">
        <v>19</v>
      </c>
      <c r="N246" s="218" t="s">
        <v>43</v>
      </c>
      <c r="O246" s="64"/>
      <c r="P246" s="177">
        <f t="shared" si="21"/>
        <v>0</v>
      </c>
      <c r="Q246" s="177">
        <v>1.3299999999999999E-2</v>
      </c>
      <c r="R246" s="177">
        <f t="shared" si="22"/>
        <v>0.14629999999999999</v>
      </c>
      <c r="S246" s="177">
        <v>0</v>
      </c>
      <c r="T246" s="178">
        <f t="shared" si="2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79" t="s">
        <v>157</v>
      </c>
      <c r="AT246" s="179" t="s">
        <v>188</v>
      </c>
      <c r="AU246" s="179" t="s">
        <v>79</v>
      </c>
      <c r="AY246" s="17" t="s">
        <v>111</v>
      </c>
      <c r="BE246" s="180">
        <f t="shared" si="24"/>
        <v>0</v>
      </c>
      <c r="BF246" s="180">
        <f t="shared" si="25"/>
        <v>0</v>
      </c>
      <c r="BG246" s="180">
        <f t="shared" si="26"/>
        <v>0</v>
      </c>
      <c r="BH246" s="180">
        <f t="shared" si="27"/>
        <v>0</v>
      </c>
      <c r="BI246" s="180">
        <f t="shared" si="28"/>
        <v>0</v>
      </c>
      <c r="BJ246" s="17" t="s">
        <v>77</v>
      </c>
      <c r="BK246" s="180">
        <f t="shared" si="29"/>
        <v>0</v>
      </c>
      <c r="BL246" s="17" t="s">
        <v>118</v>
      </c>
      <c r="BM246" s="179" t="s">
        <v>481</v>
      </c>
    </row>
    <row r="247" spans="1:65" s="2" customFormat="1" ht="16.5" customHeight="1">
      <c r="A247" s="34"/>
      <c r="B247" s="35"/>
      <c r="C247" s="168" t="s">
        <v>482</v>
      </c>
      <c r="D247" s="168" t="s">
        <v>113</v>
      </c>
      <c r="E247" s="169" t="s">
        <v>483</v>
      </c>
      <c r="F247" s="170" t="s">
        <v>484</v>
      </c>
      <c r="G247" s="171" t="s">
        <v>277</v>
      </c>
      <c r="H247" s="172">
        <v>1</v>
      </c>
      <c r="I247" s="173"/>
      <c r="J247" s="174">
        <f t="shared" si="20"/>
        <v>0</v>
      </c>
      <c r="K247" s="170" t="s">
        <v>313</v>
      </c>
      <c r="L247" s="39"/>
      <c r="M247" s="175" t="s">
        <v>19</v>
      </c>
      <c r="N247" s="176" t="s">
        <v>43</v>
      </c>
      <c r="O247" s="64"/>
      <c r="P247" s="177">
        <f t="shared" si="21"/>
        <v>0</v>
      </c>
      <c r="Q247" s="177">
        <v>0.32906000000000002</v>
      </c>
      <c r="R247" s="177">
        <f t="shared" si="22"/>
        <v>0.32906000000000002</v>
      </c>
      <c r="S247" s="177">
        <v>0</v>
      </c>
      <c r="T247" s="178">
        <f t="shared" si="2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79" t="s">
        <v>118</v>
      </c>
      <c r="AT247" s="179" t="s">
        <v>113</v>
      </c>
      <c r="AU247" s="179" t="s">
        <v>79</v>
      </c>
      <c r="AY247" s="17" t="s">
        <v>111</v>
      </c>
      <c r="BE247" s="180">
        <f t="shared" si="24"/>
        <v>0</v>
      </c>
      <c r="BF247" s="180">
        <f t="shared" si="25"/>
        <v>0</v>
      </c>
      <c r="BG247" s="180">
        <f t="shared" si="26"/>
        <v>0</v>
      </c>
      <c r="BH247" s="180">
        <f t="shared" si="27"/>
        <v>0</v>
      </c>
      <c r="BI247" s="180">
        <f t="shared" si="28"/>
        <v>0</v>
      </c>
      <c r="BJ247" s="17" t="s">
        <v>77</v>
      </c>
      <c r="BK247" s="180">
        <f t="shared" si="29"/>
        <v>0</v>
      </c>
      <c r="BL247" s="17" t="s">
        <v>118</v>
      </c>
      <c r="BM247" s="179" t="s">
        <v>485</v>
      </c>
    </row>
    <row r="248" spans="1:65" s="2" customFormat="1" ht="16.5" customHeight="1">
      <c r="A248" s="34"/>
      <c r="B248" s="35"/>
      <c r="C248" s="209" t="s">
        <v>486</v>
      </c>
      <c r="D248" s="209" t="s">
        <v>188</v>
      </c>
      <c r="E248" s="210" t="s">
        <v>487</v>
      </c>
      <c r="F248" s="211" t="s">
        <v>488</v>
      </c>
      <c r="G248" s="212" t="s">
        <v>277</v>
      </c>
      <c r="H248" s="213">
        <v>1</v>
      </c>
      <c r="I248" s="359"/>
      <c r="J248" s="215">
        <f t="shared" si="20"/>
        <v>0</v>
      </c>
      <c r="K248" s="211" t="s">
        <v>313</v>
      </c>
      <c r="L248" s="216"/>
      <c r="M248" s="217" t="s">
        <v>19</v>
      </c>
      <c r="N248" s="218" t="s">
        <v>43</v>
      </c>
      <c r="O248" s="64"/>
      <c r="P248" s="177">
        <f t="shared" si="21"/>
        <v>0</v>
      </c>
      <c r="Q248" s="177">
        <v>2.9499999999999998E-2</v>
      </c>
      <c r="R248" s="177">
        <f t="shared" si="22"/>
        <v>2.9499999999999998E-2</v>
      </c>
      <c r="S248" s="177">
        <v>0</v>
      </c>
      <c r="T248" s="178">
        <f t="shared" si="2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79" t="s">
        <v>157</v>
      </c>
      <c r="AT248" s="179" t="s">
        <v>188</v>
      </c>
      <c r="AU248" s="179" t="s">
        <v>79</v>
      </c>
      <c r="AY248" s="17" t="s">
        <v>111</v>
      </c>
      <c r="BE248" s="180">
        <f t="shared" si="24"/>
        <v>0</v>
      </c>
      <c r="BF248" s="180">
        <f t="shared" si="25"/>
        <v>0</v>
      </c>
      <c r="BG248" s="180">
        <f t="shared" si="26"/>
        <v>0</v>
      </c>
      <c r="BH248" s="180">
        <f t="shared" si="27"/>
        <v>0</v>
      </c>
      <c r="BI248" s="180">
        <f t="shared" si="28"/>
        <v>0</v>
      </c>
      <c r="BJ248" s="17" t="s">
        <v>77</v>
      </c>
      <c r="BK248" s="180">
        <f t="shared" si="29"/>
        <v>0</v>
      </c>
      <c r="BL248" s="17" t="s">
        <v>118</v>
      </c>
      <c r="BM248" s="179" t="s">
        <v>489</v>
      </c>
    </row>
    <row r="249" spans="1:65" s="2" customFormat="1" ht="24.2" customHeight="1">
      <c r="A249" s="34"/>
      <c r="B249" s="35"/>
      <c r="C249" s="168" t="s">
        <v>490</v>
      </c>
      <c r="D249" s="168" t="s">
        <v>113</v>
      </c>
      <c r="E249" s="169" t="s">
        <v>491</v>
      </c>
      <c r="F249" s="170" t="s">
        <v>492</v>
      </c>
      <c r="G249" s="171" t="s">
        <v>277</v>
      </c>
      <c r="H249" s="172">
        <v>3</v>
      </c>
      <c r="I249" s="173"/>
      <c r="J249" s="174">
        <f t="shared" si="20"/>
        <v>0</v>
      </c>
      <c r="K249" s="170" t="s">
        <v>117</v>
      </c>
      <c r="L249" s="39"/>
      <c r="M249" s="175" t="s">
        <v>19</v>
      </c>
      <c r="N249" s="176" t="s">
        <v>43</v>
      </c>
      <c r="O249" s="64"/>
      <c r="P249" s="177">
        <f t="shared" si="21"/>
        <v>0</v>
      </c>
      <c r="Q249" s="177">
        <v>8.0000000000000007E-5</v>
      </c>
      <c r="R249" s="177">
        <f t="shared" si="22"/>
        <v>2.4000000000000003E-4</v>
      </c>
      <c r="S249" s="177">
        <v>0</v>
      </c>
      <c r="T249" s="178">
        <f t="shared" si="2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79" t="s">
        <v>118</v>
      </c>
      <c r="AT249" s="179" t="s">
        <v>113</v>
      </c>
      <c r="AU249" s="179" t="s">
        <v>79</v>
      </c>
      <c r="AY249" s="17" t="s">
        <v>111</v>
      </c>
      <c r="BE249" s="180">
        <f t="shared" si="24"/>
        <v>0</v>
      </c>
      <c r="BF249" s="180">
        <f t="shared" si="25"/>
        <v>0</v>
      </c>
      <c r="BG249" s="180">
        <f t="shared" si="26"/>
        <v>0</v>
      </c>
      <c r="BH249" s="180">
        <f t="shared" si="27"/>
        <v>0</v>
      </c>
      <c r="BI249" s="180">
        <f t="shared" si="28"/>
        <v>0</v>
      </c>
      <c r="BJ249" s="17" t="s">
        <v>77</v>
      </c>
      <c r="BK249" s="180">
        <f t="shared" si="29"/>
        <v>0</v>
      </c>
      <c r="BL249" s="17" t="s">
        <v>118</v>
      </c>
      <c r="BM249" s="179" t="s">
        <v>493</v>
      </c>
    </row>
    <row r="250" spans="1:65" s="2" customFormat="1" ht="11.25">
      <c r="A250" s="34"/>
      <c r="B250" s="35"/>
      <c r="C250" s="36"/>
      <c r="D250" s="181" t="s">
        <v>120</v>
      </c>
      <c r="E250" s="36"/>
      <c r="F250" s="182" t="s">
        <v>494</v>
      </c>
      <c r="G250" s="36"/>
      <c r="H250" s="36"/>
      <c r="I250" s="183"/>
      <c r="J250" s="36"/>
      <c r="K250" s="36"/>
      <c r="L250" s="39"/>
      <c r="M250" s="184"/>
      <c r="N250" s="185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120</v>
      </c>
      <c r="AU250" s="17" t="s">
        <v>79</v>
      </c>
    </row>
    <row r="251" spans="1:65" s="2" customFormat="1" ht="16.5" customHeight="1">
      <c r="A251" s="34"/>
      <c r="B251" s="35"/>
      <c r="C251" s="209" t="s">
        <v>495</v>
      </c>
      <c r="D251" s="209" t="s">
        <v>188</v>
      </c>
      <c r="E251" s="210" t="s">
        <v>496</v>
      </c>
      <c r="F251" s="211" t="s">
        <v>497</v>
      </c>
      <c r="G251" s="212" t="s">
        <v>137</v>
      </c>
      <c r="H251" s="213">
        <v>2.5</v>
      </c>
      <c r="I251" s="214"/>
      <c r="J251" s="215">
        <f>ROUND(I251*H251,2)</f>
        <v>0</v>
      </c>
      <c r="K251" s="211" t="s">
        <v>117</v>
      </c>
      <c r="L251" s="216"/>
      <c r="M251" s="217" t="s">
        <v>19</v>
      </c>
      <c r="N251" s="218" t="s">
        <v>43</v>
      </c>
      <c r="O251" s="64"/>
      <c r="P251" s="177">
        <f>O251*H251</f>
        <v>0</v>
      </c>
      <c r="Q251" s="177">
        <v>0.12776999999999999</v>
      </c>
      <c r="R251" s="177">
        <f>Q251*H251</f>
        <v>0.31942499999999996</v>
      </c>
      <c r="S251" s="177">
        <v>0</v>
      </c>
      <c r="T251" s="17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79" t="s">
        <v>157</v>
      </c>
      <c r="AT251" s="179" t="s">
        <v>188</v>
      </c>
      <c r="AU251" s="179" t="s">
        <v>79</v>
      </c>
      <c r="AY251" s="17" t="s">
        <v>111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7" t="s">
        <v>77</v>
      </c>
      <c r="BK251" s="180">
        <f>ROUND(I251*H251,2)</f>
        <v>0</v>
      </c>
      <c r="BL251" s="17" t="s">
        <v>118</v>
      </c>
      <c r="BM251" s="179" t="s">
        <v>498</v>
      </c>
    </row>
    <row r="252" spans="1:65" s="2" customFormat="1" ht="16.5" customHeight="1">
      <c r="A252" s="34"/>
      <c r="B252" s="35"/>
      <c r="C252" s="168" t="s">
        <v>499</v>
      </c>
      <c r="D252" s="168" t="s">
        <v>113</v>
      </c>
      <c r="E252" s="169" t="s">
        <v>500</v>
      </c>
      <c r="F252" s="170" t="s">
        <v>501</v>
      </c>
      <c r="G252" s="171" t="s">
        <v>277</v>
      </c>
      <c r="H252" s="172">
        <v>2</v>
      </c>
      <c r="I252" s="173"/>
      <c r="J252" s="174">
        <f>ROUND(I252*H252,2)</f>
        <v>0</v>
      </c>
      <c r="K252" s="170" t="s">
        <v>117</v>
      </c>
      <c r="L252" s="39"/>
      <c r="M252" s="175" t="s">
        <v>19</v>
      </c>
      <c r="N252" s="176" t="s">
        <v>43</v>
      </c>
      <c r="O252" s="64"/>
      <c r="P252" s="177">
        <f>O252*H252</f>
        <v>0</v>
      </c>
      <c r="Q252" s="177">
        <v>1E-3</v>
      </c>
      <c r="R252" s="177">
        <f>Q252*H252</f>
        <v>2E-3</v>
      </c>
      <c r="S252" s="177">
        <v>0</v>
      </c>
      <c r="T252" s="17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79" t="s">
        <v>118</v>
      </c>
      <c r="AT252" s="179" t="s">
        <v>113</v>
      </c>
      <c r="AU252" s="179" t="s">
        <v>79</v>
      </c>
      <c r="AY252" s="17" t="s">
        <v>111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7" t="s">
        <v>77</v>
      </c>
      <c r="BK252" s="180">
        <f>ROUND(I252*H252,2)</f>
        <v>0</v>
      </c>
      <c r="BL252" s="17" t="s">
        <v>118</v>
      </c>
      <c r="BM252" s="179" t="s">
        <v>502</v>
      </c>
    </row>
    <row r="253" spans="1:65" s="2" customFormat="1" ht="11.25">
      <c r="A253" s="34"/>
      <c r="B253" s="35"/>
      <c r="C253" s="36"/>
      <c r="D253" s="181" t="s">
        <v>120</v>
      </c>
      <c r="E253" s="36"/>
      <c r="F253" s="182" t="s">
        <v>503</v>
      </c>
      <c r="G253" s="36"/>
      <c r="H253" s="36"/>
      <c r="I253" s="183"/>
      <c r="J253" s="36"/>
      <c r="K253" s="36"/>
      <c r="L253" s="39"/>
      <c r="M253" s="184"/>
      <c r="N253" s="185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120</v>
      </c>
      <c r="AU253" s="17" t="s">
        <v>79</v>
      </c>
    </row>
    <row r="254" spans="1:65" s="12" customFormat="1" ht="22.9" customHeight="1">
      <c r="B254" s="152"/>
      <c r="C254" s="153"/>
      <c r="D254" s="154" t="s">
        <v>71</v>
      </c>
      <c r="E254" s="166" t="s">
        <v>504</v>
      </c>
      <c r="F254" s="166" t="s">
        <v>505</v>
      </c>
      <c r="G254" s="153"/>
      <c r="H254" s="153"/>
      <c r="I254" s="156"/>
      <c r="J254" s="167">
        <f>BK254</f>
        <v>0</v>
      </c>
      <c r="K254" s="153"/>
      <c r="L254" s="158"/>
      <c r="M254" s="159"/>
      <c r="N254" s="160"/>
      <c r="O254" s="160"/>
      <c r="P254" s="161">
        <f>SUM(P255:P256)</f>
        <v>0</v>
      </c>
      <c r="Q254" s="160"/>
      <c r="R254" s="161">
        <f>SUM(R255:R256)</f>
        <v>0</v>
      </c>
      <c r="S254" s="160"/>
      <c r="T254" s="162">
        <f>SUM(T255:T256)</f>
        <v>0</v>
      </c>
      <c r="AR254" s="163" t="s">
        <v>77</v>
      </c>
      <c r="AT254" s="164" t="s">
        <v>71</v>
      </c>
      <c r="AU254" s="164" t="s">
        <v>77</v>
      </c>
      <c r="AY254" s="163" t="s">
        <v>111</v>
      </c>
      <c r="BK254" s="165">
        <f>SUM(BK255:BK256)</f>
        <v>0</v>
      </c>
    </row>
    <row r="255" spans="1:65" s="2" customFormat="1" ht="24.2" customHeight="1">
      <c r="A255" s="34"/>
      <c r="B255" s="35"/>
      <c r="C255" s="168" t="s">
        <v>506</v>
      </c>
      <c r="D255" s="168" t="s">
        <v>113</v>
      </c>
      <c r="E255" s="169" t="s">
        <v>507</v>
      </c>
      <c r="F255" s="170" t="s">
        <v>508</v>
      </c>
      <c r="G255" s="171" t="s">
        <v>191</v>
      </c>
      <c r="H255" s="172">
        <v>6.375</v>
      </c>
      <c r="I255" s="173"/>
      <c r="J255" s="174">
        <f>ROUND(I255*H255,2)</f>
        <v>0</v>
      </c>
      <c r="K255" s="170" t="s">
        <v>117</v>
      </c>
      <c r="L255" s="39"/>
      <c r="M255" s="175" t="s">
        <v>19</v>
      </c>
      <c r="N255" s="176" t="s">
        <v>43</v>
      </c>
      <c r="O255" s="64"/>
      <c r="P255" s="177">
        <f>O255*H255</f>
        <v>0</v>
      </c>
      <c r="Q255" s="177">
        <v>0</v>
      </c>
      <c r="R255" s="177">
        <f>Q255*H255</f>
        <v>0</v>
      </c>
      <c r="S255" s="177">
        <v>0</v>
      </c>
      <c r="T255" s="17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79" t="s">
        <v>118</v>
      </c>
      <c r="AT255" s="179" t="s">
        <v>113</v>
      </c>
      <c r="AU255" s="179" t="s">
        <v>79</v>
      </c>
      <c r="AY255" s="17" t="s">
        <v>111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7" t="s">
        <v>77</v>
      </c>
      <c r="BK255" s="180">
        <f>ROUND(I255*H255,2)</f>
        <v>0</v>
      </c>
      <c r="BL255" s="17" t="s">
        <v>118</v>
      </c>
      <c r="BM255" s="179" t="s">
        <v>509</v>
      </c>
    </row>
    <row r="256" spans="1:65" s="2" customFormat="1" ht="11.25">
      <c r="A256" s="34"/>
      <c r="B256" s="35"/>
      <c r="C256" s="36"/>
      <c r="D256" s="181" t="s">
        <v>120</v>
      </c>
      <c r="E256" s="36"/>
      <c r="F256" s="182" t="s">
        <v>510</v>
      </c>
      <c r="G256" s="36"/>
      <c r="H256" s="36"/>
      <c r="I256" s="183"/>
      <c r="J256" s="36"/>
      <c r="K256" s="36"/>
      <c r="L256" s="39"/>
      <c r="M256" s="184"/>
      <c r="N256" s="185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120</v>
      </c>
      <c r="AU256" s="17" t="s">
        <v>79</v>
      </c>
    </row>
    <row r="257" spans="1:65" s="12" customFormat="1" ht="25.9" customHeight="1">
      <c r="B257" s="152"/>
      <c r="C257" s="153"/>
      <c r="D257" s="154" t="s">
        <v>71</v>
      </c>
      <c r="E257" s="155" t="s">
        <v>511</v>
      </c>
      <c r="F257" s="155" t="s">
        <v>512</v>
      </c>
      <c r="G257" s="153"/>
      <c r="H257" s="153"/>
      <c r="I257" s="156"/>
      <c r="J257" s="157">
        <f>BK257</f>
        <v>0</v>
      </c>
      <c r="K257" s="153"/>
      <c r="L257" s="158"/>
      <c r="M257" s="159"/>
      <c r="N257" s="160"/>
      <c r="O257" s="160"/>
      <c r="P257" s="161">
        <f>P258+P263+P272+P277</f>
        <v>0</v>
      </c>
      <c r="Q257" s="160"/>
      <c r="R257" s="161">
        <f>R258+R263+R272+R277</f>
        <v>0</v>
      </c>
      <c r="S257" s="160"/>
      <c r="T257" s="162">
        <f>T258+T263+T272+T277</f>
        <v>0</v>
      </c>
      <c r="AR257" s="163" t="s">
        <v>140</v>
      </c>
      <c r="AT257" s="164" t="s">
        <v>71</v>
      </c>
      <c r="AU257" s="164" t="s">
        <v>72</v>
      </c>
      <c r="AY257" s="163" t="s">
        <v>111</v>
      </c>
      <c r="BK257" s="165">
        <f>BK258+BK263+BK272+BK277</f>
        <v>0</v>
      </c>
    </row>
    <row r="258" spans="1:65" s="12" customFormat="1" ht="22.9" customHeight="1">
      <c r="B258" s="152"/>
      <c r="C258" s="153"/>
      <c r="D258" s="154" t="s">
        <v>71</v>
      </c>
      <c r="E258" s="166" t="s">
        <v>513</v>
      </c>
      <c r="F258" s="166" t="s">
        <v>514</v>
      </c>
      <c r="G258" s="153"/>
      <c r="H258" s="153"/>
      <c r="I258" s="156"/>
      <c r="J258" s="167">
        <f>BK258</f>
        <v>0</v>
      </c>
      <c r="K258" s="153"/>
      <c r="L258" s="158"/>
      <c r="M258" s="159"/>
      <c r="N258" s="160"/>
      <c r="O258" s="160"/>
      <c r="P258" s="161">
        <f>SUM(P259:P262)</f>
        <v>0</v>
      </c>
      <c r="Q258" s="160"/>
      <c r="R258" s="161">
        <f>SUM(R259:R262)</f>
        <v>0</v>
      </c>
      <c r="S258" s="160"/>
      <c r="T258" s="162">
        <f>SUM(T259:T262)</f>
        <v>0</v>
      </c>
      <c r="AR258" s="163" t="s">
        <v>140</v>
      </c>
      <c r="AT258" s="164" t="s">
        <v>71</v>
      </c>
      <c r="AU258" s="164" t="s">
        <v>77</v>
      </c>
      <c r="AY258" s="163" t="s">
        <v>111</v>
      </c>
      <c r="BK258" s="165">
        <f>SUM(BK259:BK262)</f>
        <v>0</v>
      </c>
    </row>
    <row r="259" spans="1:65" s="2" customFormat="1" ht="16.5" customHeight="1">
      <c r="A259" s="34"/>
      <c r="B259" s="35"/>
      <c r="C259" s="168" t="s">
        <v>515</v>
      </c>
      <c r="D259" s="168" t="s">
        <v>113</v>
      </c>
      <c r="E259" s="169" t="s">
        <v>516</v>
      </c>
      <c r="F259" s="170" t="s">
        <v>517</v>
      </c>
      <c r="G259" s="171" t="s">
        <v>518</v>
      </c>
      <c r="H259" s="172">
        <v>1</v>
      </c>
      <c r="I259" s="173"/>
      <c r="J259" s="174">
        <f>ROUND(I259*H259,2)</f>
        <v>0</v>
      </c>
      <c r="K259" s="170" t="s">
        <v>200</v>
      </c>
      <c r="L259" s="39"/>
      <c r="M259" s="175" t="s">
        <v>19</v>
      </c>
      <c r="N259" s="176" t="s">
        <v>43</v>
      </c>
      <c r="O259" s="64"/>
      <c r="P259" s="177">
        <f>O259*H259</f>
        <v>0</v>
      </c>
      <c r="Q259" s="177">
        <v>0</v>
      </c>
      <c r="R259" s="177">
        <f>Q259*H259</f>
        <v>0</v>
      </c>
      <c r="S259" s="177">
        <v>0</v>
      </c>
      <c r="T259" s="17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79" t="s">
        <v>519</v>
      </c>
      <c r="AT259" s="179" t="s">
        <v>113</v>
      </c>
      <c r="AU259" s="179" t="s">
        <v>79</v>
      </c>
      <c r="AY259" s="17" t="s">
        <v>111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7" t="s">
        <v>77</v>
      </c>
      <c r="BK259" s="180">
        <f>ROUND(I259*H259,2)</f>
        <v>0</v>
      </c>
      <c r="BL259" s="17" t="s">
        <v>519</v>
      </c>
      <c r="BM259" s="179" t="s">
        <v>520</v>
      </c>
    </row>
    <row r="260" spans="1:65" s="2" customFormat="1" ht="16.5" customHeight="1">
      <c r="A260" s="34"/>
      <c r="B260" s="35"/>
      <c r="C260" s="168" t="s">
        <v>521</v>
      </c>
      <c r="D260" s="168" t="s">
        <v>113</v>
      </c>
      <c r="E260" s="169" t="s">
        <v>522</v>
      </c>
      <c r="F260" s="170" t="s">
        <v>523</v>
      </c>
      <c r="G260" s="171" t="s">
        <v>518</v>
      </c>
      <c r="H260" s="172">
        <v>1</v>
      </c>
      <c r="I260" s="173"/>
      <c r="J260" s="174">
        <f>ROUND(I260*H260,2)</f>
        <v>0</v>
      </c>
      <c r="K260" s="170" t="s">
        <v>200</v>
      </c>
      <c r="L260" s="39"/>
      <c r="M260" s="175" t="s">
        <v>19</v>
      </c>
      <c r="N260" s="176" t="s">
        <v>43</v>
      </c>
      <c r="O260" s="64"/>
      <c r="P260" s="177">
        <f>O260*H260</f>
        <v>0</v>
      </c>
      <c r="Q260" s="177">
        <v>0</v>
      </c>
      <c r="R260" s="177">
        <f>Q260*H260</f>
        <v>0</v>
      </c>
      <c r="S260" s="177">
        <v>0</v>
      </c>
      <c r="T260" s="17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79" t="s">
        <v>519</v>
      </c>
      <c r="AT260" s="179" t="s">
        <v>113</v>
      </c>
      <c r="AU260" s="179" t="s">
        <v>79</v>
      </c>
      <c r="AY260" s="17" t="s">
        <v>111</v>
      </c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7" t="s">
        <v>77</v>
      </c>
      <c r="BK260" s="180">
        <f>ROUND(I260*H260,2)</f>
        <v>0</v>
      </c>
      <c r="BL260" s="17" t="s">
        <v>519</v>
      </c>
      <c r="BM260" s="179" t="s">
        <v>524</v>
      </c>
    </row>
    <row r="261" spans="1:65" s="2" customFormat="1" ht="16.5" customHeight="1">
      <c r="A261" s="34"/>
      <c r="B261" s="35"/>
      <c r="C261" s="168" t="s">
        <v>525</v>
      </c>
      <c r="D261" s="168" t="s">
        <v>113</v>
      </c>
      <c r="E261" s="169" t="s">
        <v>526</v>
      </c>
      <c r="F261" s="170" t="s">
        <v>527</v>
      </c>
      <c r="G261" s="171" t="s">
        <v>518</v>
      </c>
      <c r="H261" s="172">
        <v>1</v>
      </c>
      <c r="I261" s="173"/>
      <c r="J261" s="174">
        <f>ROUND(I261*H261,2)</f>
        <v>0</v>
      </c>
      <c r="K261" s="170" t="s">
        <v>200</v>
      </c>
      <c r="L261" s="39"/>
      <c r="M261" s="175" t="s">
        <v>19</v>
      </c>
      <c r="N261" s="176" t="s">
        <v>43</v>
      </c>
      <c r="O261" s="64"/>
      <c r="P261" s="177">
        <f>O261*H261</f>
        <v>0</v>
      </c>
      <c r="Q261" s="177">
        <v>0</v>
      </c>
      <c r="R261" s="177">
        <f>Q261*H261</f>
        <v>0</v>
      </c>
      <c r="S261" s="177">
        <v>0</v>
      </c>
      <c r="T261" s="17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79" t="s">
        <v>519</v>
      </c>
      <c r="AT261" s="179" t="s">
        <v>113</v>
      </c>
      <c r="AU261" s="179" t="s">
        <v>79</v>
      </c>
      <c r="AY261" s="17" t="s">
        <v>111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7" t="s">
        <v>77</v>
      </c>
      <c r="BK261" s="180">
        <f>ROUND(I261*H261,2)</f>
        <v>0</v>
      </c>
      <c r="BL261" s="17" t="s">
        <v>519</v>
      </c>
      <c r="BM261" s="179" t="s">
        <v>528</v>
      </c>
    </row>
    <row r="262" spans="1:65" s="2" customFormat="1" ht="16.5" customHeight="1">
      <c r="A262" s="34"/>
      <c r="B262" s="35"/>
      <c r="C262" s="168" t="s">
        <v>529</v>
      </c>
      <c r="D262" s="168" t="s">
        <v>113</v>
      </c>
      <c r="E262" s="169" t="s">
        <v>530</v>
      </c>
      <c r="F262" s="170" t="s">
        <v>531</v>
      </c>
      <c r="G262" s="171" t="s">
        <v>518</v>
      </c>
      <c r="H262" s="172">
        <v>1</v>
      </c>
      <c r="I262" s="173"/>
      <c r="J262" s="174">
        <f>ROUND(I262*H262,2)</f>
        <v>0</v>
      </c>
      <c r="K262" s="170" t="s">
        <v>200</v>
      </c>
      <c r="L262" s="39"/>
      <c r="M262" s="175" t="s">
        <v>19</v>
      </c>
      <c r="N262" s="176" t="s">
        <v>43</v>
      </c>
      <c r="O262" s="64"/>
      <c r="P262" s="177">
        <f>O262*H262</f>
        <v>0</v>
      </c>
      <c r="Q262" s="177">
        <v>0</v>
      </c>
      <c r="R262" s="177">
        <f>Q262*H262</f>
        <v>0</v>
      </c>
      <c r="S262" s="177">
        <v>0</v>
      </c>
      <c r="T262" s="17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79" t="s">
        <v>519</v>
      </c>
      <c r="AT262" s="179" t="s">
        <v>113</v>
      </c>
      <c r="AU262" s="179" t="s">
        <v>79</v>
      </c>
      <c r="AY262" s="17" t="s">
        <v>111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7" t="s">
        <v>77</v>
      </c>
      <c r="BK262" s="180">
        <f>ROUND(I262*H262,2)</f>
        <v>0</v>
      </c>
      <c r="BL262" s="17" t="s">
        <v>519</v>
      </c>
      <c r="BM262" s="179" t="s">
        <v>532</v>
      </c>
    </row>
    <row r="263" spans="1:65" s="12" customFormat="1" ht="22.9" customHeight="1">
      <c r="B263" s="152"/>
      <c r="C263" s="153"/>
      <c r="D263" s="154" t="s">
        <v>71</v>
      </c>
      <c r="E263" s="166" t="s">
        <v>533</v>
      </c>
      <c r="F263" s="166" t="s">
        <v>534</v>
      </c>
      <c r="G263" s="153"/>
      <c r="H263" s="153"/>
      <c r="I263" s="156"/>
      <c r="J263" s="167">
        <f>BK263</f>
        <v>0</v>
      </c>
      <c r="K263" s="153"/>
      <c r="L263" s="158"/>
      <c r="M263" s="159"/>
      <c r="N263" s="160"/>
      <c r="O263" s="160"/>
      <c r="P263" s="161">
        <f>SUM(P264:P271)</f>
        <v>0</v>
      </c>
      <c r="Q263" s="160"/>
      <c r="R263" s="161">
        <f>SUM(R264:R271)</f>
        <v>0</v>
      </c>
      <c r="S263" s="160"/>
      <c r="T263" s="162">
        <f>SUM(T264:T271)</f>
        <v>0</v>
      </c>
      <c r="AR263" s="163" t="s">
        <v>140</v>
      </c>
      <c r="AT263" s="164" t="s">
        <v>71</v>
      </c>
      <c r="AU263" s="164" t="s">
        <v>77</v>
      </c>
      <c r="AY263" s="163" t="s">
        <v>111</v>
      </c>
      <c r="BK263" s="165">
        <f>SUM(BK264:BK271)</f>
        <v>0</v>
      </c>
    </row>
    <row r="264" spans="1:65" s="2" customFormat="1" ht="16.5" customHeight="1">
      <c r="A264" s="34"/>
      <c r="B264" s="35"/>
      <c r="C264" s="168" t="s">
        <v>535</v>
      </c>
      <c r="D264" s="168" t="s">
        <v>113</v>
      </c>
      <c r="E264" s="169" t="s">
        <v>536</v>
      </c>
      <c r="F264" s="170" t="s">
        <v>537</v>
      </c>
      <c r="G264" s="171" t="s">
        <v>538</v>
      </c>
      <c r="H264" s="172">
        <v>1</v>
      </c>
      <c r="I264" s="173"/>
      <c r="J264" s="174">
        <f t="shared" ref="J264:J271" si="30">ROUND(I264*H264,2)</f>
        <v>0</v>
      </c>
      <c r="K264" s="170" t="s">
        <v>177</v>
      </c>
      <c r="L264" s="39"/>
      <c r="M264" s="175" t="s">
        <v>19</v>
      </c>
      <c r="N264" s="176" t="s">
        <v>43</v>
      </c>
      <c r="O264" s="64"/>
      <c r="P264" s="177">
        <f t="shared" ref="P264:P271" si="31">O264*H264</f>
        <v>0</v>
      </c>
      <c r="Q264" s="177">
        <v>0</v>
      </c>
      <c r="R264" s="177">
        <f t="shared" ref="R264:R271" si="32">Q264*H264</f>
        <v>0</v>
      </c>
      <c r="S264" s="177">
        <v>0</v>
      </c>
      <c r="T264" s="178">
        <f t="shared" ref="T264:T271" si="33"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79" t="s">
        <v>519</v>
      </c>
      <c r="AT264" s="179" t="s">
        <v>113</v>
      </c>
      <c r="AU264" s="179" t="s">
        <v>79</v>
      </c>
      <c r="AY264" s="17" t="s">
        <v>111</v>
      </c>
      <c r="BE264" s="180">
        <f t="shared" ref="BE264:BE271" si="34">IF(N264="základní",J264,0)</f>
        <v>0</v>
      </c>
      <c r="BF264" s="180">
        <f t="shared" ref="BF264:BF271" si="35">IF(N264="snížená",J264,0)</f>
        <v>0</v>
      </c>
      <c r="BG264" s="180">
        <f t="shared" ref="BG264:BG271" si="36">IF(N264="zákl. přenesená",J264,0)</f>
        <v>0</v>
      </c>
      <c r="BH264" s="180">
        <f t="shared" ref="BH264:BH271" si="37">IF(N264="sníž. přenesená",J264,0)</f>
        <v>0</v>
      </c>
      <c r="BI264" s="180">
        <f t="shared" ref="BI264:BI271" si="38">IF(N264="nulová",J264,0)</f>
        <v>0</v>
      </c>
      <c r="BJ264" s="17" t="s">
        <v>77</v>
      </c>
      <c r="BK264" s="180">
        <f t="shared" ref="BK264:BK271" si="39">ROUND(I264*H264,2)</f>
        <v>0</v>
      </c>
      <c r="BL264" s="17" t="s">
        <v>519</v>
      </c>
      <c r="BM264" s="179" t="s">
        <v>539</v>
      </c>
    </row>
    <row r="265" spans="1:65" s="2" customFormat="1" ht="16.5" customHeight="1">
      <c r="A265" s="34"/>
      <c r="B265" s="35"/>
      <c r="C265" s="168" t="s">
        <v>540</v>
      </c>
      <c r="D265" s="168" t="s">
        <v>113</v>
      </c>
      <c r="E265" s="169" t="s">
        <v>541</v>
      </c>
      <c r="F265" s="170" t="s">
        <v>542</v>
      </c>
      <c r="G265" s="171" t="s">
        <v>538</v>
      </c>
      <c r="H265" s="172">
        <v>1</v>
      </c>
      <c r="I265" s="173"/>
      <c r="J265" s="174">
        <f t="shared" si="30"/>
        <v>0</v>
      </c>
      <c r="K265" s="170" t="s">
        <v>177</v>
      </c>
      <c r="L265" s="39"/>
      <c r="M265" s="175" t="s">
        <v>19</v>
      </c>
      <c r="N265" s="176" t="s">
        <v>43</v>
      </c>
      <c r="O265" s="64"/>
      <c r="P265" s="177">
        <f t="shared" si="31"/>
        <v>0</v>
      </c>
      <c r="Q265" s="177">
        <v>0</v>
      </c>
      <c r="R265" s="177">
        <f t="shared" si="32"/>
        <v>0</v>
      </c>
      <c r="S265" s="177">
        <v>0</v>
      </c>
      <c r="T265" s="178">
        <f t="shared" si="3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79" t="s">
        <v>519</v>
      </c>
      <c r="AT265" s="179" t="s">
        <v>113</v>
      </c>
      <c r="AU265" s="179" t="s">
        <v>79</v>
      </c>
      <c r="AY265" s="17" t="s">
        <v>111</v>
      </c>
      <c r="BE265" s="180">
        <f t="shared" si="34"/>
        <v>0</v>
      </c>
      <c r="BF265" s="180">
        <f t="shared" si="35"/>
        <v>0</v>
      </c>
      <c r="BG265" s="180">
        <f t="shared" si="36"/>
        <v>0</v>
      </c>
      <c r="BH265" s="180">
        <f t="shared" si="37"/>
        <v>0</v>
      </c>
      <c r="BI265" s="180">
        <f t="shared" si="38"/>
        <v>0</v>
      </c>
      <c r="BJ265" s="17" t="s">
        <v>77</v>
      </c>
      <c r="BK265" s="180">
        <f t="shared" si="39"/>
        <v>0</v>
      </c>
      <c r="BL265" s="17" t="s">
        <v>519</v>
      </c>
      <c r="BM265" s="179" t="s">
        <v>543</v>
      </c>
    </row>
    <row r="266" spans="1:65" s="2" customFormat="1" ht="16.5" customHeight="1">
      <c r="A266" s="34"/>
      <c r="B266" s="35"/>
      <c r="C266" s="168" t="s">
        <v>544</v>
      </c>
      <c r="D266" s="168" t="s">
        <v>113</v>
      </c>
      <c r="E266" s="169" t="s">
        <v>545</v>
      </c>
      <c r="F266" s="170" t="s">
        <v>546</v>
      </c>
      <c r="G266" s="171" t="s">
        <v>538</v>
      </c>
      <c r="H266" s="172">
        <v>1</v>
      </c>
      <c r="I266" s="173"/>
      <c r="J266" s="174">
        <f t="shared" si="30"/>
        <v>0</v>
      </c>
      <c r="K266" s="170" t="s">
        <v>177</v>
      </c>
      <c r="L266" s="39"/>
      <c r="M266" s="175" t="s">
        <v>19</v>
      </c>
      <c r="N266" s="176" t="s">
        <v>43</v>
      </c>
      <c r="O266" s="64"/>
      <c r="P266" s="177">
        <f t="shared" si="31"/>
        <v>0</v>
      </c>
      <c r="Q266" s="177">
        <v>0</v>
      </c>
      <c r="R266" s="177">
        <f t="shared" si="32"/>
        <v>0</v>
      </c>
      <c r="S266" s="177">
        <v>0</v>
      </c>
      <c r="T266" s="178">
        <f t="shared" si="3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9" t="s">
        <v>519</v>
      </c>
      <c r="AT266" s="179" t="s">
        <v>113</v>
      </c>
      <c r="AU266" s="179" t="s">
        <v>79</v>
      </c>
      <c r="AY266" s="17" t="s">
        <v>111</v>
      </c>
      <c r="BE266" s="180">
        <f t="shared" si="34"/>
        <v>0</v>
      </c>
      <c r="BF266" s="180">
        <f t="shared" si="35"/>
        <v>0</v>
      </c>
      <c r="BG266" s="180">
        <f t="shared" si="36"/>
        <v>0</v>
      </c>
      <c r="BH266" s="180">
        <f t="shared" si="37"/>
        <v>0</v>
      </c>
      <c r="BI266" s="180">
        <f t="shared" si="38"/>
        <v>0</v>
      </c>
      <c r="BJ266" s="17" t="s">
        <v>77</v>
      </c>
      <c r="BK266" s="180">
        <f t="shared" si="39"/>
        <v>0</v>
      </c>
      <c r="BL266" s="17" t="s">
        <v>519</v>
      </c>
      <c r="BM266" s="179" t="s">
        <v>547</v>
      </c>
    </row>
    <row r="267" spans="1:65" s="2" customFormat="1" ht="16.5" customHeight="1">
      <c r="A267" s="34"/>
      <c r="B267" s="35"/>
      <c r="C267" s="168" t="s">
        <v>548</v>
      </c>
      <c r="D267" s="168" t="s">
        <v>113</v>
      </c>
      <c r="E267" s="169" t="s">
        <v>549</v>
      </c>
      <c r="F267" s="170" t="s">
        <v>550</v>
      </c>
      <c r="G267" s="171" t="s">
        <v>518</v>
      </c>
      <c r="H267" s="172">
        <v>1</v>
      </c>
      <c r="I267" s="173"/>
      <c r="J267" s="174">
        <f t="shared" si="30"/>
        <v>0</v>
      </c>
      <c r="K267" s="170" t="s">
        <v>200</v>
      </c>
      <c r="L267" s="39"/>
      <c r="M267" s="175" t="s">
        <v>19</v>
      </c>
      <c r="N267" s="176" t="s">
        <v>43</v>
      </c>
      <c r="O267" s="64"/>
      <c r="P267" s="177">
        <f t="shared" si="31"/>
        <v>0</v>
      </c>
      <c r="Q267" s="177">
        <v>0</v>
      </c>
      <c r="R267" s="177">
        <f t="shared" si="32"/>
        <v>0</v>
      </c>
      <c r="S267" s="177">
        <v>0</v>
      </c>
      <c r="T267" s="178">
        <f t="shared" si="3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79" t="s">
        <v>519</v>
      </c>
      <c r="AT267" s="179" t="s">
        <v>113</v>
      </c>
      <c r="AU267" s="179" t="s">
        <v>79</v>
      </c>
      <c r="AY267" s="17" t="s">
        <v>111</v>
      </c>
      <c r="BE267" s="180">
        <f t="shared" si="34"/>
        <v>0</v>
      </c>
      <c r="BF267" s="180">
        <f t="shared" si="35"/>
        <v>0</v>
      </c>
      <c r="BG267" s="180">
        <f t="shared" si="36"/>
        <v>0</v>
      </c>
      <c r="BH267" s="180">
        <f t="shared" si="37"/>
        <v>0</v>
      </c>
      <c r="BI267" s="180">
        <f t="shared" si="38"/>
        <v>0</v>
      </c>
      <c r="BJ267" s="17" t="s">
        <v>77</v>
      </c>
      <c r="BK267" s="180">
        <f t="shared" si="39"/>
        <v>0</v>
      </c>
      <c r="BL267" s="17" t="s">
        <v>519</v>
      </c>
      <c r="BM267" s="179" t="s">
        <v>551</v>
      </c>
    </row>
    <row r="268" spans="1:65" s="2" customFormat="1" ht="16.5" customHeight="1">
      <c r="A268" s="34"/>
      <c r="B268" s="35"/>
      <c r="C268" s="168" t="s">
        <v>552</v>
      </c>
      <c r="D268" s="168" t="s">
        <v>113</v>
      </c>
      <c r="E268" s="169" t="s">
        <v>553</v>
      </c>
      <c r="F268" s="170" t="s">
        <v>554</v>
      </c>
      <c r="G268" s="171" t="s">
        <v>538</v>
      </c>
      <c r="H268" s="172">
        <v>1</v>
      </c>
      <c r="I268" s="173"/>
      <c r="J268" s="174">
        <f t="shared" si="30"/>
        <v>0</v>
      </c>
      <c r="K268" s="170" t="s">
        <v>177</v>
      </c>
      <c r="L268" s="39"/>
      <c r="M268" s="175" t="s">
        <v>19</v>
      </c>
      <c r="N268" s="176" t="s">
        <v>43</v>
      </c>
      <c r="O268" s="64"/>
      <c r="P268" s="177">
        <f t="shared" si="31"/>
        <v>0</v>
      </c>
      <c r="Q268" s="177">
        <v>0</v>
      </c>
      <c r="R268" s="177">
        <f t="shared" si="32"/>
        <v>0</v>
      </c>
      <c r="S268" s="177">
        <v>0</v>
      </c>
      <c r="T268" s="178">
        <f t="shared" si="3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79" t="s">
        <v>519</v>
      </c>
      <c r="AT268" s="179" t="s">
        <v>113</v>
      </c>
      <c r="AU268" s="179" t="s">
        <v>79</v>
      </c>
      <c r="AY268" s="17" t="s">
        <v>111</v>
      </c>
      <c r="BE268" s="180">
        <f t="shared" si="34"/>
        <v>0</v>
      </c>
      <c r="BF268" s="180">
        <f t="shared" si="35"/>
        <v>0</v>
      </c>
      <c r="BG268" s="180">
        <f t="shared" si="36"/>
        <v>0</v>
      </c>
      <c r="BH268" s="180">
        <f t="shared" si="37"/>
        <v>0</v>
      </c>
      <c r="BI268" s="180">
        <f t="shared" si="38"/>
        <v>0</v>
      </c>
      <c r="BJ268" s="17" t="s">
        <v>77</v>
      </c>
      <c r="BK268" s="180">
        <f t="shared" si="39"/>
        <v>0</v>
      </c>
      <c r="BL268" s="17" t="s">
        <v>519</v>
      </c>
      <c r="BM268" s="179" t="s">
        <v>555</v>
      </c>
    </row>
    <row r="269" spans="1:65" s="2" customFormat="1" ht="16.5" customHeight="1">
      <c r="A269" s="34"/>
      <c r="B269" s="35"/>
      <c r="C269" s="168" t="s">
        <v>556</v>
      </c>
      <c r="D269" s="168" t="s">
        <v>113</v>
      </c>
      <c r="E269" s="169" t="s">
        <v>557</v>
      </c>
      <c r="F269" s="170" t="s">
        <v>558</v>
      </c>
      <c r="G269" s="171" t="s">
        <v>518</v>
      </c>
      <c r="H269" s="172">
        <v>1</v>
      </c>
      <c r="I269" s="173"/>
      <c r="J269" s="174">
        <f t="shared" si="30"/>
        <v>0</v>
      </c>
      <c r="K269" s="170" t="s">
        <v>200</v>
      </c>
      <c r="L269" s="39"/>
      <c r="M269" s="175" t="s">
        <v>19</v>
      </c>
      <c r="N269" s="176" t="s">
        <v>43</v>
      </c>
      <c r="O269" s="64"/>
      <c r="P269" s="177">
        <f t="shared" si="31"/>
        <v>0</v>
      </c>
      <c r="Q269" s="177">
        <v>0</v>
      </c>
      <c r="R269" s="177">
        <f t="shared" si="32"/>
        <v>0</v>
      </c>
      <c r="S269" s="177">
        <v>0</v>
      </c>
      <c r="T269" s="178">
        <f t="shared" si="3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79" t="s">
        <v>519</v>
      </c>
      <c r="AT269" s="179" t="s">
        <v>113</v>
      </c>
      <c r="AU269" s="179" t="s">
        <v>79</v>
      </c>
      <c r="AY269" s="17" t="s">
        <v>111</v>
      </c>
      <c r="BE269" s="180">
        <f t="shared" si="34"/>
        <v>0</v>
      </c>
      <c r="BF269" s="180">
        <f t="shared" si="35"/>
        <v>0</v>
      </c>
      <c r="BG269" s="180">
        <f t="shared" si="36"/>
        <v>0</v>
      </c>
      <c r="BH269" s="180">
        <f t="shared" si="37"/>
        <v>0</v>
      </c>
      <c r="BI269" s="180">
        <f t="shared" si="38"/>
        <v>0</v>
      </c>
      <c r="BJ269" s="17" t="s">
        <v>77</v>
      </c>
      <c r="BK269" s="180">
        <f t="shared" si="39"/>
        <v>0</v>
      </c>
      <c r="BL269" s="17" t="s">
        <v>519</v>
      </c>
      <c r="BM269" s="179" t="s">
        <v>559</v>
      </c>
    </row>
    <row r="270" spans="1:65" s="2" customFormat="1" ht="16.5" customHeight="1">
      <c r="A270" s="34"/>
      <c r="B270" s="35"/>
      <c r="C270" s="168" t="s">
        <v>560</v>
      </c>
      <c r="D270" s="168" t="s">
        <v>113</v>
      </c>
      <c r="E270" s="169" t="s">
        <v>561</v>
      </c>
      <c r="F270" s="170" t="s">
        <v>562</v>
      </c>
      <c r="G270" s="171" t="s">
        <v>538</v>
      </c>
      <c r="H270" s="172">
        <v>1</v>
      </c>
      <c r="I270" s="173"/>
      <c r="J270" s="174">
        <f t="shared" si="30"/>
        <v>0</v>
      </c>
      <c r="K270" s="170" t="s">
        <v>177</v>
      </c>
      <c r="L270" s="39"/>
      <c r="M270" s="175" t="s">
        <v>19</v>
      </c>
      <c r="N270" s="176" t="s">
        <v>43</v>
      </c>
      <c r="O270" s="64"/>
      <c r="P270" s="177">
        <f t="shared" si="31"/>
        <v>0</v>
      </c>
      <c r="Q270" s="177">
        <v>0</v>
      </c>
      <c r="R270" s="177">
        <f t="shared" si="32"/>
        <v>0</v>
      </c>
      <c r="S270" s="177">
        <v>0</v>
      </c>
      <c r="T270" s="178">
        <f t="shared" si="3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79" t="s">
        <v>519</v>
      </c>
      <c r="AT270" s="179" t="s">
        <v>113</v>
      </c>
      <c r="AU270" s="179" t="s">
        <v>79</v>
      </c>
      <c r="AY270" s="17" t="s">
        <v>111</v>
      </c>
      <c r="BE270" s="180">
        <f t="shared" si="34"/>
        <v>0</v>
      </c>
      <c r="BF270" s="180">
        <f t="shared" si="35"/>
        <v>0</v>
      </c>
      <c r="BG270" s="180">
        <f t="shared" si="36"/>
        <v>0</v>
      </c>
      <c r="BH270" s="180">
        <f t="shared" si="37"/>
        <v>0</v>
      </c>
      <c r="BI270" s="180">
        <f t="shared" si="38"/>
        <v>0</v>
      </c>
      <c r="BJ270" s="17" t="s">
        <v>77</v>
      </c>
      <c r="BK270" s="180">
        <f t="shared" si="39"/>
        <v>0</v>
      </c>
      <c r="BL270" s="17" t="s">
        <v>519</v>
      </c>
      <c r="BM270" s="179" t="s">
        <v>563</v>
      </c>
    </row>
    <row r="271" spans="1:65" s="2" customFormat="1" ht="16.5" customHeight="1">
      <c r="A271" s="34"/>
      <c r="B271" s="35"/>
      <c r="C271" s="168" t="s">
        <v>564</v>
      </c>
      <c r="D271" s="168" t="s">
        <v>113</v>
      </c>
      <c r="E271" s="169" t="s">
        <v>565</v>
      </c>
      <c r="F271" s="170" t="s">
        <v>566</v>
      </c>
      <c r="G271" s="171" t="s">
        <v>538</v>
      </c>
      <c r="H271" s="172">
        <v>1</v>
      </c>
      <c r="I271" s="173"/>
      <c r="J271" s="174">
        <f t="shared" si="30"/>
        <v>0</v>
      </c>
      <c r="K271" s="170" t="s">
        <v>177</v>
      </c>
      <c r="L271" s="39"/>
      <c r="M271" s="175" t="s">
        <v>19</v>
      </c>
      <c r="N271" s="176" t="s">
        <v>43</v>
      </c>
      <c r="O271" s="64"/>
      <c r="P271" s="177">
        <f t="shared" si="31"/>
        <v>0</v>
      </c>
      <c r="Q271" s="177">
        <v>0</v>
      </c>
      <c r="R271" s="177">
        <f t="shared" si="32"/>
        <v>0</v>
      </c>
      <c r="S271" s="177">
        <v>0</v>
      </c>
      <c r="T271" s="178">
        <f t="shared" si="3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79" t="s">
        <v>519</v>
      </c>
      <c r="AT271" s="179" t="s">
        <v>113</v>
      </c>
      <c r="AU271" s="179" t="s">
        <v>79</v>
      </c>
      <c r="AY271" s="17" t="s">
        <v>111</v>
      </c>
      <c r="BE271" s="180">
        <f t="shared" si="34"/>
        <v>0</v>
      </c>
      <c r="BF271" s="180">
        <f t="shared" si="35"/>
        <v>0</v>
      </c>
      <c r="BG271" s="180">
        <f t="shared" si="36"/>
        <v>0</v>
      </c>
      <c r="BH271" s="180">
        <f t="shared" si="37"/>
        <v>0</v>
      </c>
      <c r="BI271" s="180">
        <f t="shared" si="38"/>
        <v>0</v>
      </c>
      <c r="BJ271" s="17" t="s">
        <v>77</v>
      </c>
      <c r="BK271" s="180">
        <f t="shared" si="39"/>
        <v>0</v>
      </c>
      <c r="BL271" s="17" t="s">
        <v>519</v>
      </c>
      <c r="BM271" s="179" t="s">
        <v>567</v>
      </c>
    </row>
    <row r="272" spans="1:65" s="12" customFormat="1" ht="22.9" customHeight="1">
      <c r="B272" s="152"/>
      <c r="C272" s="153"/>
      <c r="D272" s="154" t="s">
        <v>71</v>
      </c>
      <c r="E272" s="166" t="s">
        <v>568</v>
      </c>
      <c r="F272" s="166" t="s">
        <v>569</v>
      </c>
      <c r="G272" s="153"/>
      <c r="H272" s="153"/>
      <c r="I272" s="156"/>
      <c r="J272" s="167">
        <f>BK272</f>
        <v>0</v>
      </c>
      <c r="K272" s="153"/>
      <c r="L272" s="158"/>
      <c r="M272" s="159"/>
      <c r="N272" s="160"/>
      <c r="O272" s="160"/>
      <c r="P272" s="161">
        <f>SUM(P273:P276)</f>
        <v>0</v>
      </c>
      <c r="Q272" s="160"/>
      <c r="R272" s="161">
        <f>SUM(R273:R276)</f>
        <v>0</v>
      </c>
      <c r="S272" s="160"/>
      <c r="T272" s="162">
        <f>SUM(T273:T276)</f>
        <v>0</v>
      </c>
      <c r="AR272" s="163" t="s">
        <v>140</v>
      </c>
      <c r="AT272" s="164" t="s">
        <v>71</v>
      </c>
      <c r="AU272" s="164" t="s">
        <v>77</v>
      </c>
      <c r="AY272" s="163" t="s">
        <v>111</v>
      </c>
      <c r="BK272" s="165">
        <f>SUM(BK273:BK276)</f>
        <v>0</v>
      </c>
    </row>
    <row r="273" spans="1:65" s="2" customFormat="1" ht="16.5" customHeight="1">
      <c r="A273" s="34"/>
      <c r="B273" s="35"/>
      <c r="C273" s="168" t="s">
        <v>570</v>
      </c>
      <c r="D273" s="168" t="s">
        <v>113</v>
      </c>
      <c r="E273" s="169" t="s">
        <v>571</v>
      </c>
      <c r="F273" s="170" t="s">
        <v>572</v>
      </c>
      <c r="G273" s="171" t="s">
        <v>573</v>
      </c>
      <c r="H273" s="172">
        <v>1</v>
      </c>
      <c r="I273" s="173"/>
      <c r="J273" s="174">
        <f>ROUND(I273*H273,2)</f>
        <v>0</v>
      </c>
      <c r="K273" s="170" t="s">
        <v>177</v>
      </c>
      <c r="L273" s="39"/>
      <c r="M273" s="175" t="s">
        <v>19</v>
      </c>
      <c r="N273" s="176" t="s">
        <v>43</v>
      </c>
      <c r="O273" s="64"/>
      <c r="P273" s="177">
        <f>O273*H273</f>
        <v>0</v>
      </c>
      <c r="Q273" s="177">
        <v>0</v>
      </c>
      <c r="R273" s="177">
        <f>Q273*H273</f>
        <v>0</v>
      </c>
      <c r="S273" s="177">
        <v>0</v>
      </c>
      <c r="T273" s="17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79" t="s">
        <v>519</v>
      </c>
      <c r="AT273" s="179" t="s">
        <v>113</v>
      </c>
      <c r="AU273" s="179" t="s">
        <v>79</v>
      </c>
      <c r="AY273" s="17" t="s">
        <v>111</v>
      </c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17" t="s">
        <v>77</v>
      </c>
      <c r="BK273" s="180">
        <f>ROUND(I273*H273,2)</f>
        <v>0</v>
      </c>
      <c r="BL273" s="17" t="s">
        <v>519</v>
      </c>
      <c r="BM273" s="179" t="s">
        <v>574</v>
      </c>
    </row>
    <row r="274" spans="1:65" s="2" customFormat="1" ht="16.5" customHeight="1">
      <c r="A274" s="34"/>
      <c r="B274" s="35"/>
      <c r="C274" s="168" t="s">
        <v>575</v>
      </c>
      <c r="D274" s="168" t="s">
        <v>113</v>
      </c>
      <c r="E274" s="169" t="s">
        <v>576</v>
      </c>
      <c r="F274" s="170" t="s">
        <v>577</v>
      </c>
      <c r="G274" s="171" t="s">
        <v>573</v>
      </c>
      <c r="H274" s="172">
        <v>4</v>
      </c>
      <c r="I274" s="173"/>
      <c r="J274" s="174">
        <f>ROUND(I274*H274,2)</f>
        <v>0</v>
      </c>
      <c r="K274" s="170" t="s">
        <v>177</v>
      </c>
      <c r="L274" s="39"/>
      <c r="M274" s="175" t="s">
        <v>19</v>
      </c>
      <c r="N274" s="176" t="s">
        <v>43</v>
      </c>
      <c r="O274" s="64"/>
      <c r="P274" s="177">
        <f>O274*H274</f>
        <v>0</v>
      </c>
      <c r="Q274" s="177">
        <v>0</v>
      </c>
      <c r="R274" s="177">
        <f>Q274*H274</f>
        <v>0</v>
      </c>
      <c r="S274" s="177">
        <v>0</v>
      </c>
      <c r="T274" s="17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79" t="s">
        <v>519</v>
      </c>
      <c r="AT274" s="179" t="s">
        <v>113</v>
      </c>
      <c r="AU274" s="179" t="s">
        <v>79</v>
      </c>
      <c r="AY274" s="17" t="s">
        <v>111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7" t="s">
        <v>77</v>
      </c>
      <c r="BK274" s="180">
        <f>ROUND(I274*H274,2)</f>
        <v>0</v>
      </c>
      <c r="BL274" s="17" t="s">
        <v>519</v>
      </c>
      <c r="BM274" s="179" t="s">
        <v>578</v>
      </c>
    </row>
    <row r="275" spans="1:65" s="2" customFormat="1" ht="16.5" customHeight="1">
      <c r="A275" s="34"/>
      <c r="B275" s="35"/>
      <c r="C275" s="168" t="s">
        <v>579</v>
      </c>
      <c r="D275" s="168" t="s">
        <v>113</v>
      </c>
      <c r="E275" s="169" t="s">
        <v>580</v>
      </c>
      <c r="F275" s="170" t="s">
        <v>581</v>
      </c>
      <c r="G275" s="171" t="s">
        <v>538</v>
      </c>
      <c r="H275" s="172">
        <v>1</v>
      </c>
      <c r="I275" s="173"/>
      <c r="J275" s="174">
        <f>ROUND(I275*H275,2)</f>
        <v>0</v>
      </c>
      <c r="K275" s="170" t="s">
        <v>177</v>
      </c>
      <c r="L275" s="39"/>
      <c r="M275" s="175" t="s">
        <v>19</v>
      </c>
      <c r="N275" s="176" t="s">
        <v>43</v>
      </c>
      <c r="O275" s="64"/>
      <c r="P275" s="177">
        <f>O275*H275</f>
        <v>0</v>
      </c>
      <c r="Q275" s="177">
        <v>0</v>
      </c>
      <c r="R275" s="177">
        <f>Q275*H275</f>
        <v>0</v>
      </c>
      <c r="S275" s="177">
        <v>0</v>
      </c>
      <c r="T275" s="17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79" t="s">
        <v>519</v>
      </c>
      <c r="AT275" s="179" t="s">
        <v>113</v>
      </c>
      <c r="AU275" s="179" t="s">
        <v>79</v>
      </c>
      <c r="AY275" s="17" t="s">
        <v>111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7" t="s">
        <v>77</v>
      </c>
      <c r="BK275" s="180">
        <f>ROUND(I275*H275,2)</f>
        <v>0</v>
      </c>
      <c r="BL275" s="17" t="s">
        <v>519</v>
      </c>
      <c r="BM275" s="179" t="s">
        <v>582</v>
      </c>
    </row>
    <row r="276" spans="1:65" s="2" customFormat="1" ht="16.5" customHeight="1">
      <c r="A276" s="34"/>
      <c r="B276" s="35"/>
      <c r="C276" s="168" t="s">
        <v>583</v>
      </c>
      <c r="D276" s="168" t="s">
        <v>113</v>
      </c>
      <c r="E276" s="169" t="s">
        <v>584</v>
      </c>
      <c r="F276" s="170" t="s">
        <v>585</v>
      </c>
      <c r="G276" s="171" t="s">
        <v>538</v>
      </c>
      <c r="H276" s="172">
        <v>1</v>
      </c>
      <c r="I276" s="173"/>
      <c r="J276" s="174">
        <f>ROUND(I276*H276,2)</f>
        <v>0</v>
      </c>
      <c r="K276" s="170" t="s">
        <v>177</v>
      </c>
      <c r="L276" s="39"/>
      <c r="M276" s="175" t="s">
        <v>19</v>
      </c>
      <c r="N276" s="176" t="s">
        <v>43</v>
      </c>
      <c r="O276" s="64"/>
      <c r="P276" s="177">
        <f>O276*H276</f>
        <v>0</v>
      </c>
      <c r="Q276" s="177">
        <v>0</v>
      </c>
      <c r="R276" s="177">
        <f>Q276*H276</f>
        <v>0</v>
      </c>
      <c r="S276" s="177">
        <v>0</v>
      </c>
      <c r="T276" s="17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79" t="s">
        <v>519</v>
      </c>
      <c r="AT276" s="179" t="s">
        <v>113</v>
      </c>
      <c r="AU276" s="179" t="s">
        <v>79</v>
      </c>
      <c r="AY276" s="17" t="s">
        <v>111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7" t="s">
        <v>77</v>
      </c>
      <c r="BK276" s="180">
        <f>ROUND(I276*H276,2)</f>
        <v>0</v>
      </c>
      <c r="BL276" s="17" t="s">
        <v>519</v>
      </c>
      <c r="BM276" s="179" t="s">
        <v>586</v>
      </c>
    </row>
    <row r="277" spans="1:65" s="12" customFormat="1" ht="22.9" customHeight="1">
      <c r="B277" s="152"/>
      <c r="C277" s="153"/>
      <c r="D277" s="154" t="s">
        <v>71</v>
      </c>
      <c r="E277" s="166" t="s">
        <v>587</v>
      </c>
      <c r="F277" s="166" t="s">
        <v>588</v>
      </c>
      <c r="G277" s="153"/>
      <c r="H277" s="153"/>
      <c r="I277" s="156"/>
      <c r="J277" s="167">
        <f>BK277</f>
        <v>0</v>
      </c>
      <c r="K277" s="153"/>
      <c r="L277" s="158"/>
      <c r="M277" s="159"/>
      <c r="N277" s="160"/>
      <c r="O277" s="160"/>
      <c r="P277" s="161">
        <f>P278</f>
        <v>0</v>
      </c>
      <c r="Q277" s="160"/>
      <c r="R277" s="161">
        <f>R278</f>
        <v>0</v>
      </c>
      <c r="S277" s="160"/>
      <c r="T277" s="162">
        <f>T278</f>
        <v>0</v>
      </c>
      <c r="AR277" s="163" t="s">
        <v>140</v>
      </c>
      <c r="AT277" s="164" t="s">
        <v>71</v>
      </c>
      <c r="AU277" s="164" t="s">
        <v>77</v>
      </c>
      <c r="AY277" s="163" t="s">
        <v>111</v>
      </c>
      <c r="BK277" s="165">
        <f>BK278</f>
        <v>0</v>
      </c>
    </row>
    <row r="278" spans="1:65" s="2" customFormat="1" ht="24.2" customHeight="1">
      <c r="A278" s="34"/>
      <c r="B278" s="35"/>
      <c r="C278" s="168" t="s">
        <v>589</v>
      </c>
      <c r="D278" s="168" t="s">
        <v>113</v>
      </c>
      <c r="E278" s="169" t="s">
        <v>590</v>
      </c>
      <c r="F278" s="170" t="s">
        <v>591</v>
      </c>
      <c r="G278" s="171" t="s">
        <v>538</v>
      </c>
      <c r="H278" s="172">
        <v>1</v>
      </c>
      <c r="I278" s="173"/>
      <c r="J278" s="174">
        <f>ROUND(I278*H278,2)</f>
        <v>0</v>
      </c>
      <c r="K278" s="170" t="s">
        <v>177</v>
      </c>
      <c r="L278" s="39"/>
      <c r="M278" s="219" t="s">
        <v>19</v>
      </c>
      <c r="N278" s="220" t="s">
        <v>43</v>
      </c>
      <c r="O278" s="22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79" t="s">
        <v>519</v>
      </c>
      <c r="AT278" s="179" t="s">
        <v>113</v>
      </c>
      <c r="AU278" s="179" t="s">
        <v>79</v>
      </c>
      <c r="AY278" s="17" t="s">
        <v>111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7" t="s">
        <v>77</v>
      </c>
      <c r="BK278" s="180">
        <f>ROUND(I278*H278,2)</f>
        <v>0</v>
      </c>
      <c r="BL278" s="17" t="s">
        <v>519</v>
      </c>
      <c r="BM278" s="179" t="s">
        <v>592</v>
      </c>
    </row>
    <row r="279" spans="1:65" s="2" customFormat="1" ht="6.95" customHeight="1">
      <c r="A279" s="34"/>
      <c r="B279" s="47"/>
      <c r="C279" s="48"/>
      <c r="D279" s="48"/>
      <c r="E279" s="48"/>
      <c r="F279" s="48"/>
      <c r="G279" s="48"/>
      <c r="H279" s="48"/>
      <c r="I279" s="48"/>
      <c r="J279" s="48"/>
      <c r="K279" s="48"/>
      <c r="L279" s="39"/>
      <c r="M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</sheetData>
  <sheetProtection algorithmName="SHA-512" hashValue="nYuONisaeFArRiLPVbsJGJyUd3i5FLgqZfHcWfsFTdPkYELumwVl4ZgZ2S3RXR5ifPWbsvaBewsSPf36631bdw==" saltValue="7OmvXIozvLLjBHPZu74ikYe/HVmKvxVDVg89tsQWg15Ke4/bGrnHQxITb4yj9T1s00Asex7thwMHbkaCaPTLAg==" spinCount="100000" sheet="1" objects="1" scenarios="1" formatColumns="0" formatRows="0" autoFilter="0"/>
  <autoFilter ref="C83:K278" xr:uid="{00000000-0009-0000-0000-000001000000}"/>
  <mergeCells count="6">
    <mergeCell ref="L2:V2"/>
    <mergeCell ref="E7:H7"/>
    <mergeCell ref="E16:H16"/>
    <mergeCell ref="E25:H25"/>
    <mergeCell ref="E46:H46"/>
    <mergeCell ref="E76:H76"/>
  </mergeCells>
  <hyperlinks>
    <hyperlink ref="F88" r:id="rId1" xr:uid="{00000000-0004-0000-0100-000000000000}"/>
    <hyperlink ref="F91" r:id="rId2" xr:uid="{00000000-0004-0000-0100-000001000000}"/>
    <hyperlink ref="F96" r:id="rId3" xr:uid="{00000000-0004-0000-0100-000002000000}"/>
    <hyperlink ref="F99" r:id="rId4" xr:uid="{00000000-0004-0000-0100-000003000000}"/>
    <hyperlink ref="F104" r:id="rId5" xr:uid="{00000000-0004-0000-0100-000004000000}"/>
    <hyperlink ref="F107" r:id="rId6" xr:uid="{00000000-0004-0000-0100-000005000000}"/>
    <hyperlink ref="F110" r:id="rId7" xr:uid="{00000000-0004-0000-0100-000006000000}"/>
    <hyperlink ref="F113" r:id="rId8" xr:uid="{00000000-0004-0000-0100-000007000000}"/>
    <hyperlink ref="F148" r:id="rId9" xr:uid="{00000000-0004-0000-0100-000008000000}"/>
    <hyperlink ref="F152" r:id="rId10" xr:uid="{00000000-0004-0000-0100-000009000000}"/>
    <hyperlink ref="F157" r:id="rId11" xr:uid="{00000000-0004-0000-0100-00000A000000}"/>
    <hyperlink ref="F166" r:id="rId12" xr:uid="{00000000-0004-0000-0100-00000B000000}"/>
    <hyperlink ref="F174" r:id="rId13" xr:uid="{00000000-0004-0000-0100-00000C000000}"/>
    <hyperlink ref="F176" r:id="rId14" xr:uid="{00000000-0004-0000-0100-00000D000000}"/>
    <hyperlink ref="F182" r:id="rId15" xr:uid="{00000000-0004-0000-0100-00000E000000}"/>
    <hyperlink ref="F186" r:id="rId16" xr:uid="{00000000-0004-0000-0100-00000F000000}"/>
    <hyperlink ref="F210" r:id="rId17" xr:uid="{00000000-0004-0000-0100-000010000000}"/>
    <hyperlink ref="F212" r:id="rId18" xr:uid="{00000000-0004-0000-0100-000011000000}"/>
    <hyperlink ref="F214" r:id="rId19" xr:uid="{00000000-0004-0000-0100-000012000000}"/>
    <hyperlink ref="F216" r:id="rId20" xr:uid="{00000000-0004-0000-0100-000013000000}"/>
    <hyperlink ref="F221" r:id="rId21" xr:uid="{00000000-0004-0000-0100-000014000000}"/>
    <hyperlink ref="F225" r:id="rId22" xr:uid="{00000000-0004-0000-0100-000015000000}"/>
    <hyperlink ref="F232" r:id="rId23" xr:uid="{00000000-0004-0000-0100-000016000000}"/>
    <hyperlink ref="F234" r:id="rId24" xr:uid="{00000000-0004-0000-0100-000017000000}"/>
    <hyperlink ref="F237" r:id="rId25" xr:uid="{00000000-0004-0000-0100-000018000000}"/>
    <hyperlink ref="F239" r:id="rId26" xr:uid="{00000000-0004-0000-0100-000019000000}"/>
    <hyperlink ref="F243" r:id="rId27" xr:uid="{00000000-0004-0000-0100-00001A000000}"/>
    <hyperlink ref="F250" r:id="rId28" xr:uid="{00000000-0004-0000-0100-00001B000000}"/>
    <hyperlink ref="F253" r:id="rId29" xr:uid="{00000000-0004-0000-0100-00001C000000}"/>
    <hyperlink ref="F256" r:id="rId30" xr:uid="{00000000-0004-0000-01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5" customFormat="1" ht="45" customHeight="1">
      <c r="B3" s="228"/>
      <c r="C3" s="352" t="s">
        <v>593</v>
      </c>
      <c r="D3" s="352"/>
      <c r="E3" s="352"/>
      <c r="F3" s="352"/>
      <c r="G3" s="352"/>
      <c r="H3" s="352"/>
      <c r="I3" s="352"/>
      <c r="J3" s="352"/>
      <c r="K3" s="229"/>
    </row>
    <row r="4" spans="2:11" s="1" customFormat="1" ht="25.5" customHeight="1">
      <c r="B4" s="230"/>
      <c r="C4" s="357" t="s">
        <v>594</v>
      </c>
      <c r="D4" s="357"/>
      <c r="E4" s="357"/>
      <c r="F4" s="357"/>
      <c r="G4" s="357"/>
      <c r="H4" s="357"/>
      <c r="I4" s="357"/>
      <c r="J4" s="357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56" t="s">
        <v>595</v>
      </c>
      <c r="D6" s="356"/>
      <c r="E6" s="356"/>
      <c r="F6" s="356"/>
      <c r="G6" s="356"/>
      <c r="H6" s="356"/>
      <c r="I6" s="356"/>
      <c r="J6" s="356"/>
      <c r="K6" s="231"/>
    </row>
    <row r="7" spans="2:11" s="1" customFormat="1" ht="15" customHeight="1">
      <c r="B7" s="234"/>
      <c r="C7" s="356" t="s">
        <v>596</v>
      </c>
      <c r="D7" s="356"/>
      <c r="E7" s="356"/>
      <c r="F7" s="356"/>
      <c r="G7" s="356"/>
      <c r="H7" s="356"/>
      <c r="I7" s="356"/>
      <c r="J7" s="356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56" t="s">
        <v>597</v>
      </c>
      <c r="D9" s="356"/>
      <c r="E9" s="356"/>
      <c r="F9" s="356"/>
      <c r="G9" s="356"/>
      <c r="H9" s="356"/>
      <c r="I9" s="356"/>
      <c r="J9" s="356"/>
      <c r="K9" s="231"/>
    </row>
    <row r="10" spans="2:11" s="1" customFormat="1" ht="15" customHeight="1">
      <c r="B10" s="234"/>
      <c r="C10" s="233"/>
      <c r="D10" s="356" t="s">
        <v>598</v>
      </c>
      <c r="E10" s="356"/>
      <c r="F10" s="356"/>
      <c r="G10" s="356"/>
      <c r="H10" s="356"/>
      <c r="I10" s="356"/>
      <c r="J10" s="356"/>
      <c r="K10" s="231"/>
    </row>
    <row r="11" spans="2:11" s="1" customFormat="1" ht="15" customHeight="1">
      <c r="B11" s="234"/>
      <c r="C11" s="235"/>
      <c r="D11" s="356" t="s">
        <v>599</v>
      </c>
      <c r="E11" s="356"/>
      <c r="F11" s="356"/>
      <c r="G11" s="356"/>
      <c r="H11" s="356"/>
      <c r="I11" s="356"/>
      <c r="J11" s="356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600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56" t="s">
        <v>601</v>
      </c>
      <c r="E15" s="356"/>
      <c r="F15" s="356"/>
      <c r="G15" s="356"/>
      <c r="H15" s="356"/>
      <c r="I15" s="356"/>
      <c r="J15" s="356"/>
      <c r="K15" s="231"/>
    </row>
    <row r="16" spans="2:11" s="1" customFormat="1" ht="15" customHeight="1">
      <c r="B16" s="234"/>
      <c r="C16" s="235"/>
      <c r="D16" s="356" t="s">
        <v>602</v>
      </c>
      <c r="E16" s="356"/>
      <c r="F16" s="356"/>
      <c r="G16" s="356"/>
      <c r="H16" s="356"/>
      <c r="I16" s="356"/>
      <c r="J16" s="356"/>
      <c r="K16" s="231"/>
    </row>
    <row r="17" spans="2:11" s="1" customFormat="1" ht="15" customHeight="1">
      <c r="B17" s="234"/>
      <c r="C17" s="235"/>
      <c r="D17" s="356" t="s">
        <v>603</v>
      </c>
      <c r="E17" s="356"/>
      <c r="F17" s="356"/>
      <c r="G17" s="356"/>
      <c r="H17" s="356"/>
      <c r="I17" s="356"/>
      <c r="J17" s="356"/>
      <c r="K17" s="231"/>
    </row>
    <row r="18" spans="2:11" s="1" customFormat="1" ht="15" customHeight="1">
      <c r="B18" s="234"/>
      <c r="C18" s="235"/>
      <c r="D18" s="235"/>
      <c r="E18" s="237" t="s">
        <v>76</v>
      </c>
      <c r="F18" s="356" t="s">
        <v>604</v>
      </c>
      <c r="G18" s="356"/>
      <c r="H18" s="356"/>
      <c r="I18" s="356"/>
      <c r="J18" s="356"/>
      <c r="K18" s="231"/>
    </row>
    <row r="19" spans="2:11" s="1" customFormat="1" ht="15" customHeight="1">
      <c r="B19" s="234"/>
      <c r="C19" s="235"/>
      <c r="D19" s="235"/>
      <c r="E19" s="237" t="s">
        <v>605</v>
      </c>
      <c r="F19" s="356" t="s">
        <v>606</v>
      </c>
      <c r="G19" s="356"/>
      <c r="H19" s="356"/>
      <c r="I19" s="356"/>
      <c r="J19" s="356"/>
      <c r="K19" s="231"/>
    </row>
    <row r="20" spans="2:11" s="1" customFormat="1" ht="15" customHeight="1">
      <c r="B20" s="234"/>
      <c r="C20" s="235"/>
      <c r="D20" s="235"/>
      <c r="E20" s="237" t="s">
        <v>607</v>
      </c>
      <c r="F20" s="356" t="s">
        <v>608</v>
      </c>
      <c r="G20" s="356"/>
      <c r="H20" s="356"/>
      <c r="I20" s="356"/>
      <c r="J20" s="356"/>
      <c r="K20" s="231"/>
    </row>
    <row r="21" spans="2:11" s="1" customFormat="1" ht="15" customHeight="1">
      <c r="B21" s="234"/>
      <c r="C21" s="235"/>
      <c r="D21" s="235"/>
      <c r="E21" s="237" t="s">
        <v>609</v>
      </c>
      <c r="F21" s="356" t="s">
        <v>610</v>
      </c>
      <c r="G21" s="356"/>
      <c r="H21" s="356"/>
      <c r="I21" s="356"/>
      <c r="J21" s="356"/>
      <c r="K21" s="231"/>
    </row>
    <row r="22" spans="2:11" s="1" customFormat="1" ht="15" customHeight="1">
      <c r="B22" s="234"/>
      <c r="C22" s="235"/>
      <c r="D22" s="235"/>
      <c r="E22" s="237" t="s">
        <v>611</v>
      </c>
      <c r="F22" s="356" t="s">
        <v>612</v>
      </c>
      <c r="G22" s="356"/>
      <c r="H22" s="356"/>
      <c r="I22" s="356"/>
      <c r="J22" s="356"/>
      <c r="K22" s="231"/>
    </row>
    <row r="23" spans="2:11" s="1" customFormat="1" ht="15" customHeight="1">
      <c r="B23" s="234"/>
      <c r="C23" s="235"/>
      <c r="D23" s="235"/>
      <c r="E23" s="237" t="s">
        <v>613</v>
      </c>
      <c r="F23" s="356" t="s">
        <v>614</v>
      </c>
      <c r="G23" s="356"/>
      <c r="H23" s="356"/>
      <c r="I23" s="356"/>
      <c r="J23" s="356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56" t="s">
        <v>615</v>
      </c>
      <c r="D25" s="356"/>
      <c r="E25" s="356"/>
      <c r="F25" s="356"/>
      <c r="G25" s="356"/>
      <c r="H25" s="356"/>
      <c r="I25" s="356"/>
      <c r="J25" s="356"/>
      <c r="K25" s="231"/>
    </row>
    <row r="26" spans="2:11" s="1" customFormat="1" ht="15" customHeight="1">
      <c r="B26" s="234"/>
      <c r="C26" s="356" t="s">
        <v>616</v>
      </c>
      <c r="D26" s="356"/>
      <c r="E26" s="356"/>
      <c r="F26" s="356"/>
      <c r="G26" s="356"/>
      <c r="H26" s="356"/>
      <c r="I26" s="356"/>
      <c r="J26" s="356"/>
      <c r="K26" s="231"/>
    </row>
    <row r="27" spans="2:11" s="1" customFormat="1" ht="15" customHeight="1">
      <c r="B27" s="234"/>
      <c r="C27" s="233"/>
      <c r="D27" s="356" t="s">
        <v>617</v>
      </c>
      <c r="E27" s="356"/>
      <c r="F27" s="356"/>
      <c r="G27" s="356"/>
      <c r="H27" s="356"/>
      <c r="I27" s="356"/>
      <c r="J27" s="356"/>
      <c r="K27" s="231"/>
    </row>
    <row r="28" spans="2:11" s="1" customFormat="1" ht="15" customHeight="1">
      <c r="B28" s="234"/>
      <c r="C28" s="235"/>
      <c r="D28" s="356" t="s">
        <v>618</v>
      </c>
      <c r="E28" s="356"/>
      <c r="F28" s="356"/>
      <c r="G28" s="356"/>
      <c r="H28" s="356"/>
      <c r="I28" s="356"/>
      <c r="J28" s="356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56" t="s">
        <v>619</v>
      </c>
      <c r="E30" s="356"/>
      <c r="F30" s="356"/>
      <c r="G30" s="356"/>
      <c r="H30" s="356"/>
      <c r="I30" s="356"/>
      <c r="J30" s="356"/>
      <c r="K30" s="231"/>
    </row>
    <row r="31" spans="2:11" s="1" customFormat="1" ht="15" customHeight="1">
      <c r="B31" s="234"/>
      <c r="C31" s="235"/>
      <c r="D31" s="356" t="s">
        <v>620</v>
      </c>
      <c r="E31" s="356"/>
      <c r="F31" s="356"/>
      <c r="G31" s="356"/>
      <c r="H31" s="356"/>
      <c r="I31" s="356"/>
      <c r="J31" s="356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56" t="s">
        <v>621</v>
      </c>
      <c r="E33" s="356"/>
      <c r="F33" s="356"/>
      <c r="G33" s="356"/>
      <c r="H33" s="356"/>
      <c r="I33" s="356"/>
      <c r="J33" s="356"/>
      <c r="K33" s="231"/>
    </row>
    <row r="34" spans="2:11" s="1" customFormat="1" ht="15" customHeight="1">
      <c r="B34" s="234"/>
      <c r="C34" s="235"/>
      <c r="D34" s="356" t="s">
        <v>622</v>
      </c>
      <c r="E34" s="356"/>
      <c r="F34" s="356"/>
      <c r="G34" s="356"/>
      <c r="H34" s="356"/>
      <c r="I34" s="356"/>
      <c r="J34" s="356"/>
      <c r="K34" s="231"/>
    </row>
    <row r="35" spans="2:11" s="1" customFormat="1" ht="15" customHeight="1">
      <c r="B35" s="234"/>
      <c r="C35" s="235"/>
      <c r="D35" s="356" t="s">
        <v>623</v>
      </c>
      <c r="E35" s="356"/>
      <c r="F35" s="356"/>
      <c r="G35" s="356"/>
      <c r="H35" s="356"/>
      <c r="I35" s="356"/>
      <c r="J35" s="356"/>
      <c r="K35" s="231"/>
    </row>
    <row r="36" spans="2:11" s="1" customFormat="1" ht="15" customHeight="1">
      <c r="B36" s="234"/>
      <c r="C36" s="235"/>
      <c r="D36" s="233"/>
      <c r="E36" s="236" t="s">
        <v>97</v>
      </c>
      <c r="F36" s="233"/>
      <c r="G36" s="356" t="s">
        <v>624</v>
      </c>
      <c r="H36" s="356"/>
      <c r="I36" s="356"/>
      <c r="J36" s="356"/>
      <c r="K36" s="231"/>
    </row>
    <row r="37" spans="2:11" s="1" customFormat="1" ht="30.75" customHeight="1">
      <c r="B37" s="234"/>
      <c r="C37" s="235"/>
      <c r="D37" s="233"/>
      <c r="E37" s="236" t="s">
        <v>625</v>
      </c>
      <c r="F37" s="233"/>
      <c r="G37" s="356" t="s">
        <v>626</v>
      </c>
      <c r="H37" s="356"/>
      <c r="I37" s="356"/>
      <c r="J37" s="356"/>
      <c r="K37" s="231"/>
    </row>
    <row r="38" spans="2:11" s="1" customFormat="1" ht="15" customHeight="1">
      <c r="B38" s="234"/>
      <c r="C38" s="235"/>
      <c r="D38" s="233"/>
      <c r="E38" s="236" t="s">
        <v>53</v>
      </c>
      <c r="F38" s="233"/>
      <c r="G38" s="356" t="s">
        <v>627</v>
      </c>
      <c r="H38" s="356"/>
      <c r="I38" s="356"/>
      <c r="J38" s="356"/>
      <c r="K38" s="231"/>
    </row>
    <row r="39" spans="2:11" s="1" customFormat="1" ht="15" customHeight="1">
      <c r="B39" s="234"/>
      <c r="C39" s="235"/>
      <c r="D39" s="233"/>
      <c r="E39" s="236" t="s">
        <v>54</v>
      </c>
      <c r="F39" s="233"/>
      <c r="G39" s="356" t="s">
        <v>628</v>
      </c>
      <c r="H39" s="356"/>
      <c r="I39" s="356"/>
      <c r="J39" s="356"/>
      <c r="K39" s="231"/>
    </row>
    <row r="40" spans="2:11" s="1" customFormat="1" ht="15" customHeight="1">
      <c r="B40" s="234"/>
      <c r="C40" s="235"/>
      <c r="D40" s="233"/>
      <c r="E40" s="236" t="s">
        <v>98</v>
      </c>
      <c r="F40" s="233"/>
      <c r="G40" s="356" t="s">
        <v>629</v>
      </c>
      <c r="H40" s="356"/>
      <c r="I40" s="356"/>
      <c r="J40" s="356"/>
      <c r="K40" s="231"/>
    </row>
    <row r="41" spans="2:11" s="1" customFormat="1" ht="15" customHeight="1">
      <c r="B41" s="234"/>
      <c r="C41" s="235"/>
      <c r="D41" s="233"/>
      <c r="E41" s="236" t="s">
        <v>99</v>
      </c>
      <c r="F41" s="233"/>
      <c r="G41" s="356" t="s">
        <v>630</v>
      </c>
      <c r="H41" s="356"/>
      <c r="I41" s="356"/>
      <c r="J41" s="356"/>
      <c r="K41" s="231"/>
    </row>
    <row r="42" spans="2:11" s="1" customFormat="1" ht="15" customHeight="1">
      <c r="B42" s="234"/>
      <c r="C42" s="235"/>
      <c r="D42" s="233"/>
      <c r="E42" s="236" t="s">
        <v>631</v>
      </c>
      <c r="F42" s="233"/>
      <c r="G42" s="356" t="s">
        <v>632</v>
      </c>
      <c r="H42" s="356"/>
      <c r="I42" s="356"/>
      <c r="J42" s="356"/>
      <c r="K42" s="231"/>
    </row>
    <row r="43" spans="2:11" s="1" customFormat="1" ht="15" customHeight="1">
      <c r="B43" s="234"/>
      <c r="C43" s="235"/>
      <c r="D43" s="233"/>
      <c r="E43" s="236"/>
      <c r="F43" s="233"/>
      <c r="G43" s="356" t="s">
        <v>633</v>
      </c>
      <c r="H43" s="356"/>
      <c r="I43" s="356"/>
      <c r="J43" s="356"/>
      <c r="K43" s="231"/>
    </row>
    <row r="44" spans="2:11" s="1" customFormat="1" ht="15" customHeight="1">
      <c r="B44" s="234"/>
      <c r="C44" s="235"/>
      <c r="D44" s="233"/>
      <c r="E44" s="236" t="s">
        <v>634</v>
      </c>
      <c r="F44" s="233"/>
      <c r="G44" s="356" t="s">
        <v>635</v>
      </c>
      <c r="H44" s="356"/>
      <c r="I44" s="356"/>
      <c r="J44" s="356"/>
      <c r="K44" s="231"/>
    </row>
    <row r="45" spans="2:11" s="1" customFormat="1" ht="15" customHeight="1">
      <c r="B45" s="234"/>
      <c r="C45" s="235"/>
      <c r="D45" s="233"/>
      <c r="E45" s="236" t="s">
        <v>101</v>
      </c>
      <c r="F45" s="233"/>
      <c r="G45" s="356" t="s">
        <v>636</v>
      </c>
      <c r="H45" s="356"/>
      <c r="I45" s="356"/>
      <c r="J45" s="356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56" t="s">
        <v>637</v>
      </c>
      <c r="E47" s="356"/>
      <c r="F47" s="356"/>
      <c r="G47" s="356"/>
      <c r="H47" s="356"/>
      <c r="I47" s="356"/>
      <c r="J47" s="356"/>
      <c r="K47" s="231"/>
    </row>
    <row r="48" spans="2:11" s="1" customFormat="1" ht="15" customHeight="1">
      <c r="B48" s="234"/>
      <c r="C48" s="235"/>
      <c r="D48" s="235"/>
      <c r="E48" s="356" t="s">
        <v>638</v>
      </c>
      <c r="F48" s="356"/>
      <c r="G48" s="356"/>
      <c r="H48" s="356"/>
      <c r="I48" s="356"/>
      <c r="J48" s="356"/>
      <c r="K48" s="231"/>
    </row>
    <row r="49" spans="2:11" s="1" customFormat="1" ht="15" customHeight="1">
      <c r="B49" s="234"/>
      <c r="C49" s="235"/>
      <c r="D49" s="235"/>
      <c r="E49" s="356" t="s">
        <v>639</v>
      </c>
      <c r="F49" s="356"/>
      <c r="G49" s="356"/>
      <c r="H49" s="356"/>
      <c r="I49" s="356"/>
      <c r="J49" s="356"/>
      <c r="K49" s="231"/>
    </row>
    <row r="50" spans="2:11" s="1" customFormat="1" ht="15" customHeight="1">
      <c r="B50" s="234"/>
      <c r="C50" s="235"/>
      <c r="D50" s="235"/>
      <c r="E50" s="356" t="s">
        <v>640</v>
      </c>
      <c r="F50" s="356"/>
      <c r="G50" s="356"/>
      <c r="H50" s="356"/>
      <c r="I50" s="356"/>
      <c r="J50" s="356"/>
      <c r="K50" s="231"/>
    </row>
    <row r="51" spans="2:11" s="1" customFormat="1" ht="15" customHeight="1">
      <c r="B51" s="234"/>
      <c r="C51" s="235"/>
      <c r="D51" s="356" t="s">
        <v>641</v>
      </c>
      <c r="E51" s="356"/>
      <c r="F51" s="356"/>
      <c r="G51" s="356"/>
      <c r="H51" s="356"/>
      <c r="I51" s="356"/>
      <c r="J51" s="356"/>
      <c r="K51" s="231"/>
    </row>
    <row r="52" spans="2:11" s="1" customFormat="1" ht="25.5" customHeight="1">
      <c r="B52" s="230"/>
      <c r="C52" s="357" t="s">
        <v>642</v>
      </c>
      <c r="D52" s="357"/>
      <c r="E52" s="357"/>
      <c r="F52" s="357"/>
      <c r="G52" s="357"/>
      <c r="H52" s="357"/>
      <c r="I52" s="357"/>
      <c r="J52" s="357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56" t="s">
        <v>643</v>
      </c>
      <c r="D54" s="356"/>
      <c r="E54" s="356"/>
      <c r="F54" s="356"/>
      <c r="G54" s="356"/>
      <c r="H54" s="356"/>
      <c r="I54" s="356"/>
      <c r="J54" s="356"/>
      <c r="K54" s="231"/>
    </row>
    <row r="55" spans="2:11" s="1" customFormat="1" ht="15" customHeight="1">
      <c r="B55" s="230"/>
      <c r="C55" s="356" t="s">
        <v>644</v>
      </c>
      <c r="D55" s="356"/>
      <c r="E55" s="356"/>
      <c r="F55" s="356"/>
      <c r="G55" s="356"/>
      <c r="H55" s="356"/>
      <c r="I55" s="356"/>
      <c r="J55" s="356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56" t="s">
        <v>645</v>
      </c>
      <c r="D57" s="356"/>
      <c r="E57" s="356"/>
      <c r="F57" s="356"/>
      <c r="G57" s="356"/>
      <c r="H57" s="356"/>
      <c r="I57" s="356"/>
      <c r="J57" s="356"/>
      <c r="K57" s="231"/>
    </row>
    <row r="58" spans="2:11" s="1" customFormat="1" ht="15" customHeight="1">
      <c r="B58" s="230"/>
      <c r="C58" s="235"/>
      <c r="D58" s="356" t="s">
        <v>646</v>
      </c>
      <c r="E58" s="356"/>
      <c r="F58" s="356"/>
      <c r="G58" s="356"/>
      <c r="H58" s="356"/>
      <c r="I58" s="356"/>
      <c r="J58" s="356"/>
      <c r="K58" s="231"/>
    </row>
    <row r="59" spans="2:11" s="1" customFormat="1" ht="15" customHeight="1">
      <c r="B59" s="230"/>
      <c r="C59" s="235"/>
      <c r="D59" s="356" t="s">
        <v>647</v>
      </c>
      <c r="E59" s="356"/>
      <c r="F59" s="356"/>
      <c r="G59" s="356"/>
      <c r="H59" s="356"/>
      <c r="I59" s="356"/>
      <c r="J59" s="356"/>
      <c r="K59" s="231"/>
    </row>
    <row r="60" spans="2:11" s="1" customFormat="1" ht="15" customHeight="1">
      <c r="B60" s="230"/>
      <c r="C60" s="235"/>
      <c r="D60" s="356" t="s">
        <v>648</v>
      </c>
      <c r="E60" s="356"/>
      <c r="F60" s="356"/>
      <c r="G60" s="356"/>
      <c r="H60" s="356"/>
      <c r="I60" s="356"/>
      <c r="J60" s="356"/>
      <c r="K60" s="231"/>
    </row>
    <row r="61" spans="2:11" s="1" customFormat="1" ht="15" customHeight="1">
      <c r="B61" s="230"/>
      <c r="C61" s="235"/>
      <c r="D61" s="356" t="s">
        <v>649</v>
      </c>
      <c r="E61" s="356"/>
      <c r="F61" s="356"/>
      <c r="G61" s="356"/>
      <c r="H61" s="356"/>
      <c r="I61" s="356"/>
      <c r="J61" s="356"/>
      <c r="K61" s="231"/>
    </row>
    <row r="62" spans="2:11" s="1" customFormat="1" ht="15" customHeight="1">
      <c r="B62" s="230"/>
      <c r="C62" s="235"/>
      <c r="D62" s="358" t="s">
        <v>650</v>
      </c>
      <c r="E62" s="358"/>
      <c r="F62" s="358"/>
      <c r="G62" s="358"/>
      <c r="H62" s="358"/>
      <c r="I62" s="358"/>
      <c r="J62" s="358"/>
      <c r="K62" s="231"/>
    </row>
    <row r="63" spans="2:11" s="1" customFormat="1" ht="15" customHeight="1">
      <c r="B63" s="230"/>
      <c r="C63" s="235"/>
      <c r="D63" s="356" t="s">
        <v>651</v>
      </c>
      <c r="E63" s="356"/>
      <c r="F63" s="356"/>
      <c r="G63" s="356"/>
      <c r="H63" s="356"/>
      <c r="I63" s="356"/>
      <c r="J63" s="356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56" t="s">
        <v>652</v>
      </c>
      <c r="E65" s="356"/>
      <c r="F65" s="356"/>
      <c r="G65" s="356"/>
      <c r="H65" s="356"/>
      <c r="I65" s="356"/>
      <c r="J65" s="356"/>
      <c r="K65" s="231"/>
    </row>
    <row r="66" spans="2:11" s="1" customFormat="1" ht="15" customHeight="1">
      <c r="B66" s="230"/>
      <c r="C66" s="235"/>
      <c r="D66" s="358" t="s">
        <v>653</v>
      </c>
      <c r="E66" s="358"/>
      <c r="F66" s="358"/>
      <c r="G66" s="358"/>
      <c r="H66" s="358"/>
      <c r="I66" s="358"/>
      <c r="J66" s="358"/>
      <c r="K66" s="231"/>
    </row>
    <row r="67" spans="2:11" s="1" customFormat="1" ht="15" customHeight="1">
      <c r="B67" s="230"/>
      <c r="C67" s="235"/>
      <c r="D67" s="356" t="s">
        <v>654</v>
      </c>
      <c r="E67" s="356"/>
      <c r="F67" s="356"/>
      <c r="G67" s="356"/>
      <c r="H67" s="356"/>
      <c r="I67" s="356"/>
      <c r="J67" s="356"/>
      <c r="K67" s="231"/>
    </row>
    <row r="68" spans="2:11" s="1" customFormat="1" ht="15" customHeight="1">
      <c r="B68" s="230"/>
      <c r="C68" s="235"/>
      <c r="D68" s="356" t="s">
        <v>655</v>
      </c>
      <c r="E68" s="356"/>
      <c r="F68" s="356"/>
      <c r="G68" s="356"/>
      <c r="H68" s="356"/>
      <c r="I68" s="356"/>
      <c r="J68" s="356"/>
      <c r="K68" s="231"/>
    </row>
    <row r="69" spans="2:11" s="1" customFormat="1" ht="15" customHeight="1">
      <c r="B69" s="230"/>
      <c r="C69" s="235"/>
      <c r="D69" s="356" t="s">
        <v>656</v>
      </c>
      <c r="E69" s="356"/>
      <c r="F69" s="356"/>
      <c r="G69" s="356"/>
      <c r="H69" s="356"/>
      <c r="I69" s="356"/>
      <c r="J69" s="356"/>
      <c r="K69" s="231"/>
    </row>
    <row r="70" spans="2:11" s="1" customFormat="1" ht="15" customHeight="1">
      <c r="B70" s="230"/>
      <c r="C70" s="235"/>
      <c r="D70" s="356" t="s">
        <v>657</v>
      </c>
      <c r="E70" s="356"/>
      <c r="F70" s="356"/>
      <c r="G70" s="356"/>
      <c r="H70" s="356"/>
      <c r="I70" s="356"/>
      <c r="J70" s="356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51" t="s">
        <v>658</v>
      </c>
      <c r="D75" s="351"/>
      <c r="E75" s="351"/>
      <c r="F75" s="351"/>
      <c r="G75" s="351"/>
      <c r="H75" s="351"/>
      <c r="I75" s="351"/>
      <c r="J75" s="351"/>
      <c r="K75" s="248"/>
    </row>
    <row r="76" spans="2:11" s="1" customFormat="1" ht="17.25" customHeight="1">
      <c r="B76" s="247"/>
      <c r="C76" s="249" t="s">
        <v>659</v>
      </c>
      <c r="D76" s="249"/>
      <c r="E76" s="249"/>
      <c r="F76" s="249" t="s">
        <v>660</v>
      </c>
      <c r="G76" s="250"/>
      <c r="H76" s="249" t="s">
        <v>54</v>
      </c>
      <c r="I76" s="249" t="s">
        <v>57</v>
      </c>
      <c r="J76" s="249" t="s">
        <v>661</v>
      </c>
      <c r="K76" s="248"/>
    </row>
    <row r="77" spans="2:11" s="1" customFormat="1" ht="17.25" customHeight="1">
      <c r="B77" s="247"/>
      <c r="C77" s="251" t="s">
        <v>662</v>
      </c>
      <c r="D77" s="251"/>
      <c r="E77" s="251"/>
      <c r="F77" s="252" t="s">
        <v>663</v>
      </c>
      <c r="G77" s="253"/>
      <c r="H77" s="251"/>
      <c r="I77" s="251"/>
      <c r="J77" s="251" t="s">
        <v>664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53</v>
      </c>
      <c r="D79" s="256"/>
      <c r="E79" s="256"/>
      <c r="F79" s="257" t="s">
        <v>665</v>
      </c>
      <c r="G79" s="258"/>
      <c r="H79" s="236" t="s">
        <v>666</v>
      </c>
      <c r="I79" s="236" t="s">
        <v>667</v>
      </c>
      <c r="J79" s="236">
        <v>20</v>
      </c>
      <c r="K79" s="248"/>
    </row>
    <row r="80" spans="2:11" s="1" customFormat="1" ht="15" customHeight="1">
      <c r="B80" s="247"/>
      <c r="C80" s="236" t="s">
        <v>668</v>
      </c>
      <c r="D80" s="236"/>
      <c r="E80" s="236"/>
      <c r="F80" s="257" t="s">
        <v>665</v>
      </c>
      <c r="G80" s="258"/>
      <c r="H80" s="236" t="s">
        <v>669</v>
      </c>
      <c r="I80" s="236" t="s">
        <v>667</v>
      </c>
      <c r="J80" s="236">
        <v>120</v>
      </c>
      <c r="K80" s="248"/>
    </row>
    <row r="81" spans="2:11" s="1" customFormat="1" ht="15" customHeight="1">
      <c r="B81" s="259"/>
      <c r="C81" s="236" t="s">
        <v>670</v>
      </c>
      <c r="D81" s="236"/>
      <c r="E81" s="236"/>
      <c r="F81" s="257" t="s">
        <v>671</v>
      </c>
      <c r="G81" s="258"/>
      <c r="H81" s="236" t="s">
        <v>672</v>
      </c>
      <c r="I81" s="236" t="s">
        <v>667</v>
      </c>
      <c r="J81" s="236">
        <v>50</v>
      </c>
      <c r="K81" s="248"/>
    </row>
    <row r="82" spans="2:11" s="1" customFormat="1" ht="15" customHeight="1">
      <c r="B82" s="259"/>
      <c r="C82" s="236" t="s">
        <v>673</v>
      </c>
      <c r="D82" s="236"/>
      <c r="E82" s="236"/>
      <c r="F82" s="257" t="s">
        <v>665</v>
      </c>
      <c r="G82" s="258"/>
      <c r="H82" s="236" t="s">
        <v>674</v>
      </c>
      <c r="I82" s="236" t="s">
        <v>675</v>
      </c>
      <c r="J82" s="236"/>
      <c r="K82" s="248"/>
    </row>
    <row r="83" spans="2:11" s="1" customFormat="1" ht="15" customHeight="1">
      <c r="B83" s="259"/>
      <c r="C83" s="260" t="s">
        <v>676</v>
      </c>
      <c r="D83" s="260"/>
      <c r="E83" s="260"/>
      <c r="F83" s="261" t="s">
        <v>671</v>
      </c>
      <c r="G83" s="260"/>
      <c r="H83" s="260" t="s">
        <v>677</v>
      </c>
      <c r="I83" s="260" t="s">
        <v>667</v>
      </c>
      <c r="J83" s="260">
        <v>15</v>
      </c>
      <c r="K83" s="248"/>
    </row>
    <row r="84" spans="2:11" s="1" customFormat="1" ht="15" customHeight="1">
      <c r="B84" s="259"/>
      <c r="C84" s="260" t="s">
        <v>678</v>
      </c>
      <c r="D84" s="260"/>
      <c r="E84" s="260"/>
      <c r="F84" s="261" t="s">
        <v>671</v>
      </c>
      <c r="G84" s="260"/>
      <c r="H84" s="260" t="s">
        <v>679</v>
      </c>
      <c r="I84" s="260" t="s">
        <v>667</v>
      </c>
      <c r="J84" s="260">
        <v>15</v>
      </c>
      <c r="K84" s="248"/>
    </row>
    <row r="85" spans="2:11" s="1" customFormat="1" ht="15" customHeight="1">
      <c r="B85" s="259"/>
      <c r="C85" s="260" t="s">
        <v>680</v>
      </c>
      <c r="D85" s="260"/>
      <c r="E85" s="260"/>
      <c r="F85" s="261" t="s">
        <v>671</v>
      </c>
      <c r="G85" s="260"/>
      <c r="H85" s="260" t="s">
        <v>681</v>
      </c>
      <c r="I85" s="260" t="s">
        <v>667</v>
      </c>
      <c r="J85" s="260">
        <v>20</v>
      </c>
      <c r="K85" s="248"/>
    </row>
    <row r="86" spans="2:11" s="1" customFormat="1" ht="15" customHeight="1">
      <c r="B86" s="259"/>
      <c r="C86" s="260" t="s">
        <v>682</v>
      </c>
      <c r="D86" s="260"/>
      <c r="E86" s="260"/>
      <c r="F86" s="261" t="s">
        <v>671</v>
      </c>
      <c r="G86" s="260"/>
      <c r="H86" s="260" t="s">
        <v>683</v>
      </c>
      <c r="I86" s="260" t="s">
        <v>667</v>
      </c>
      <c r="J86" s="260">
        <v>20</v>
      </c>
      <c r="K86" s="248"/>
    </row>
    <row r="87" spans="2:11" s="1" customFormat="1" ht="15" customHeight="1">
      <c r="B87" s="259"/>
      <c r="C87" s="236" t="s">
        <v>684</v>
      </c>
      <c r="D87" s="236"/>
      <c r="E87" s="236"/>
      <c r="F87" s="257" t="s">
        <v>671</v>
      </c>
      <c r="G87" s="258"/>
      <c r="H87" s="236" t="s">
        <v>685</v>
      </c>
      <c r="I87" s="236" t="s">
        <v>667</v>
      </c>
      <c r="J87" s="236">
        <v>50</v>
      </c>
      <c r="K87" s="248"/>
    </row>
    <row r="88" spans="2:11" s="1" customFormat="1" ht="15" customHeight="1">
      <c r="B88" s="259"/>
      <c r="C88" s="236" t="s">
        <v>686</v>
      </c>
      <c r="D88" s="236"/>
      <c r="E88" s="236"/>
      <c r="F88" s="257" t="s">
        <v>671</v>
      </c>
      <c r="G88" s="258"/>
      <c r="H88" s="236" t="s">
        <v>687</v>
      </c>
      <c r="I88" s="236" t="s">
        <v>667</v>
      </c>
      <c r="J88" s="236">
        <v>20</v>
      </c>
      <c r="K88" s="248"/>
    </row>
    <row r="89" spans="2:11" s="1" customFormat="1" ht="15" customHeight="1">
      <c r="B89" s="259"/>
      <c r="C89" s="236" t="s">
        <v>688</v>
      </c>
      <c r="D89" s="236"/>
      <c r="E89" s="236"/>
      <c r="F89" s="257" t="s">
        <v>671</v>
      </c>
      <c r="G89" s="258"/>
      <c r="H89" s="236" t="s">
        <v>689</v>
      </c>
      <c r="I89" s="236" t="s">
        <v>667</v>
      </c>
      <c r="J89" s="236">
        <v>20</v>
      </c>
      <c r="K89" s="248"/>
    </row>
    <row r="90" spans="2:11" s="1" customFormat="1" ht="15" customHeight="1">
      <c r="B90" s="259"/>
      <c r="C90" s="236" t="s">
        <v>690</v>
      </c>
      <c r="D90" s="236"/>
      <c r="E90" s="236"/>
      <c r="F90" s="257" t="s">
        <v>671</v>
      </c>
      <c r="G90" s="258"/>
      <c r="H90" s="236" t="s">
        <v>691</v>
      </c>
      <c r="I90" s="236" t="s">
        <v>667</v>
      </c>
      <c r="J90" s="236">
        <v>50</v>
      </c>
      <c r="K90" s="248"/>
    </row>
    <row r="91" spans="2:11" s="1" customFormat="1" ht="15" customHeight="1">
      <c r="B91" s="259"/>
      <c r="C91" s="236" t="s">
        <v>692</v>
      </c>
      <c r="D91" s="236"/>
      <c r="E91" s="236"/>
      <c r="F91" s="257" t="s">
        <v>671</v>
      </c>
      <c r="G91" s="258"/>
      <c r="H91" s="236" t="s">
        <v>692</v>
      </c>
      <c r="I91" s="236" t="s">
        <v>667</v>
      </c>
      <c r="J91" s="236">
        <v>50</v>
      </c>
      <c r="K91" s="248"/>
    </row>
    <row r="92" spans="2:11" s="1" customFormat="1" ht="15" customHeight="1">
      <c r="B92" s="259"/>
      <c r="C92" s="236" t="s">
        <v>693</v>
      </c>
      <c r="D92" s="236"/>
      <c r="E92" s="236"/>
      <c r="F92" s="257" t="s">
        <v>671</v>
      </c>
      <c r="G92" s="258"/>
      <c r="H92" s="236" t="s">
        <v>694</v>
      </c>
      <c r="I92" s="236" t="s">
        <v>667</v>
      </c>
      <c r="J92" s="236">
        <v>255</v>
      </c>
      <c r="K92" s="248"/>
    </row>
    <row r="93" spans="2:11" s="1" customFormat="1" ht="15" customHeight="1">
      <c r="B93" s="259"/>
      <c r="C93" s="236" t="s">
        <v>695</v>
      </c>
      <c r="D93" s="236"/>
      <c r="E93" s="236"/>
      <c r="F93" s="257" t="s">
        <v>665</v>
      </c>
      <c r="G93" s="258"/>
      <c r="H93" s="236" t="s">
        <v>696</v>
      </c>
      <c r="I93" s="236" t="s">
        <v>697</v>
      </c>
      <c r="J93" s="236"/>
      <c r="K93" s="248"/>
    </row>
    <row r="94" spans="2:11" s="1" customFormat="1" ht="15" customHeight="1">
      <c r="B94" s="259"/>
      <c r="C94" s="236" t="s">
        <v>698</v>
      </c>
      <c r="D94" s="236"/>
      <c r="E94" s="236"/>
      <c r="F94" s="257" t="s">
        <v>665</v>
      </c>
      <c r="G94" s="258"/>
      <c r="H94" s="236" t="s">
        <v>699</v>
      </c>
      <c r="I94" s="236" t="s">
        <v>700</v>
      </c>
      <c r="J94" s="236"/>
      <c r="K94" s="248"/>
    </row>
    <row r="95" spans="2:11" s="1" customFormat="1" ht="15" customHeight="1">
      <c r="B95" s="259"/>
      <c r="C95" s="236" t="s">
        <v>701</v>
      </c>
      <c r="D95" s="236"/>
      <c r="E95" s="236"/>
      <c r="F95" s="257" t="s">
        <v>665</v>
      </c>
      <c r="G95" s="258"/>
      <c r="H95" s="236" t="s">
        <v>701</v>
      </c>
      <c r="I95" s="236" t="s">
        <v>700</v>
      </c>
      <c r="J95" s="236"/>
      <c r="K95" s="248"/>
    </row>
    <row r="96" spans="2:11" s="1" customFormat="1" ht="15" customHeight="1">
      <c r="B96" s="259"/>
      <c r="C96" s="236" t="s">
        <v>38</v>
      </c>
      <c r="D96" s="236"/>
      <c r="E96" s="236"/>
      <c r="F96" s="257" t="s">
        <v>665</v>
      </c>
      <c r="G96" s="258"/>
      <c r="H96" s="236" t="s">
        <v>702</v>
      </c>
      <c r="I96" s="236" t="s">
        <v>700</v>
      </c>
      <c r="J96" s="236"/>
      <c r="K96" s="248"/>
    </row>
    <row r="97" spans="2:11" s="1" customFormat="1" ht="15" customHeight="1">
      <c r="B97" s="259"/>
      <c r="C97" s="236" t="s">
        <v>48</v>
      </c>
      <c r="D97" s="236"/>
      <c r="E97" s="236"/>
      <c r="F97" s="257" t="s">
        <v>665</v>
      </c>
      <c r="G97" s="258"/>
      <c r="H97" s="236" t="s">
        <v>703</v>
      </c>
      <c r="I97" s="236" t="s">
        <v>700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51" t="s">
        <v>704</v>
      </c>
      <c r="D102" s="351"/>
      <c r="E102" s="351"/>
      <c r="F102" s="351"/>
      <c r="G102" s="351"/>
      <c r="H102" s="351"/>
      <c r="I102" s="351"/>
      <c r="J102" s="351"/>
      <c r="K102" s="248"/>
    </row>
    <row r="103" spans="2:11" s="1" customFormat="1" ht="17.25" customHeight="1">
      <c r="B103" s="247"/>
      <c r="C103" s="249" t="s">
        <v>659</v>
      </c>
      <c r="D103" s="249"/>
      <c r="E103" s="249"/>
      <c r="F103" s="249" t="s">
        <v>660</v>
      </c>
      <c r="G103" s="250"/>
      <c r="H103" s="249" t="s">
        <v>54</v>
      </c>
      <c r="I103" s="249" t="s">
        <v>57</v>
      </c>
      <c r="J103" s="249" t="s">
        <v>661</v>
      </c>
      <c r="K103" s="248"/>
    </row>
    <row r="104" spans="2:11" s="1" customFormat="1" ht="17.25" customHeight="1">
      <c r="B104" s="247"/>
      <c r="C104" s="251" t="s">
        <v>662</v>
      </c>
      <c r="D104" s="251"/>
      <c r="E104" s="251"/>
      <c r="F104" s="252" t="s">
        <v>663</v>
      </c>
      <c r="G104" s="253"/>
      <c r="H104" s="251"/>
      <c r="I104" s="251"/>
      <c r="J104" s="251" t="s">
        <v>664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53</v>
      </c>
      <c r="D106" s="256"/>
      <c r="E106" s="256"/>
      <c r="F106" s="257" t="s">
        <v>665</v>
      </c>
      <c r="G106" s="236"/>
      <c r="H106" s="236" t="s">
        <v>705</v>
      </c>
      <c r="I106" s="236" t="s">
        <v>667</v>
      </c>
      <c r="J106" s="236">
        <v>20</v>
      </c>
      <c r="K106" s="248"/>
    </row>
    <row r="107" spans="2:11" s="1" customFormat="1" ht="15" customHeight="1">
      <c r="B107" s="247"/>
      <c r="C107" s="236" t="s">
        <v>668</v>
      </c>
      <c r="D107" s="236"/>
      <c r="E107" s="236"/>
      <c r="F107" s="257" t="s">
        <v>665</v>
      </c>
      <c r="G107" s="236"/>
      <c r="H107" s="236" t="s">
        <v>705</v>
      </c>
      <c r="I107" s="236" t="s">
        <v>667</v>
      </c>
      <c r="J107" s="236">
        <v>120</v>
      </c>
      <c r="K107" s="248"/>
    </row>
    <row r="108" spans="2:11" s="1" customFormat="1" ht="15" customHeight="1">
      <c r="B108" s="259"/>
      <c r="C108" s="236" t="s">
        <v>670</v>
      </c>
      <c r="D108" s="236"/>
      <c r="E108" s="236"/>
      <c r="F108" s="257" t="s">
        <v>671</v>
      </c>
      <c r="G108" s="236"/>
      <c r="H108" s="236" t="s">
        <v>705</v>
      </c>
      <c r="I108" s="236" t="s">
        <v>667</v>
      </c>
      <c r="J108" s="236">
        <v>50</v>
      </c>
      <c r="K108" s="248"/>
    </row>
    <row r="109" spans="2:11" s="1" customFormat="1" ht="15" customHeight="1">
      <c r="B109" s="259"/>
      <c r="C109" s="236" t="s">
        <v>673</v>
      </c>
      <c r="D109" s="236"/>
      <c r="E109" s="236"/>
      <c r="F109" s="257" t="s">
        <v>665</v>
      </c>
      <c r="G109" s="236"/>
      <c r="H109" s="236" t="s">
        <v>705</v>
      </c>
      <c r="I109" s="236" t="s">
        <v>675</v>
      </c>
      <c r="J109" s="236"/>
      <c r="K109" s="248"/>
    </row>
    <row r="110" spans="2:11" s="1" customFormat="1" ht="15" customHeight="1">
      <c r="B110" s="259"/>
      <c r="C110" s="236" t="s">
        <v>684</v>
      </c>
      <c r="D110" s="236"/>
      <c r="E110" s="236"/>
      <c r="F110" s="257" t="s">
        <v>671</v>
      </c>
      <c r="G110" s="236"/>
      <c r="H110" s="236" t="s">
        <v>705</v>
      </c>
      <c r="I110" s="236" t="s">
        <v>667</v>
      </c>
      <c r="J110" s="236">
        <v>50</v>
      </c>
      <c r="K110" s="248"/>
    </row>
    <row r="111" spans="2:11" s="1" customFormat="1" ht="15" customHeight="1">
      <c r="B111" s="259"/>
      <c r="C111" s="236" t="s">
        <v>692</v>
      </c>
      <c r="D111" s="236"/>
      <c r="E111" s="236"/>
      <c r="F111" s="257" t="s">
        <v>671</v>
      </c>
      <c r="G111" s="236"/>
      <c r="H111" s="236" t="s">
        <v>705</v>
      </c>
      <c r="I111" s="236" t="s">
        <v>667</v>
      </c>
      <c r="J111" s="236">
        <v>50</v>
      </c>
      <c r="K111" s="248"/>
    </row>
    <row r="112" spans="2:11" s="1" customFormat="1" ht="15" customHeight="1">
      <c r="B112" s="259"/>
      <c r="C112" s="236" t="s">
        <v>690</v>
      </c>
      <c r="D112" s="236"/>
      <c r="E112" s="236"/>
      <c r="F112" s="257" t="s">
        <v>671</v>
      </c>
      <c r="G112" s="236"/>
      <c r="H112" s="236" t="s">
        <v>705</v>
      </c>
      <c r="I112" s="236" t="s">
        <v>667</v>
      </c>
      <c r="J112" s="236">
        <v>50</v>
      </c>
      <c r="K112" s="248"/>
    </row>
    <row r="113" spans="2:11" s="1" customFormat="1" ht="15" customHeight="1">
      <c r="B113" s="259"/>
      <c r="C113" s="236" t="s">
        <v>53</v>
      </c>
      <c r="D113" s="236"/>
      <c r="E113" s="236"/>
      <c r="F113" s="257" t="s">
        <v>665</v>
      </c>
      <c r="G113" s="236"/>
      <c r="H113" s="236" t="s">
        <v>706</v>
      </c>
      <c r="I113" s="236" t="s">
        <v>667</v>
      </c>
      <c r="J113" s="236">
        <v>20</v>
      </c>
      <c r="K113" s="248"/>
    </row>
    <row r="114" spans="2:11" s="1" customFormat="1" ht="15" customHeight="1">
      <c r="B114" s="259"/>
      <c r="C114" s="236" t="s">
        <v>707</v>
      </c>
      <c r="D114" s="236"/>
      <c r="E114" s="236"/>
      <c r="F114" s="257" t="s">
        <v>665</v>
      </c>
      <c r="G114" s="236"/>
      <c r="H114" s="236" t="s">
        <v>708</v>
      </c>
      <c r="I114" s="236" t="s">
        <v>667</v>
      </c>
      <c r="J114" s="236">
        <v>120</v>
      </c>
      <c r="K114" s="248"/>
    </row>
    <row r="115" spans="2:11" s="1" customFormat="1" ht="15" customHeight="1">
      <c r="B115" s="259"/>
      <c r="C115" s="236" t="s">
        <v>38</v>
      </c>
      <c r="D115" s="236"/>
      <c r="E115" s="236"/>
      <c r="F115" s="257" t="s">
        <v>665</v>
      </c>
      <c r="G115" s="236"/>
      <c r="H115" s="236" t="s">
        <v>709</v>
      </c>
      <c r="I115" s="236" t="s">
        <v>700</v>
      </c>
      <c r="J115" s="236"/>
      <c r="K115" s="248"/>
    </row>
    <row r="116" spans="2:11" s="1" customFormat="1" ht="15" customHeight="1">
      <c r="B116" s="259"/>
      <c r="C116" s="236" t="s">
        <v>48</v>
      </c>
      <c r="D116" s="236"/>
      <c r="E116" s="236"/>
      <c r="F116" s="257" t="s">
        <v>665</v>
      </c>
      <c r="G116" s="236"/>
      <c r="H116" s="236" t="s">
        <v>710</v>
      </c>
      <c r="I116" s="236" t="s">
        <v>700</v>
      </c>
      <c r="J116" s="236"/>
      <c r="K116" s="248"/>
    </row>
    <row r="117" spans="2:11" s="1" customFormat="1" ht="15" customHeight="1">
      <c r="B117" s="259"/>
      <c r="C117" s="236" t="s">
        <v>57</v>
      </c>
      <c r="D117" s="236"/>
      <c r="E117" s="236"/>
      <c r="F117" s="257" t="s">
        <v>665</v>
      </c>
      <c r="G117" s="236"/>
      <c r="H117" s="236" t="s">
        <v>711</v>
      </c>
      <c r="I117" s="236" t="s">
        <v>712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2" t="s">
        <v>713</v>
      </c>
      <c r="D122" s="352"/>
      <c r="E122" s="352"/>
      <c r="F122" s="352"/>
      <c r="G122" s="352"/>
      <c r="H122" s="352"/>
      <c r="I122" s="352"/>
      <c r="J122" s="352"/>
      <c r="K122" s="276"/>
    </row>
    <row r="123" spans="2:11" s="1" customFormat="1" ht="17.25" customHeight="1">
      <c r="B123" s="277"/>
      <c r="C123" s="249" t="s">
        <v>659</v>
      </c>
      <c r="D123" s="249"/>
      <c r="E123" s="249"/>
      <c r="F123" s="249" t="s">
        <v>660</v>
      </c>
      <c r="G123" s="250"/>
      <c r="H123" s="249" t="s">
        <v>54</v>
      </c>
      <c r="I123" s="249" t="s">
        <v>57</v>
      </c>
      <c r="J123" s="249" t="s">
        <v>661</v>
      </c>
      <c r="K123" s="278"/>
    </row>
    <row r="124" spans="2:11" s="1" customFormat="1" ht="17.25" customHeight="1">
      <c r="B124" s="277"/>
      <c r="C124" s="251" t="s">
        <v>662</v>
      </c>
      <c r="D124" s="251"/>
      <c r="E124" s="251"/>
      <c r="F124" s="252" t="s">
        <v>663</v>
      </c>
      <c r="G124" s="253"/>
      <c r="H124" s="251"/>
      <c r="I124" s="251"/>
      <c r="J124" s="251" t="s">
        <v>664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668</v>
      </c>
      <c r="D126" s="256"/>
      <c r="E126" s="256"/>
      <c r="F126" s="257" t="s">
        <v>665</v>
      </c>
      <c r="G126" s="236"/>
      <c r="H126" s="236" t="s">
        <v>705</v>
      </c>
      <c r="I126" s="236" t="s">
        <v>667</v>
      </c>
      <c r="J126" s="236">
        <v>120</v>
      </c>
      <c r="K126" s="282"/>
    </row>
    <row r="127" spans="2:11" s="1" customFormat="1" ht="15" customHeight="1">
      <c r="B127" s="279"/>
      <c r="C127" s="236" t="s">
        <v>714</v>
      </c>
      <c r="D127" s="236"/>
      <c r="E127" s="236"/>
      <c r="F127" s="257" t="s">
        <v>665</v>
      </c>
      <c r="G127" s="236"/>
      <c r="H127" s="236" t="s">
        <v>715</v>
      </c>
      <c r="I127" s="236" t="s">
        <v>667</v>
      </c>
      <c r="J127" s="236" t="s">
        <v>716</v>
      </c>
      <c r="K127" s="282"/>
    </row>
    <row r="128" spans="2:11" s="1" customFormat="1" ht="15" customHeight="1">
      <c r="B128" s="279"/>
      <c r="C128" s="236" t="s">
        <v>613</v>
      </c>
      <c r="D128" s="236"/>
      <c r="E128" s="236"/>
      <c r="F128" s="257" t="s">
        <v>665</v>
      </c>
      <c r="G128" s="236"/>
      <c r="H128" s="236" t="s">
        <v>717</v>
      </c>
      <c r="I128" s="236" t="s">
        <v>667</v>
      </c>
      <c r="J128" s="236" t="s">
        <v>716</v>
      </c>
      <c r="K128" s="282"/>
    </row>
    <row r="129" spans="2:11" s="1" customFormat="1" ht="15" customHeight="1">
      <c r="B129" s="279"/>
      <c r="C129" s="236" t="s">
        <v>676</v>
      </c>
      <c r="D129" s="236"/>
      <c r="E129" s="236"/>
      <c r="F129" s="257" t="s">
        <v>671</v>
      </c>
      <c r="G129" s="236"/>
      <c r="H129" s="236" t="s">
        <v>677</v>
      </c>
      <c r="I129" s="236" t="s">
        <v>667</v>
      </c>
      <c r="J129" s="236">
        <v>15</v>
      </c>
      <c r="K129" s="282"/>
    </row>
    <row r="130" spans="2:11" s="1" customFormat="1" ht="15" customHeight="1">
      <c r="B130" s="279"/>
      <c r="C130" s="260" t="s">
        <v>678</v>
      </c>
      <c r="D130" s="260"/>
      <c r="E130" s="260"/>
      <c r="F130" s="261" t="s">
        <v>671</v>
      </c>
      <c r="G130" s="260"/>
      <c r="H130" s="260" t="s">
        <v>679</v>
      </c>
      <c r="I130" s="260" t="s">
        <v>667</v>
      </c>
      <c r="J130" s="260">
        <v>15</v>
      </c>
      <c r="K130" s="282"/>
    </row>
    <row r="131" spans="2:11" s="1" customFormat="1" ht="15" customHeight="1">
      <c r="B131" s="279"/>
      <c r="C131" s="260" t="s">
        <v>680</v>
      </c>
      <c r="D131" s="260"/>
      <c r="E131" s="260"/>
      <c r="F131" s="261" t="s">
        <v>671</v>
      </c>
      <c r="G131" s="260"/>
      <c r="H131" s="260" t="s">
        <v>681</v>
      </c>
      <c r="I131" s="260" t="s">
        <v>667</v>
      </c>
      <c r="J131" s="260">
        <v>20</v>
      </c>
      <c r="K131" s="282"/>
    </row>
    <row r="132" spans="2:11" s="1" customFormat="1" ht="15" customHeight="1">
      <c r="B132" s="279"/>
      <c r="C132" s="260" t="s">
        <v>682</v>
      </c>
      <c r="D132" s="260"/>
      <c r="E132" s="260"/>
      <c r="F132" s="261" t="s">
        <v>671</v>
      </c>
      <c r="G132" s="260"/>
      <c r="H132" s="260" t="s">
        <v>683</v>
      </c>
      <c r="I132" s="260" t="s">
        <v>667</v>
      </c>
      <c r="J132" s="260">
        <v>20</v>
      </c>
      <c r="K132" s="282"/>
    </row>
    <row r="133" spans="2:11" s="1" customFormat="1" ht="15" customHeight="1">
      <c r="B133" s="279"/>
      <c r="C133" s="236" t="s">
        <v>670</v>
      </c>
      <c r="D133" s="236"/>
      <c r="E133" s="236"/>
      <c r="F133" s="257" t="s">
        <v>671</v>
      </c>
      <c r="G133" s="236"/>
      <c r="H133" s="236" t="s">
        <v>705</v>
      </c>
      <c r="I133" s="236" t="s">
        <v>667</v>
      </c>
      <c r="J133" s="236">
        <v>50</v>
      </c>
      <c r="K133" s="282"/>
    </row>
    <row r="134" spans="2:11" s="1" customFormat="1" ht="15" customHeight="1">
      <c r="B134" s="279"/>
      <c r="C134" s="236" t="s">
        <v>684</v>
      </c>
      <c r="D134" s="236"/>
      <c r="E134" s="236"/>
      <c r="F134" s="257" t="s">
        <v>671</v>
      </c>
      <c r="G134" s="236"/>
      <c r="H134" s="236" t="s">
        <v>705</v>
      </c>
      <c r="I134" s="236" t="s">
        <v>667</v>
      </c>
      <c r="J134" s="236">
        <v>50</v>
      </c>
      <c r="K134" s="282"/>
    </row>
    <row r="135" spans="2:11" s="1" customFormat="1" ht="15" customHeight="1">
      <c r="B135" s="279"/>
      <c r="C135" s="236" t="s">
        <v>690</v>
      </c>
      <c r="D135" s="236"/>
      <c r="E135" s="236"/>
      <c r="F135" s="257" t="s">
        <v>671</v>
      </c>
      <c r="G135" s="236"/>
      <c r="H135" s="236" t="s">
        <v>705</v>
      </c>
      <c r="I135" s="236" t="s">
        <v>667</v>
      </c>
      <c r="J135" s="236">
        <v>50</v>
      </c>
      <c r="K135" s="282"/>
    </row>
    <row r="136" spans="2:11" s="1" customFormat="1" ht="15" customHeight="1">
      <c r="B136" s="279"/>
      <c r="C136" s="236" t="s">
        <v>692</v>
      </c>
      <c r="D136" s="236"/>
      <c r="E136" s="236"/>
      <c r="F136" s="257" t="s">
        <v>671</v>
      </c>
      <c r="G136" s="236"/>
      <c r="H136" s="236" t="s">
        <v>705</v>
      </c>
      <c r="I136" s="236" t="s">
        <v>667</v>
      </c>
      <c r="J136" s="236">
        <v>50</v>
      </c>
      <c r="K136" s="282"/>
    </row>
    <row r="137" spans="2:11" s="1" customFormat="1" ht="15" customHeight="1">
      <c r="B137" s="279"/>
      <c r="C137" s="236" t="s">
        <v>693</v>
      </c>
      <c r="D137" s="236"/>
      <c r="E137" s="236"/>
      <c r="F137" s="257" t="s">
        <v>671</v>
      </c>
      <c r="G137" s="236"/>
      <c r="H137" s="236" t="s">
        <v>718</v>
      </c>
      <c r="I137" s="236" t="s">
        <v>667</v>
      </c>
      <c r="J137" s="236">
        <v>255</v>
      </c>
      <c r="K137" s="282"/>
    </row>
    <row r="138" spans="2:11" s="1" customFormat="1" ht="15" customHeight="1">
      <c r="B138" s="279"/>
      <c r="C138" s="236" t="s">
        <v>695</v>
      </c>
      <c r="D138" s="236"/>
      <c r="E138" s="236"/>
      <c r="F138" s="257" t="s">
        <v>665</v>
      </c>
      <c r="G138" s="236"/>
      <c r="H138" s="236" t="s">
        <v>719</v>
      </c>
      <c r="I138" s="236" t="s">
        <v>697</v>
      </c>
      <c r="J138" s="236"/>
      <c r="K138" s="282"/>
    </row>
    <row r="139" spans="2:11" s="1" customFormat="1" ht="15" customHeight="1">
      <c r="B139" s="279"/>
      <c r="C139" s="236" t="s">
        <v>698</v>
      </c>
      <c r="D139" s="236"/>
      <c r="E139" s="236"/>
      <c r="F139" s="257" t="s">
        <v>665</v>
      </c>
      <c r="G139" s="236"/>
      <c r="H139" s="236" t="s">
        <v>720</v>
      </c>
      <c r="I139" s="236" t="s">
        <v>700</v>
      </c>
      <c r="J139" s="236"/>
      <c r="K139" s="282"/>
    </row>
    <row r="140" spans="2:11" s="1" customFormat="1" ht="15" customHeight="1">
      <c r="B140" s="279"/>
      <c r="C140" s="236" t="s">
        <v>701</v>
      </c>
      <c r="D140" s="236"/>
      <c r="E140" s="236"/>
      <c r="F140" s="257" t="s">
        <v>665</v>
      </c>
      <c r="G140" s="236"/>
      <c r="H140" s="236" t="s">
        <v>701</v>
      </c>
      <c r="I140" s="236" t="s">
        <v>700</v>
      </c>
      <c r="J140" s="236"/>
      <c r="K140" s="282"/>
    </row>
    <row r="141" spans="2:11" s="1" customFormat="1" ht="15" customHeight="1">
      <c r="B141" s="279"/>
      <c r="C141" s="236" t="s">
        <v>38</v>
      </c>
      <c r="D141" s="236"/>
      <c r="E141" s="236"/>
      <c r="F141" s="257" t="s">
        <v>665</v>
      </c>
      <c r="G141" s="236"/>
      <c r="H141" s="236" t="s">
        <v>721</v>
      </c>
      <c r="I141" s="236" t="s">
        <v>700</v>
      </c>
      <c r="J141" s="236"/>
      <c r="K141" s="282"/>
    </row>
    <row r="142" spans="2:11" s="1" customFormat="1" ht="15" customHeight="1">
      <c r="B142" s="279"/>
      <c r="C142" s="236" t="s">
        <v>722</v>
      </c>
      <c r="D142" s="236"/>
      <c r="E142" s="236"/>
      <c r="F142" s="257" t="s">
        <v>665</v>
      </c>
      <c r="G142" s="236"/>
      <c r="H142" s="236" t="s">
        <v>723</v>
      </c>
      <c r="I142" s="236" t="s">
        <v>700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51" t="s">
        <v>724</v>
      </c>
      <c r="D147" s="351"/>
      <c r="E147" s="351"/>
      <c r="F147" s="351"/>
      <c r="G147" s="351"/>
      <c r="H147" s="351"/>
      <c r="I147" s="351"/>
      <c r="J147" s="351"/>
      <c r="K147" s="248"/>
    </row>
    <row r="148" spans="2:11" s="1" customFormat="1" ht="17.25" customHeight="1">
      <c r="B148" s="247"/>
      <c r="C148" s="249" t="s">
        <v>659</v>
      </c>
      <c r="D148" s="249"/>
      <c r="E148" s="249"/>
      <c r="F148" s="249" t="s">
        <v>660</v>
      </c>
      <c r="G148" s="250"/>
      <c r="H148" s="249" t="s">
        <v>54</v>
      </c>
      <c r="I148" s="249" t="s">
        <v>57</v>
      </c>
      <c r="J148" s="249" t="s">
        <v>661</v>
      </c>
      <c r="K148" s="248"/>
    </row>
    <row r="149" spans="2:11" s="1" customFormat="1" ht="17.25" customHeight="1">
      <c r="B149" s="247"/>
      <c r="C149" s="251" t="s">
        <v>662</v>
      </c>
      <c r="D149" s="251"/>
      <c r="E149" s="251"/>
      <c r="F149" s="252" t="s">
        <v>663</v>
      </c>
      <c r="G149" s="253"/>
      <c r="H149" s="251"/>
      <c r="I149" s="251"/>
      <c r="J149" s="251" t="s">
        <v>664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668</v>
      </c>
      <c r="D151" s="236"/>
      <c r="E151" s="236"/>
      <c r="F151" s="287" t="s">
        <v>665</v>
      </c>
      <c r="G151" s="236"/>
      <c r="H151" s="286" t="s">
        <v>705</v>
      </c>
      <c r="I151" s="286" t="s">
        <v>667</v>
      </c>
      <c r="J151" s="286">
        <v>120</v>
      </c>
      <c r="K151" s="282"/>
    </row>
    <row r="152" spans="2:11" s="1" customFormat="1" ht="15" customHeight="1">
      <c r="B152" s="259"/>
      <c r="C152" s="286" t="s">
        <v>714</v>
      </c>
      <c r="D152" s="236"/>
      <c r="E152" s="236"/>
      <c r="F152" s="287" t="s">
        <v>665</v>
      </c>
      <c r="G152" s="236"/>
      <c r="H152" s="286" t="s">
        <v>725</v>
      </c>
      <c r="I152" s="286" t="s">
        <v>667</v>
      </c>
      <c r="J152" s="286" t="s">
        <v>716</v>
      </c>
      <c r="K152" s="282"/>
    </row>
    <row r="153" spans="2:11" s="1" customFormat="1" ht="15" customHeight="1">
      <c r="B153" s="259"/>
      <c r="C153" s="286" t="s">
        <v>613</v>
      </c>
      <c r="D153" s="236"/>
      <c r="E153" s="236"/>
      <c r="F153" s="287" t="s">
        <v>665</v>
      </c>
      <c r="G153" s="236"/>
      <c r="H153" s="286" t="s">
        <v>726</v>
      </c>
      <c r="I153" s="286" t="s">
        <v>667</v>
      </c>
      <c r="J153" s="286" t="s">
        <v>716</v>
      </c>
      <c r="K153" s="282"/>
    </row>
    <row r="154" spans="2:11" s="1" customFormat="1" ht="15" customHeight="1">
      <c r="B154" s="259"/>
      <c r="C154" s="286" t="s">
        <v>670</v>
      </c>
      <c r="D154" s="236"/>
      <c r="E154" s="236"/>
      <c r="F154" s="287" t="s">
        <v>671</v>
      </c>
      <c r="G154" s="236"/>
      <c r="H154" s="286" t="s">
        <v>705</v>
      </c>
      <c r="I154" s="286" t="s">
        <v>667</v>
      </c>
      <c r="J154" s="286">
        <v>50</v>
      </c>
      <c r="K154" s="282"/>
    </row>
    <row r="155" spans="2:11" s="1" customFormat="1" ht="15" customHeight="1">
      <c r="B155" s="259"/>
      <c r="C155" s="286" t="s">
        <v>673</v>
      </c>
      <c r="D155" s="236"/>
      <c r="E155" s="236"/>
      <c r="F155" s="287" t="s">
        <v>665</v>
      </c>
      <c r="G155" s="236"/>
      <c r="H155" s="286" t="s">
        <v>705</v>
      </c>
      <c r="I155" s="286" t="s">
        <v>675</v>
      </c>
      <c r="J155" s="286"/>
      <c r="K155" s="282"/>
    </row>
    <row r="156" spans="2:11" s="1" customFormat="1" ht="15" customHeight="1">
      <c r="B156" s="259"/>
      <c r="C156" s="286" t="s">
        <v>684</v>
      </c>
      <c r="D156" s="236"/>
      <c r="E156" s="236"/>
      <c r="F156" s="287" t="s">
        <v>671</v>
      </c>
      <c r="G156" s="236"/>
      <c r="H156" s="286" t="s">
        <v>705</v>
      </c>
      <c r="I156" s="286" t="s">
        <v>667</v>
      </c>
      <c r="J156" s="286">
        <v>50</v>
      </c>
      <c r="K156" s="282"/>
    </row>
    <row r="157" spans="2:11" s="1" customFormat="1" ht="15" customHeight="1">
      <c r="B157" s="259"/>
      <c r="C157" s="286" t="s">
        <v>692</v>
      </c>
      <c r="D157" s="236"/>
      <c r="E157" s="236"/>
      <c r="F157" s="287" t="s">
        <v>671</v>
      </c>
      <c r="G157" s="236"/>
      <c r="H157" s="286" t="s">
        <v>705</v>
      </c>
      <c r="I157" s="286" t="s">
        <v>667</v>
      </c>
      <c r="J157" s="286">
        <v>50</v>
      </c>
      <c r="K157" s="282"/>
    </row>
    <row r="158" spans="2:11" s="1" customFormat="1" ht="15" customHeight="1">
      <c r="B158" s="259"/>
      <c r="C158" s="286" t="s">
        <v>690</v>
      </c>
      <c r="D158" s="236"/>
      <c r="E158" s="236"/>
      <c r="F158" s="287" t="s">
        <v>671</v>
      </c>
      <c r="G158" s="236"/>
      <c r="H158" s="286" t="s">
        <v>705</v>
      </c>
      <c r="I158" s="286" t="s">
        <v>667</v>
      </c>
      <c r="J158" s="286">
        <v>50</v>
      </c>
      <c r="K158" s="282"/>
    </row>
    <row r="159" spans="2:11" s="1" customFormat="1" ht="15" customHeight="1">
      <c r="B159" s="259"/>
      <c r="C159" s="286" t="s">
        <v>82</v>
      </c>
      <c r="D159" s="236"/>
      <c r="E159" s="236"/>
      <c r="F159" s="287" t="s">
        <v>665</v>
      </c>
      <c r="G159" s="236"/>
      <c r="H159" s="286" t="s">
        <v>727</v>
      </c>
      <c r="I159" s="286" t="s">
        <v>667</v>
      </c>
      <c r="J159" s="286" t="s">
        <v>728</v>
      </c>
      <c r="K159" s="282"/>
    </row>
    <row r="160" spans="2:11" s="1" customFormat="1" ht="15" customHeight="1">
      <c r="B160" s="259"/>
      <c r="C160" s="286" t="s">
        <v>729</v>
      </c>
      <c r="D160" s="236"/>
      <c r="E160" s="236"/>
      <c r="F160" s="287" t="s">
        <v>665</v>
      </c>
      <c r="G160" s="236"/>
      <c r="H160" s="286" t="s">
        <v>730</v>
      </c>
      <c r="I160" s="286" t="s">
        <v>700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52" t="s">
        <v>731</v>
      </c>
      <c r="D165" s="352"/>
      <c r="E165" s="352"/>
      <c r="F165" s="352"/>
      <c r="G165" s="352"/>
      <c r="H165" s="352"/>
      <c r="I165" s="352"/>
      <c r="J165" s="352"/>
      <c r="K165" s="229"/>
    </row>
    <row r="166" spans="2:11" s="1" customFormat="1" ht="17.25" customHeight="1">
      <c r="B166" s="228"/>
      <c r="C166" s="249" t="s">
        <v>659</v>
      </c>
      <c r="D166" s="249"/>
      <c r="E166" s="249"/>
      <c r="F166" s="249" t="s">
        <v>660</v>
      </c>
      <c r="G166" s="291"/>
      <c r="H166" s="292" t="s">
        <v>54</v>
      </c>
      <c r="I166" s="292" t="s">
        <v>57</v>
      </c>
      <c r="J166" s="249" t="s">
        <v>661</v>
      </c>
      <c r="K166" s="229"/>
    </row>
    <row r="167" spans="2:11" s="1" customFormat="1" ht="17.25" customHeight="1">
      <c r="B167" s="230"/>
      <c r="C167" s="251" t="s">
        <v>662</v>
      </c>
      <c r="D167" s="251"/>
      <c r="E167" s="251"/>
      <c r="F167" s="252" t="s">
        <v>663</v>
      </c>
      <c r="G167" s="293"/>
      <c r="H167" s="294"/>
      <c r="I167" s="294"/>
      <c r="J167" s="251" t="s">
        <v>664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668</v>
      </c>
      <c r="D169" s="236"/>
      <c r="E169" s="236"/>
      <c r="F169" s="257" t="s">
        <v>665</v>
      </c>
      <c r="G169" s="236"/>
      <c r="H169" s="236" t="s">
        <v>705</v>
      </c>
      <c r="I169" s="236" t="s">
        <v>667</v>
      </c>
      <c r="J169" s="236">
        <v>120</v>
      </c>
      <c r="K169" s="282"/>
    </row>
    <row r="170" spans="2:11" s="1" customFormat="1" ht="15" customHeight="1">
      <c r="B170" s="259"/>
      <c r="C170" s="236" t="s">
        <v>714</v>
      </c>
      <c r="D170" s="236"/>
      <c r="E170" s="236"/>
      <c r="F170" s="257" t="s">
        <v>665</v>
      </c>
      <c r="G170" s="236"/>
      <c r="H170" s="236" t="s">
        <v>715</v>
      </c>
      <c r="I170" s="236" t="s">
        <v>667</v>
      </c>
      <c r="J170" s="236" t="s">
        <v>716</v>
      </c>
      <c r="K170" s="282"/>
    </row>
    <row r="171" spans="2:11" s="1" customFormat="1" ht="15" customHeight="1">
      <c r="B171" s="259"/>
      <c r="C171" s="236" t="s">
        <v>613</v>
      </c>
      <c r="D171" s="236"/>
      <c r="E171" s="236"/>
      <c r="F171" s="257" t="s">
        <v>665</v>
      </c>
      <c r="G171" s="236"/>
      <c r="H171" s="236" t="s">
        <v>732</v>
      </c>
      <c r="I171" s="236" t="s">
        <v>667</v>
      </c>
      <c r="J171" s="236" t="s">
        <v>716</v>
      </c>
      <c r="K171" s="282"/>
    </row>
    <row r="172" spans="2:11" s="1" customFormat="1" ht="15" customHeight="1">
      <c r="B172" s="259"/>
      <c r="C172" s="236" t="s">
        <v>670</v>
      </c>
      <c r="D172" s="236"/>
      <c r="E172" s="236"/>
      <c r="F172" s="257" t="s">
        <v>671</v>
      </c>
      <c r="G172" s="236"/>
      <c r="H172" s="236" t="s">
        <v>732</v>
      </c>
      <c r="I172" s="236" t="s">
        <v>667</v>
      </c>
      <c r="J172" s="236">
        <v>50</v>
      </c>
      <c r="K172" s="282"/>
    </row>
    <row r="173" spans="2:11" s="1" customFormat="1" ht="15" customHeight="1">
      <c r="B173" s="259"/>
      <c r="C173" s="236" t="s">
        <v>673</v>
      </c>
      <c r="D173" s="236"/>
      <c r="E173" s="236"/>
      <c r="F173" s="257" t="s">
        <v>665</v>
      </c>
      <c r="G173" s="236"/>
      <c r="H173" s="236" t="s">
        <v>732</v>
      </c>
      <c r="I173" s="236" t="s">
        <v>675</v>
      </c>
      <c r="J173" s="236"/>
      <c r="K173" s="282"/>
    </row>
    <row r="174" spans="2:11" s="1" customFormat="1" ht="15" customHeight="1">
      <c r="B174" s="259"/>
      <c r="C174" s="236" t="s">
        <v>684</v>
      </c>
      <c r="D174" s="236"/>
      <c r="E174" s="236"/>
      <c r="F174" s="257" t="s">
        <v>671</v>
      </c>
      <c r="G174" s="236"/>
      <c r="H174" s="236" t="s">
        <v>732</v>
      </c>
      <c r="I174" s="236" t="s">
        <v>667</v>
      </c>
      <c r="J174" s="236">
        <v>50</v>
      </c>
      <c r="K174" s="282"/>
    </row>
    <row r="175" spans="2:11" s="1" customFormat="1" ht="15" customHeight="1">
      <c r="B175" s="259"/>
      <c r="C175" s="236" t="s">
        <v>692</v>
      </c>
      <c r="D175" s="236"/>
      <c r="E175" s="236"/>
      <c r="F175" s="257" t="s">
        <v>671</v>
      </c>
      <c r="G175" s="236"/>
      <c r="H175" s="236" t="s">
        <v>732</v>
      </c>
      <c r="I175" s="236" t="s">
        <v>667</v>
      </c>
      <c r="J175" s="236">
        <v>50</v>
      </c>
      <c r="K175" s="282"/>
    </row>
    <row r="176" spans="2:11" s="1" customFormat="1" ht="15" customHeight="1">
      <c r="B176" s="259"/>
      <c r="C176" s="236" t="s">
        <v>690</v>
      </c>
      <c r="D176" s="236"/>
      <c r="E176" s="236"/>
      <c r="F176" s="257" t="s">
        <v>671</v>
      </c>
      <c r="G176" s="236"/>
      <c r="H176" s="236" t="s">
        <v>732</v>
      </c>
      <c r="I176" s="236" t="s">
        <v>667</v>
      </c>
      <c r="J176" s="236">
        <v>50</v>
      </c>
      <c r="K176" s="282"/>
    </row>
    <row r="177" spans="2:11" s="1" customFormat="1" ht="15" customHeight="1">
      <c r="B177" s="259"/>
      <c r="C177" s="236" t="s">
        <v>97</v>
      </c>
      <c r="D177" s="236"/>
      <c r="E177" s="236"/>
      <c r="F177" s="257" t="s">
        <v>665</v>
      </c>
      <c r="G177" s="236"/>
      <c r="H177" s="236" t="s">
        <v>733</v>
      </c>
      <c r="I177" s="236" t="s">
        <v>734</v>
      </c>
      <c r="J177" s="236"/>
      <c r="K177" s="282"/>
    </row>
    <row r="178" spans="2:11" s="1" customFormat="1" ht="15" customHeight="1">
      <c r="B178" s="259"/>
      <c r="C178" s="236" t="s">
        <v>57</v>
      </c>
      <c r="D178" s="236"/>
      <c r="E178" s="236"/>
      <c r="F178" s="257" t="s">
        <v>665</v>
      </c>
      <c r="G178" s="236"/>
      <c r="H178" s="236" t="s">
        <v>735</v>
      </c>
      <c r="I178" s="236" t="s">
        <v>736</v>
      </c>
      <c r="J178" s="236">
        <v>1</v>
      </c>
      <c r="K178" s="282"/>
    </row>
    <row r="179" spans="2:11" s="1" customFormat="1" ht="15" customHeight="1">
      <c r="B179" s="259"/>
      <c r="C179" s="236" t="s">
        <v>53</v>
      </c>
      <c r="D179" s="236"/>
      <c r="E179" s="236"/>
      <c r="F179" s="257" t="s">
        <v>665</v>
      </c>
      <c r="G179" s="236"/>
      <c r="H179" s="236" t="s">
        <v>737</v>
      </c>
      <c r="I179" s="236" t="s">
        <v>667</v>
      </c>
      <c r="J179" s="236">
        <v>20</v>
      </c>
      <c r="K179" s="282"/>
    </row>
    <row r="180" spans="2:11" s="1" customFormat="1" ht="15" customHeight="1">
      <c r="B180" s="259"/>
      <c r="C180" s="236" t="s">
        <v>54</v>
      </c>
      <c r="D180" s="236"/>
      <c r="E180" s="236"/>
      <c r="F180" s="257" t="s">
        <v>665</v>
      </c>
      <c r="G180" s="236"/>
      <c r="H180" s="236" t="s">
        <v>738</v>
      </c>
      <c r="I180" s="236" t="s">
        <v>667</v>
      </c>
      <c r="J180" s="236">
        <v>255</v>
      </c>
      <c r="K180" s="282"/>
    </row>
    <row r="181" spans="2:11" s="1" customFormat="1" ht="15" customHeight="1">
      <c r="B181" s="259"/>
      <c r="C181" s="236" t="s">
        <v>98</v>
      </c>
      <c r="D181" s="236"/>
      <c r="E181" s="236"/>
      <c r="F181" s="257" t="s">
        <v>665</v>
      </c>
      <c r="G181" s="236"/>
      <c r="H181" s="236" t="s">
        <v>629</v>
      </c>
      <c r="I181" s="236" t="s">
        <v>667</v>
      </c>
      <c r="J181" s="236">
        <v>10</v>
      </c>
      <c r="K181" s="282"/>
    </row>
    <row r="182" spans="2:11" s="1" customFormat="1" ht="15" customHeight="1">
      <c r="B182" s="259"/>
      <c r="C182" s="236" t="s">
        <v>99</v>
      </c>
      <c r="D182" s="236"/>
      <c r="E182" s="236"/>
      <c r="F182" s="257" t="s">
        <v>665</v>
      </c>
      <c r="G182" s="236"/>
      <c r="H182" s="236" t="s">
        <v>739</v>
      </c>
      <c r="I182" s="236" t="s">
        <v>700</v>
      </c>
      <c r="J182" s="236"/>
      <c r="K182" s="282"/>
    </row>
    <row r="183" spans="2:11" s="1" customFormat="1" ht="15" customHeight="1">
      <c r="B183" s="259"/>
      <c r="C183" s="236" t="s">
        <v>740</v>
      </c>
      <c r="D183" s="236"/>
      <c r="E183" s="236"/>
      <c r="F183" s="257" t="s">
        <v>665</v>
      </c>
      <c r="G183" s="236"/>
      <c r="H183" s="236" t="s">
        <v>741</v>
      </c>
      <c r="I183" s="236" t="s">
        <v>700</v>
      </c>
      <c r="J183" s="236"/>
      <c r="K183" s="282"/>
    </row>
    <row r="184" spans="2:11" s="1" customFormat="1" ht="15" customHeight="1">
      <c r="B184" s="259"/>
      <c r="C184" s="236" t="s">
        <v>729</v>
      </c>
      <c r="D184" s="236"/>
      <c r="E184" s="236"/>
      <c r="F184" s="257" t="s">
        <v>665</v>
      </c>
      <c r="G184" s="236"/>
      <c r="H184" s="236" t="s">
        <v>742</v>
      </c>
      <c r="I184" s="236" t="s">
        <v>700</v>
      </c>
      <c r="J184" s="236"/>
      <c r="K184" s="282"/>
    </row>
    <row r="185" spans="2:11" s="1" customFormat="1" ht="15" customHeight="1">
      <c r="B185" s="259"/>
      <c r="C185" s="236" t="s">
        <v>101</v>
      </c>
      <c r="D185" s="236"/>
      <c r="E185" s="236"/>
      <c r="F185" s="257" t="s">
        <v>671</v>
      </c>
      <c r="G185" s="236"/>
      <c r="H185" s="236" t="s">
        <v>743</v>
      </c>
      <c r="I185" s="236" t="s">
        <v>667</v>
      </c>
      <c r="J185" s="236">
        <v>50</v>
      </c>
      <c r="K185" s="282"/>
    </row>
    <row r="186" spans="2:11" s="1" customFormat="1" ht="15" customHeight="1">
      <c r="B186" s="259"/>
      <c r="C186" s="236" t="s">
        <v>744</v>
      </c>
      <c r="D186" s="236"/>
      <c r="E186" s="236"/>
      <c r="F186" s="257" t="s">
        <v>671</v>
      </c>
      <c r="G186" s="236"/>
      <c r="H186" s="236" t="s">
        <v>745</v>
      </c>
      <c r="I186" s="236" t="s">
        <v>746</v>
      </c>
      <c r="J186" s="236"/>
      <c r="K186" s="282"/>
    </row>
    <row r="187" spans="2:11" s="1" customFormat="1" ht="15" customHeight="1">
      <c r="B187" s="259"/>
      <c r="C187" s="236" t="s">
        <v>747</v>
      </c>
      <c r="D187" s="236"/>
      <c r="E187" s="236"/>
      <c r="F187" s="257" t="s">
        <v>671</v>
      </c>
      <c r="G187" s="236"/>
      <c r="H187" s="236" t="s">
        <v>748</v>
      </c>
      <c r="I187" s="236" t="s">
        <v>746</v>
      </c>
      <c r="J187" s="236"/>
      <c r="K187" s="282"/>
    </row>
    <row r="188" spans="2:11" s="1" customFormat="1" ht="15" customHeight="1">
      <c r="B188" s="259"/>
      <c r="C188" s="236" t="s">
        <v>749</v>
      </c>
      <c r="D188" s="236"/>
      <c r="E188" s="236"/>
      <c r="F188" s="257" t="s">
        <v>671</v>
      </c>
      <c r="G188" s="236"/>
      <c r="H188" s="236" t="s">
        <v>750</v>
      </c>
      <c r="I188" s="236" t="s">
        <v>746</v>
      </c>
      <c r="J188" s="236"/>
      <c r="K188" s="282"/>
    </row>
    <row r="189" spans="2:11" s="1" customFormat="1" ht="15" customHeight="1">
      <c r="B189" s="259"/>
      <c r="C189" s="295" t="s">
        <v>751</v>
      </c>
      <c r="D189" s="236"/>
      <c r="E189" s="236"/>
      <c r="F189" s="257" t="s">
        <v>671</v>
      </c>
      <c r="G189" s="236"/>
      <c r="H189" s="236" t="s">
        <v>752</v>
      </c>
      <c r="I189" s="236" t="s">
        <v>753</v>
      </c>
      <c r="J189" s="296" t="s">
        <v>754</v>
      </c>
      <c r="K189" s="282"/>
    </row>
    <row r="190" spans="2:11" s="1" customFormat="1" ht="15" customHeight="1">
      <c r="B190" s="259"/>
      <c r="C190" s="295" t="s">
        <v>42</v>
      </c>
      <c r="D190" s="236"/>
      <c r="E190" s="236"/>
      <c r="F190" s="257" t="s">
        <v>665</v>
      </c>
      <c r="G190" s="236"/>
      <c r="H190" s="233" t="s">
        <v>755</v>
      </c>
      <c r="I190" s="236" t="s">
        <v>756</v>
      </c>
      <c r="J190" s="236"/>
      <c r="K190" s="282"/>
    </row>
    <row r="191" spans="2:11" s="1" customFormat="1" ht="15" customHeight="1">
      <c r="B191" s="259"/>
      <c r="C191" s="295" t="s">
        <v>757</v>
      </c>
      <c r="D191" s="236"/>
      <c r="E191" s="236"/>
      <c r="F191" s="257" t="s">
        <v>665</v>
      </c>
      <c r="G191" s="236"/>
      <c r="H191" s="236" t="s">
        <v>758</v>
      </c>
      <c r="I191" s="236" t="s">
        <v>700</v>
      </c>
      <c r="J191" s="236"/>
      <c r="K191" s="282"/>
    </row>
    <row r="192" spans="2:11" s="1" customFormat="1" ht="15" customHeight="1">
      <c r="B192" s="259"/>
      <c r="C192" s="295" t="s">
        <v>759</v>
      </c>
      <c r="D192" s="236"/>
      <c r="E192" s="236"/>
      <c r="F192" s="257" t="s">
        <v>665</v>
      </c>
      <c r="G192" s="236"/>
      <c r="H192" s="236" t="s">
        <v>760</v>
      </c>
      <c r="I192" s="236" t="s">
        <v>700</v>
      </c>
      <c r="J192" s="236"/>
      <c r="K192" s="282"/>
    </row>
    <row r="193" spans="2:11" s="1" customFormat="1" ht="15" customHeight="1">
      <c r="B193" s="259"/>
      <c r="C193" s="295" t="s">
        <v>761</v>
      </c>
      <c r="D193" s="236"/>
      <c r="E193" s="236"/>
      <c r="F193" s="257" t="s">
        <v>671</v>
      </c>
      <c r="G193" s="236"/>
      <c r="H193" s="236" t="s">
        <v>762</v>
      </c>
      <c r="I193" s="236" t="s">
        <v>700</v>
      </c>
      <c r="J193" s="236"/>
      <c r="K193" s="282"/>
    </row>
    <row r="194" spans="2:11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3.5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1">
      <c r="B199" s="228"/>
      <c r="C199" s="352" t="s">
        <v>763</v>
      </c>
      <c r="D199" s="352"/>
      <c r="E199" s="352"/>
      <c r="F199" s="352"/>
      <c r="G199" s="352"/>
      <c r="H199" s="352"/>
      <c r="I199" s="352"/>
      <c r="J199" s="352"/>
      <c r="K199" s="229"/>
    </row>
    <row r="200" spans="2:11" s="1" customFormat="1" ht="25.5" customHeight="1">
      <c r="B200" s="228"/>
      <c r="C200" s="298" t="s">
        <v>764</v>
      </c>
      <c r="D200" s="298"/>
      <c r="E200" s="298"/>
      <c r="F200" s="298" t="s">
        <v>765</v>
      </c>
      <c r="G200" s="299"/>
      <c r="H200" s="353" t="s">
        <v>766</v>
      </c>
      <c r="I200" s="353"/>
      <c r="J200" s="353"/>
      <c r="K200" s="229"/>
    </row>
    <row r="201" spans="2:1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>
      <c r="B202" s="259"/>
      <c r="C202" s="236" t="s">
        <v>756</v>
      </c>
      <c r="D202" s="236"/>
      <c r="E202" s="236"/>
      <c r="F202" s="257" t="s">
        <v>43</v>
      </c>
      <c r="G202" s="236"/>
      <c r="H202" s="354" t="s">
        <v>767</v>
      </c>
      <c r="I202" s="354"/>
      <c r="J202" s="354"/>
      <c r="K202" s="282"/>
    </row>
    <row r="203" spans="2:11" s="1" customFormat="1" ht="15" customHeight="1">
      <c r="B203" s="259"/>
      <c r="C203" s="236"/>
      <c r="D203" s="236"/>
      <c r="E203" s="236"/>
      <c r="F203" s="257" t="s">
        <v>44</v>
      </c>
      <c r="G203" s="236"/>
      <c r="H203" s="354" t="s">
        <v>768</v>
      </c>
      <c r="I203" s="354"/>
      <c r="J203" s="354"/>
      <c r="K203" s="282"/>
    </row>
    <row r="204" spans="2:11" s="1" customFormat="1" ht="15" customHeight="1">
      <c r="B204" s="259"/>
      <c r="C204" s="236"/>
      <c r="D204" s="236"/>
      <c r="E204" s="236"/>
      <c r="F204" s="257" t="s">
        <v>47</v>
      </c>
      <c r="G204" s="236"/>
      <c r="H204" s="354" t="s">
        <v>769</v>
      </c>
      <c r="I204" s="354"/>
      <c r="J204" s="354"/>
      <c r="K204" s="282"/>
    </row>
    <row r="205" spans="2:11" s="1" customFormat="1" ht="15" customHeight="1">
      <c r="B205" s="259"/>
      <c r="C205" s="236"/>
      <c r="D205" s="236"/>
      <c r="E205" s="236"/>
      <c r="F205" s="257" t="s">
        <v>45</v>
      </c>
      <c r="G205" s="236"/>
      <c r="H205" s="354" t="s">
        <v>770</v>
      </c>
      <c r="I205" s="354"/>
      <c r="J205" s="354"/>
      <c r="K205" s="282"/>
    </row>
    <row r="206" spans="2:11" s="1" customFormat="1" ht="15" customHeight="1">
      <c r="B206" s="259"/>
      <c r="C206" s="236"/>
      <c r="D206" s="236"/>
      <c r="E206" s="236"/>
      <c r="F206" s="257" t="s">
        <v>46</v>
      </c>
      <c r="G206" s="236"/>
      <c r="H206" s="354" t="s">
        <v>771</v>
      </c>
      <c r="I206" s="354"/>
      <c r="J206" s="354"/>
      <c r="K206" s="282"/>
    </row>
    <row r="207" spans="2:11" s="1" customFormat="1" ht="15" customHeight="1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>
      <c r="B208" s="259"/>
      <c r="C208" s="236" t="s">
        <v>712</v>
      </c>
      <c r="D208" s="236"/>
      <c r="E208" s="236"/>
      <c r="F208" s="257" t="s">
        <v>76</v>
      </c>
      <c r="G208" s="236"/>
      <c r="H208" s="354" t="s">
        <v>772</v>
      </c>
      <c r="I208" s="354"/>
      <c r="J208" s="354"/>
      <c r="K208" s="282"/>
    </row>
    <row r="209" spans="2:11" s="1" customFormat="1" ht="15" customHeight="1">
      <c r="B209" s="259"/>
      <c r="C209" s="236"/>
      <c r="D209" s="236"/>
      <c r="E209" s="236"/>
      <c r="F209" s="257" t="s">
        <v>607</v>
      </c>
      <c r="G209" s="236"/>
      <c r="H209" s="354" t="s">
        <v>608</v>
      </c>
      <c r="I209" s="354"/>
      <c r="J209" s="354"/>
      <c r="K209" s="282"/>
    </row>
    <row r="210" spans="2:11" s="1" customFormat="1" ht="15" customHeight="1">
      <c r="B210" s="259"/>
      <c r="C210" s="236"/>
      <c r="D210" s="236"/>
      <c r="E210" s="236"/>
      <c r="F210" s="257" t="s">
        <v>605</v>
      </c>
      <c r="G210" s="236"/>
      <c r="H210" s="354" t="s">
        <v>773</v>
      </c>
      <c r="I210" s="354"/>
      <c r="J210" s="354"/>
      <c r="K210" s="282"/>
    </row>
    <row r="211" spans="2:11" s="1" customFormat="1" ht="15" customHeight="1">
      <c r="B211" s="300"/>
      <c r="C211" s="236"/>
      <c r="D211" s="236"/>
      <c r="E211" s="236"/>
      <c r="F211" s="257" t="s">
        <v>609</v>
      </c>
      <c r="G211" s="295"/>
      <c r="H211" s="355" t="s">
        <v>610</v>
      </c>
      <c r="I211" s="355"/>
      <c r="J211" s="355"/>
      <c r="K211" s="301"/>
    </row>
    <row r="212" spans="2:11" s="1" customFormat="1" ht="15" customHeight="1">
      <c r="B212" s="300"/>
      <c r="C212" s="236"/>
      <c r="D212" s="236"/>
      <c r="E212" s="236"/>
      <c r="F212" s="257" t="s">
        <v>611</v>
      </c>
      <c r="G212" s="295"/>
      <c r="H212" s="355" t="s">
        <v>588</v>
      </c>
      <c r="I212" s="355"/>
      <c r="J212" s="355"/>
      <c r="K212" s="301"/>
    </row>
    <row r="213" spans="2:11" s="1" customFormat="1" ht="15" customHeight="1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>
      <c r="B214" s="300"/>
      <c r="C214" s="236" t="s">
        <v>736</v>
      </c>
      <c r="D214" s="236"/>
      <c r="E214" s="236"/>
      <c r="F214" s="257">
        <v>1</v>
      </c>
      <c r="G214" s="295"/>
      <c r="H214" s="355" t="s">
        <v>774</v>
      </c>
      <c r="I214" s="355"/>
      <c r="J214" s="355"/>
      <c r="K214" s="301"/>
    </row>
    <row r="215" spans="2:11" s="1" customFormat="1" ht="15" customHeight="1">
      <c r="B215" s="300"/>
      <c r="C215" s="236"/>
      <c r="D215" s="236"/>
      <c r="E215" s="236"/>
      <c r="F215" s="257">
        <v>2</v>
      </c>
      <c r="G215" s="295"/>
      <c r="H215" s="355" t="s">
        <v>775</v>
      </c>
      <c r="I215" s="355"/>
      <c r="J215" s="355"/>
      <c r="K215" s="301"/>
    </row>
    <row r="216" spans="2:11" s="1" customFormat="1" ht="15" customHeight="1">
      <c r="B216" s="300"/>
      <c r="C216" s="236"/>
      <c r="D216" s="236"/>
      <c r="E216" s="236"/>
      <c r="F216" s="257">
        <v>3</v>
      </c>
      <c r="G216" s="295"/>
      <c r="H216" s="355" t="s">
        <v>776</v>
      </c>
      <c r="I216" s="355"/>
      <c r="J216" s="355"/>
      <c r="K216" s="301"/>
    </row>
    <row r="217" spans="2:11" s="1" customFormat="1" ht="15" customHeight="1">
      <c r="B217" s="300"/>
      <c r="C217" s="236"/>
      <c r="D217" s="236"/>
      <c r="E217" s="236"/>
      <c r="F217" s="257">
        <v>4</v>
      </c>
      <c r="G217" s="295"/>
      <c r="H217" s="355" t="s">
        <v>777</v>
      </c>
      <c r="I217" s="355"/>
      <c r="J217" s="355"/>
      <c r="K217" s="301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20014-A,B-27032023 - Písk...</vt:lpstr>
      <vt:lpstr>Pokyny pro vyplnění</vt:lpstr>
      <vt:lpstr>'20014-A,B-27032023 - Písk...'!Názvy_tisku</vt:lpstr>
      <vt:lpstr>'Rekapitulace stavby'!Názvy_tisku</vt:lpstr>
      <vt:lpstr>'20014-A,B-27032023 - Písk...'!Oblast_tisku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Kozák</dc:creator>
  <cp:lastModifiedBy>Vocel Ales</cp:lastModifiedBy>
  <dcterms:created xsi:type="dcterms:W3CDTF">2023-03-27T08:49:40Z</dcterms:created>
  <dcterms:modified xsi:type="dcterms:W3CDTF">2023-03-31T16:08:34Z</dcterms:modified>
</cp:coreProperties>
</file>