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35-1 - Vodovodní řady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'2235-1 - Vodovodní řady'!$C$127:$K$390</definedName>
    <definedName name="_xlnm.Print_Area" localSheetId="1">'2235-1 - Vodovodní řady'!$C$4:$J$75,'2235-1 - Vodovodní řady'!$C$81:$J$109,'2235-1 - Vodovodní řady'!$C$115:$J$390</definedName>
    <definedName name="_xlnm.Print_Area" localSheetId="2">'Seznam figur'!$C$4:$G$382</definedName>
    <definedName name="_xlnm.Print_Titles" localSheetId="0">'Rekapitulace stavby'!$92:$92</definedName>
    <definedName name="_xlnm.Print_Titles" localSheetId="1">'2235-1 - Vodovodní řady'!$127:$127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<sst xmlns="http://schemas.openxmlformats.org/spreadsheetml/2006/main" count="4468" uniqueCount="826">
  <si>
    <t>Export Komplet</t>
  </si>
  <si>
    <t/>
  </si>
  <si>
    <t>2.0</t>
  </si>
  <si>
    <t>False</t>
  </si>
  <si>
    <t>{9efb5219-3ba1-4440-8623-8bdfd270b7cf}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</si>
  <si>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</si>
  <si>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</si>
  <si>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</si>
  <si>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</si>
  <si>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</si>
  <si>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</si>
  <si>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</si>
  <si>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</si>
  <si>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2235</t>
  </si>
  <si>
    <t>Stavba:</t>
  </si>
  <si>
    <t>Sedlec, obnova vodovodu</t>
  </si>
  <si>
    <t>KSO:</t>
  </si>
  <si>
    <t>827 13 32</t>
  </si>
  <si>
    <t>CC-CZ:</t>
  </si>
  <si>
    <t>22221</t>
  </si>
  <si>
    <t>Místo:</t>
  </si>
  <si>
    <t>Sedlec u Benátek nad Jizerou</t>
  </si>
  <si>
    <t>Datum:</t>
  </si>
  <si>
    <t>3. 1. 2023</t>
  </si>
  <si>
    <t>CZ-CPV:</t>
  </si>
  <si>
    <t>45231300-8</t>
  </si>
  <si>
    <t>CZ-CPA:</t>
  </si>
  <si>
    <t>42.21.12</t>
  </si>
  <si>
    <t>Zadavatel:</t>
  </si>
  <si>
    <t>IČ:</t>
  </si>
  <si>
    <t>46356983</t>
  </si>
  <si>
    <t>Vodovody a kanalizace Mladá Boleslav, a.s.</t>
  </si>
  <si>
    <t>DIČ:</t>
  </si>
  <si>
    <t>CZ46356983</t>
  </si>
  <si>
    <t>Zhotovitel:</t>
  </si>
  <si>
    <t xml:space="preserve"> </t>
  </si>
  <si>
    <t>Projektant:</t>
  </si>
  <si>
    <t>49297945</t>
  </si>
  <si>
    <t>Ing. Petr Čepický</t>
  </si>
  <si>
    <t>CZ7003153432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</si>
  <si>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</si>
  <si>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</si>
  <si>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</si>
  <si>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</si>
  <si>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</si>
  <si>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</si>
  <si>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</si>
  <si>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</si>
  <si>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</si>
  <si>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</si>
  <si>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</si>
  <si>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</si>
  <si>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</si>
  <si>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</si>
  <si>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</si>
  <si>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</si>
  <si>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</si>
  <si>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</si>
  <si>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</si>
  <si>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</si>
  <si>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</si>
  <si>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</si>
  <si>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</si>
  <si>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</si>
  <si>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</si>
  <si>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</si>
  <si>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</si>
  <si>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</si>
  <si>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</si>
  <si>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</si>
  <si>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</si>
  <si>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</si>
  <si>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</si>
  <si>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</si>
  <si>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</si>
  <si>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</si>
  <si>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</si>
  <si>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</si>
  <si>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</si>
  <si>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</si>
  <si>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</si>
  <si>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</si>
  <si>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</si>
  <si>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</si>
  <si>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</si>
  <si>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</si>
  <si>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</si>
  <si>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</si>
  <si>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2235-1</t>
  </si>
  <si>
    <t>Vodovodní řady</t>
  </si>
  <si>
    <t>ING</t>
  </si>
  <si>
    <t>1</t>
  </si>
  <si>
    <t>{08565bfd-fa56-45ab-a50c-21cf45eb1c8c}</t>
  </si>
  <si>
    <t>2</t>
  </si>
  <si>
    <t>DEL80_Ž1</t>
  </si>
  <si>
    <t>17,38</t>
  </si>
  <si>
    <t>DEL80_Ž2N</t>
  </si>
  <si>
    <t>50,9</t>
  </si>
  <si>
    <t>KRYCÍ LIST SOUPISU PRACÍ</t>
  </si>
  <si>
    <t>DEL80_CE</t>
  </si>
  <si>
    <t>635,1</t>
  </si>
  <si>
    <t>DEL32_Ž2N</t>
  </si>
  <si>
    <t>3</t>
  </si>
  <si>
    <t>DEL32_CE</t>
  </si>
  <si>
    <t>44,1</t>
  </si>
  <si>
    <t>KUB80_Ž1</t>
  </si>
  <si>
    <t>23,38</t>
  </si>
  <si>
    <t>Objekt:</t>
  </si>
  <si>
    <t>KUB80_Ž2N</t>
  </si>
  <si>
    <t>73,43</t>
  </si>
  <si>
    <t>2235-1 - Vodovodní řady</t>
  </si>
  <si>
    <t>KUB80_CE</t>
  </si>
  <si>
    <t>910,36</t>
  </si>
  <si>
    <t>PRUMHL80</t>
  </si>
  <si>
    <t>1,792</t>
  </si>
  <si>
    <t>KUB32_Ž2N</t>
  </si>
  <si>
    <t>4,301</t>
  </si>
  <si>
    <t>ODSTRPODK_Ž1</t>
  </si>
  <si>
    <t>13,904</t>
  </si>
  <si>
    <t>ODSTRPODK_Ž2</t>
  </si>
  <si>
    <t>527,296</t>
  </si>
  <si>
    <t>ZAJPOTR200</t>
  </si>
  <si>
    <t>3,2</t>
  </si>
  <si>
    <t>ZAJPOTR500</t>
  </si>
  <si>
    <t>2,4</t>
  </si>
  <si>
    <t>ZAJKAB3</t>
  </si>
  <si>
    <t>8</t>
  </si>
  <si>
    <t>ODSTRRÝH_Ž1</t>
  </si>
  <si>
    <t>ODSTRRÝH_Ž2</t>
  </si>
  <si>
    <t>ODSTRZÁM_Ž1</t>
  </si>
  <si>
    <t>117,096</t>
  </si>
  <si>
    <t>ODSTRZÁM_Ž2</t>
  </si>
  <si>
    <t>476,88</t>
  </si>
  <si>
    <t>VYKOP_Z</t>
  </si>
  <si>
    <t>729,811</t>
  </si>
  <si>
    <t>VYKOP_N</t>
  </si>
  <si>
    <t>VYKOP_CE</t>
  </si>
  <si>
    <t>VYKOP3</t>
  </si>
  <si>
    <t>583,849</t>
  </si>
  <si>
    <t>VYKOP4</t>
  </si>
  <si>
    <t>145,962</t>
  </si>
  <si>
    <t>PAŽCELK4</t>
  </si>
  <si>
    <t>2434,253</t>
  </si>
  <si>
    <t>VYTLAČ_Z</t>
  </si>
  <si>
    <t>269,281</t>
  </si>
  <si>
    <t>VYTLAČ_N</t>
  </si>
  <si>
    <t>ODVOZ13</t>
  </si>
  <si>
    <t>ODVOZ45</t>
  </si>
  <si>
    <t>ODVOZ_CE</t>
  </si>
  <si>
    <t>ZASYP_Z</t>
  </si>
  <si>
    <t>596,099</t>
  </si>
  <si>
    <t>OBSYP_CE</t>
  </si>
  <si>
    <t>182,608</t>
  </si>
  <si>
    <t>CHRÁNIČ_D125</t>
  </si>
  <si>
    <t>9</t>
  </si>
  <si>
    <t>TĚS_SPAR_CE</t>
  </si>
  <si>
    <t>1195,6</t>
  </si>
  <si>
    <t>SUŤ_ŠTĚRK_T</t>
  </si>
  <si>
    <t>239,078</t>
  </si>
  <si>
    <t>BOUR_ŽLAB2</t>
  </si>
  <si>
    <t>1,8</t>
  </si>
  <si>
    <t>BOUR_ŽLAB1</t>
  </si>
  <si>
    <t>SUŤ_ŽBETON_T</t>
  </si>
  <si>
    <t>4,41</t>
  </si>
  <si>
    <t>SUŤ_ŽIVICE_T</t>
  </si>
  <si>
    <t>317,26</t>
  </si>
  <si>
    <t>SUŤ_SYP</t>
  </si>
  <si>
    <t>556,338</t>
  </si>
  <si>
    <t>PŘESUN_HMT</t>
  </si>
  <si>
    <t>17,634</t>
  </si>
  <si>
    <t>DEL80_Ž2S</t>
  </si>
  <si>
    <t>566,82</t>
  </si>
  <si>
    <t>KUB80_Ž2S</t>
  </si>
  <si>
    <t>813,55</t>
  </si>
  <si>
    <t>DEL32_Ž2S</t>
  </si>
  <si>
    <t>38,4</t>
  </si>
  <si>
    <t>DEL32_Š2</t>
  </si>
  <si>
    <t>2,7</t>
  </si>
  <si>
    <t>ODSTRPODK_Š2</t>
  </si>
  <si>
    <t>2,16</t>
  </si>
  <si>
    <t>KUB32_Ž2S</t>
  </si>
  <si>
    <t>55,05</t>
  </si>
  <si>
    <t>KUB32_Š2</t>
  </si>
  <si>
    <t>3,871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</si>
  <si>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</si>
  <si>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</si>
  <si>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</si>
  <si>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</si>
  <si>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</si>
  <si>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</si>
  <si>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</si>
  <si>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</si>
  <si>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</si>
  <si>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</si>
  <si>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</si>
  <si>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900 - Ostatní práce a konstrukce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</si>
  <si>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</si>
  <si>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</si>
  <si>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</si>
  <si>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</si>
  <si>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</si>
  <si>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</si>
  <si>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</si>
  <si>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</si>
  <si>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</si>
  <si>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</si>
  <si>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</si>
  <si>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</si>
  <si>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</si>
  <si>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</si>
  <si>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</si>
  <si>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</si>
  <si>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</si>
  <si>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</si>
  <si>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</si>
  <si>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</si>
  <si>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</si>
  <si>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</si>
  <si>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</si>
  <si>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</si>
  <si>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</si>
  <si>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podkladu z kameniva drceného tl přes 200 do 300 mm strojně pl přes 200 m2</t>
  </si>
  <si>
    <t>m2</t>
  </si>
  <si>
    <t>4</t>
  </si>
  <si>
    <t>-1844137838</t>
  </si>
  <si>
    <t>VV</t>
  </si>
  <si>
    <t>"délka DN80 živice-místní komunikace-Ž1" 7,90+3,58+5,9</t>
  </si>
  <si>
    <t>"délka DN80 živice-silnice III.tř.-Ž2-nová" 23,90+23,6+3,40</t>
  </si>
  <si>
    <t>"délka DN80 živice-silnice III.tř.-Ž2-stará" 516,90+1,40+2,12+46,40</t>
  </si>
  <si>
    <t>Mezisoučet</t>
  </si>
  <si>
    <t>"délka D32 živice-silnice III.tř.-Ž2-nová" 3,0</t>
  </si>
  <si>
    <t>"délka D32 živice-silnice III.tř.-Ž2-stará" 38,4</t>
  </si>
  <si>
    <t>"délka D32 štěrk-silnice III.tř.-Š2" 2,7</t>
  </si>
  <si>
    <t>"zákl.objem ze SW pod.prof. DN80 živice-místní komunikace-Ž1" 10,63+4,81+7,94</t>
  </si>
  <si>
    <t>"zákl.objem ze SW pod.prof. DN80 živice-sil. III. třídy-Ž2-nová" 34,08+34,84+4,51</t>
  </si>
  <si>
    <t>"zákl.objem ze SW pod.prof. DN80 živice-sil. III. třídy-Ž2-stará" 730,61+1,83+2,82+78,29</t>
  </si>
  <si>
    <t>"zákl.objem přípojky v sil.III.tř.-nová" DEL32_Ž2N*PRUMHL80*0,8</t>
  </si>
  <si>
    <t>"zákl.objem přípojky v sil III.tř.-stará" DEL32_Ž2S*PRUMHL80*0,8</t>
  </si>
  <si>
    <t>"zákl.objem přípojky ve štěrku-Š2" DEL32_Š2*PRUMHL80*0,8</t>
  </si>
  <si>
    <t>KUB32_CE</t>
  </si>
  <si>
    <t>"průměrná hloubka výk." (KUB80_CE)/(DEL80_CE)/0,80</t>
  </si>
  <si>
    <t>(DEL80_Ž1*0,8)</t>
  </si>
  <si>
    <t>(DEL32_Ž2N+DEL32_Ž2S+DEL80_Ž2N+DEL80_Ž2S)*0,8</t>
  </si>
  <si>
    <t>DEL32_Š2*0,8</t>
  </si>
  <si>
    <t>ODSTRPODK_CE</t>
  </si>
  <si>
    <t>113154255</t>
  </si>
  <si>
    <t>Frézování živičného krytu tl 200 mm pruh š přes 0,5 do 1 m pl přes 500 do 1000 m2 s překážkami v trase</t>
  </si>
  <si>
    <t>-1850586839</t>
  </si>
  <si>
    <t>113154263</t>
  </si>
  <si>
    <t>Frézování živičného krytu tl 50 mm pruh š přes 1 do 2 m pl přes 500 do 1000 m2 s překážkami v trase</t>
  </si>
  <si>
    <t>-2034301214</t>
  </si>
  <si>
    <t>"frézování vyznačené obrusné vrstvy včetně zámků 100% VAKMB z celkových 100%" ((131,0)*1,0)-ODSTRRÝH_Ž1</t>
  </si>
  <si>
    <t>"frézování vyznačené obrusné vrstvy včetně zámků 100% VAKMB z celkových 100%" ((520,0)*1,0)-((DEL32_Ž2N+DEL80_Ž2N)*0,8)</t>
  </si>
  <si>
    <t>115101201</t>
  </si>
  <si>
    <t>Čerpání vody na dopravní výšku do 10 m průměrný přítok do 500 l/min</t>
  </si>
  <si>
    <t>hod</t>
  </si>
  <si>
    <t>1601943777</t>
  </si>
  <si>
    <t>"průměrná rychlost pokládky 12m/den" (DEL80_CE)/12*8</t>
  </si>
  <si>
    <t>5</t>
  </si>
  <si>
    <t>115101301</t>
  </si>
  <si>
    <t>Pohotovost čerpací soupravy pro dopravní výšku do 10 m přítok do 500 l/min</t>
  </si>
  <si>
    <t>den</t>
  </si>
  <si>
    <t>1165120578</t>
  </si>
  <si>
    <t>"průměrná rychlost pokládky 12m/den" (DEL80_CE)/12</t>
  </si>
  <si>
    <t>6</t>
  </si>
  <si>
    <t>119001405</t>
  </si>
  <si>
    <t>Dočasné zajištění potrubí z PE DN do 200 mm</t>
  </si>
  <si>
    <t>m</t>
  </si>
  <si>
    <t>206649157</t>
  </si>
  <si>
    <t>"řad A, A-1"(2*0,8)+(1*0,8)</t>
  </si>
  <si>
    <t>"řad B, B-1" 1*0,8</t>
  </si>
  <si>
    <t>Součet</t>
  </si>
  <si>
    <t>7</t>
  </si>
  <si>
    <t>119001406</t>
  </si>
  <si>
    <t>Dočasné zajištění potrubí z PE DN přes 200 do 500 mm</t>
  </si>
  <si>
    <t>1046533901</t>
  </si>
  <si>
    <t>"Řad A-1" 1*0,8</t>
  </si>
  <si>
    <t>"řad B, B-1" (1*0,8)+(1*0,8)</t>
  </si>
  <si>
    <t>119001421</t>
  </si>
  <si>
    <t>Dočasné zajištění kabelů a kabelových tratí ze 3 volně ložených kabelů</t>
  </si>
  <si>
    <t>-52242269</t>
  </si>
  <si>
    <t>"řad A" 5*0,8</t>
  </si>
  <si>
    <t>"řad B, b-1" (3*0,8)+(2*0,8)</t>
  </si>
  <si>
    <t>132254205</t>
  </si>
  <si>
    <t>Hloubení zapažených rýh š do 2000 mm v hornině třídy těžitelnosti I skupiny 3 objem do 1000 m3</t>
  </si>
  <si>
    <t>m3</t>
  </si>
  <si>
    <t>-1024601684</t>
  </si>
  <si>
    <t>VYK_Ž1</t>
  </si>
  <si>
    <t>"výkop m3 v živici-Ž1" (KUB80_Ž1)-((DEL80_Ž1)*0,8*0,42)</t>
  </si>
  <si>
    <t>VYK_Ž2N</t>
  </si>
  <si>
    <t>"výkop m3 v živici-Ž2N" (KUB80_Ž2N+KUB32_Ž2N)-((DEL80_Ž2N+DEL32_Ž2N)*0,8*0,45)</t>
  </si>
  <si>
    <t>VYK_Ž2S</t>
  </si>
  <si>
    <t>"výkop m3 v živici-Ž2S" (KUB80_Ž2S+KUB32_Ž2S)-((DEL80_Ž2S+DEL32_Ž2S)*0,8*0,45)</t>
  </si>
  <si>
    <t>VYK_Š2</t>
  </si>
  <si>
    <t>"výkop m3 ve štěrku-Š2" (KUB32_Š2)-((DEL32_Š2)*0,8*0,30)</t>
  </si>
  <si>
    <t>"výkop v nezpevněném N2" 0</t>
  </si>
  <si>
    <t>VYKOP_Z+VYKOP_N</t>
  </si>
  <si>
    <t>VYKOP_CE*0,80</t>
  </si>
  <si>
    <t>10</t>
  </si>
  <si>
    <t>132354204</t>
  </si>
  <si>
    <t>Hloubení zapažených rýh š do 2000 mm v hornině třídy těžitelnosti II skupiny 4 objem do 500 m3</t>
  </si>
  <si>
    <t>1957346507</t>
  </si>
  <si>
    <t>VYKOP_CE*0,20</t>
  </si>
  <si>
    <t>11</t>
  </si>
  <si>
    <t>139001101</t>
  </si>
  <si>
    <t>Příplatek za ztížení vykopávky v blízkosti podzemního vedení</t>
  </si>
  <si>
    <t>1709330121</t>
  </si>
  <si>
    <t>"křížení do DN200" (ZAJPOTR200*(0,5+0,2+0,3)*(0,5+0,2+0,5))</t>
  </si>
  <si>
    <t>"křížení do DN500" ZAJPOTR500*(0,5+0,5+0,3)*(0,5+0,5+0,5)</t>
  </si>
  <si>
    <t>"křížení kabelů" ZAJKAB3*(1,0+1,0)*PRUMHL80</t>
  </si>
  <si>
    <t>12</t>
  </si>
  <si>
    <t>151811131</t>
  </si>
  <si>
    <t>Osazení pažicího boxu hl výkopu do 4 m š do 1,2 m</t>
  </si>
  <si>
    <t>1982843070</t>
  </si>
  <si>
    <t>"pažení celkové"  ((DEL80_CE+DEL32_CE)*PRUMHL80*2)</t>
  </si>
  <si>
    <t>13</t>
  </si>
  <si>
    <t>151811231</t>
  </si>
  <si>
    <t>Odstranění pažicího boxu hl výkopu do 4 m š do 1,2 m</t>
  </si>
  <si>
    <t>1108549613</t>
  </si>
  <si>
    <t>14</t>
  </si>
  <si>
    <t>162751117</t>
  </si>
  <si>
    <t>Vodorovné přemístění přes 9 000 do 10000 m výkopku/sypaniny z horniny třídy těžitelnosti I skupiny 1 až 3</t>
  </si>
  <si>
    <t>-1209296720</t>
  </si>
  <si>
    <t xml:space="preserve">"Dodavatel navrhne vzdálenost na skládku podle svých možností" </t>
  </si>
  <si>
    <t>"vytlačený objem L-P-O ve zpevněném" ((DEL80_CE)*0,399)+(DEL32_CE*0,360)</t>
  </si>
  <si>
    <t>"vytlačený objem L-P-O v nezpevněném" 0</t>
  </si>
  <si>
    <t>(VYKOP_Z+VYTLAČ_N)*((VYKOP3)/VYKOP_CE)</t>
  </si>
  <si>
    <t>162751119</t>
  </si>
  <si>
    <t>Příplatek k vodorovnému přemístění výkopku/sypaniny z horniny třídy těžitelnosti I skupiny 1 až 3 ZKD 1000 m přes 10000 m</t>
  </si>
  <si>
    <t>-1081238152</t>
  </si>
  <si>
    <t>ODVOZ13*23</t>
  </si>
  <si>
    <t>16</t>
  </si>
  <si>
    <t>162751137</t>
  </si>
  <si>
    <t>Vodorovné přemístění přes 9 000 do 10000 m výkopku/sypaniny z horniny třídy těžitelnosti II skupiny 4 a 5</t>
  </si>
  <si>
    <t>383535325</t>
  </si>
  <si>
    <t>(VYKOP_Z+VYTLAČ_N)*((VYKOP4)/VYKOP_CE)</t>
  </si>
  <si>
    <t>17</t>
  </si>
  <si>
    <t>162751139</t>
  </si>
  <si>
    <t>Příplatek k vodorovnému přemístění výkopku/sypaniny z horniny třídy těžitelnosti II skupiny 4 a 5 ZKD 1000 m přes 10000 m</t>
  </si>
  <si>
    <t>2066535227</t>
  </si>
  <si>
    <t>ODVOZ45*23</t>
  </si>
  <si>
    <t>18</t>
  </si>
  <si>
    <t>171201221</t>
  </si>
  <si>
    <t>Poplatek za uložení na skládce (skládkovné) zeminy a kamení kód odpadu 17 05 04</t>
  </si>
  <si>
    <t>t</t>
  </si>
  <si>
    <t>-1969075230</t>
  </si>
  <si>
    <t>ODVOZ13+ODVOZ45</t>
  </si>
  <si>
    <t>ODVOZ_CE*2,0</t>
  </si>
  <si>
    <t>19</t>
  </si>
  <si>
    <t>171251201</t>
  </si>
  <si>
    <t>Uložení sypaniny na skládky nebo meziskládky</t>
  </si>
  <si>
    <t>-1590072311</t>
  </si>
  <si>
    <t>20</t>
  </si>
  <si>
    <t>174151101</t>
  </si>
  <si>
    <t>Zásyp jam, šachet rýh nebo kolem objektů sypaninou se zhutněním</t>
  </si>
  <si>
    <t>-603064327</t>
  </si>
  <si>
    <t>"zásyp ve zpev. + dosypání v silnici III. tř.-staré na vyšší úroveň" (VYKOP_Z-VYTLAČ_Z)+((DEL32_Ž2S+DEL80_Ž2S)*0,8*(0,45-0,17))</t>
  </si>
  <si>
    <t>ZASYP_N</t>
  </si>
  <si>
    <t>"zásyp v nezpev" (VYKOP_N-VYTLAČ_N)</t>
  </si>
  <si>
    <t>ZASYP_RÝH</t>
  </si>
  <si>
    <t>ZASYP_CE</t>
  </si>
  <si>
    <t>M</t>
  </si>
  <si>
    <t>58344197</t>
  </si>
  <si>
    <t>štěrkodrť frakce 0/63</t>
  </si>
  <si>
    <t>-1344704566</t>
  </si>
  <si>
    <t>"Před zahájení stavby objednatel rozhodne o vhodnosti použití výkopku ke zpětnému zásypu výkopů"</t>
  </si>
  <si>
    <t>ZASYP_Z*2,0</t>
  </si>
  <si>
    <t>22</t>
  </si>
  <si>
    <t>175151101</t>
  </si>
  <si>
    <t>Obsypání potrubí strojně sypaninou bez prohození, uloženou do 3 m</t>
  </si>
  <si>
    <t>-912600257</t>
  </si>
  <si>
    <t>(DEL80_CE*0,271)+(DEL32_CE*0,238)</t>
  </si>
  <si>
    <t>23</t>
  </si>
  <si>
    <t>58337310</t>
  </si>
  <si>
    <t>štěrkopísek frakce 0/4</t>
  </si>
  <si>
    <t>-1209883383</t>
  </si>
  <si>
    <t>OBSYP_CE*2,0</t>
  </si>
  <si>
    <t>Vodorovné konstrukce</t>
  </si>
  <si>
    <t>24</t>
  </si>
  <si>
    <t>451572111</t>
  </si>
  <si>
    <t>Lože pod potrubí otevřený výkop z kameniva drobného těženého</t>
  </si>
  <si>
    <t>-2000660611</t>
  </si>
  <si>
    <t>LOŽE_CE</t>
  </si>
  <si>
    <t>(DEL80_CE*0,120)+(DEL32_CE*0,120)</t>
  </si>
  <si>
    <t>25</t>
  </si>
  <si>
    <t>452313171</t>
  </si>
  <si>
    <t>Podkladní bloky z betonu prostého tř. C 30/37 otevřený výkop</t>
  </si>
  <si>
    <t>1588162989</t>
  </si>
  <si>
    <t>0,19+0,006+0,07+0,45+0,59</t>
  </si>
  <si>
    <t>26</t>
  </si>
  <si>
    <t>452353101</t>
  </si>
  <si>
    <t>Bednění podkladních bloků otevřený výkop</t>
  </si>
  <si>
    <t>60568735</t>
  </si>
  <si>
    <t>"TYP 1 (2 * 2/3 * švýk +b/2) * h * počet" (2*2/3*0,80+(0,45/2))*0,41*4</t>
  </si>
  <si>
    <t>"TYP 1 (2 * 2/3 * švýk +b/2) * h * počet" (2*2/3*0,80+(0,27/2))*0,28*3</t>
  </si>
  <si>
    <t>"TYP 1 (2 * 2/3 * švýk +b/2) * h * počet" (2*2/3*0,80+(0,35/2))*0,11*6</t>
  </si>
  <si>
    <t>"TYP2 (2 * 2/3 * švýk +b/2) * h * počet" (2*2/3*0,80+(0,58/2))*0,58*5</t>
  </si>
  <si>
    <t>"TYP 3 - (švýk + švýk ) * h * počet" (0,60+0,60)*0,58*3</t>
  </si>
  <si>
    <t>Komunikace pozemní</t>
  </si>
  <si>
    <t>27</t>
  </si>
  <si>
    <t>564851111</t>
  </si>
  <si>
    <t>Podklad ze štěrkodrtě ŠD plochy přes 100 m2 tl 150 mm</t>
  </si>
  <si>
    <t>-898758663</t>
  </si>
  <si>
    <t>"vrstva 300 mm hutněna 2x po 150 mm" ((ODSTRPODK_Ž1+((DEL32_Ž2N+DEL80_Ž2N)*0,8)+ODSTRPODK_Š2)*2)</t>
  </si>
  <si>
    <t>28</t>
  </si>
  <si>
    <t>566901232</t>
  </si>
  <si>
    <t>Vyspravení podkladu po překopech inženýrských sítí plochy přes 15 m2 štěrkodrtí tl. 150 mm</t>
  </si>
  <si>
    <t>1080654138</t>
  </si>
  <si>
    <t>"provizorní úprava rýhy před pokládkou živice" ODSTRRÝH_Ž1+((DEL32_Ž2N+DEL80_Ž2N)*0,8)</t>
  </si>
  <si>
    <t>29</t>
  </si>
  <si>
    <t>567122111</t>
  </si>
  <si>
    <t>Podklad ze směsi stmelené cementem SC C 8/10 (KSC I) tl 120 mm</t>
  </si>
  <si>
    <t>384404834</t>
  </si>
  <si>
    <t>((DEL32_Ž2S+DEL80_Ž2S)*0,8)</t>
  </si>
  <si>
    <t>30</t>
  </si>
  <si>
    <t>573231111</t>
  </si>
  <si>
    <t>Postřik živičný spojovací ze silniční emulze v množství 0,70 kg/m2</t>
  </si>
  <si>
    <t>2084417305</t>
  </si>
  <si>
    <t>((ODSTRRÝH_Ž1+ODSTRZÁM_Ž1))</t>
  </si>
  <si>
    <t>(((DEL32_Ž2N+DEL80_Ž2N)*0,8)+(ODSTRZÁM_Ž2))*2</t>
  </si>
  <si>
    <t>31</t>
  </si>
  <si>
    <t>577144131</t>
  </si>
  <si>
    <t>Asfaltový beton vrstva obrusná ACO 11 (ABS) tř. I tl 50 mm š do 3 m z modifikovaného asfaltu</t>
  </si>
  <si>
    <t>311593772</t>
  </si>
  <si>
    <t>ACO11_Ž1</t>
  </si>
  <si>
    <t>"100% VAKMB z celkových 100%" ((ODSTRRÝH_Ž1+ODSTRZÁM_Ž1))</t>
  </si>
  <si>
    <t>ACO11_Ž2</t>
  </si>
  <si>
    <t>"100% VAKMB z celkových 100%" ((ODSTRRÝH_Ž2+ODSTRZÁM_Ž2))</t>
  </si>
  <si>
    <t>32</t>
  </si>
  <si>
    <t>577145032</t>
  </si>
  <si>
    <t>Asfaltový beton vrstva ložní ACL 16 (ABVH) tl 50 mm š do 1,5 m z modifikovaného asfaltu</t>
  </si>
  <si>
    <t>1549158208</t>
  </si>
  <si>
    <t>ACL16_Ž2</t>
  </si>
  <si>
    <t>(DEL32_Ž2N+DEL80_Ž2N)*0,8*2</t>
  </si>
  <si>
    <t>33</t>
  </si>
  <si>
    <t>577165032</t>
  </si>
  <si>
    <t>Asfaltový beton vrstva ložní ACL 16 (ABVH) tl 70 mm š do 1,5 m z modifikovaného asfaltu</t>
  </si>
  <si>
    <t>477843200</t>
  </si>
  <si>
    <t>ACL16_Ž1</t>
  </si>
  <si>
    <t>Trubní vedení</t>
  </si>
  <si>
    <t>34</t>
  </si>
  <si>
    <t>851241131</t>
  </si>
  <si>
    <t>Montáž potrubí z trub litinových hrdlových s integrovaným těsněním otevřený výkop DN 80</t>
  </si>
  <si>
    <t>963684735</t>
  </si>
  <si>
    <t>35</t>
  </si>
  <si>
    <t>55254080</t>
  </si>
  <si>
    <t>trouba vodovodní litinová hrdlová hrdlová Zn+Al povlak K9 dl 6m DN 80</t>
  </si>
  <si>
    <t>411008529</t>
  </si>
  <si>
    <t>36</t>
  </si>
  <si>
    <t>857241131</t>
  </si>
  <si>
    <t>Montáž litinových tvarovek jednoosých hrdlových otevřený výkop s integrovaným těsněním DN 80</t>
  </si>
  <si>
    <t>kus</t>
  </si>
  <si>
    <t>-1882447168</t>
  </si>
  <si>
    <t>37</t>
  </si>
  <si>
    <t>55253904</t>
  </si>
  <si>
    <t>koleno hrdlové z tvárné litiny,práškový epoxid tl 250µm MMK-kus DN 80-11,25°</t>
  </si>
  <si>
    <t>-1133899414</t>
  </si>
  <si>
    <t>38</t>
  </si>
  <si>
    <t>55253916</t>
  </si>
  <si>
    <t>koleno hrdlové z tvárné litiny,práškový epoxid tl 250µm MMK-kus DN 80-22,5°</t>
  </si>
  <si>
    <t>584077906</t>
  </si>
  <si>
    <t>39</t>
  </si>
  <si>
    <t>55253940</t>
  </si>
  <si>
    <t>koleno hrdlové z tvárné litiny,práškový epoxid tl 250µm MMK-kus DN 80-45°</t>
  </si>
  <si>
    <t>-1170439244</t>
  </si>
  <si>
    <t>40</t>
  </si>
  <si>
    <t>286709305614.R</t>
  </si>
  <si>
    <t>spojka přímá WAGA 3007 709305614 d 84-105 DN 80 PN 16</t>
  </si>
  <si>
    <t>-1129114050</t>
  </si>
  <si>
    <t>41</t>
  </si>
  <si>
    <t>857242122</t>
  </si>
  <si>
    <t>Montáž litinových tvarovek jednoosých přírubových otevřený výkop DN 80</t>
  </si>
  <si>
    <t>-1808510254</t>
  </si>
  <si>
    <t>42</t>
  </si>
  <si>
    <t>505008020016</t>
  </si>
  <si>
    <t>KOLENO PATNÍ PŘÍRUBOVÉ DLOUHÉ 80</t>
  </si>
  <si>
    <t>ks</t>
  </si>
  <si>
    <t>1523493870</t>
  </si>
  <si>
    <t>43</t>
  </si>
  <si>
    <t>55254026</t>
  </si>
  <si>
    <t>koleno 90° přírubové litinové vodovodní Q-kus PN10/40 DN 80</t>
  </si>
  <si>
    <t>-2046301014</t>
  </si>
  <si>
    <t>44</t>
  </si>
  <si>
    <t>55253892</t>
  </si>
  <si>
    <t>tvarovka přírubová s hrdlem z tvárné litiny,práškový epoxid tl 250µm EU-kus dl 130mm DN 80</t>
  </si>
  <si>
    <t>-1900006359</t>
  </si>
  <si>
    <t>45</t>
  </si>
  <si>
    <t>55253489</t>
  </si>
  <si>
    <t>tvarovka přírubová litinová s hladkým koncem,práškový epoxid tl 250µm F-kus DN 80</t>
  </si>
  <si>
    <t>1805181048</t>
  </si>
  <si>
    <t>46</t>
  </si>
  <si>
    <t>55253966</t>
  </si>
  <si>
    <t>koleno přírubové z tvárné litiny,práškový epoxid tl 250µm FFK-kus DN 80-11,25°</t>
  </si>
  <si>
    <t>1379939701</t>
  </si>
  <si>
    <t>47</t>
  </si>
  <si>
    <t>857243131</t>
  </si>
  <si>
    <t>Montáž litinových tvarovek odbočných hrdlových otevřený výkop s integrovaným těsněním DN 80</t>
  </si>
  <si>
    <t>1070440168</t>
  </si>
  <si>
    <t>48</t>
  </si>
  <si>
    <t>55258531</t>
  </si>
  <si>
    <t>tvarovka hrdlová s přírubovou odbočkou z tvárné litiny MMA-kus DN 80/80</t>
  </si>
  <si>
    <t>949331995</t>
  </si>
  <si>
    <t>49</t>
  </si>
  <si>
    <t>857244122</t>
  </si>
  <si>
    <t>Montáž litinových tvarovek odbočných přírubových otevřený výkop DN 80</t>
  </si>
  <si>
    <t>1443943603</t>
  </si>
  <si>
    <t>50</t>
  </si>
  <si>
    <t>55253510.R</t>
  </si>
  <si>
    <t>tvarovka přírubová litinová s přírubovou odbočkou,práškový epoxid tl 250µm T-kus DN 80/80</t>
  </si>
  <si>
    <t>1409906047</t>
  </si>
  <si>
    <t>51</t>
  </si>
  <si>
    <t>871161211</t>
  </si>
  <si>
    <t>Montáž potrubí z PE100 SDR 11 otevřený výkop svařovaných elektrotvarovkou D 32 x 3,0 mm</t>
  </si>
  <si>
    <t>560627487</t>
  </si>
  <si>
    <t>52</t>
  </si>
  <si>
    <t>28613524</t>
  </si>
  <si>
    <t>potrubí třívrstvé PE100 RC SDR11 32x3,0 dl 12m</t>
  </si>
  <si>
    <t>-879889177</t>
  </si>
  <si>
    <t>53</t>
  </si>
  <si>
    <t>871261151</t>
  </si>
  <si>
    <t>Montáž potrubí z PE100 SDR 17 otevřený výkop svařovaných na tupo D 125 x 7,4 mm</t>
  </si>
  <si>
    <t>285362191</t>
  </si>
  <si>
    <t>"chránička pro křížení s kanalizací v podchodu s přesahem 1,5m na obě strany-odhad" 3*3,0</t>
  </si>
  <si>
    <t>54</t>
  </si>
  <si>
    <t>28613577</t>
  </si>
  <si>
    <t>potrubí dvouvrstvé PE100 RC SDR17 125x7,4 dl 12m</t>
  </si>
  <si>
    <t>-386487909</t>
  </si>
  <si>
    <t>55</t>
  </si>
  <si>
    <t>877161110</t>
  </si>
  <si>
    <t>Montáž elektrokolen 45° na vodovodním potrubí z PE trub d 32</t>
  </si>
  <si>
    <t>399747474</t>
  </si>
  <si>
    <t>56</t>
  </si>
  <si>
    <t>286612092.R</t>
  </si>
  <si>
    <t>elektrokoleno 612092 W45° SDR11 d32</t>
  </si>
  <si>
    <t>751183272</t>
  </si>
  <si>
    <t>57</t>
  </si>
  <si>
    <t>877162001</t>
  </si>
  <si>
    <t>Montáž svěrných spojek na vodovodním potrubí z trub d 32</t>
  </si>
  <si>
    <t>-2097874623</t>
  </si>
  <si>
    <t>58</t>
  </si>
  <si>
    <t>2.1.100.3432</t>
  </si>
  <si>
    <t>Isiflo spojka přímá, speciální rozměr, typ 100, rozměr 34x32</t>
  </si>
  <si>
    <t>1860718828</t>
  </si>
  <si>
    <t>59</t>
  </si>
  <si>
    <t>2.1.110.2534</t>
  </si>
  <si>
    <t>Isiflo přechodka s vnějším závitem, typ 110, rozměr 25x3/4”</t>
  </si>
  <si>
    <t>310593716</t>
  </si>
  <si>
    <t>60</t>
  </si>
  <si>
    <t>2.1.116.3234</t>
  </si>
  <si>
    <t>Isiflo přechodka s vnitřním závitem, typ 116, rozměr 32x3/4”</t>
  </si>
  <si>
    <t>1165445711</t>
  </si>
  <si>
    <t>61</t>
  </si>
  <si>
    <t>18.1.1.34</t>
  </si>
  <si>
    <t>Isiflo dvojvsuvka s vnějším závitem, 18.1, rozměr 3/4”</t>
  </si>
  <si>
    <t>487825880</t>
  </si>
  <si>
    <t>62</t>
  </si>
  <si>
    <t>879171111</t>
  </si>
  <si>
    <t>Montáž vodovodní přípojky na potrubí DN 32</t>
  </si>
  <si>
    <t>295082559</t>
  </si>
  <si>
    <t>63</t>
  </si>
  <si>
    <t>891171321</t>
  </si>
  <si>
    <t>Montáž vodovodních šoupátek domovní přípojky se závitovými konci PN16 otevřený výkop G 5/4"</t>
  </si>
  <si>
    <t>-1282921659</t>
  </si>
  <si>
    <t>64</t>
  </si>
  <si>
    <t>5.8.32114</t>
  </si>
  <si>
    <t>AVK PROFI-ISI šoupátko 5.8 litinové, přímé, závit - přechodka na PE, připojovací rozměry 32 x  11”-NEOCEŇOVAT DODÁVKU OBJEDNATELE</t>
  </si>
  <si>
    <t>-51891763</t>
  </si>
  <si>
    <t>65</t>
  </si>
  <si>
    <t>7.7.3.1050</t>
  </si>
  <si>
    <t>AVK zemní teleskopická souprava 7.7 , přípojková, rozsah 1,05-1,75 m-NEOCEŇOVAT DODÁVKU OBJEDNATELE</t>
  </si>
  <si>
    <t>-1569978594</t>
  </si>
  <si>
    <t>66</t>
  </si>
  <si>
    <t>891241112</t>
  </si>
  <si>
    <t>Montáž vodovodních šoupátek otevřený výkop DN 80</t>
  </si>
  <si>
    <t>-1776742664</t>
  </si>
  <si>
    <t>67</t>
  </si>
  <si>
    <t>4227818044.R</t>
  </si>
  <si>
    <t>šoupě EKOplus přírubové krátké DN 80 PN16-NEOCEŇOVAT DODÁVKU OBJEDNATELE</t>
  </si>
  <si>
    <t>-2031690311</t>
  </si>
  <si>
    <t>68</t>
  </si>
  <si>
    <t>422122522.R</t>
  </si>
  <si>
    <t>souprava zemní teleskopická PATENTplus-1,2-1,8 DN 80-NEOCEŇOVAT DODÁVKU OBJEDNATELE</t>
  </si>
  <si>
    <t>-858773433</t>
  </si>
  <si>
    <t>69</t>
  </si>
  <si>
    <t>891241811</t>
  </si>
  <si>
    <t>Demontáž vodovodních šoupátek otevřený výkop DN 80</t>
  </si>
  <si>
    <t>-1880089848</t>
  </si>
  <si>
    <t>70</t>
  </si>
  <si>
    <t>891247112</t>
  </si>
  <si>
    <t>Montáž hydrantů podzemních DN 80</t>
  </si>
  <si>
    <t>1723277600</t>
  </si>
  <si>
    <t>71</t>
  </si>
  <si>
    <t>12.1.2.801500</t>
  </si>
  <si>
    <t>AVK hydrant podzemní Hvězda 12.1.2, jednoduše jištěný, DN 80, 1500 mm-NEOCEŇOVAT DODÁVKU OBJEDNATELE</t>
  </si>
  <si>
    <t>1616702411</t>
  </si>
  <si>
    <t>72</t>
  </si>
  <si>
    <t>12.21</t>
  </si>
  <si>
    <t>AVK hydrantová drenáž k podzem. hydrantu 80/60</t>
  </si>
  <si>
    <t>-480003583</t>
  </si>
  <si>
    <t>73</t>
  </si>
  <si>
    <t>891249111</t>
  </si>
  <si>
    <t>Montáž navrtávacích pasů na potrubí z jakýchkoli trub DN 80</t>
  </si>
  <si>
    <t>-1901393474</t>
  </si>
  <si>
    <t>74</t>
  </si>
  <si>
    <t>335008005416</t>
  </si>
  <si>
    <t>PAS NAVRTÁVACÍ HACOM 80-5/4"-NEOCEŇOVAT DODÁVKU OBJEDNATELE</t>
  </si>
  <si>
    <t>-183032081</t>
  </si>
  <si>
    <t>75</t>
  </si>
  <si>
    <t>892241111</t>
  </si>
  <si>
    <t>Tlaková zkouška vodou potrubí DN do 80</t>
  </si>
  <si>
    <t>1679763318</t>
  </si>
  <si>
    <t>76</t>
  </si>
  <si>
    <t>892273122</t>
  </si>
  <si>
    <t>Proplach a dezinfekce vodovodního potrubí DN od 80 do 125</t>
  </si>
  <si>
    <t>-1162247738</t>
  </si>
  <si>
    <t>77</t>
  </si>
  <si>
    <t>892372111</t>
  </si>
  <si>
    <t>Zabezpečení konců potrubí DN do 300 při tlakových zkouškách vodou</t>
  </si>
  <si>
    <t>152809462</t>
  </si>
  <si>
    <t>3*2</t>
  </si>
  <si>
    <t>78</t>
  </si>
  <si>
    <t>899102211</t>
  </si>
  <si>
    <t>Demontáž poklopů litinových nebo ocelových včetně rámů hmotnosti přes 50 do 100 kg</t>
  </si>
  <si>
    <t>1857480807</t>
  </si>
  <si>
    <t>79</t>
  </si>
  <si>
    <t>899401111</t>
  </si>
  <si>
    <t>Osazení poklopů litinových ventilových</t>
  </si>
  <si>
    <t>131472260</t>
  </si>
  <si>
    <t>80</t>
  </si>
  <si>
    <t>899401112</t>
  </si>
  <si>
    <t>Osazení poklopů litinových šoupátkových</t>
  </si>
  <si>
    <t>1959231856</t>
  </si>
  <si>
    <t>81</t>
  </si>
  <si>
    <t>7.2.8.</t>
  </si>
  <si>
    <t>EURO plovoucí uliční poklop, hranatý, 7.2.8 MB-voda-NEOCEŇOVAT DODÁVKU OBJEDNATELE</t>
  </si>
  <si>
    <t>-2054728452</t>
  </si>
  <si>
    <t>82</t>
  </si>
  <si>
    <t>899401113</t>
  </si>
  <si>
    <t>Osazení poklopů litinových hydrantových</t>
  </si>
  <si>
    <t>-2051723810</t>
  </si>
  <si>
    <t>83</t>
  </si>
  <si>
    <t>7.2.17.</t>
  </si>
  <si>
    <t>AVK podkladová deska hydrantová 7.2.17-NEOCEŇOVAT DODÁVKU OBJEDNATELE</t>
  </si>
  <si>
    <t>1923506058</t>
  </si>
  <si>
    <t>84</t>
  </si>
  <si>
    <t>7.2.7</t>
  </si>
  <si>
    <t>Uliční poklop litinový AVK Klasik, hydrantový, 7.2.7-NEOCEŇOVAT DODÁVKU OBJEDNATELE</t>
  </si>
  <si>
    <t>-908137352</t>
  </si>
  <si>
    <t>85</t>
  </si>
  <si>
    <t>899722113</t>
  </si>
  <si>
    <t>Krytí potrubí z plastů výstražnou fólií z PVC 34cm</t>
  </si>
  <si>
    <t>-1268095932</t>
  </si>
  <si>
    <t>DEL80_CE+DEL32_CE</t>
  </si>
  <si>
    <t>86</t>
  </si>
  <si>
    <t>8999902.R</t>
  </si>
  <si>
    <t>Těsnící a spojovací materiál nerez dle specifikace</t>
  </si>
  <si>
    <t>1771142135</t>
  </si>
  <si>
    <t>87</t>
  </si>
  <si>
    <t>8999905.R</t>
  </si>
  <si>
    <t>Zkouška průchodnosti potrubí do DN 100</t>
  </si>
  <si>
    <t>-849155498</t>
  </si>
  <si>
    <t>Ostatní konstrukce a práce, bourání</t>
  </si>
  <si>
    <t>88</t>
  </si>
  <si>
    <t>916921113</t>
  </si>
  <si>
    <t>Monolitické příkopy, krajníky nebo obrubníky pl přes 0,15 do 0,20 m2 v přímce nebo oblouku r přes 20 m</t>
  </si>
  <si>
    <t>1928478962</t>
  </si>
  <si>
    <t>BOUR_ŽLAB1+BOUR_ŽLAB2</t>
  </si>
  <si>
    <t>89</t>
  </si>
  <si>
    <t>919122122</t>
  </si>
  <si>
    <t>Těsnění spár zálivkou za tepla pro komůrky š 15 mm hl 30 mm s těsnicím profilem</t>
  </si>
  <si>
    <t>1924402282</t>
  </si>
  <si>
    <t>TĚS_SPAR_Ž1</t>
  </si>
  <si>
    <t>4,90+12,45+7,01</t>
  </si>
  <si>
    <t>TĚS_SPAR_Ž2N</t>
  </si>
  <si>
    <t>4,63+2,92+3,44+7,88+9,09+10,63+27,01+3,15+4,49</t>
  </si>
  <si>
    <t>TĚS_SPAR_Ž2S</t>
  </si>
  <si>
    <t>1069,0+29,0</t>
  </si>
  <si>
    <t>TĚS_SPAR_Ž2</t>
  </si>
  <si>
    <t>90</t>
  </si>
  <si>
    <t>919735111</t>
  </si>
  <si>
    <t>Řezání stávajícího živičného krytu hl do 50 mm</t>
  </si>
  <si>
    <t>-861182718</t>
  </si>
  <si>
    <t>91</t>
  </si>
  <si>
    <t>966008212</t>
  </si>
  <si>
    <t>Bourání odvodňovacího žlabu z betonových příkopových tvárnic š přes 500 do 800 mm</t>
  </si>
  <si>
    <t>855940814</t>
  </si>
  <si>
    <t>"řad A-2" (0,8+2*0,5)</t>
  </si>
  <si>
    <t>92</t>
  </si>
  <si>
    <t>966008222</t>
  </si>
  <si>
    <t>Bourání betonového nebo polymerbetonového odvodňovacího žlabu š přes 200 mm</t>
  </si>
  <si>
    <t>486362714</t>
  </si>
  <si>
    <t>"řad A-1" 0,8+2*0,5</t>
  </si>
  <si>
    <t>900</t>
  </si>
  <si>
    <t>Ostatní práce a konstrukce</t>
  </si>
  <si>
    <t>93</t>
  </si>
  <si>
    <t>9000001.R</t>
  </si>
  <si>
    <t>Realizační dokumentace zhotovitele, čl.1.5-TP v.1.9</t>
  </si>
  <si>
    <t>947496342</t>
  </si>
  <si>
    <t>94</t>
  </si>
  <si>
    <t>9000002.R</t>
  </si>
  <si>
    <t>Vytýčení stavby, zaměření a dokumentace skutečného provedení, čl.1.9-TP v.1.9</t>
  </si>
  <si>
    <t>1847804464</t>
  </si>
  <si>
    <t>95</t>
  </si>
  <si>
    <t>9000003.R</t>
  </si>
  <si>
    <t>Soubor sond pro identifikaci podzem. zařízení, čl.1.12-TP v.1.9</t>
  </si>
  <si>
    <t>1612392696</t>
  </si>
  <si>
    <t>96</t>
  </si>
  <si>
    <t>9000005.R</t>
  </si>
  <si>
    <t>Pasportizace přilehlých objektů, vč. monitoringu, čl.1.11-TP v1.9</t>
  </si>
  <si>
    <t>-1497451064</t>
  </si>
  <si>
    <t>97</t>
  </si>
  <si>
    <t>9000006.R</t>
  </si>
  <si>
    <t>Provizorní rozvod vody izolovaný, vč. propojení přípojek po dobu výstavby, čl.2.45-TP v.1.9</t>
  </si>
  <si>
    <t>-260593462</t>
  </si>
  <si>
    <t>PROVIZ_ROZV63</t>
  </si>
  <si>
    <t>"mezi staničeními..." 1</t>
  </si>
  <si>
    <t>98</t>
  </si>
  <si>
    <t>9000007.R</t>
  </si>
  <si>
    <t>Provizorní propojení 1 přípojky na vnitřní rozvod vody po dobu výstavby, čl.2.45-TP v.1.9</t>
  </si>
  <si>
    <t>-66604287</t>
  </si>
  <si>
    <t>99</t>
  </si>
  <si>
    <t>9000008.R</t>
  </si>
  <si>
    <t>Rušení stávající vodovodu v případě dotčení v rýze nebo mimo rýhu</t>
  </si>
  <si>
    <t>1615132462</t>
  </si>
  <si>
    <t>100</t>
  </si>
  <si>
    <t>9000009.R</t>
  </si>
  <si>
    <t>Zkoušky zhutnění pláně statickou zatěžovací deskou po 50m, čl.2.1.2 a čl.3.1.4-TP v.1.9</t>
  </si>
  <si>
    <t>-1686243099</t>
  </si>
  <si>
    <t>(DEL80_CE+DEL32_CE)/50,0</t>
  </si>
  <si>
    <t>101</t>
  </si>
  <si>
    <t>9000010.R</t>
  </si>
  <si>
    <t>Rozbor pitné vody dle vyhl.č.376/200 Sb., čl.2.1.3-TP v.1.9</t>
  </si>
  <si>
    <t>1017365934</t>
  </si>
  <si>
    <t>"1ks/1 provizorní potrubí; 1ks/DN80" (1+1)</t>
  </si>
  <si>
    <t>102</t>
  </si>
  <si>
    <t>9000011.R</t>
  </si>
  <si>
    <t>Ostatní činnosti a náklady uvedené v PD a v TP zadavatele-v. 1.9</t>
  </si>
  <si>
    <t>-1705868048</t>
  </si>
  <si>
    <t>997</t>
  </si>
  <si>
    <t>Přesun sutě</t>
  </si>
  <si>
    <t>103</t>
  </si>
  <si>
    <t>997221551</t>
  </si>
  <si>
    <t>Vodorovná doprava suti ze sypkých materiálů do 1 km</t>
  </si>
  <si>
    <t>-1981683656</t>
  </si>
  <si>
    <t>"100% VAKMB z celkových 100%" (SUŤ_ŠTĚRK_T+SUŤ_ŽIVICE_T)*1,00</t>
  </si>
  <si>
    <t>104</t>
  </si>
  <si>
    <t>997221559</t>
  </si>
  <si>
    <t>Příplatek ZKD 1 km u vodorovné dopravy suti ze sypkých materiálů</t>
  </si>
  <si>
    <t>-80004657</t>
  </si>
  <si>
    <t>SUŤ_SYP*23</t>
  </si>
  <si>
    <t>105</t>
  </si>
  <si>
    <t>997221561</t>
  </si>
  <si>
    <t>Vodorovná doprava suti z kusových materiálů do 1 km</t>
  </si>
  <si>
    <t>906065789</t>
  </si>
  <si>
    <t>106</t>
  </si>
  <si>
    <t>997221569</t>
  </si>
  <si>
    <t>Příplatek ZKD 1 km u vodorovné dopravy suti z kusových materiálů</t>
  </si>
  <si>
    <t>254605790</t>
  </si>
  <si>
    <t>SUŤ_ŽBETON_T*32</t>
  </si>
  <si>
    <t>107</t>
  </si>
  <si>
    <t>997221611</t>
  </si>
  <si>
    <t>Nakládání suti na dopravní prostředky pro vodorovnou dopravu</t>
  </si>
  <si>
    <t>-171727863</t>
  </si>
  <si>
    <t>108</t>
  </si>
  <si>
    <t>997221625</t>
  </si>
  <si>
    <t>Poplatek za uložení na skládce (skládkovné) stavebního odpadu železobetonového kód odpadu 17 01 01</t>
  </si>
  <si>
    <t>1771489659</t>
  </si>
  <si>
    <t>(2,1*BOUR_ŽLAB1)+(0,35*BOUR_ŽLAB2)</t>
  </si>
  <si>
    <t>109</t>
  </si>
  <si>
    <t>997221645</t>
  </si>
  <si>
    <t>Poplatek za uložení na skládce (skládkovné) odpadu asfaltového bez dehtu kód odpadu 17 03 02</t>
  </si>
  <si>
    <t>175245950</t>
  </si>
  <si>
    <t>" 100% VAKMB z celkových 100% obrusné vrstvy (ZÁM)" ((0,115000154*(ODSTRZÁM_Ž1+ODSTRZÁM_Ž2))+(0,460000722*(ODSTRRÝH_Ž1+ODSTRRÝH_Ž2)))*1,00</t>
  </si>
  <si>
    <t>110</t>
  </si>
  <si>
    <t>997221655</t>
  </si>
  <si>
    <t>-499538697</t>
  </si>
  <si>
    <t>0,439999277*(ODSTRPODK_Ž1+ODSTRPODK_Ž2+ODSTRPODK_Š2)</t>
  </si>
  <si>
    <t>998</t>
  </si>
  <si>
    <t>Přesun hmot</t>
  </si>
  <si>
    <t>111</t>
  </si>
  <si>
    <t>998273102</t>
  </si>
  <si>
    <t>Přesun hmot pro trubní vedení z trub litinových otevřený výkop</t>
  </si>
  <si>
    <t>-1293467125</t>
  </si>
  <si>
    <t>"přesun hmot z oddílu 8-Trubní vedení" 17,634</t>
  </si>
  <si>
    <t>112</t>
  </si>
  <si>
    <t>998273124</t>
  </si>
  <si>
    <t>Příplatek k přesunu hmot pro trubní vedení z trub litinových za zvětšený přesun hmot do 500 m</t>
  </si>
  <si>
    <t>496202719</t>
  </si>
  <si>
    <t>VRN</t>
  </si>
  <si>
    <t>Vedlejší rozpočtové náklady</t>
  </si>
  <si>
    <t>VRN3</t>
  </si>
  <si>
    <t>Zařízení staveniště</t>
  </si>
  <si>
    <t>113</t>
  </si>
  <si>
    <t>032203000</t>
  </si>
  <si>
    <t>Pronájem ploch staveniště</t>
  </si>
  <si>
    <t>...</t>
  </si>
  <si>
    <t>1024</t>
  </si>
  <si>
    <t>-1346702960</t>
  </si>
  <si>
    <t>114</t>
  </si>
  <si>
    <t>032503000</t>
  </si>
  <si>
    <t>Skládky na staveništi</t>
  </si>
  <si>
    <t>1817927994</t>
  </si>
  <si>
    <t>115</t>
  </si>
  <si>
    <t>034203000</t>
  </si>
  <si>
    <t>Oplocení staveniště</t>
  </si>
  <si>
    <t>575952961</t>
  </si>
  <si>
    <t>116</t>
  </si>
  <si>
    <t>034403000</t>
  </si>
  <si>
    <t>Dopravní značení na staveništi</t>
  </si>
  <si>
    <t>1333637415</t>
  </si>
  <si>
    <t>VRN5</t>
  </si>
  <si>
    <t>Finanční náklady</t>
  </si>
  <si>
    <t>117</t>
  </si>
  <si>
    <t>053103000</t>
  </si>
  <si>
    <t>Místní poplatky-užívání komunikace</t>
  </si>
  <si>
    <t>1693127963</t>
  </si>
  <si>
    <t>VRN9</t>
  </si>
  <si>
    <t>Ostatní náklady</t>
  </si>
  <si>
    <t>118</t>
  </si>
  <si>
    <t>091003000</t>
  </si>
  <si>
    <t>Náklady na zajištění DIO (dopravně-inženýrské opatření)</t>
  </si>
  <si>
    <t>1724314747</t>
  </si>
  <si>
    <t>SEZNAM FIGUR</t>
  </si>
  <si>
    <t>Výměra</t>
  </si>
  <si>
    <t xml:space="preserve"> 2235-1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</si>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</sst>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S4" s="19" t="s">
        <v>11</v>
      </c>
    </row>
    <row r="5" spans="2:71" s="1" customFormat="1" ht="12" customHeight="1">
      <c r="B5" s="22"/>
      <c r="D5" s="25" t="s">
        <v>12</v>
      </c>
      <c r="K5" s="26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S5" s="19" t="s">
        <v>6</v>
      </c>
    </row>
    <row r="6" spans="2:71" s="1" customFormat="1" ht="36.95" customHeight="1">
      <c r="B6" s="22"/>
      <c r="D6" s="27" t="s">
        <v>14</v>
      </c>
      <c r="K6" s="28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S6" s="19" t="s">
        <v>6</v>
      </c>
    </row>
    <row r="7" spans="2:71" s="1" customFormat="1" ht="12" customHeight="1">
      <c r="B7" s="22"/>
      <c r="D7" s="29" t="s">
        <v>16</v>
      </c>
      <c r="K7" s="26" t="s">
        <v>17</v>
      </c>
      <c r="AK7" s="29" t="s">
        <v>18</v>
      </c>
      <c r="AN7" s="26" t="s">
        <v>19</v>
      </c>
      <c r="AR7" s="22"/>
      <c r="BS7" s="19" t="s">
        <v>6</v>
      </c>
    </row>
    <row r="8" spans="2:71" s="1" customFormat="1" ht="12" customHeight="1">
      <c r="B8" s="22"/>
      <c r="D8" s="29" t="s">
        <v>20</v>
      </c>
      <c r="K8" s="26" t="s">
        <v>21</v>
      </c>
      <c r="AK8" s="29" t="s">
        <v>22</v>
      </c>
      <c r="AN8" s="26" t="s">
        <v>23</v>
      </c>
      <c r="AR8" s="22"/>
      <c r="BS8" s="19" t="s">
        <v>6</v>
      </c>
    </row>
    <row r="9" spans="2:71" s="1" customFormat="1" ht="29.25" customHeight="1">
      <c r="B9" s="22"/>
      <c r="D9" s="25" t="s">
        <v>24</v>
      </c>
      <c r="K9" s="30" t="s">
        <v>25</v>
      </c>
      <c r="AK9" s="25" t="s">
        <v>26</v>
      </c>
      <c r="AN9" s="30" t="s">
        <v>27</v>
      </c>
      <c r="AR9" s="22"/>
      <c r="BS9" s="19" t="s">
        <v>6</v>
      </c>
    </row>
    <row r="10" spans="2:71" s="1" customFormat="1" ht="12" customHeight="1">
      <c r="B10" s="22"/>
      <c r="D10" s="29" t="s">
        <v>28</v>
      </c>
      <c r="AK10" s="29" t="s">
        <v>29</v>
      </c>
      <c r="AN10" s="26" t="s">
        <v>30</v>
      </c>
      <c r="AR10" s="22"/>
      <c r="BS10" s="19" t="s">
        <v>6</v>
      </c>
    </row>
    <row r="11" spans="2:71" s="1" customFormat="1" ht="18.45" customHeight="1">
      <c r="B11" s="22"/>
      <c r="E11" s="26" t="s">
        <v>31</v>
      </c>
      <c r="AK11" s="29" t="s">
        <v>32</v>
      </c>
      <c r="AN11" s="26" t="s">
        <v>33</v>
      </c>
      <c r="AR11" s="22"/>
      <c r="BS11" s="19" t="s">
        <v>6</v>
      </c>
    </row>
    <row r="12" spans="2:71" s="1" customFormat="1" ht="6.95" customHeight="1">
      <c r="B12" s="22"/>
      <c r="AR12" s="22"/>
      <c r="BS12" s="19" t="s">
        <v>6</v>
      </c>
    </row>
    <row r="13" spans="2:71" s="1" customFormat="1" ht="12" customHeight="1">
      <c r="B13" s="22"/>
      <c r="D13" s="29" t="s">
        <v>34</v>
      </c>
      <c r="AK13" s="29" t="s">
        <v>29</v>
      </c>
      <c r="AN13" s="26" t="s">
        <v>1</v>
      </c>
      <c r="AR13" s="22"/>
      <c r="BS13" s="19" t="s">
        <v>6</v>
      </c>
    </row>
    <row r="14" spans="2:71" ht="12">
      <c r="B14" s="22"/>
      <c r="E14" s="26" t="s">
        <v>35</v>
      </c>
      <c r="AK14" s="29" t="s">
        <v>32</v>
      </c>
      <c r="AN14" s="26" t="s">
        <v>1</v>
      </c>
      <c r="AR14" s="22"/>
      <c r="BS14" s="19" t="s">
        <v>6</v>
      </c>
    </row>
    <row r="15" spans="2:71" s="1" customFormat="1" ht="6.95" customHeight="1">
      <c r="B15" s="22"/>
      <c r="AR15" s="22"/>
      <c r="BS15" s="19" t="s">
        <v>3</v>
      </c>
    </row>
    <row r="16" spans="2:71" s="1" customFormat="1" ht="12" customHeight="1">
      <c r="B16" s="22"/>
      <c r="D16" s="29" t="s">
        <v>36</v>
      </c>
      <c r="AK16" s="29" t="s">
        <v>29</v>
      </c>
      <c r="AN16" s="26" t="s">
        <v>37</v>
      </c>
      <c r="AR16" s="22"/>
      <c r="BS16" s="19" t="s">
        <v>3</v>
      </c>
    </row>
    <row r="17" spans="2:71" s="1" customFormat="1" ht="18.45" customHeight="1">
      <c r="B17" s="22"/>
      <c r="E17" s="26" t="s">
        <v>38</v>
      </c>
      <c r="AK17" s="29" t="s">
        <v>32</v>
      </c>
      <c r="AN17" s="26" t="s">
        <v>39</v>
      </c>
      <c r="AR17" s="22"/>
      <c r="BS17" s="19" t="s">
        <v>40</v>
      </c>
    </row>
    <row r="18" spans="2:71" s="1" customFormat="1" ht="6.95" customHeight="1">
      <c r="B18" s="22"/>
      <c r="AR18" s="22"/>
      <c r="BS18" s="19" t="s">
        <v>6</v>
      </c>
    </row>
    <row r="19" spans="2:71" s="1" customFormat="1" ht="12" customHeight="1">
      <c r="B19" s="22"/>
      <c r="D19" s="29" t="s">
        <v>41</v>
      </c>
      <c r="AK19" s="29" t="s">
        <v>29</v>
      </c>
      <c r="AN19" s="26" t="s">
        <v>37</v>
      </c>
      <c r="AR19" s="22"/>
      <c r="BS19" s="19" t="s">
        <v>6</v>
      </c>
    </row>
    <row r="20" spans="2:71" s="1" customFormat="1" ht="18.45" customHeight="1">
      <c r="B20" s="22"/>
      <c r="E20" s="26" t="s">
        <v>38</v>
      </c>
      <c r="AK20" s="29" t="s">
        <v>32</v>
      </c>
      <c r="AN20" s="26" t="s">
        <v>39</v>
      </c>
      <c r="AR20" s="22"/>
      <c r="BS20" s="19" t="s">
        <v>40</v>
      </c>
    </row>
    <row r="21" spans="2:44" s="1" customFormat="1" ht="6.95" customHeight="1">
      <c r="B21" s="22"/>
      <c r="AR21" s="22"/>
    </row>
    <row r="22" spans="2:44" s="1" customFormat="1" ht="12" customHeight="1">
      <c r="B22" s="22"/>
      <c r="D22" s="29" t="s">
        <v>42</v>
      </c>
      <c r="AR22" s="22"/>
    </row>
    <row r="23" spans="2:44" s="1" customFormat="1" ht="16.5" customHeight="1">
      <c r="B23" s="22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R23" s="22"/>
    </row>
    <row r="24" spans="2:44" s="1" customFormat="1" ht="6.95" customHeight="1">
      <c r="B24" s="22"/>
      <c r="AR24" s="22"/>
    </row>
    <row r="25" spans="2:44" s="1" customFormat="1" ht="6.95" customHeight="1">
      <c r="B25" s="2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2"/>
    </row>
    <row r="26" spans="1:57" s="2" customFormat="1" ht="25.9" customHeight="1">
      <c r="A26" s="33"/>
      <c r="B26" s="34"/>
      <c r="C26" s="33"/>
      <c r="D26" s="35" t="s">
        <v>43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ROUND(AG94,2)</f>
        <v>9016641.72</v>
      </c>
      <c r="AL26" s="36"/>
      <c r="AM26" s="36"/>
      <c r="AN26" s="36"/>
      <c r="AO26" s="36"/>
      <c r="AP26" s="33"/>
      <c r="AQ26" s="33"/>
      <c r="AR26" s="34"/>
      <c r="BE26" s="33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3"/>
    </row>
    <row r="28" spans="1:57" s="2" customFormat="1" ht="1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8" t="s">
        <v>44</v>
      </c>
      <c r="M28" s="38"/>
      <c r="N28" s="38"/>
      <c r="O28" s="38"/>
      <c r="P28" s="38"/>
      <c r="Q28" s="33"/>
      <c r="R28" s="33"/>
      <c r="S28" s="33"/>
      <c r="T28" s="33"/>
      <c r="U28" s="33"/>
      <c r="V28" s="33"/>
      <c r="W28" s="38" t="s">
        <v>45</v>
      </c>
      <c r="X28" s="38"/>
      <c r="Y28" s="38"/>
      <c r="Z28" s="38"/>
      <c r="AA28" s="38"/>
      <c r="AB28" s="38"/>
      <c r="AC28" s="38"/>
      <c r="AD28" s="38"/>
      <c r="AE28" s="38"/>
      <c r="AF28" s="33"/>
      <c r="AG28" s="33"/>
      <c r="AH28" s="33"/>
      <c r="AI28" s="33"/>
      <c r="AJ28" s="33"/>
      <c r="AK28" s="38" t="s">
        <v>46</v>
      </c>
      <c r="AL28" s="38"/>
      <c r="AM28" s="38"/>
      <c r="AN28" s="38"/>
      <c r="AO28" s="38"/>
      <c r="AP28" s="33"/>
      <c r="AQ28" s="33"/>
      <c r="AR28" s="34"/>
      <c r="BE28" s="33"/>
    </row>
    <row r="29" spans="1:57" s="3" customFormat="1" ht="14.4" customHeight="1">
      <c r="A29" s="3"/>
      <c r="B29" s="39"/>
      <c r="C29" s="3"/>
      <c r="D29" s="29" t="s">
        <v>47</v>
      </c>
      <c r="E29" s="3"/>
      <c r="F29" s="29" t="s">
        <v>48</v>
      </c>
      <c r="G29" s="3"/>
      <c r="H29" s="3"/>
      <c r="I29" s="3"/>
      <c r="J29" s="3"/>
      <c r="K29" s="3"/>
      <c r="L29" s="40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1">
        <f>ROUND(AZ94,2)</f>
        <v>9016641.72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1">
        <f>ROUND(AV94,2)</f>
        <v>1893494.76</v>
      </c>
      <c r="AL29" s="3"/>
      <c r="AM29" s="3"/>
      <c r="AN29" s="3"/>
      <c r="AO29" s="3"/>
      <c r="AP29" s="3"/>
      <c r="AQ29" s="3"/>
      <c r="AR29" s="39"/>
      <c r="BE29" s="3"/>
    </row>
    <row r="30" spans="1:57" s="3" customFormat="1" ht="14.4" customHeight="1">
      <c r="A30" s="3"/>
      <c r="B30" s="39"/>
      <c r="C30" s="3"/>
      <c r="D30" s="3"/>
      <c r="E30" s="3"/>
      <c r="F30" s="29" t="s">
        <v>49</v>
      </c>
      <c r="G30" s="3"/>
      <c r="H30" s="3"/>
      <c r="I30" s="3"/>
      <c r="J30" s="3"/>
      <c r="K30" s="3"/>
      <c r="L30" s="40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1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1">
        <f>ROUND(AW94,2)</f>
        <v>0</v>
      </c>
      <c r="AL30" s="3"/>
      <c r="AM30" s="3"/>
      <c r="AN30" s="3"/>
      <c r="AO30" s="3"/>
      <c r="AP30" s="3"/>
      <c r="AQ30" s="3"/>
      <c r="AR30" s="39"/>
      <c r="BE30" s="3"/>
    </row>
    <row r="31" spans="1:57" s="3" customFormat="1" ht="14.4" customHeight="1" hidden="1">
      <c r="A31" s="3"/>
      <c r="B31" s="39"/>
      <c r="C31" s="3"/>
      <c r="D31" s="3"/>
      <c r="E31" s="3"/>
      <c r="F31" s="29" t="s">
        <v>50</v>
      </c>
      <c r="G31" s="3"/>
      <c r="H31" s="3"/>
      <c r="I31" s="3"/>
      <c r="J31" s="3"/>
      <c r="K31" s="3"/>
      <c r="L31" s="40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1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1">
        <v>0</v>
      </c>
      <c r="AL31" s="3"/>
      <c r="AM31" s="3"/>
      <c r="AN31" s="3"/>
      <c r="AO31" s="3"/>
      <c r="AP31" s="3"/>
      <c r="AQ31" s="3"/>
      <c r="AR31" s="39"/>
      <c r="BE31" s="3"/>
    </row>
    <row r="32" spans="1:57" s="3" customFormat="1" ht="14.4" customHeight="1" hidden="1">
      <c r="A32" s="3"/>
      <c r="B32" s="39"/>
      <c r="C32" s="3"/>
      <c r="D32" s="3"/>
      <c r="E32" s="3"/>
      <c r="F32" s="29" t="s">
        <v>51</v>
      </c>
      <c r="G32" s="3"/>
      <c r="H32" s="3"/>
      <c r="I32" s="3"/>
      <c r="J32" s="3"/>
      <c r="K32" s="3"/>
      <c r="L32" s="40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1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1">
        <v>0</v>
      </c>
      <c r="AL32" s="3"/>
      <c r="AM32" s="3"/>
      <c r="AN32" s="3"/>
      <c r="AO32" s="3"/>
      <c r="AP32" s="3"/>
      <c r="AQ32" s="3"/>
      <c r="AR32" s="39"/>
      <c r="BE32" s="3"/>
    </row>
    <row r="33" spans="1:57" s="3" customFormat="1" ht="14.4" customHeight="1" hidden="1">
      <c r="A33" s="3"/>
      <c r="B33" s="39"/>
      <c r="C33" s="3"/>
      <c r="D33" s="3"/>
      <c r="E33" s="3"/>
      <c r="F33" s="29" t="s">
        <v>52</v>
      </c>
      <c r="G33" s="3"/>
      <c r="H33" s="3"/>
      <c r="I33" s="3"/>
      <c r="J33" s="3"/>
      <c r="K33" s="3"/>
      <c r="L33" s="40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1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1">
        <v>0</v>
      </c>
      <c r="AL33" s="3"/>
      <c r="AM33" s="3"/>
      <c r="AN33" s="3"/>
      <c r="AO33" s="3"/>
      <c r="AP33" s="3"/>
      <c r="AQ33" s="3"/>
      <c r="AR33" s="39"/>
      <c r="BE33" s="3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42"/>
      <c r="D35" s="43" t="s">
        <v>53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54</v>
      </c>
      <c r="U35" s="44"/>
      <c r="V35" s="44"/>
      <c r="W35" s="44"/>
      <c r="X35" s="46" t="s">
        <v>55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7">
        <f>SUM(AK26:AK33)</f>
        <v>10910136.48</v>
      </c>
      <c r="AL35" s="44"/>
      <c r="AM35" s="44"/>
      <c r="AN35" s="44"/>
      <c r="AO35" s="48"/>
      <c r="AP35" s="42"/>
      <c r="AQ35" s="42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49"/>
      <c r="D49" s="50" t="s">
        <v>56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57</v>
      </c>
      <c r="AI49" s="51"/>
      <c r="AJ49" s="51"/>
      <c r="AK49" s="51"/>
      <c r="AL49" s="51"/>
      <c r="AM49" s="51"/>
      <c r="AN49" s="51"/>
      <c r="AO49" s="51"/>
      <c r="AR49" s="49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3"/>
      <c r="B60" s="34"/>
      <c r="C60" s="33"/>
      <c r="D60" s="52" t="s">
        <v>58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2" t="s">
        <v>59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2" t="s">
        <v>58</v>
      </c>
      <c r="AI60" s="36"/>
      <c r="AJ60" s="36"/>
      <c r="AK60" s="36"/>
      <c r="AL60" s="36"/>
      <c r="AM60" s="52" t="s">
        <v>59</v>
      </c>
      <c r="AN60" s="36"/>
      <c r="AO60" s="36"/>
      <c r="AP60" s="33"/>
      <c r="AQ60" s="33"/>
      <c r="AR60" s="34"/>
      <c r="BE60" s="33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3"/>
      <c r="B64" s="34"/>
      <c r="C64" s="33"/>
      <c r="D64" s="50" t="s">
        <v>60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0" t="s">
        <v>61</v>
      </c>
      <c r="AI64" s="53"/>
      <c r="AJ64" s="53"/>
      <c r="AK64" s="53"/>
      <c r="AL64" s="53"/>
      <c r="AM64" s="53"/>
      <c r="AN64" s="53"/>
      <c r="AO64" s="53"/>
      <c r="AP64" s="33"/>
      <c r="AQ64" s="33"/>
      <c r="AR64" s="34"/>
      <c r="BE64" s="33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3"/>
      <c r="B75" s="34"/>
      <c r="C75" s="33"/>
      <c r="D75" s="52" t="s">
        <v>58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2" t="s">
        <v>59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2" t="s">
        <v>58</v>
      </c>
      <c r="AI75" s="36"/>
      <c r="AJ75" s="36"/>
      <c r="AK75" s="36"/>
      <c r="AL75" s="36"/>
      <c r="AM75" s="52" t="s">
        <v>59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4"/>
      <c r="BE77" s="33"/>
    </row>
    <row r="81" spans="1:57" s="2" customFormat="1" ht="6.95" customHeight="1">
      <c r="A81" s="33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4"/>
      <c r="BE81" s="33"/>
    </row>
    <row r="82" spans="1:57" s="2" customFormat="1" ht="24.95" customHeight="1">
      <c r="A82" s="33"/>
      <c r="B82" s="34"/>
      <c r="C82" s="23" t="s">
        <v>62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57" s="4" customFormat="1" ht="12" customHeight="1">
      <c r="A84" s="4"/>
      <c r="B84" s="58"/>
      <c r="C84" s="29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2235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58"/>
      <c r="BE84" s="4"/>
    </row>
    <row r="85" spans="1:57" s="5" customFormat="1" ht="36.95" customHeight="1">
      <c r="A85" s="5"/>
      <c r="B85" s="59"/>
      <c r="C85" s="60" t="s">
        <v>14</v>
      </c>
      <c r="D85" s="5"/>
      <c r="E85" s="5"/>
      <c r="F85" s="5"/>
      <c r="G85" s="5"/>
      <c r="H85" s="5"/>
      <c r="I85" s="5"/>
      <c r="J85" s="5"/>
      <c r="K85" s="5"/>
      <c r="L85" s="61" t="str">
        <f>K6</f>
        <v>Sedlec, obnova vodovodu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9"/>
      <c r="BE85" s="5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9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Sedlec u Benátek nad Jizerou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9" t="s">
        <v>22</v>
      </c>
      <c r="AJ87" s="33"/>
      <c r="AK87" s="33"/>
      <c r="AL87" s="33"/>
      <c r="AM87" s="63" t="str">
        <f>IF(AN8="","",AN8)</f>
        <v>3. 1. 2023</v>
      </c>
      <c r="AN87" s="63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15" customHeight="1">
      <c r="A89" s="33"/>
      <c r="B89" s="34"/>
      <c r="C89" s="29" t="s">
        <v>28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Vodovody a kanalizace Mladá Boleslav, a.s.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9" t="s">
        <v>36</v>
      </c>
      <c r="AJ89" s="33"/>
      <c r="AK89" s="33"/>
      <c r="AL89" s="33"/>
      <c r="AM89" s="64" t="str">
        <f>IF(E17="","",E17)</f>
        <v>Ing. Petr Čepický</v>
      </c>
      <c r="AN89" s="4"/>
      <c r="AO89" s="4"/>
      <c r="AP89" s="4"/>
      <c r="AQ89" s="33"/>
      <c r="AR89" s="34"/>
      <c r="AS89" s="65" t="s">
        <v>63</v>
      </c>
      <c r="AT89" s="6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3"/>
    </row>
    <row r="90" spans="1:57" s="2" customFormat="1" ht="15.15" customHeight="1">
      <c r="A90" s="33"/>
      <c r="B90" s="34"/>
      <c r="C90" s="29" t="s">
        <v>34</v>
      </c>
      <c r="D90" s="33"/>
      <c r="E90" s="33"/>
      <c r="F90" s="33"/>
      <c r="G90" s="33"/>
      <c r="H90" s="33"/>
      <c r="I90" s="33"/>
      <c r="J90" s="33"/>
      <c r="K90" s="33"/>
      <c r="L90" s="4" t="str">
        <f>IF(E14="","",E14)</f>
        <v xml:space="preserve"> </v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9" t="s">
        <v>41</v>
      </c>
      <c r="AJ90" s="33"/>
      <c r="AK90" s="33"/>
      <c r="AL90" s="33"/>
      <c r="AM90" s="64" t="str">
        <f>IF(E20="","",E20)</f>
        <v>Ing. Petr Čepický</v>
      </c>
      <c r="AN90" s="4"/>
      <c r="AO90" s="4"/>
      <c r="AP90" s="4"/>
      <c r="AQ90" s="33"/>
      <c r="AR90" s="34"/>
      <c r="AS90" s="69"/>
      <c r="AT90" s="70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3"/>
    </row>
    <row r="91" spans="1:57" s="2" customFormat="1" ht="10.8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69"/>
      <c r="AT91" s="7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3"/>
    </row>
    <row r="92" spans="1:57" s="2" customFormat="1" ht="29.25" customHeight="1">
      <c r="A92" s="33"/>
      <c r="B92" s="34"/>
      <c r="C92" s="73" t="s">
        <v>64</v>
      </c>
      <c r="D92" s="74"/>
      <c r="E92" s="74"/>
      <c r="F92" s="74"/>
      <c r="G92" s="74"/>
      <c r="H92" s="75"/>
      <c r="I92" s="76" t="s">
        <v>65</v>
      </c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7" t="s">
        <v>66</v>
      </c>
      <c r="AH92" s="74"/>
      <c r="AI92" s="74"/>
      <c r="AJ92" s="74"/>
      <c r="AK92" s="74"/>
      <c r="AL92" s="74"/>
      <c r="AM92" s="74"/>
      <c r="AN92" s="76" t="s">
        <v>67</v>
      </c>
      <c r="AO92" s="74"/>
      <c r="AP92" s="78"/>
      <c r="AQ92" s="79" t="s">
        <v>68</v>
      </c>
      <c r="AR92" s="34"/>
      <c r="AS92" s="80" t="s">
        <v>69</v>
      </c>
      <c r="AT92" s="81" t="s">
        <v>70</v>
      </c>
      <c r="AU92" s="81" t="s">
        <v>71</v>
      </c>
      <c r="AV92" s="81" t="s">
        <v>72</v>
      </c>
      <c r="AW92" s="81" t="s">
        <v>73</v>
      </c>
      <c r="AX92" s="81" t="s">
        <v>74</v>
      </c>
      <c r="AY92" s="81" t="s">
        <v>75</v>
      </c>
      <c r="AZ92" s="81" t="s">
        <v>76</v>
      </c>
      <c r="BA92" s="81" t="s">
        <v>77</v>
      </c>
      <c r="BB92" s="81" t="s">
        <v>78</v>
      </c>
      <c r="BC92" s="81" t="s">
        <v>79</v>
      </c>
      <c r="BD92" s="82" t="s">
        <v>80</v>
      </c>
      <c r="BE92" s="33"/>
    </row>
    <row r="93" spans="1:57" s="2" customFormat="1" ht="10.8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83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5"/>
      <c r="BE93" s="33"/>
    </row>
    <row r="94" spans="1:90" s="6" customFormat="1" ht="32.4" customHeight="1">
      <c r="A94" s="6"/>
      <c r="B94" s="86"/>
      <c r="C94" s="87" t="s">
        <v>81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9">
        <f>ROUND(AG95,2)</f>
        <v>9016641.72</v>
      </c>
      <c r="AH94" s="89"/>
      <c r="AI94" s="89"/>
      <c r="AJ94" s="89"/>
      <c r="AK94" s="89"/>
      <c r="AL94" s="89"/>
      <c r="AM94" s="89"/>
      <c r="AN94" s="90">
        <f>SUM(AG94,AT94)</f>
        <v>10910136.48</v>
      </c>
      <c r="AO94" s="90"/>
      <c r="AP94" s="90"/>
      <c r="AQ94" s="91" t="s">
        <v>1</v>
      </c>
      <c r="AR94" s="86"/>
      <c r="AS94" s="92">
        <f>ROUND(AS95,2)</f>
        <v>0</v>
      </c>
      <c r="AT94" s="93">
        <f>ROUND(SUM(AV94:AW94),2)</f>
        <v>1893494.76</v>
      </c>
      <c r="AU94" s="94">
        <f>ROUND(AU95,5)</f>
        <v>2922.81895</v>
      </c>
      <c r="AV94" s="93">
        <f>ROUND(AZ94*L29,2)</f>
        <v>1893494.76</v>
      </c>
      <c r="AW94" s="93">
        <f>ROUND(BA94*L30,2)</f>
        <v>0</v>
      </c>
      <c r="AX94" s="93">
        <f>ROUND(BB94*L29,2)</f>
        <v>0</v>
      </c>
      <c r="AY94" s="93">
        <f>ROUND(BC94*L30,2)</f>
        <v>0</v>
      </c>
      <c r="AZ94" s="93">
        <f>ROUND(AZ95,2)</f>
        <v>9016641.72</v>
      </c>
      <c r="BA94" s="93">
        <f>ROUND(BA95,2)</f>
        <v>0</v>
      </c>
      <c r="BB94" s="93">
        <f>ROUND(BB95,2)</f>
        <v>0</v>
      </c>
      <c r="BC94" s="93">
        <f>ROUND(BC95,2)</f>
        <v>0</v>
      </c>
      <c r="BD94" s="95">
        <f>ROUND(BD95,2)</f>
        <v>0</v>
      </c>
      <c r="BE94" s="6"/>
      <c r="BS94" s="96" t="s">
        <v>82</v>
      </c>
      <c r="BT94" s="96" t="s">
        <v>83</v>
      </c>
      <c r="BU94" s="97" t="s">
        <v>84</v>
      </c>
      <c r="BV94" s="96" t="s">
        <v>85</v>
      </c>
      <c r="BW94" s="96" t="s">
        <v>4</v>
      </c>
      <c r="BX94" s="96" t="s">
        <v>86</v>
      </c>
      <c r="CL94" s="96" t="s">
        <v>17</v>
      </c>
    </row>
    <row r="95" spans="1:91" s="7" customFormat="1" ht="16.5" customHeight="1">
      <c r="A95" s="98" t="s">
        <v>87</v>
      </c>
      <c r="B95" s="99"/>
      <c r="C95" s="100"/>
      <c r="D95" s="101" t="s">
        <v>88</v>
      </c>
      <c r="E95" s="101"/>
      <c r="F95" s="101"/>
      <c r="G95" s="101"/>
      <c r="H95" s="101"/>
      <c r="I95" s="102"/>
      <c r="J95" s="101" t="s">
        <v>89</v>
      </c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3">
        <f>'2235-1 - Vodovodní řady'!J30</f>
        <v>9016641.72</v>
      </c>
      <c r="AH95" s="102"/>
      <c r="AI95" s="102"/>
      <c r="AJ95" s="102"/>
      <c r="AK95" s="102"/>
      <c r="AL95" s="102"/>
      <c r="AM95" s="102"/>
      <c r="AN95" s="103">
        <f>SUM(AG95,AT95)</f>
        <v>10910136.48</v>
      </c>
      <c r="AO95" s="102"/>
      <c r="AP95" s="102"/>
      <c r="AQ95" s="104" t="s">
        <v>90</v>
      </c>
      <c r="AR95" s="99"/>
      <c r="AS95" s="105">
        <v>0</v>
      </c>
      <c r="AT95" s="106">
        <f>ROUND(SUM(AV95:AW95),2)</f>
        <v>1893494.76</v>
      </c>
      <c r="AU95" s="107">
        <f>'2235-1 - Vodovodní řady'!P128</f>
        <v>2922.818945</v>
      </c>
      <c r="AV95" s="106">
        <f>'2235-1 - Vodovodní řady'!J33</f>
        <v>1893494.76</v>
      </c>
      <c r="AW95" s="106">
        <f>'2235-1 - Vodovodní řady'!J34</f>
        <v>0</v>
      </c>
      <c r="AX95" s="106">
        <f>'2235-1 - Vodovodní řady'!J35</f>
        <v>0</v>
      </c>
      <c r="AY95" s="106">
        <f>'2235-1 - Vodovodní řady'!J36</f>
        <v>0</v>
      </c>
      <c r="AZ95" s="106">
        <f>'2235-1 - Vodovodní řady'!F33</f>
        <v>9016641.72</v>
      </c>
      <c r="BA95" s="106">
        <f>'2235-1 - Vodovodní řady'!F34</f>
        <v>0</v>
      </c>
      <c r="BB95" s="106">
        <f>'2235-1 - Vodovodní řady'!F35</f>
        <v>0</v>
      </c>
      <c r="BC95" s="106">
        <f>'2235-1 - Vodovodní řady'!F36</f>
        <v>0</v>
      </c>
      <c r="BD95" s="108">
        <f>'2235-1 - Vodovodní řady'!F37</f>
        <v>0</v>
      </c>
      <c r="BE95" s="7"/>
      <c r="BT95" s="109" t="s">
        <v>91</v>
      </c>
      <c r="BV95" s="109" t="s">
        <v>85</v>
      </c>
      <c r="BW95" s="109" t="s">
        <v>92</v>
      </c>
      <c r="BX95" s="109" t="s">
        <v>4</v>
      </c>
      <c r="CL95" s="109" t="s">
        <v>17</v>
      </c>
      <c r="CM95" s="109" t="s">
        <v>93</v>
      </c>
    </row>
    <row r="96" spans="1:57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35-1 - Vodovodní ř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0"/>
    </row>
    <row r="2" spans="12:5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  <c r="AZ2" s="111" t="s">
        <v>94</v>
      </c>
      <c r="BA2" s="111" t="s">
        <v>1</v>
      </c>
      <c r="BB2" s="111" t="s">
        <v>1</v>
      </c>
      <c r="BC2" s="111" t="s">
        <v>95</v>
      </c>
      <c r="BD2" s="111" t="s">
        <v>93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93</v>
      </c>
      <c r="AZ3" s="111" t="s">
        <v>96</v>
      </c>
      <c r="BA3" s="111" t="s">
        <v>1</v>
      </c>
      <c r="BB3" s="111" t="s">
        <v>1</v>
      </c>
      <c r="BC3" s="111" t="s">
        <v>97</v>
      </c>
      <c r="BD3" s="111" t="s">
        <v>93</v>
      </c>
    </row>
    <row r="4" spans="2:56" s="1" customFormat="1" ht="24.95" customHeight="1">
      <c r="B4" s="22"/>
      <c r="D4" s="23" t="s">
        <v>98</v>
      </c>
      <c r="L4" s="22"/>
      <c r="M4" s="112" t="s">
        <v>10</v>
      </c>
      <c r="AT4" s="19" t="s">
        <v>3</v>
      </c>
      <c r="AZ4" s="111" t="s">
        <v>99</v>
      </c>
      <c r="BA4" s="111" t="s">
        <v>1</v>
      </c>
      <c r="BB4" s="111" t="s">
        <v>1</v>
      </c>
      <c r="BC4" s="111" t="s">
        <v>100</v>
      </c>
      <c r="BD4" s="111" t="s">
        <v>93</v>
      </c>
    </row>
    <row r="5" spans="2:56" s="1" customFormat="1" ht="6.95" customHeight="1">
      <c r="B5" s="22"/>
      <c r="L5" s="22"/>
      <c r="AZ5" s="111" t="s">
        <v>101</v>
      </c>
      <c r="BA5" s="111" t="s">
        <v>1</v>
      </c>
      <c r="BB5" s="111" t="s">
        <v>1</v>
      </c>
      <c r="BC5" s="111" t="s">
        <v>102</v>
      </c>
      <c r="BD5" s="111" t="s">
        <v>93</v>
      </c>
    </row>
    <row r="6" spans="2:56" s="1" customFormat="1" ht="12" customHeight="1">
      <c r="B6" s="22"/>
      <c r="D6" s="29" t="s">
        <v>14</v>
      </c>
      <c r="L6" s="22"/>
      <c r="AZ6" s="111" t="s">
        <v>103</v>
      </c>
      <c r="BA6" s="111" t="s">
        <v>1</v>
      </c>
      <c r="BB6" s="111" t="s">
        <v>1</v>
      </c>
      <c r="BC6" s="111" t="s">
        <v>104</v>
      </c>
      <c r="BD6" s="111" t="s">
        <v>93</v>
      </c>
    </row>
    <row r="7" spans="2:56" s="1" customFormat="1" ht="16.5" customHeight="1">
      <c r="B7" s="22"/>
      <c r="E7" s="113" t="str">
        <f>'Rekapitulace stavby'!K6</f>
        <v>Sedlec, obnova vodovodu</v>
      </c>
      <c r="F7" s="29"/>
      <c r="G7" s="29"/>
      <c r="H7" s="29"/>
      <c r="L7" s="22"/>
      <c r="AZ7" s="111" t="s">
        <v>105</v>
      </c>
      <c r="BA7" s="111" t="s">
        <v>1</v>
      </c>
      <c r="BB7" s="111" t="s">
        <v>1</v>
      </c>
      <c r="BC7" s="111" t="s">
        <v>106</v>
      </c>
      <c r="BD7" s="111" t="s">
        <v>93</v>
      </c>
    </row>
    <row r="8" spans="1:56" s="2" customFormat="1" ht="12" customHeight="1">
      <c r="A8" s="33"/>
      <c r="B8" s="34"/>
      <c r="C8" s="33"/>
      <c r="D8" s="29" t="s">
        <v>107</v>
      </c>
      <c r="E8" s="33"/>
      <c r="F8" s="33"/>
      <c r="G8" s="33"/>
      <c r="H8" s="33"/>
      <c r="I8" s="33"/>
      <c r="J8" s="33"/>
      <c r="K8" s="33"/>
      <c r="L8" s="49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11" t="s">
        <v>108</v>
      </c>
      <c r="BA8" s="111" t="s">
        <v>1</v>
      </c>
      <c r="BB8" s="111" t="s">
        <v>1</v>
      </c>
      <c r="BC8" s="111" t="s">
        <v>109</v>
      </c>
      <c r="BD8" s="111" t="s">
        <v>93</v>
      </c>
    </row>
    <row r="9" spans="1:56" s="2" customFormat="1" ht="16.5" customHeight="1">
      <c r="A9" s="33"/>
      <c r="B9" s="34"/>
      <c r="C9" s="33"/>
      <c r="D9" s="33"/>
      <c r="E9" s="61" t="s">
        <v>110</v>
      </c>
      <c r="F9" s="33"/>
      <c r="G9" s="33"/>
      <c r="H9" s="33"/>
      <c r="I9" s="33"/>
      <c r="J9" s="33"/>
      <c r="K9" s="33"/>
      <c r="L9" s="49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11" t="s">
        <v>111</v>
      </c>
      <c r="BA9" s="111" t="s">
        <v>1</v>
      </c>
      <c r="BB9" s="111" t="s">
        <v>1</v>
      </c>
      <c r="BC9" s="111" t="s">
        <v>112</v>
      </c>
      <c r="BD9" s="111" t="s">
        <v>93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9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11" t="s">
        <v>113</v>
      </c>
      <c r="BA10" s="111" t="s">
        <v>1</v>
      </c>
      <c r="BB10" s="111" t="s">
        <v>1</v>
      </c>
      <c r="BC10" s="111" t="s">
        <v>114</v>
      </c>
      <c r="BD10" s="111" t="s">
        <v>93</v>
      </c>
    </row>
    <row r="11" spans="1:56" s="2" customFormat="1" ht="12" customHeight="1">
      <c r="A11" s="33"/>
      <c r="B11" s="34"/>
      <c r="C11" s="33"/>
      <c r="D11" s="29" t="s">
        <v>16</v>
      </c>
      <c r="E11" s="33"/>
      <c r="F11" s="26" t="s">
        <v>17</v>
      </c>
      <c r="G11" s="33"/>
      <c r="H11" s="33"/>
      <c r="I11" s="29" t="s">
        <v>18</v>
      </c>
      <c r="J11" s="26" t="s">
        <v>19</v>
      </c>
      <c r="K11" s="33"/>
      <c r="L11" s="49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11" t="s">
        <v>115</v>
      </c>
      <c r="BA11" s="111" t="s">
        <v>1</v>
      </c>
      <c r="BB11" s="111" t="s">
        <v>1</v>
      </c>
      <c r="BC11" s="111" t="s">
        <v>116</v>
      </c>
      <c r="BD11" s="111" t="s">
        <v>93</v>
      </c>
    </row>
    <row r="12" spans="1:56" s="2" customFormat="1" ht="12" customHeight="1">
      <c r="A12" s="33"/>
      <c r="B12" s="34"/>
      <c r="C12" s="33"/>
      <c r="D12" s="29" t="s">
        <v>20</v>
      </c>
      <c r="E12" s="33"/>
      <c r="F12" s="26" t="s">
        <v>21</v>
      </c>
      <c r="G12" s="33"/>
      <c r="H12" s="33"/>
      <c r="I12" s="29" t="s">
        <v>22</v>
      </c>
      <c r="J12" s="63" t="str">
        <f>'Rekapitulace stavby'!AN8</f>
        <v>3. 1. 2023</v>
      </c>
      <c r="K12" s="33"/>
      <c r="L12" s="49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11" t="s">
        <v>117</v>
      </c>
      <c r="BA12" s="111" t="s">
        <v>1</v>
      </c>
      <c r="BB12" s="111" t="s">
        <v>1</v>
      </c>
      <c r="BC12" s="111" t="s">
        <v>118</v>
      </c>
      <c r="BD12" s="111" t="s">
        <v>93</v>
      </c>
    </row>
    <row r="13" spans="1:56" s="2" customFormat="1" ht="21.8" customHeight="1">
      <c r="A13" s="33"/>
      <c r="B13" s="34"/>
      <c r="C13" s="33"/>
      <c r="D13" s="25" t="s">
        <v>24</v>
      </c>
      <c r="E13" s="33"/>
      <c r="F13" s="30" t="s">
        <v>25</v>
      </c>
      <c r="G13" s="33"/>
      <c r="H13" s="33"/>
      <c r="I13" s="25" t="s">
        <v>26</v>
      </c>
      <c r="J13" s="30" t="s">
        <v>27</v>
      </c>
      <c r="K13" s="33"/>
      <c r="L13" s="49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111" t="s">
        <v>119</v>
      </c>
      <c r="BA13" s="111" t="s">
        <v>1</v>
      </c>
      <c r="BB13" s="111" t="s">
        <v>1</v>
      </c>
      <c r="BC13" s="111" t="s">
        <v>120</v>
      </c>
      <c r="BD13" s="111" t="s">
        <v>93</v>
      </c>
    </row>
    <row r="14" spans="1:56" s="2" customFormat="1" ht="12" customHeight="1">
      <c r="A14" s="33"/>
      <c r="B14" s="34"/>
      <c r="C14" s="33"/>
      <c r="D14" s="29" t="s">
        <v>28</v>
      </c>
      <c r="E14" s="33"/>
      <c r="F14" s="33"/>
      <c r="G14" s="33"/>
      <c r="H14" s="33"/>
      <c r="I14" s="29" t="s">
        <v>29</v>
      </c>
      <c r="J14" s="26" t="s">
        <v>30</v>
      </c>
      <c r="K14" s="33"/>
      <c r="L14" s="49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111" t="s">
        <v>121</v>
      </c>
      <c r="BA14" s="111" t="s">
        <v>1</v>
      </c>
      <c r="BB14" s="111" t="s">
        <v>1</v>
      </c>
      <c r="BC14" s="111" t="s">
        <v>122</v>
      </c>
      <c r="BD14" s="111" t="s">
        <v>93</v>
      </c>
    </row>
    <row r="15" spans="1:56" s="2" customFormat="1" ht="18" customHeight="1">
      <c r="A15" s="33"/>
      <c r="B15" s="34"/>
      <c r="C15" s="33"/>
      <c r="D15" s="33"/>
      <c r="E15" s="26" t="s">
        <v>31</v>
      </c>
      <c r="F15" s="33"/>
      <c r="G15" s="33"/>
      <c r="H15" s="33"/>
      <c r="I15" s="29" t="s">
        <v>32</v>
      </c>
      <c r="J15" s="26" t="s">
        <v>33</v>
      </c>
      <c r="K15" s="33"/>
      <c r="L15" s="49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111" t="s">
        <v>123</v>
      </c>
      <c r="BA15" s="111" t="s">
        <v>1</v>
      </c>
      <c r="BB15" s="111" t="s">
        <v>1</v>
      </c>
      <c r="BC15" s="111" t="s">
        <v>124</v>
      </c>
      <c r="BD15" s="111" t="s">
        <v>93</v>
      </c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9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111" t="s">
        <v>125</v>
      </c>
      <c r="BA16" s="111" t="s">
        <v>1</v>
      </c>
      <c r="BB16" s="111" t="s">
        <v>1</v>
      </c>
      <c r="BC16" s="111" t="s">
        <v>126</v>
      </c>
      <c r="BD16" s="111" t="s">
        <v>93</v>
      </c>
    </row>
    <row r="17" spans="1:56" s="2" customFormat="1" ht="12" customHeight="1">
      <c r="A17" s="33"/>
      <c r="B17" s="34"/>
      <c r="C17" s="33"/>
      <c r="D17" s="29" t="s">
        <v>34</v>
      </c>
      <c r="E17" s="33"/>
      <c r="F17" s="33"/>
      <c r="G17" s="33"/>
      <c r="H17" s="33"/>
      <c r="I17" s="29" t="s">
        <v>29</v>
      </c>
      <c r="J17" s="26" t="str">
        <f>'Rekapitulace stavby'!AN13</f>
        <v/>
      </c>
      <c r="K17" s="33"/>
      <c r="L17" s="49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111" t="s">
        <v>127</v>
      </c>
      <c r="BA17" s="111" t="s">
        <v>1</v>
      </c>
      <c r="BB17" s="111" t="s">
        <v>1</v>
      </c>
      <c r="BC17" s="111" t="s">
        <v>118</v>
      </c>
      <c r="BD17" s="111" t="s">
        <v>93</v>
      </c>
    </row>
    <row r="18" spans="1:56" s="2" customFormat="1" ht="18" customHeight="1">
      <c r="A18" s="33"/>
      <c r="B18" s="34"/>
      <c r="C18" s="33"/>
      <c r="D18" s="33"/>
      <c r="E18" s="26" t="str">
        <f>'Rekapitulace stavby'!E14</f>
        <v xml:space="preserve"> </v>
      </c>
      <c r="F18" s="26"/>
      <c r="G18" s="26"/>
      <c r="H18" s="26"/>
      <c r="I18" s="29" t="s">
        <v>32</v>
      </c>
      <c r="J18" s="26" t="str">
        <f>'Rekapitulace stavby'!AN14</f>
        <v/>
      </c>
      <c r="K18" s="33"/>
      <c r="L18" s="49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111" t="s">
        <v>128</v>
      </c>
      <c r="BA18" s="111" t="s">
        <v>1</v>
      </c>
      <c r="BB18" s="111" t="s">
        <v>1</v>
      </c>
      <c r="BC18" s="111" t="s">
        <v>120</v>
      </c>
      <c r="BD18" s="111" t="s">
        <v>93</v>
      </c>
    </row>
    <row r="19" spans="1:56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9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111" t="s">
        <v>129</v>
      </c>
      <c r="BA19" s="111" t="s">
        <v>1</v>
      </c>
      <c r="BB19" s="111" t="s">
        <v>1</v>
      </c>
      <c r="BC19" s="111" t="s">
        <v>130</v>
      </c>
      <c r="BD19" s="111" t="s">
        <v>93</v>
      </c>
    </row>
    <row r="20" spans="1:56" s="2" customFormat="1" ht="12" customHeight="1">
      <c r="A20" s="33"/>
      <c r="B20" s="34"/>
      <c r="C20" s="33"/>
      <c r="D20" s="29" t="s">
        <v>36</v>
      </c>
      <c r="E20" s="33"/>
      <c r="F20" s="33"/>
      <c r="G20" s="33"/>
      <c r="H20" s="33"/>
      <c r="I20" s="29" t="s">
        <v>29</v>
      </c>
      <c r="J20" s="26" t="s">
        <v>37</v>
      </c>
      <c r="K20" s="33"/>
      <c r="L20" s="49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Z20" s="111" t="s">
        <v>131</v>
      </c>
      <c r="BA20" s="111" t="s">
        <v>1</v>
      </c>
      <c r="BB20" s="111" t="s">
        <v>1</v>
      </c>
      <c r="BC20" s="111" t="s">
        <v>132</v>
      </c>
      <c r="BD20" s="111" t="s">
        <v>93</v>
      </c>
    </row>
    <row r="21" spans="1:56" s="2" customFormat="1" ht="18" customHeight="1">
      <c r="A21" s="33"/>
      <c r="B21" s="34"/>
      <c r="C21" s="33"/>
      <c r="D21" s="33"/>
      <c r="E21" s="26" t="s">
        <v>38</v>
      </c>
      <c r="F21" s="33"/>
      <c r="G21" s="33"/>
      <c r="H21" s="33"/>
      <c r="I21" s="29" t="s">
        <v>32</v>
      </c>
      <c r="J21" s="26" t="s">
        <v>39</v>
      </c>
      <c r="K21" s="33"/>
      <c r="L21" s="49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Z21" s="111" t="s">
        <v>133</v>
      </c>
      <c r="BA21" s="111" t="s">
        <v>1</v>
      </c>
      <c r="BB21" s="111" t="s">
        <v>1</v>
      </c>
      <c r="BC21" s="111" t="s">
        <v>134</v>
      </c>
      <c r="BD21" s="111" t="s">
        <v>93</v>
      </c>
    </row>
    <row r="22" spans="1:56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9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Z22" s="111" t="s">
        <v>135</v>
      </c>
      <c r="BA22" s="111" t="s">
        <v>1</v>
      </c>
      <c r="BB22" s="111" t="s">
        <v>1</v>
      </c>
      <c r="BC22" s="111" t="s">
        <v>83</v>
      </c>
      <c r="BD22" s="111" t="s">
        <v>93</v>
      </c>
    </row>
    <row r="23" spans="1:56" s="2" customFormat="1" ht="12" customHeight="1">
      <c r="A23" s="33"/>
      <c r="B23" s="34"/>
      <c r="C23" s="33"/>
      <c r="D23" s="29" t="s">
        <v>41</v>
      </c>
      <c r="E23" s="33"/>
      <c r="F23" s="33"/>
      <c r="G23" s="33"/>
      <c r="H23" s="33"/>
      <c r="I23" s="29" t="s">
        <v>29</v>
      </c>
      <c r="J23" s="26" t="s">
        <v>37</v>
      </c>
      <c r="K23" s="33"/>
      <c r="L23" s="49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Z23" s="111" t="s">
        <v>136</v>
      </c>
      <c r="BA23" s="111" t="s">
        <v>1</v>
      </c>
      <c r="BB23" s="111" t="s">
        <v>1</v>
      </c>
      <c r="BC23" s="111" t="s">
        <v>134</v>
      </c>
      <c r="BD23" s="111" t="s">
        <v>93</v>
      </c>
    </row>
    <row r="24" spans="1:56" s="2" customFormat="1" ht="18" customHeight="1">
      <c r="A24" s="33"/>
      <c r="B24" s="34"/>
      <c r="C24" s="33"/>
      <c r="D24" s="33"/>
      <c r="E24" s="26" t="s">
        <v>38</v>
      </c>
      <c r="F24" s="33"/>
      <c r="G24" s="33"/>
      <c r="H24" s="33"/>
      <c r="I24" s="29" t="s">
        <v>32</v>
      </c>
      <c r="J24" s="26" t="s">
        <v>39</v>
      </c>
      <c r="K24" s="33"/>
      <c r="L24" s="49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Z24" s="111" t="s">
        <v>137</v>
      </c>
      <c r="BA24" s="111" t="s">
        <v>1</v>
      </c>
      <c r="BB24" s="111" t="s">
        <v>1</v>
      </c>
      <c r="BC24" s="111" t="s">
        <v>138</v>
      </c>
      <c r="BD24" s="111" t="s">
        <v>93</v>
      </c>
    </row>
    <row r="25" spans="1:56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9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Z25" s="111" t="s">
        <v>139</v>
      </c>
      <c r="BA25" s="111" t="s">
        <v>1</v>
      </c>
      <c r="BB25" s="111" t="s">
        <v>1</v>
      </c>
      <c r="BC25" s="111" t="s">
        <v>140</v>
      </c>
      <c r="BD25" s="111" t="s">
        <v>93</v>
      </c>
    </row>
    <row r="26" spans="1:56" s="2" customFormat="1" ht="12" customHeight="1">
      <c r="A26" s="33"/>
      <c r="B26" s="34"/>
      <c r="C26" s="33"/>
      <c r="D26" s="29" t="s">
        <v>42</v>
      </c>
      <c r="E26" s="33"/>
      <c r="F26" s="33"/>
      <c r="G26" s="33"/>
      <c r="H26" s="33"/>
      <c r="I26" s="33"/>
      <c r="J26" s="33"/>
      <c r="K26" s="33"/>
      <c r="L26" s="49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Z26" s="111" t="s">
        <v>141</v>
      </c>
      <c r="BA26" s="111" t="s">
        <v>1</v>
      </c>
      <c r="BB26" s="111" t="s">
        <v>1</v>
      </c>
      <c r="BC26" s="111" t="s">
        <v>142</v>
      </c>
      <c r="BD26" s="111" t="s">
        <v>93</v>
      </c>
    </row>
    <row r="27" spans="1:56" s="8" customFormat="1" ht="16.5" customHeight="1">
      <c r="A27" s="114"/>
      <c r="B27" s="115"/>
      <c r="C27" s="114"/>
      <c r="D27" s="114"/>
      <c r="E27" s="31" t="s">
        <v>1</v>
      </c>
      <c r="F27" s="31"/>
      <c r="G27" s="31"/>
      <c r="H27" s="31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Z27" s="117" t="s">
        <v>143</v>
      </c>
      <c r="BA27" s="117" t="s">
        <v>1</v>
      </c>
      <c r="BB27" s="117" t="s">
        <v>1</v>
      </c>
      <c r="BC27" s="117" t="s">
        <v>144</v>
      </c>
      <c r="BD27" s="117" t="s">
        <v>93</v>
      </c>
    </row>
    <row r="28" spans="1:56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9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Z28" s="111" t="s">
        <v>145</v>
      </c>
      <c r="BA28" s="111" t="s">
        <v>1</v>
      </c>
      <c r="BB28" s="111" t="s">
        <v>1</v>
      </c>
      <c r="BC28" s="111" t="s">
        <v>83</v>
      </c>
      <c r="BD28" s="111" t="s">
        <v>93</v>
      </c>
    </row>
    <row r="29" spans="1:56" s="2" customFormat="1" ht="6.95" customHeight="1">
      <c r="A29" s="33"/>
      <c r="B29" s="34"/>
      <c r="C29" s="33"/>
      <c r="D29" s="84"/>
      <c r="E29" s="84"/>
      <c r="F29" s="84"/>
      <c r="G29" s="84"/>
      <c r="H29" s="84"/>
      <c r="I29" s="84"/>
      <c r="J29" s="84"/>
      <c r="K29" s="84"/>
      <c r="L29" s="49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Z29" s="111" t="s">
        <v>146</v>
      </c>
      <c r="BA29" s="111" t="s">
        <v>1</v>
      </c>
      <c r="BB29" s="111" t="s">
        <v>1</v>
      </c>
      <c r="BC29" s="111" t="s">
        <v>138</v>
      </c>
      <c r="BD29" s="111" t="s">
        <v>93</v>
      </c>
    </row>
    <row r="30" spans="1:56" s="2" customFormat="1" ht="25.4" customHeight="1">
      <c r="A30" s="33"/>
      <c r="B30" s="34"/>
      <c r="C30" s="33"/>
      <c r="D30" s="118" t="s">
        <v>43</v>
      </c>
      <c r="E30" s="33"/>
      <c r="F30" s="33"/>
      <c r="G30" s="33"/>
      <c r="H30" s="33"/>
      <c r="I30" s="33"/>
      <c r="J30" s="90">
        <f>ROUND(J128,2)</f>
        <v>9016641.72</v>
      </c>
      <c r="K30" s="33"/>
      <c r="L30" s="49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Z30" s="111" t="s">
        <v>147</v>
      </c>
      <c r="BA30" s="111" t="s">
        <v>1</v>
      </c>
      <c r="BB30" s="111" t="s">
        <v>1</v>
      </c>
      <c r="BC30" s="111" t="s">
        <v>140</v>
      </c>
      <c r="BD30" s="111" t="s">
        <v>93</v>
      </c>
    </row>
    <row r="31" spans="1:56" s="2" customFormat="1" ht="6.95" customHeight="1">
      <c r="A31" s="33"/>
      <c r="B31" s="34"/>
      <c r="C31" s="33"/>
      <c r="D31" s="84"/>
      <c r="E31" s="84"/>
      <c r="F31" s="84"/>
      <c r="G31" s="84"/>
      <c r="H31" s="84"/>
      <c r="I31" s="84"/>
      <c r="J31" s="84"/>
      <c r="K31" s="84"/>
      <c r="L31" s="49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Z31" s="111" t="s">
        <v>148</v>
      </c>
      <c r="BA31" s="111" t="s">
        <v>1</v>
      </c>
      <c r="BB31" s="111" t="s">
        <v>1</v>
      </c>
      <c r="BC31" s="111" t="s">
        <v>134</v>
      </c>
      <c r="BD31" s="111" t="s">
        <v>93</v>
      </c>
    </row>
    <row r="32" spans="1:56" s="2" customFormat="1" ht="14.4" customHeight="1">
      <c r="A32" s="33"/>
      <c r="B32" s="34"/>
      <c r="C32" s="33"/>
      <c r="D32" s="33"/>
      <c r="E32" s="33"/>
      <c r="F32" s="38" t="s">
        <v>45</v>
      </c>
      <c r="G32" s="33"/>
      <c r="H32" s="33"/>
      <c r="I32" s="38" t="s">
        <v>44</v>
      </c>
      <c r="J32" s="38" t="s">
        <v>46</v>
      </c>
      <c r="K32" s="33"/>
      <c r="L32" s="49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Z32" s="111" t="s">
        <v>149</v>
      </c>
      <c r="BA32" s="111" t="s">
        <v>1</v>
      </c>
      <c r="BB32" s="111" t="s">
        <v>1</v>
      </c>
      <c r="BC32" s="111" t="s">
        <v>150</v>
      </c>
      <c r="BD32" s="111" t="s">
        <v>93</v>
      </c>
    </row>
    <row r="33" spans="1:56" s="2" customFormat="1" ht="14.4" customHeight="1">
      <c r="A33" s="33"/>
      <c r="B33" s="34"/>
      <c r="C33" s="33"/>
      <c r="D33" s="119" t="s">
        <v>47</v>
      </c>
      <c r="E33" s="29" t="s">
        <v>48</v>
      </c>
      <c r="F33" s="120">
        <f>ROUND((SUM(BE128:BE390)),2)</f>
        <v>9016641.72</v>
      </c>
      <c r="G33" s="33"/>
      <c r="H33" s="33"/>
      <c r="I33" s="121">
        <v>0.21</v>
      </c>
      <c r="J33" s="120">
        <f>ROUND(((SUM(BE128:BE390))*I33),2)</f>
        <v>1893494.76</v>
      </c>
      <c r="K33" s="33"/>
      <c r="L33" s="49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Z33" s="111" t="s">
        <v>151</v>
      </c>
      <c r="BA33" s="111" t="s">
        <v>1</v>
      </c>
      <c r="BB33" s="111" t="s">
        <v>1</v>
      </c>
      <c r="BC33" s="111" t="s">
        <v>152</v>
      </c>
      <c r="BD33" s="111" t="s">
        <v>93</v>
      </c>
    </row>
    <row r="34" spans="1:56" s="2" customFormat="1" ht="14.4" customHeight="1">
      <c r="A34" s="33"/>
      <c r="B34" s="34"/>
      <c r="C34" s="33"/>
      <c r="D34" s="33"/>
      <c r="E34" s="29" t="s">
        <v>49</v>
      </c>
      <c r="F34" s="120">
        <f>ROUND((SUM(BF128:BF390)),2)</f>
        <v>0</v>
      </c>
      <c r="G34" s="33"/>
      <c r="H34" s="33"/>
      <c r="I34" s="121">
        <v>0.15</v>
      </c>
      <c r="J34" s="120">
        <f>ROUND(((SUM(BF128:BF390))*I34),2)</f>
        <v>0</v>
      </c>
      <c r="K34" s="33"/>
      <c r="L34" s="49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Z34" s="111" t="s">
        <v>153</v>
      </c>
      <c r="BA34" s="111" t="s">
        <v>1</v>
      </c>
      <c r="BB34" s="111" t="s">
        <v>1</v>
      </c>
      <c r="BC34" s="111" t="s">
        <v>154</v>
      </c>
      <c r="BD34" s="111" t="s">
        <v>93</v>
      </c>
    </row>
    <row r="35" spans="1:56" s="2" customFormat="1" ht="14.4" customHeight="1" hidden="1">
      <c r="A35" s="33"/>
      <c r="B35" s="34"/>
      <c r="C35" s="33"/>
      <c r="D35" s="33"/>
      <c r="E35" s="29" t="s">
        <v>50</v>
      </c>
      <c r="F35" s="120">
        <f>ROUND((SUM(BG128:BG390)),2)</f>
        <v>0</v>
      </c>
      <c r="G35" s="33"/>
      <c r="H35" s="33"/>
      <c r="I35" s="121">
        <v>0.21</v>
      </c>
      <c r="J35" s="120">
        <f>0</f>
        <v>0</v>
      </c>
      <c r="K35" s="33"/>
      <c r="L35" s="49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Z35" s="111" t="s">
        <v>155</v>
      </c>
      <c r="BA35" s="111" t="s">
        <v>1</v>
      </c>
      <c r="BB35" s="111" t="s">
        <v>1</v>
      </c>
      <c r="BC35" s="111" t="s">
        <v>156</v>
      </c>
      <c r="BD35" s="111" t="s">
        <v>93</v>
      </c>
    </row>
    <row r="36" spans="1:56" s="2" customFormat="1" ht="14.4" customHeight="1" hidden="1">
      <c r="A36" s="33"/>
      <c r="B36" s="34"/>
      <c r="C36" s="33"/>
      <c r="D36" s="33"/>
      <c r="E36" s="29" t="s">
        <v>51</v>
      </c>
      <c r="F36" s="120">
        <f>ROUND((SUM(BH128:BH390)),2)</f>
        <v>0</v>
      </c>
      <c r="G36" s="33"/>
      <c r="H36" s="33"/>
      <c r="I36" s="121">
        <v>0.15</v>
      </c>
      <c r="J36" s="120">
        <f>0</f>
        <v>0</v>
      </c>
      <c r="K36" s="33"/>
      <c r="L36" s="49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Z36" s="111" t="s">
        <v>157</v>
      </c>
      <c r="BA36" s="111" t="s">
        <v>1</v>
      </c>
      <c r="BB36" s="111" t="s">
        <v>1</v>
      </c>
      <c r="BC36" s="111" t="s">
        <v>158</v>
      </c>
      <c r="BD36" s="111" t="s">
        <v>93</v>
      </c>
    </row>
    <row r="37" spans="1:56" s="2" customFormat="1" ht="14.4" customHeight="1" hidden="1">
      <c r="A37" s="33"/>
      <c r="B37" s="34"/>
      <c r="C37" s="33"/>
      <c r="D37" s="33"/>
      <c r="E37" s="29" t="s">
        <v>52</v>
      </c>
      <c r="F37" s="120">
        <f>ROUND((SUM(BI128:BI390)),2)</f>
        <v>0</v>
      </c>
      <c r="G37" s="33"/>
      <c r="H37" s="33"/>
      <c r="I37" s="121">
        <v>0</v>
      </c>
      <c r="J37" s="120">
        <f>0</f>
        <v>0</v>
      </c>
      <c r="K37" s="33"/>
      <c r="L37" s="49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Z37" s="111" t="s">
        <v>159</v>
      </c>
      <c r="BA37" s="111" t="s">
        <v>1</v>
      </c>
      <c r="BB37" s="111" t="s">
        <v>1</v>
      </c>
      <c r="BC37" s="111" t="s">
        <v>160</v>
      </c>
      <c r="BD37" s="111" t="s">
        <v>93</v>
      </c>
    </row>
    <row r="38" spans="1:56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9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Z38" s="111" t="s">
        <v>161</v>
      </c>
      <c r="BA38" s="111" t="s">
        <v>1</v>
      </c>
      <c r="BB38" s="111" t="s">
        <v>1</v>
      </c>
      <c r="BC38" s="111" t="s">
        <v>160</v>
      </c>
      <c r="BD38" s="111" t="s">
        <v>93</v>
      </c>
    </row>
    <row r="39" spans="1:56" s="2" customFormat="1" ht="25.4" customHeight="1">
      <c r="A39" s="33"/>
      <c r="B39" s="34"/>
      <c r="C39" s="122"/>
      <c r="D39" s="123" t="s">
        <v>53</v>
      </c>
      <c r="E39" s="75"/>
      <c r="F39" s="75"/>
      <c r="G39" s="124" t="s">
        <v>54</v>
      </c>
      <c r="H39" s="125" t="s">
        <v>55</v>
      </c>
      <c r="I39" s="75"/>
      <c r="J39" s="126">
        <f>SUM(J30:J37)</f>
        <v>10910136.48</v>
      </c>
      <c r="K39" s="127"/>
      <c r="L39" s="49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Z39" s="111" t="s">
        <v>162</v>
      </c>
      <c r="BA39" s="111" t="s">
        <v>1</v>
      </c>
      <c r="BB39" s="111" t="s">
        <v>1</v>
      </c>
      <c r="BC39" s="111" t="s">
        <v>163</v>
      </c>
      <c r="BD39" s="111" t="s">
        <v>93</v>
      </c>
    </row>
    <row r="40" spans="1:56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9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Z40" s="111" t="s">
        <v>164</v>
      </c>
      <c r="BA40" s="111" t="s">
        <v>1</v>
      </c>
      <c r="BB40" s="111" t="s">
        <v>1</v>
      </c>
      <c r="BC40" s="111" t="s">
        <v>165</v>
      </c>
      <c r="BD40" s="111" t="s">
        <v>93</v>
      </c>
    </row>
    <row r="41" spans="2:56" s="1" customFormat="1" ht="14.4" customHeight="1">
      <c r="B41" s="22"/>
      <c r="L41" s="22"/>
      <c r="AZ41" s="111" t="s">
        <v>166</v>
      </c>
      <c r="BA41" s="111" t="s">
        <v>1</v>
      </c>
      <c r="BB41" s="111" t="s">
        <v>1</v>
      </c>
      <c r="BC41" s="111" t="s">
        <v>167</v>
      </c>
      <c r="BD41" s="111" t="s">
        <v>93</v>
      </c>
    </row>
    <row r="42" spans="2:56" s="1" customFormat="1" ht="14.4" customHeight="1">
      <c r="B42" s="22"/>
      <c r="L42" s="22"/>
      <c r="AZ42" s="111" t="s">
        <v>168</v>
      </c>
      <c r="BA42" s="111" t="s">
        <v>1</v>
      </c>
      <c r="BB42" s="111" t="s">
        <v>1</v>
      </c>
      <c r="BC42" s="111" t="s">
        <v>169</v>
      </c>
      <c r="BD42" s="111" t="s">
        <v>93</v>
      </c>
    </row>
    <row r="43" spans="2:56" s="1" customFormat="1" ht="14.4" customHeight="1">
      <c r="B43" s="22"/>
      <c r="L43" s="22"/>
      <c r="AZ43" s="111" t="s">
        <v>170</v>
      </c>
      <c r="BA43" s="111" t="s">
        <v>1</v>
      </c>
      <c r="BB43" s="111" t="s">
        <v>1</v>
      </c>
      <c r="BC43" s="111" t="s">
        <v>171</v>
      </c>
      <c r="BD43" s="111" t="s">
        <v>93</v>
      </c>
    </row>
    <row r="44" spans="2:56" s="1" customFormat="1" ht="14.4" customHeight="1">
      <c r="B44" s="22"/>
      <c r="L44" s="22"/>
      <c r="AZ44" s="111" t="s">
        <v>172</v>
      </c>
      <c r="BA44" s="111" t="s">
        <v>1</v>
      </c>
      <c r="BB44" s="111" t="s">
        <v>1</v>
      </c>
      <c r="BC44" s="111" t="s">
        <v>173</v>
      </c>
      <c r="BD44" s="111" t="s">
        <v>93</v>
      </c>
    </row>
    <row r="45" spans="2:56" s="1" customFormat="1" ht="14.4" customHeight="1">
      <c r="B45" s="22"/>
      <c r="L45" s="22"/>
      <c r="AZ45" s="111" t="s">
        <v>174</v>
      </c>
      <c r="BA45" s="111" t="s">
        <v>1</v>
      </c>
      <c r="BB45" s="111" t="s">
        <v>1</v>
      </c>
      <c r="BC45" s="111" t="s">
        <v>175</v>
      </c>
      <c r="BD45" s="111" t="s">
        <v>93</v>
      </c>
    </row>
    <row r="46" spans="2:56" s="1" customFormat="1" ht="14.4" customHeight="1">
      <c r="B46" s="22"/>
      <c r="L46" s="22"/>
      <c r="AZ46" s="111" t="s">
        <v>176</v>
      </c>
      <c r="BA46" s="111" t="s">
        <v>1</v>
      </c>
      <c r="BB46" s="111" t="s">
        <v>1</v>
      </c>
      <c r="BC46" s="111" t="s">
        <v>177</v>
      </c>
      <c r="BD46" s="111" t="s">
        <v>93</v>
      </c>
    </row>
    <row r="47" spans="2:56" s="1" customFormat="1" ht="14.4" customHeight="1">
      <c r="B47" s="22"/>
      <c r="L47" s="22"/>
      <c r="AZ47" s="111" t="s">
        <v>178</v>
      </c>
      <c r="BA47" s="111" t="s">
        <v>1</v>
      </c>
      <c r="BB47" s="111" t="s">
        <v>1</v>
      </c>
      <c r="BC47" s="111" t="s">
        <v>179</v>
      </c>
      <c r="BD47" s="111" t="s">
        <v>93</v>
      </c>
    </row>
    <row r="48" spans="2:56" s="1" customFormat="1" ht="14.4" customHeight="1">
      <c r="B48" s="22"/>
      <c r="L48" s="22"/>
      <c r="AZ48" s="111" t="s">
        <v>180</v>
      </c>
      <c r="BA48" s="111" t="s">
        <v>1</v>
      </c>
      <c r="BB48" s="111" t="s">
        <v>1</v>
      </c>
      <c r="BC48" s="111" t="s">
        <v>181</v>
      </c>
      <c r="BD48" s="111" t="s">
        <v>93</v>
      </c>
    </row>
    <row r="49" spans="2:56" s="2" customFormat="1" ht="14.4" customHeight="1">
      <c r="B49" s="49"/>
      <c r="D49" s="50" t="s">
        <v>56</v>
      </c>
      <c r="E49" s="51"/>
      <c r="F49" s="51"/>
      <c r="G49" s="50" t="s">
        <v>57</v>
      </c>
      <c r="H49" s="51"/>
      <c r="I49" s="51"/>
      <c r="J49" s="51"/>
      <c r="K49" s="51"/>
      <c r="L49" s="49"/>
      <c r="AZ49" s="111" t="s">
        <v>182</v>
      </c>
      <c r="BA49" s="111" t="s">
        <v>1</v>
      </c>
      <c r="BB49" s="111" t="s">
        <v>1</v>
      </c>
      <c r="BC49" s="111" t="s">
        <v>183</v>
      </c>
      <c r="BD49" s="111" t="s">
        <v>93</v>
      </c>
    </row>
    <row r="50" spans="2:12" ht="12">
      <c r="B50" s="22"/>
      <c r="L50" s="22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1:31" s="2" customFormat="1" ht="12">
      <c r="A60" s="33"/>
      <c r="B60" s="34"/>
      <c r="C60" s="33"/>
      <c r="D60" s="52" t="s">
        <v>58</v>
      </c>
      <c r="E60" s="36"/>
      <c r="F60" s="128" t="s">
        <v>59</v>
      </c>
      <c r="G60" s="52" t="s">
        <v>58</v>
      </c>
      <c r="H60" s="36"/>
      <c r="I60" s="36"/>
      <c r="J60" s="129" t="s">
        <v>59</v>
      </c>
      <c r="K60" s="36"/>
      <c r="L60" s="49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2:12" ht="12">
      <c r="B61" s="22"/>
      <c r="L61" s="22"/>
    </row>
    <row r="62" spans="2:12" ht="12">
      <c r="B62" s="22"/>
      <c r="L62" s="22"/>
    </row>
    <row r="63" spans="2:12" ht="12">
      <c r="B63" s="22"/>
      <c r="L63" s="22"/>
    </row>
    <row r="64" spans="1:31" s="2" customFormat="1" ht="12">
      <c r="A64" s="33"/>
      <c r="B64" s="34"/>
      <c r="C64" s="33"/>
      <c r="D64" s="50" t="s">
        <v>60</v>
      </c>
      <c r="E64" s="53"/>
      <c r="F64" s="53"/>
      <c r="G64" s="50" t="s">
        <v>61</v>
      </c>
      <c r="H64" s="53"/>
      <c r="I64" s="53"/>
      <c r="J64" s="53"/>
      <c r="K64" s="53"/>
      <c r="L64" s="49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2:12" ht="12">
      <c r="B65" s="22"/>
      <c r="L65" s="22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1:31" s="2" customFormat="1" ht="12">
      <c r="A75" s="33"/>
      <c r="B75" s="34"/>
      <c r="C75" s="33"/>
      <c r="D75" s="52" t="s">
        <v>58</v>
      </c>
      <c r="E75" s="36"/>
      <c r="F75" s="128" t="s">
        <v>59</v>
      </c>
      <c r="G75" s="52" t="s">
        <v>58</v>
      </c>
      <c r="H75" s="36"/>
      <c r="I75" s="36"/>
      <c r="J75" s="129" t="s">
        <v>59</v>
      </c>
      <c r="K75" s="36"/>
      <c r="L75" s="49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4.4" customHeight="1">
      <c r="A76" s="33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49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80" spans="1:31" s="2" customFormat="1" ht="6.95" customHeight="1">
      <c r="A80" s="33"/>
      <c r="B80" s="56"/>
      <c r="C80" s="57"/>
      <c r="D80" s="57"/>
      <c r="E80" s="57"/>
      <c r="F80" s="57"/>
      <c r="G80" s="57"/>
      <c r="H80" s="57"/>
      <c r="I80" s="57"/>
      <c r="J80" s="57"/>
      <c r="K80" s="57"/>
      <c r="L80" s="49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24.95" customHeight="1">
      <c r="A81" s="33"/>
      <c r="B81" s="34"/>
      <c r="C81" s="23" t="s">
        <v>184</v>
      </c>
      <c r="D81" s="33"/>
      <c r="E81" s="33"/>
      <c r="F81" s="33"/>
      <c r="G81" s="33"/>
      <c r="H81" s="33"/>
      <c r="I81" s="33"/>
      <c r="J81" s="33"/>
      <c r="K81" s="33"/>
      <c r="L81" s="49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49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 customHeight="1">
      <c r="A83" s="33"/>
      <c r="B83" s="34"/>
      <c r="C83" s="29" t="s">
        <v>14</v>
      </c>
      <c r="D83" s="33"/>
      <c r="E83" s="33"/>
      <c r="F83" s="33"/>
      <c r="G83" s="33"/>
      <c r="H83" s="33"/>
      <c r="I83" s="33"/>
      <c r="J83" s="33"/>
      <c r="K83" s="33"/>
      <c r="L83" s="49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6.5" customHeight="1">
      <c r="A84" s="33"/>
      <c r="B84" s="34"/>
      <c r="C84" s="33"/>
      <c r="D84" s="33"/>
      <c r="E84" s="113" t="str">
        <f>E7</f>
        <v>Sedlec, obnova vodovodu</v>
      </c>
      <c r="F84" s="29"/>
      <c r="G84" s="29"/>
      <c r="H84" s="29"/>
      <c r="I84" s="33"/>
      <c r="J84" s="33"/>
      <c r="K84" s="33"/>
      <c r="L84" s="49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9" t="s">
        <v>107</v>
      </c>
      <c r="D85" s="33"/>
      <c r="E85" s="33"/>
      <c r="F85" s="33"/>
      <c r="G85" s="33"/>
      <c r="H85" s="33"/>
      <c r="I85" s="33"/>
      <c r="J85" s="33"/>
      <c r="K85" s="33"/>
      <c r="L85" s="49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6.5" customHeight="1">
      <c r="A86" s="33"/>
      <c r="B86" s="34"/>
      <c r="C86" s="33"/>
      <c r="D86" s="33"/>
      <c r="E86" s="61" t="str">
        <f>E9</f>
        <v>2235-1 - Vodovodní řady</v>
      </c>
      <c r="F86" s="33"/>
      <c r="G86" s="33"/>
      <c r="H86" s="33"/>
      <c r="I86" s="33"/>
      <c r="J86" s="33"/>
      <c r="K86" s="33"/>
      <c r="L86" s="49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6.9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49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9" t="s">
        <v>20</v>
      </c>
      <c r="D88" s="33"/>
      <c r="E88" s="33"/>
      <c r="F88" s="26" t="str">
        <f>F12</f>
        <v>Sedlec u Benátek nad Jizerou</v>
      </c>
      <c r="G88" s="33"/>
      <c r="H88" s="33"/>
      <c r="I88" s="29" t="s">
        <v>22</v>
      </c>
      <c r="J88" s="63" t="str">
        <f>IF(J12="","",J12)</f>
        <v>3. 1. 2023</v>
      </c>
      <c r="K88" s="33"/>
      <c r="L88" s="49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6.9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49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>
      <c r="A90" s="33"/>
      <c r="B90" s="34"/>
      <c r="C90" s="29" t="s">
        <v>28</v>
      </c>
      <c r="D90" s="33"/>
      <c r="E90" s="33"/>
      <c r="F90" s="26" t="str">
        <f>E15</f>
        <v>Vodovody a kanalizace Mladá Boleslav, a.s.</v>
      </c>
      <c r="G90" s="33"/>
      <c r="H90" s="33"/>
      <c r="I90" s="29" t="s">
        <v>36</v>
      </c>
      <c r="J90" s="31" t="str">
        <f>E21</f>
        <v>Ing. Petr Čepický</v>
      </c>
      <c r="K90" s="33"/>
      <c r="L90" s="49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9" t="s">
        <v>34</v>
      </c>
      <c r="D91" s="33"/>
      <c r="E91" s="33"/>
      <c r="F91" s="26" t="str">
        <f>IF(E18="","",E18)</f>
        <v xml:space="preserve"> </v>
      </c>
      <c r="G91" s="33"/>
      <c r="H91" s="33"/>
      <c r="I91" s="29" t="s">
        <v>41</v>
      </c>
      <c r="J91" s="31" t="str">
        <f>E24</f>
        <v>Ing. Petr Čepický</v>
      </c>
      <c r="K91" s="33"/>
      <c r="L91" s="49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0.3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9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9.25" customHeight="1">
      <c r="A93" s="33"/>
      <c r="B93" s="34"/>
      <c r="C93" s="130" t="s">
        <v>185</v>
      </c>
      <c r="D93" s="122"/>
      <c r="E93" s="122"/>
      <c r="F93" s="122"/>
      <c r="G93" s="122"/>
      <c r="H93" s="122"/>
      <c r="I93" s="122"/>
      <c r="J93" s="131" t="s">
        <v>186</v>
      </c>
      <c r="K93" s="122"/>
      <c r="L93" s="49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0.3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9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22.8" customHeight="1">
      <c r="A95" s="33"/>
      <c r="B95" s="34"/>
      <c r="C95" s="132" t="s">
        <v>187</v>
      </c>
      <c r="D95" s="33"/>
      <c r="E95" s="33"/>
      <c r="F95" s="33"/>
      <c r="G95" s="33"/>
      <c r="H95" s="33"/>
      <c r="I95" s="33"/>
      <c r="J95" s="90">
        <f>J128</f>
        <v>9016641.72</v>
      </c>
      <c r="K95" s="33"/>
      <c r="L95" s="49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U95" s="19" t="s">
        <v>188</v>
      </c>
    </row>
    <row r="96" spans="1:31" s="9" customFormat="1" ht="24.95" customHeight="1">
      <c r="A96" s="9"/>
      <c r="B96" s="133"/>
      <c r="C96" s="9"/>
      <c r="D96" s="134" t="s">
        <v>189</v>
      </c>
      <c r="E96" s="135"/>
      <c r="F96" s="135"/>
      <c r="G96" s="135"/>
      <c r="H96" s="135"/>
      <c r="I96" s="135"/>
      <c r="J96" s="136">
        <f>J129</f>
        <v>8946641.72</v>
      </c>
      <c r="K96" s="9"/>
      <c r="L96" s="133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37"/>
      <c r="C97" s="10"/>
      <c r="D97" s="138" t="s">
        <v>190</v>
      </c>
      <c r="E97" s="139"/>
      <c r="F97" s="139"/>
      <c r="G97" s="139"/>
      <c r="H97" s="139"/>
      <c r="I97" s="139"/>
      <c r="J97" s="140">
        <f>J130</f>
        <v>4666256.600000001</v>
      </c>
      <c r="K97" s="10"/>
      <c r="L97" s="13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37"/>
      <c r="C98" s="10"/>
      <c r="D98" s="138" t="s">
        <v>191</v>
      </c>
      <c r="E98" s="139"/>
      <c r="F98" s="139"/>
      <c r="G98" s="139"/>
      <c r="H98" s="139"/>
      <c r="I98" s="139"/>
      <c r="J98" s="140">
        <f>J229</f>
        <v>127306.51</v>
      </c>
      <c r="K98" s="10"/>
      <c r="L98" s="13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7"/>
      <c r="C99" s="10"/>
      <c r="D99" s="138" t="s">
        <v>192</v>
      </c>
      <c r="E99" s="139"/>
      <c r="F99" s="139"/>
      <c r="G99" s="139"/>
      <c r="H99" s="139"/>
      <c r="I99" s="139"/>
      <c r="J99" s="140">
        <f>J241</f>
        <v>673761.2</v>
      </c>
      <c r="K99" s="10"/>
      <c r="L99" s="13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7"/>
      <c r="C100" s="10"/>
      <c r="D100" s="138" t="s">
        <v>193</v>
      </c>
      <c r="E100" s="139"/>
      <c r="F100" s="139"/>
      <c r="G100" s="139"/>
      <c r="H100" s="139"/>
      <c r="I100" s="139"/>
      <c r="J100" s="140">
        <f>J260</f>
        <v>2312146.17</v>
      </c>
      <c r="K100" s="10"/>
      <c r="L100" s="13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7"/>
      <c r="C101" s="10"/>
      <c r="D101" s="138" t="s">
        <v>194</v>
      </c>
      <c r="E101" s="139"/>
      <c r="F101" s="139"/>
      <c r="G101" s="139"/>
      <c r="H101" s="139"/>
      <c r="I101" s="139"/>
      <c r="J101" s="140">
        <f>J326</f>
        <v>483428.32</v>
      </c>
      <c r="K101" s="10"/>
      <c r="L101" s="13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37"/>
      <c r="C102" s="10"/>
      <c r="D102" s="138" t="s">
        <v>195</v>
      </c>
      <c r="E102" s="139"/>
      <c r="F102" s="139"/>
      <c r="G102" s="139"/>
      <c r="H102" s="139"/>
      <c r="I102" s="139"/>
      <c r="J102" s="140">
        <f>J342</f>
        <v>303238</v>
      </c>
      <c r="K102" s="10"/>
      <c r="L102" s="13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37"/>
      <c r="C103" s="10"/>
      <c r="D103" s="138" t="s">
        <v>196</v>
      </c>
      <c r="E103" s="139"/>
      <c r="F103" s="139"/>
      <c r="G103" s="139"/>
      <c r="H103" s="139"/>
      <c r="I103" s="139"/>
      <c r="J103" s="140">
        <f>J357</f>
        <v>668454.24</v>
      </c>
      <c r="K103" s="10"/>
      <c r="L103" s="13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37"/>
      <c r="C104" s="10"/>
      <c r="D104" s="138" t="s">
        <v>197</v>
      </c>
      <c r="E104" s="139"/>
      <c r="F104" s="139"/>
      <c r="G104" s="139"/>
      <c r="H104" s="139"/>
      <c r="I104" s="139"/>
      <c r="J104" s="140">
        <f>J376</f>
        <v>15288.68</v>
      </c>
      <c r="K104" s="10"/>
      <c r="L104" s="13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33"/>
      <c r="C105" s="9"/>
      <c r="D105" s="134" t="s">
        <v>198</v>
      </c>
      <c r="E105" s="135"/>
      <c r="F105" s="135"/>
      <c r="G105" s="135"/>
      <c r="H105" s="135"/>
      <c r="I105" s="135"/>
      <c r="J105" s="136">
        <f>J381</f>
        <v>70000</v>
      </c>
      <c r="K105" s="9"/>
      <c r="L105" s="13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37"/>
      <c r="C106" s="10"/>
      <c r="D106" s="138" t="s">
        <v>199</v>
      </c>
      <c r="E106" s="139"/>
      <c r="F106" s="139"/>
      <c r="G106" s="139"/>
      <c r="H106" s="139"/>
      <c r="I106" s="139"/>
      <c r="J106" s="140">
        <f>J382</f>
        <v>35000</v>
      </c>
      <c r="K106" s="10"/>
      <c r="L106" s="13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37"/>
      <c r="C107" s="10"/>
      <c r="D107" s="138" t="s">
        <v>200</v>
      </c>
      <c r="E107" s="139"/>
      <c r="F107" s="139"/>
      <c r="G107" s="139"/>
      <c r="H107" s="139"/>
      <c r="I107" s="139"/>
      <c r="J107" s="140">
        <f>J387</f>
        <v>10000</v>
      </c>
      <c r="K107" s="10"/>
      <c r="L107" s="13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37"/>
      <c r="C108" s="10"/>
      <c r="D108" s="138" t="s">
        <v>201</v>
      </c>
      <c r="E108" s="139"/>
      <c r="F108" s="139"/>
      <c r="G108" s="139"/>
      <c r="H108" s="139"/>
      <c r="I108" s="139"/>
      <c r="J108" s="140">
        <f>J389</f>
        <v>25000</v>
      </c>
      <c r="K108" s="10"/>
      <c r="L108" s="13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9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49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49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3" t="s">
        <v>202</v>
      </c>
      <c r="D115" s="33"/>
      <c r="E115" s="33"/>
      <c r="F115" s="33"/>
      <c r="G115" s="33"/>
      <c r="H115" s="33"/>
      <c r="I115" s="33"/>
      <c r="J115" s="33"/>
      <c r="K115" s="33"/>
      <c r="L115" s="49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9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9" t="s">
        <v>14</v>
      </c>
      <c r="D117" s="33"/>
      <c r="E117" s="33"/>
      <c r="F117" s="33"/>
      <c r="G117" s="33"/>
      <c r="H117" s="33"/>
      <c r="I117" s="33"/>
      <c r="J117" s="33"/>
      <c r="K117" s="33"/>
      <c r="L117" s="49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113" t="str">
        <f>E7</f>
        <v>Sedlec, obnova vodovodu</v>
      </c>
      <c r="F118" s="29"/>
      <c r="G118" s="29"/>
      <c r="H118" s="29"/>
      <c r="I118" s="33"/>
      <c r="J118" s="33"/>
      <c r="K118" s="33"/>
      <c r="L118" s="49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9" t="s">
        <v>107</v>
      </c>
      <c r="D119" s="33"/>
      <c r="E119" s="33"/>
      <c r="F119" s="33"/>
      <c r="G119" s="33"/>
      <c r="H119" s="33"/>
      <c r="I119" s="33"/>
      <c r="J119" s="33"/>
      <c r="K119" s="33"/>
      <c r="L119" s="49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61" t="str">
        <f>E9</f>
        <v>2235-1 - Vodovodní řady</v>
      </c>
      <c r="F120" s="33"/>
      <c r="G120" s="33"/>
      <c r="H120" s="33"/>
      <c r="I120" s="33"/>
      <c r="J120" s="33"/>
      <c r="K120" s="33"/>
      <c r="L120" s="49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9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9" t="s">
        <v>20</v>
      </c>
      <c r="D122" s="33"/>
      <c r="E122" s="33"/>
      <c r="F122" s="26" t="str">
        <f>F12</f>
        <v>Sedlec u Benátek nad Jizerou</v>
      </c>
      <c r="G122" s="33"/>
      <c r="H122" s="33"/>
      <c r="I122" s="29" t="s">
        <v>22</v>
      </c>
      <c r="J122" s="63" t="str">
        <f>IF(J12="","",J12)</f>
        <v>3. 1. 2023</v>
      </c>
      <c r="K122" s="33"/>
      <c r="L122" s="49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9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15" customHeight="1">
      <c r="A124" s="33"/>
      <c r="B124" s="34"/>
      <c r="C124" s="29" t="s">
        <v>28</v>
      </c>
      <c r="D124" s="33"/>
      <c r="E124" s="33"/>
      <c r="F124" s="26" t="str">
        <f>E15</f>
        <v>Vodovody a kanalizace Mladá Boleslav, a.s.</v>
      </c>
      <c r="G124" s="33"/>
      <c r="H124" s="33"/>
      <c r="I124" s="29" t="s">
        <v>36</v>
      </c>
      <c r="J124" s="31" t="str">
        <f>E21</f>
        <v>Ing. Petr Čepický</v>
      </c>
      <c r="K124" s="33"/>
      <c r="L124" s="49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15" customHeight="1">
      <c r="A125" s="33"/>
      <c r="B125" s="34"/>
      <c r="C125" s="29" t="s">
        <v>34</v>
      </c>
      <c r="D125" s="33"/>
      <c r="E125" s="33"/>
      <c r="F125" s="26" t="str">
        <f>IF(E18="","",E18)</f>
        <v xml:space="preserve"> </v>
      </c>
      <c r="G125" s="33"/>
      <c r="H125" s="33"/>
      <c r="I125" s="29" t="s">
        <v>41</v>
      </c>
      <c r="J125" s="31" t="str">
        <f>E24</f>
        <v>Ing. Petr Čepický</v>
      </c>
      <c r="K125" s="33"/>
      <c r="L125" s="49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9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41"/>
      <c r="B127" s="142"/>
      <c r="C127" s="143" t="s">
        <v>203</v>
      </c>
      <c r="D127" s="144" t="s">
        <v>68</v>
      </c>
      <c r="E127" s="144" t="s">
        <v>64</v>
      </c>
      <c r="F127" s="144" t="s">
        <v>65</v>
      </c>
      <c r="G127" s="144" t="s">
        <v>204</v>
      </c>
      <c r="H127" s="144" t="s">
        <v>205</v>
      </c>
      <c r="I127" s="144" t="s">
        <v>206</v>
      </c>
      <c r="J127" s="145" t="s">
        <v>186</v>
      </c>
      <c r="K127" s="146" t="s">
        <v>207</v>
      </c>
      <c r="L127" s="147"/>
      <c r="M127" s="80" t="s">
        <v>1</v>
      </c>
      <c r="N127" s="81" t="s">
        <v>47</v>
      </c>
      <c r="O127" s="81" t="s">
        <v>208</v>
      </c>
      <c r="P127" s="81" t="s">
        <v>209</v>
      </c>
      <c r="Q127" s="81" t="s">
        <v>210</v>
      </c>
      <c r="R127" s="81" t="s">
        <v>211</v>
      </c>
      <c r="S127" s="81" t="s">
        <v>212</v>
      </c>
      <c r="T127" s="82" t="s">
        <v>213</v>
      </c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</row>
    <row r="128" spans="1:63" s="2" customFormat="1" ht="22.8" customHeight="1">
      <c r="A128" s="33"/>
      <c r="B128" s="34"/>
      <c r="C128" s="87" t="s">
        <v>214</v>
      </c>
      <c r="D128" s="33"/>
      <c r="E128" s="33"/>
      <c r="F128" s="33"/>
      <c r="G128" s="33"/>
      <c r="H128" s="33"/>
      <c r="I128" s="33"/>
      <c r="J128" s="148">
        <f>BK128</f>
        <v>9016641.72</v>
      </c>
      <c r="K128" s="33"/>
      <c r="L128" s="34"/>
      <c r="M128" s="83"/>
      <c r="N128" s="67"/>
      <c r="O128" s="84"/>
      <c r="P128" s="149">
        <f>P129+P381</f>
        <v>2922.818945</v>
      </c>
      <c r="Q128" s="84"/>
      <c r="R128" s="149">
        <f>R129+R381</f>
        <v>1598.81841049</v>
      </c>
      <c r="S128" s="84"/>
      <c r="T128" s="150">
        <f>T129+T381</f>
        <v>561.8496600000001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9" t="s">
        <v>82</v>
      </c>
      <c r="AU128" s="19" t="s">
        <v>188</v>
      </c>
      <c r="BK128" s="151">
        <f>BK129+BK381</f>
        <v>9016641.72</v>
      </c>
    </row>
    <row r="129" spans="1:63" s="12" customFormat="1" ht="25.9" customHeight="1">
      <c r="A129" s="12"/>
      <c r="B129" s="152"/>
      <c r="C129" s="12"/>
      <c r="D129" s="153" t="s">
        <v>82</v>
      </c>
      <c r="E129" s="154" t="s">
        <v>215</v>
      </c>
      <c r="F129" s="154" t="s">
        <v>216</v>
      </c>
      <c r="G129" s="12"/>
      <c r="H129" s="12"/>
      <c r="I129" s="12"/>
      <c r="J129" s="155">
        <f>BK129</f>
        <v>8946641.72</v>
      </c>
      <c r="K129" s="12"/>
      <c r="L129" s="152"/>
      <c r="M129" s="156"/>
      <c r="N129" s="157"/>
      <c r="O129" s="157"/>
      <c r="P129" s="158">
        <f>P130+P229+P241+P260+P326+P357+P376</f>
        <v>2922.818945</v>
      </c>
      <c r="Q129" s="157"/>
      <c r="R129" s="158">
        <f>R130+R229+R241+R260+R326+R357+R376</f>
        <v>1598.81841049</v>
      </c>
      <c r="S129" s="157"/>
      <c r="T129" s="159">
        <f>T130+T229+T241+T260+T326+T357+T376</f>
        <v>561.8496600000001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3" t="s">
        <v>91</v>
      </c>
      <c r="AT129" s="160" t="s">
        <v>82</v>
      </c>
      <c r="AU129" s="160" t="s">
        <v>83</v>
      </c>
      <c r="AY129" s="153" t="s">
        <v>217</v>
      </c>
      <c r="BK129" s="161">
        <f>BK130+BK229+BK241+BK260+BK326+BK357+BK376</f>
        <v>8946641.72</v>
      </c>
    </row>
    <row r="130" spans="1:63" s="12" customFormat="1" ht="22.8" customHeight="1">
      <c r="A130" s="12"/>
      <c r="B130" s="152"/>
      <c r="C130" s="12"/>
      <c r="D130" s="153" t="s">
        <v>82</v>
      </c>
      <c r="E130" s="162" t="s">
        <v>91</v>
      </c>
      <c r="F130" s="162" t="s">
        <v>218</v>
      </c>
      <c r="G130" s="12"/>
      <c r="H130" s="12"/>
      <c r="I130" s="12"/>
      <c r="J130" s="163">
        <f>BK130</f>
        <v>4666256.600000001</v>
      </c>
      <c r="K130" s="12"/>
      <c r="L130" s="152"/>
      <c r="M130" s="156"/>
      <c r="N130" s="157"/>
      <c r="O130" s="157"/>
      <c r="P130" s="158">
        <f>SUM(P131:P228)</f>
        <v>1563.6546859999999</v>
      </c>
      <c r="Q130" s="157"/>
      <c r="R130" s="158">
        <f>SUM(R131:R228)</f>
        <v>1559.4452025800001</v>
      </c>
      <c r="S130" s="157"/>
      <c r="T130" s="159">
        <f>SUM(T131:T228)</f>
        <v>556.3376400000001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3" t="s">
        <v>91</v>
      </c>
      <c r="AT130" s="160" t="s">
        <v>82</v>
      </c>
      <c r="AU130" s="160" t="s">
        <v>91</v>
      </c>
      <c r="AY130" s="153" t="s">
        <v>217</v>
      </c>
      <c r="BK130" s="161">
        <f>SUM(BK131:BK228)</f>
        <v>4666256.600000001</v>
      </c>
    </row>
    <row r="131" spans="1:65" s="2" customFormat="1" ht="24.15" customHeight="1">
      <c r="A131" s="33"/>
      <c r="B131" s="164"/>
      <c r="C131" s="165" t="s">
        <v>91</v>
      </c>
      <c r="D131" s="165" t="s">
        <v>219</v>
      </c>
      <c r="E131" s="166" t="s">
        <v>220</v>
      </c>
      <c r="F131" s="167" t="s">
        <v>221</v>
      </c>
      <c r="G131" s="168" t="s">
        <v>222</v>
      </c>
      <c r="H131" s="169">
        <v>543.36</v>
      </c>
      <c r="I131" s="170">
        <v>60.3</v>
      </c>
      <c r="J131" s="170">
        <f>ROUND(I131*H131,2)</f>
        <v>32764.61</v>
      </c>
      <c r="K131" s="171"/>
      <c r="L131" s="34"/>
      <c r="M131" s="172" t="s">
        <v>1</v>
      </c>
      <c r="N131" s="173" t="s">
        <v>48</v>
      </c>
      <c r="O131" s="174">
        <v>0.119</v>
      </c>
      <c r="P131" s="174">
        <f>O131*H131</f>
        <v>64.65984</v>
      </c>
      <c r="Q131" s="174">
        <v>0</v>
      </c>
      <c r="R131" s="174">
        <f>Q131*H131</f>
        <v>0</v>
      </c>
      <c r="S131" s="174">
        <v>0.44</v>
      </c>
      <c r="T131" s="175">
        <f>S131*H131</f>
        <v>239.07840000000002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6" t="s">
        <v>223</v>
      </c>
      <c r="AT131" s="176" t="s">
        <v>219</v>
      </c>
      <c r="AU131" s="176" t="s">
        <v>93</v>
      </c>
      <c r="AY131" s="19" t="s">
        <v>217</v>
      </c>
      <c r="BE131" s="177">
        <f>IF(N131="základní",J131,0)</f>
        <v>32764.61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9" t="s">
        <v>91</v>
      </c>
      <c r="BK131" s="177">
        <f>ROUND(I131*H131,2)</f>
        <v>32764.61</v>
      </c>
      <c r="BL131" s="19" t="s">
        <v>223</v>
      </c>
      <c r="BM131" s="176" t="s">
        <v>224</v>
      </c>
    </row>
    <row r="132" spans="1:51" s="13" customFormat="1" ht="12">
      <c r="A132" s="13"/>
      <c r="B132" s="178"/>
      <c r="C132" s="13"/>
      <c r="D132" s="179" t="s">
        <v>225</v>
      </c>
      <c r="E132" s="180" t="s">
        <v>94</v>
      </c>
      <c r="F132" s="181" t="s">
        <v>226</v>
      </c>
      <c r="G132" s="13"/>
      <c r="H132" s="182">
        <v>17.38</v>
      </c>
      <c r="I132" s="13"/>
      <c r="J132" s="13"/>
      <c r="K132" s="13"/>
      <c r="L132" s="178"/>
      <c r="M132" s="183"/>
      <c r="N132" s="184"/>
      <c r="O132" s="184"/>
      <c r="P132" s="184"/>
      <c r="Q132" s="184"/>
      <c r="R132" s="184"/>
      <c r="S132" s="184"/>
      <c r="T132" s="18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0" t="s">
        <v>225</v>
      </c>
      <c r="AU132" s="180" t="s">
        <v>93</v>
      </c>
      <c r="AV132" s="13" t="s">
        <v>93</v>
      </c>
      <c r="AW132" s="13" t="s">
        <v>40</v>
      </c>
      <c r="AX132" s="13" t="s">
        <v>83</v>
      </c>
      <c r="AY132" s="180" t="s">
        <v>217</v>
      </c>
    </row>
    <row r="133" spans="1:51" s="13" customFormat="1" ht="12">
      <c r="A133" s="13"/>
      <c r="B133" s="178"/>
      <c r="C133" s="13"/>
      <c r="D133" s="179" t="s">
        <v>225</v>
      </c>
      <c r="E133" s="180" t="s">
        <v>96</v>
      </c>
      <c r="F133" s="181" t="s">
        <v>227</v>
      </c>
      <c r="G133" s="13"/>
      <c r="H133" s="182">
        <v>50.9</v>
      </c>
      <c r="I133" s="13"/>
      <c r="J133" s="13"/>
      <c r="K133" s="13"/>
      <c r="L133" s="178"/>
      <c r="M133" s="183"/>
      <c r="N133" s="184"/>
      <c r="O133" s="184"/>
      <c r="P133" s="184"/>
      <c r="Q133" s="184"/>
      <c r="R133" s="184"/>
      <c r="S133" s="184"/>
      <c r="T133" s="18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0" t="s">
        <v>225</v>
      </c>
      <c r="AU133" s="180" t="s">
        <v>93</v>
      </c>
      <c r="AV133" s="13" t="s">
        <v>93</v>
      </c>
      <c r="AW133" s="13" t="s">
        <v>40</v>
      </c>
      <c r="AX133" s="13" t="s">
        <v>83</v>
      </c>
      <c r="AY133" s="180" t="s">
        <v>217</v>
      </c>
    </row>
    <row r="134" spans="1:51" s="13" customFormat="1" ht="12">
      <c r="A134" s="13"/>
      <c r="B134" s="178"/>
      <c r="C134" s="13"/>
      <c r="D134" s="179" t="s">
        <v>225</v>
      </c>
      <c r="E134" s="180" t="s">
        <v>170</v>
      </c>
      <c r="F134" s="181" t="s">
        <v>228</v>
      </c>
      <c r="G134" s="13"/>
      <c r="H134" s="182">
        <v>566.82</v>
      </c>
      <c r="I134" s="13"/>
      <c r="J134" s="13"/>
      <c r="K134" s="13"/>
      <c r="L134" s="178"/>
      <c r="M134" s="183"/>
      <c r="N134" s="184"/>
      <c r="O134" s="184"/>
      <c r="P134" s="184"/>
      <c r="Q134" s="184"/>
      <c r="R134" s="184"/>
      <c r="S134" s="184"/>
      <c r="T134" s="18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0" t="s">
        <v>225</v>
      </c>
      <c r="AU134" s="180" t="s">
        <v>93</v>
      </c>
      <c r="AV134" s="13" t="s">
        <v>93</v>
      </c>
      <c r="AW134" s="13" t="s">
        <v>40</v>
      </c>
      <c r="AX134" s="13" t="s">
        <v>83</v>
      </c>
      <c r="AY134" s="180" t="s">
        <v>217</v>
      </c>
    </row>
    <row r="135" spans="1:51" s="14" customFormat="1" ht="12">
      <c r="A135" s="14"/>
      <c r="B135" s="186"/>
      <c r="C135" s="14"/>
      <c r="D135" s="179" t="s">
        <v>225</v>
      </c>
      <c r="E135" s="187" t="s">
        <v>99</v>
      </c>
      <c r="F135" s="188" t="s">
        <v>229</v>
      </c>
      <c r="G135" s="14"/>
      <c r="H135" s="189">
        <v>635.1</v>
      </c>
      <c r="I135" s="14"/>
      <c r="J135" s="14"/>
      <c r="K135" s="14"/>
      <c r="L135" s="186"/>
      <c r="M135" s="190"/>
      <c r="N135" s="191"/>
      <c r="O135" s="191"/>
      <c r="P135" s="191"/>
      <c r="Q135" s="191"/>
      <c r="R135" s="191"/>
      <c r="S135" s="191"/>
      <c r="T135" s="19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87" t="s">
        <v>225</v>
      </c>
      <c r="AU135" s="187" t="s">
        <v>93</v>
      </c>
      <c r="AV135" s="14" t="s">
        <v>102</v>
      </c>
      <c r="AW135" s="14" t="s">
        <v>40</v>
      </c>
      <c r="AX135" s="14" t="s">
        <v>83</v>
      </c>
      <c r="AY135" s="187" t="s">
        <v>217</v>
      </c>
    </row>
    <row r="136" spans="1:51" s="13" customFormat="1" ht="12">
      <c r="A136" s="13"/>
      <c r="B136" s="178"/>
      <c r="C136" s="13"/>
      <c r="D136" s="179" t="s">
        <v>225</v>
      </c>
      <c r="E136" s="180" t="s">
        <v>101</v>
      </c>
      <c r="F136" s="181" t="s">
        <v>230</v>
      </c>
      <c r="G136" s="13"/>
      <c r="H136" s="182">
        <v>3</v>
      </c>
      <c r="I136" s="13"/>
      <c r="J136" s="13"/>
      <c r="K136" s="13"/>
      <c r="L136" s="178"/>
      <c r="M136" s="183"/>
      <c r="N136" s="184"/>
      <c r="O136" s="184"/>
      <c r="P136" s="184"/>
      <c r="Q136" s="184"/>
      <c r="R136" s="184"/>
      <c r="S136" s="184"/>
      <c r="T136" s="18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0" t="s">
        <v>225</v>
      </c>
      <c r="AU136" s="180" t="s">
        <v>93</v>
      </c>
      <c r="AV136" s="13" t="s">
        <v>93</v>
      </c>
      <c r="AW136" s="13" t="s">
        <v>40</v>
      </c>
      <c r="AX136" s="13" t="s">
        <v>83</v>
      </c>
      <c r="AY136" s="180" t="s">
        <v>217</v>
      </c>
    </row>
    <row r="137" spans="1:51" s="13" customFormat="1" ht="12">
      <c r="A137" s="13"/>
      <c r="B137" s="178"/>
      <c r="C137" s="13"/>
      <c r="D137" s="179" t="s">
        <v>225</v>
      </c>
      <c r="E137" s="180" t="s">
        <v>174</v>
      </c>
      <c r="F137" s="181" t="s">
        <v>231</v>
      </c>
      <c r="G137" s="13"/>
      <c r="H137" s="182">
        <v>38.4</v>
      </c>
      <c r="I137" s="13"/>
      <c r="J137" s="13"/>
      <c r="K137" s="13"/>
      <c r="L137" s="178"/>
      <c r="M137" s="183"/>
      <c r="N137" s="184"/>
      <c r="O137" s="184"/>
      <c r="P137" s="184"/>
      <c r="Q137" s="184"/>
      <c r="R137" s="184"/>
      <c r="S137" s="184"/>
      <c r="T137" s="18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0" t="s">
        <v>225</v>
      </c>
      <c r="AU137" s="180" t="s">
        <v>93</v>
      </c>
      <c r="AV137" s="13" t="s">
        <v>93</v>
      </c>
      <c r="AW137" s="13" t="s">
        <v>40</v>
      </c>
      <c r="AX137" s="13" t="s">
        <v>83</v>
      </c>
      <c r="AY137" s="180" t="s">
        <v>217</v>
      </c>
    </row>
    <row r="138" spans="1:51" s="13" customFormat="1" ht="12">
      <c r="A138" s="13"/>
      <c r="B138" s="178"/>
      <c r="C138" s="13"/>
      <c r="D138" s="179" t="s">
        <v>225</v>
      </c>
      <c r="E138" s="180" t="s">
        <v>176</v>
      </c>
      <c r="F138" s="181" t="s">
        <v>232</v>
      </c>
      <c r="G138" s="13"/>
      <c r="H138" s="182">
        <v>2.7</v>
      </c>
      <c r="I138" s="13"/>
      <c r="J138" s="13"/>
      <c r="K138" s="13"/>
      <c r="L138" s="178"/>
      <c r="M138" s="183"/>
      <c r="N138" s="184"/>
      <c r="O138" s="184"/>
      <c r="P138" s="184"/>
      <c r="Q138" s="184"/>
      <c r="R138" s="184"/>
      <c r="S138" s="184"/>
      <c r="T138" s="18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0" t="s">
        <v>225</v>
      </c>
      <c r="AU138" s="180" t="s">
        <v>93</v>
      </c>
      <c r="AV138" s="13" t="s">
        <v>93</v>
      </c>
      <c r="AW138" s="13" t="s">
        <v>40</v>
      </c>
      <c r="AX138" s="13" t="s">
        <v>83</v>
      </c>
      <c r="AY138" s="180" t="s">
        <v>217</v>
      </c>
    </row>
    <row r="139" spans="1:51" s="14" customFormat="1" ht="12">
      <c r="A139" s="14"/>
      <c r="B139" s="186"/>
      <c r="C139" s="14"/>
      <c r="D139" s="179" t="s">
        <v>225</v>
      </c>
      <c r="E139" s="187" t="s">
        <v>103</v>
      </c>
      <c r="F139" s="188" t="s">
        <v>229</v>
      </c>
      <c r="G139" s="14"/>
      <c r="H139" s="189">
        <v>44.1</v>
      </c>
      <c r="I139" s="14"/>
      <c r="J139" s="14"/>
      <c r="K139" s="14"/>
      <c r="L139" s="186"/>
      <c r="M139" s="190"/>
      <c r="N139" s="191"/>
      <c r="O139" s="191"/>
      <c r="P139" s="191"/>
      <c r="Q139" s="191"/>
      <c r="R139" s="191"/>
      <c r="S139" s="191"/>
      <c r="T139" s="19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87" t="s">
        <v>225</v>
      </c>
      <c r="AU139" s="187" t="s">
        <v>93</v>
      </c>
      <c r="AV139" s="14" t="s">
        <v>102</v>
      </c>
      <c r="AW139" s="14" t="s">
        <v>40</v>
      </c>
      <c r="AX139" s="14" t="s">
        <v>83</v>
      </c>
      <c r="AY139" s="187" t="s">
        <v>217</v>
      </c>
    </row>
    <row r="140" spans="1:51" s="13" customFormat="1" ht="12">
      <c r="A140" s="13"/>
      <c r="B140" s="178"/>
      <c r="C140" s="13"/>
      <c r="D140" s="179" t="s">
        <v>225</v>
      </c>
      <c r="E140" s="180" t="s">
        <v>105</v>
      </c>
      <c r="F140" s="181" t="s">
        <v>233</v>
      </c>
      <c r="G140" s="13"/>
      <c r="H140" s="182">
        <v>23.38</v>
      </c>
      <c r="I140" s="13"/>
      <c r="J140" s="13"/>
      <c r="K140" s="13"/>
      <c r="L140" s="178"/>
      <c r="M140" s="183"/>
      <c r="N140" s="184"/>
      <c r="O140" s="184"/>
      <c r="P140" s="184"/>
      <c r="Q140" s="184"/>
      <c r="R140" s="184"/>
      <c r="S140" s="184"/>
      <c r="T140" s="18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0" t="s">
        <v>225</v>
      </c>
      <c r="AU140" s="180" t="s">
        <v>93</v>
      </c>
      <c r="AV140" s="13" t="s">
        <v>93</v>
      </c>
      <c r="AW140" s="13" t="s">
        <v>40</v>
      </c>
      <c r="AX140" s="13" t="s">
        <v>83</v>
      </c>
      <c r="AY140" s="180" t="s">
        <v>217</v>
      </c>
    </row>
    <row r="141" spans="1:51" s="13" customFormat="1" ht="12">
      <c r="A141" s="13"/>
      <c r="B141" s="178"/>
      <c r="C141" s="13"/>
      <c r="D141" s="179" t="s">
        <v>225</v>
      </c>
      <c r="E141" s="180" t="s">
        <v>108</v>
      </c>
      <c r="F141" s="181" t="s">
        <v>234</v>
      </c>
      <c r="G141" s="13"/>
      <c r="H141" s="182">
        <v>73.43</v>
      </c>
      <c r="I141" s="13"/>
      <c r="J141" s="13"/>
      <c r="K141" s="13"/>
      <c r="L141" s="178"/>
      <c r="M141" s="183"/>
      <c r="N141" s="184"/>
      <c r="O141" s="184"/>
      <c r="P141" s="184"/>
      <c r="Q141" s="184"/>
      <c r="R141" s="184"/>
      <c r="S141" s="184"/>
      <c r="T141" s="18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0" t="s">
        <v>225</v>
      </c>
      <c r="AU141" s="180" t="s">
        <v>93</v>
      </c>
      <c r="AV141" s="13" t="s">
        <v>93</v>
      </c>
      <c r="AW141" s="13" t="s">
        <v>40</v>
      </c>
      <c r="AX141" s="13" t="s">
        <v>83</v>
      </c>
      <c r="AY141" s="180" t="s">
        <v>217</v>
      </c>
    </row>
    <row r="142" spans="1:51" s="13" customFormat="1" ht="12">
      <c r="A142" s="13"/>
      <c r="B142" s="178"/>
      <c r="C142" s="13"/>
      <c r="D142" s="179" t="s">
        <v>225</v>
      </c>
      <c r="E142" s="180" t="s">
        <v>172</v>
      </c>
      <c r="F142" s="181" t="s">
        <v>235</v>
      </c>
      <c r="G142" s="13"/>
      <c r="H142" s="182">
        <v>813.55</v>
      </c>
      <c r="I142" s="13"/>
      <c r="J142" s="13"/>
      <c r="K142" s="13"/>
      <c r="L142" s="178"/>
      <c r="M142" s="183"/>
      <c r="N142" s="184"/>
      <c r="O142" s="184"/>
      <c r="P142" s="184"/>
      <c r="Q142" s="184"/>
      <c r="R142" s="184"/>
      <c r="S142" s="184"/>
      <c r="T142" s="18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0" t="s">
        <v>225</v>
      </c>
      <c r="AU142" s="180" t="s">
        <v>93</v>
      </c>
      <c r="AV142" s="13" t="s">
        <v>93</v>
      </c>
      <c r="AW142" s="13" t="s">
        <v>40</v>
      </c>
      <c r="AX142" s="13" t="s">
        <v>83</v>
      </c>
      <c r="AY142" s="180" t="s">
        <v>217</v>
      </c>
    </row>
    <row r="143" spans="1:51" s="14" customFormat="1" ht="12">
      <c r="A143" s="14"/>
      <c r="B143" s="186"/>
      <c r="C143" s="14"/>
      <c r="D143" s="179" t="s">
        <v>225</v>
      </c>
      <c r="E143" s="187" t="s">
        <v>111</v>
      </c>
      <c r="F143" s="188" t="s">
        <v>229</v>
      </c>
      <c r="G143" s="14"/>
      <c r="H143" s="189">
        <v>910.36</v>
      </c>
      <c r="I143" s="14"/>
      <c r="J143" s="14"/>
      <c r="K143" s="14"/>
      <c r="L143" s="186"/>
      <c r="M143" s="190"/>
      <c r="N143" s="191"/>
      <c r="O143" s="191"/>
      <c r="P143" s="191"/>
      <c r="Q143" s="191"/>
      <c r="R143" s="191"/>
      <c r="S143" s="191"/>
      <c r="T143" s="19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87" t="s">
        <v>225</v>
      </c>
      <c r="AU143" s="187" t="s">
        <v>93</v>
      </c>
      <c r="AV143" s="14" t="s">
        <v>102</v>
      </c>
      <c r="AW143" s="14" t="s">
        <v>40</v>
      </c>
      <c r="AX143" s="14" t="s">
        <v>83</v>
      </c>
      <c r="AY143" s="187" t="s">
        <v>217</v>
      </c>
    </row>
    <row r="144" spans="1:51" s="13" customFormat="1" ht="12">
      <c r="A144" s="13"/>
      <c r="B144" s="178"/>
      <c r="C144" s="13"/>
      <c r="D144" s="179" t="s">
        <v>225</v>
      </c>
      <c r="E144" s="180" t="s">
        <v>115</v>
      </c>
      <c r="F144" s="181" t="s">
        <v>236</v>
      </c>
      <c r="G144" s="13"/>
      <c r="H144" s="182">
        <v>4.301</v>
      </c>
      <c r="I144" s="13"/>
      <c r="J144" s="13"/>
      <c r="K144" s="13"/>
      <c r="L144" s="178"/>
      <c r="M144" s="183"/>
      <c r="N144" s="184"/>
      <c r="O144" s="184"/>
      <c r="P144" s="184"/>
      <c r="Q144" s="184"/>
      <c r="R144" s="184"/>
      <c r="S144" s="184"/>
      <c r="T144" s="18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0" t="s">
        <v>225</v>
      </c>
      <c r="AU144" s="180" t="s">
        <v>93</v>
      </c>
      <c r="AV144" s="13" t="s">
        <v>93</v>
      </c>
      <c r="AW144" s="13" t="s">
        <v>40</v>
      </c>
      <c r="AX144" s="13" t="s">
        <v>83</v>
      </c>
      <c r="AY144" s="180" t="s">
        <v>217</v>
      </c>
    </row>
    <row r="145" spans="1:51" s="13" customFormat="1" ht="12">
      <c r="A145" s="13"/>
      <c r="B145" s="178"/>
      <c r="C145" s="13"/>
      <c r="D145" s="179" t="s">
        <v>225</v>
      </c>
      <c r="E145" s="180" t="s">
        <v>180</v>
      </c>
      <c r="F145" s="181" t="s">
        <v>237</v>
      </c>
      <c r="G145" s="13"/>
      <c r="H145" s="182">
        <v>55.05</v>
      </c>
      <c r="I145" s="13"/>
      <c r="J145" s="13"/>
      <c r="K145" s="13"/>
      <c r="L145" s="178"/>
      <c r="M145" s="183"/>
      <c r="N145" s="184"/>
      <c r="O145" s="184"/>
      <c r="P145" s="184"/>
      <c r="Q145" s="184"/>
      <c r="R145" s="184"/>
      <c r="S145" s="184"/>
      <c r="T145" s="18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0" t="s">
        <v>225</v>
      </c>
      <c r="AU145" s="180" t="s">
        <v>93</v>
      </c>
      <c r="AV145" s="13" t="s">
        <v>93</v>
      </c>
      <c r="AW145" s="13" t="s">
        <v>40</v>
      </c>
      <c r="AX145" s="13" t="s">
        <v>83</v>
      </c>
      <c r="AY145" s="180" t="s">
        <v>217</v>
      </c>
    </row>
    <row r="146" spans="1:51" s="13" customFormat="1" ht="12">
      <c r="A146" s="13"/>
      <c r="B146" s="178"/>
      <c r="C146" s="13"/>
      <c r="D146" s="179" t="s">
        <v>225</v>
      </c>
      <c r="E146" s="180" t="s">
        <v>182</v>
      </c>
      <c r="F146" s="181" t="s">
        <v>238</v>
      </c>
      <c r="G146" s="13"/>
      <c r="H146" s="182">
        <v>3.871</v>
      </c>
      <c r="I146" s="13"/>
      <c r="J146" s="13"/>
      <c r="K146" s="13"/>
      <c r="L146" s="178"/>
      <c r="M146" s="183"/>
      <c r="N146" s="184"/>
      <c r="O146" s="184"/>
      <c r="P146" s="184"/>
      <c r="Q146" s="184"/>
      <c r="R146" s="184"/>
      <c r="S146" s="184"/>
      <c r="T146" s="18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0" t="s">
        <v>225</v>
      </c>
      <c r="AU146" s="180" t="s">
        <v>93</v>
      </c>
      <c r="AV146" s="13" t="s">
        <v>93</v>
      </c>
      <c r="AW146" s="13" t="s">
        <v>40</v>
      </c>
      <c r="AX146" s="13" t="s">
        <v>83</v>
      </c>
      <c r="AY146" s="180" t="s">
        <v>217</v>
      </c>
    </row>
    <row r="147" spans="1:51" s="14" customFormat="1" ht="12">
      <c r="A147" s="14"/>
      <c r="B147" s="186"/>
      <c r="C147" s="14"/>
      <c r="D147" s="179" t="s">
        <v>225</v>
      </c>
      <c r="E147" s="187" t="s">
        <v>239</v>
      </c>
      <c r="F147" s="188" t="s">
        <v>229</v>
      </c>
      <c r="G147" s="14"/>
      <c r="H147" s="189">
        <v>63.222</v>
      </c>
      <c r="I147" s="14"/>
      <c r="J147" s="14"/>
      <c r="K147" s="14"/>
      <c r="L147" s="186"/>
      <c r="M147" s="190"/>
      <c r="N147" s="191"/>
      <c r="O147" s="191"/>
      <c r="P147" s="191"/>
      <c r="Q147" s="191"/>
      <c r="R147" s="191"/>
      <c r="S147" s="191"/>
      <c r="T147" s="19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87" t="s">
        <v>225</v>
      </c>
      <c r="AU147" s="187" t="s">
        <v>93</v>
      </c>
      <c r="AV147" s="14" t="s">
        <v>102</v>
      </c>
      <c r="AW147" s="14" t="s">
        <v>40</v>
      </c>
      <c r="AX147" s="14" t="s">
        <v>83</v>
      </c>
      <c r="AY147" s="187" t="s">
        <v>217</v>
      </c>
    </row>
    <row r="148" spans="1:51" s="13" customFormat="1" ht="12">
      <c r="A148" s="13"/>
      <c r="B148" s="178"/>
      <c r="C148" s="13"/>
      <c r="D148" s="179" t="s">
        <v>225</v>
      </c>
      <c r="E148" s="180" t="s">
        <v>113</v>
      </c>
      <c r="F148" s="181" t="s">
        <v>240</v>
      </c>
      <c r="G148" s="13"/>
      <c r="H148" s="182">
        <v>1.792</v>
      </c>
      <c r="I148" s="13"/>
      <c r="J148" s="13"/>
      <c r="K148" s="13"/>
      <c r="L148" s="178"/>
      <c r="M148" s="183"/>
      <c r="N148" s="184"/>
      <c r="O148" s="184"/>
      <c r="P148" s="184"/>
      <c r="Q148" s="184"/>
      <c r="R148" s="184"/>
      <c r="S148" s="184"/>
      <c r="T148" s="18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0" t="s">
        <v>225</v>
      </c>
      <c r="AU148" s="180" t="s">
        <v>93</v>
      </c>
      <c r="AV148" s="13" t="s">
        <v>93</v>
      </c>
      <c r="AW148" s="13" t="s">
        <v>40</v>
      </c>
      <c r="AX148" s="13" t="s">
        <v>83</v>
      </c>
      <c r="AY148" s="180" t="s">
        <v>217</v>
      </c>
    </row>
    <row r="149" spans="1:51" s="14" customFormat="1" ht="12">
      <c r="A149" s="14"/>
      <c r="B149" s="186"/>
      <c r="C149" s="14"/>
      <c r="D149" s="179" t="s">
        <v>225</v>
      </c>
      <c r="E149" s="187" t="s">
        <v>1</v>
      </c>
      <c r="F149" s="188" t="s">
        <v>229</v>
      </c>
      <c r="G149" s="14"/>
      <c r="H149" s="189">
        <v>1.792</v>
      </c>
      <c r="I149" s="14"/>
      <c r="J149" s="14"/>
      <c r="K149" s="14"/>
      <c r="L149" s="186"/>
      <c r="M149" s="190"/>
      <c r="N149" s="191"/>
      <c r="O149" s="191"/>
      <c r="P149" s="191"/>
      <c r="Q149" s="191"/>
      <c r="R149" s="191"/>
      <c r="S149" s="191"/>
      <c r="T149" s="19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87" t="s">
        <v>225</v>
      </c>
      <c r="AU149" s="187" t="s">
        <v>93</v>
      </c>
      <c r="AV149" s="14" t="s">
        <v>102</v>
      </c>
      <c r="AW149" s="14" t="s">
        <v>40</v>
      </c>
      <c r="AX149" s="14" t="s">
        <v>83</v>
      </c>
      <c r="AY149" s="187" t="s">
        <v>217</v>
      </c>
    </row>
    <row r="150" spans="1:51" s="13" customFormat="1" ht="12">
      <c r="A150" s="13"/>
      <c r="B150" s="178"/>
      <c r="C150" s="13"/>
      <c r="D150" s="179" t="s">
        <v>225</v>
      </c>
      <c r="E150" s="180" t="s">
        <v>117</v>
      </c>
      <c r="F150" s="181" t="s">
        <v>241</v>
      </c>
      <c r="G150" s="13"/>
      <c r="H150" s="182">
        <v>13.904</v>
      </c>
      <c r="I150" s="13"/>
      <c r="J150" s="13"/>
      <c r="K150" s="13"/>
      <c r="L150" s="178"/>
      <c r="M150" s="183"/>
      <c r="N150" s="184"/>
      <c r="O150" s="184"/>
      <c r="P150" s="184"/>
      <c r="Q150" s="184"/>
      <c r="R150" s="184"/>
      <c r="S150" s="184"/>
      <c r="T150" s="18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0" t="s">
        <v>225</v>
      </c>
      <c r="AU150" s="180" t="s">
        <v>93</v>
      </c>
      <c r="AV150" s="13" t="s">
        <v>93</v>
      </c>
      <c r="AW150" s="13" t="s">
        <v>40</v>
      </c>
      <c r="AX150" s="13" t="s">
        <v>83</v>
      </c>
      <c r="AY150" s="180" t="s">
        <v>217</v>
      </c>
    </row>
    <row r="151" spans="1:51" s="13" customFormat="1" ht="12">
      <c r="A151" s="13"/>
      <c r="B151" s="178"/>
      <c r="C151" s="13"/>
      <c r="D151" s="179" t="s">
        <v>225</v>
      </c>
      <c r="E151" s="180" t="s">
        <v>119</v>
      </c>
      <c r="F151" s="181" t="s">
        <v>242</v>
      </c>
      <c r="G151" s="13"/>
      <c r="H151" s="182">
        <v>527.296</v>
      </c>
      <c r="I151" s="13"/>
      <c r="J151" s="13"/>
      <c r="K151" s="13"/>
      <c r="L151" s="178"/>
      <c r="M151" s="183"/>
      <c r="N151" s="184"/>
      <c r="O151" s="184"/>
      <c r="P151" s="184"/>
      <c r="Q151" s="184"/>
      <c r="R151" s="184"/>
      <c r="S151" s="184"/>
      <c r="T151" s="18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0" t="s">
        <v>225</v>
      </c>
      <c r="AU151" s="180" t="s">
        <v>93</v>
      </c>
      <c r="AV151" s="13" t="s">
        <v>93</v>
      </c>
      <c r="AW151" s="13" t="s">
        <v>40</v>
      </c>
      <c r="AX151" s="13" t="s">
        <v>83</v>
      </c>
      <c r="AY151" s="180" t="s">
        <v>217</v>
      </c>
    </row>
    <row r="152" spans="1:51" s="13" customFormat="1" ht="12">
      <c r="A152" s="13"/>
      <c r="B152" s="178"/>
      <c r="C152" s="13"/>
      <c r="D152" s="179" t="s">
        <v>225</v>
      </c>
      <c r="E152" s="180" t="s">
        <v>178</v>
      </c>
      <c r="F152" s="181" t="s">
        <v>243</v>
      </c>
      <c r="G152" s="13"/>
      <c r="H152" s="182">
        <v>2.16</v>
      </c>
      <c r="I152" s="13"/>
      <c r="J152" s="13"/>
      <c r="K152" s="13"/>
      <c r="L152" s="178"/>
      <c r="M152" s="183"/>
      <c r="N152" s="184"/>
      <c r="O152" s="184"/>
      <c r="P152" s="184"/>
      <c r="Q152" s="184"/>
      <c r="R152" s="184"/>
      <c r="S152" s="184"/>
      <c r="T152" s="18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0" t="s">
        <v>225</v>
      </c>
      <c r="AU152" s="180" t="s">
        <v>93</v>
      </c>
      <c r="AV152" s="13" t="s">
        <v>93</v>
      </c>
      <c r="AW152" s="13" t="s">
        <v>40</v>
      </c>
      <c r="AX152" s="13" t="s">
        <v>83</v>
      </c>
      <c r="AY152" s="180" t="s">
        <v>217</v>
      </c>
    </row>
    <row r="153" spans="1:51" s="14" customFormat="1" ht="12">
      <c r="A153" s="14"/>
      <c r="B153" s="186"/>
      <c r="C153" s="14"/>
      <c r="D153" s="179" t="s">
        <v>225</v>
      </c>
      <c r="E153" s="187" t="s">
        <v>244</v>
      </c>
      <c r="F153" s="188" t="s">
        <v>229</v>
      </c>
      <c r="G153" s="14"/>
      <c r="H153" s="189">
        <v>543.36</v>
      </c>
      <c r="I153" s="14"/>
      <c r="J153" s="14"/>
      <c r="K153" s="14"/>
      <c r="L153" s="186"/>
      <c r="M153" s="190"/>
      <c r="N153" s="191"/>
      <c r="O153" s="191"/>
      <c r="P153" s="191"/>
      <c r="Q153" s="191"/>
      <c r="R153" s="191"/>
      <c r="S153" s="191"/>
      <c r="T153" s="19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87" t="s">
        <v>225</v>
      </c>
      <c r="AU153" s="187" t="s">
        <v>93</v>
      </c>
      <c r="AV153" s="14" t="s">
        <v>102</v>
      </c>
      <c r="AW153" s="14" t="s">
        <v>40</v>
      </c>
      <c r="AX153" s="14" t="s">
        <v>91</v>
      </c>
      <c r="AY153" s="187" t="s">
        <v>217</v>
      </c>
    </row>
    <row r="154" spans="1:65" s="2" customFormat="1" ht="33" customHeight="1">
      <c r="A154" s="33"/>
      <c r="B154" s="164"/>
      <c r="C154" s="165" t="s">
        <v>93</v>
      </c>
      <c r="D154" s="165" t="s">
        <v>219</v>
      </c>
      <c r="E154" s="166" t="s">
        <v>245</v>
      </c>
      <c r="F154" s="167" t="s">
        <v>246</v>
      </c>
      <c r="G154" s="168" t="s">
        <v>222</v>
      </c>
      <c r="H154" s="169">
        <v>541.2</v>
      </c>
      <c r="I154" s="170">
        <v>234</v>
      </c>
      <c r="J154" s="170">
        <f>ROUND(I154*H154,2)</f>
        <v>126640.8</v>
      </c>
      <c r="K154" s="171"/>
      <c r="L154" s="34"/>
      <c r="M154" s="172" t="s">
        <v>1</v>
      </c>
      <c r="N154" s="173" t="s">
        <v>48</v>
      </c>
      <c r="O154" s="174">
        <v>0.052</v>
      </c>
      <c r="P154" s="174">
        <f>O154*H154</f>
        <v>28.142400000000002</v>
      </c>
      <c r="Q154" s="174">
        <v>0.00022</v>
      </c>
      <c r="R154" s="174">
        <f>Q154*H154</f>
        <v>0.11906400000000002</v>
      </c>
      <c r="S154" s="174">
        <v>0.46</v>
      </c>
      <c r="T154" s="175">
        <f>S154*H154</f>
        <v>248.95200000000003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6" t="s">
        <v>223</v>
      </c>
      <c r="AT154" s="176" t="s">
        <v>219</v>
      </c>
      <c r="AU154" s="176" t="s">
        <v>93</v>
      </c>
      <c r="AY154" s="19" t="s">
        <v>217</v>
      </c>
      <c r="BE154" s="177">
        <f>IF(N154="základní",J154,0)</f>
        <v>126640.8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9" t="s">
        <v>91</v>
      </c>
      <c r="BK154" s="177">
        <f>ROUND(I154*H154,2)</f>
        <v>126640.8</v>
      </c>
      <c r="BL154" s="19" t="s">
        <v>223</v>
      </c>
      <c r="BM154" s="176" t="s">
        <v>247</v>
      </c>
    </row>
    <row r="155" spans="1:51" s="13" customFormat="1" ht="12">
      <c r="A155" s="13"/>
      <c r="B155" s="178"/>
      <c r="C155" s="13"/>
      <c r="D155" s="179" t="s">
        <v>225</v>
      </c>
      <c r="E155" s="180" t="s">
        <v>127</v>
      </c>
      <c r="F155" s="181" t="s">
        <v>117</v>
      </c>
      <c r="G155" s="13"/>
      <c r="H155" s="182">
        <v>13.904</v>
      </c>
      <c r="I155" s="13"/>
      <c r="J155" s="13"/>
      <c r="K155" s="13"/>
      <c r="L155" s="178"/>
      <c r="M155" s="183"/>
      <c r="N155" s="184"/>
      <c r="O155" s="184"/>
      <c r="P155" s="184"/>
      <c r="Q155" s="184"/>
      <c r="R155" s="184"/>
      <c r="S155" s="184"/>
      <c r="T155" s="18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0" t="s">
        <v>225</v>
      </c>
      <c r="AU155" s="180" t="s">
        <v>93</v>
      </c>
      <c r="AV155" s="13" t="s">
        <v>93</v>
      </c>
      <c r="AW155" s="13" t="s">
        <v>40</v>
      </c>
      <c r="AX155" s="13" t="s">
        <v>83</v>
      </c>
      <c r="AY155" s="180" t="s">
        <v>217</v>
      </c>
    </row>
    <row r="156" spans="1:51" s="13" customFormat="1" ht="12">
      <c r="A156" s="13"/>
      <c r="B156" s="178"/>
      <c r="C156" s="13"/>
      <c r="D156" s="179" t="s">
        <v>225</v>
      </c>
      <c r="E156" s="180" t="s">
        <v>128</v>
      </c>
      <c r="F156" s="181" t="s">
        <v>119</v>
      </c>
      <c r="G156" s="13"/>
      <c r="H156" s="182">
        <v>527.296</v>
      </c>
      <c r="I156" s="13"/>
      <c r="J156" s="13"/>
      <c r="K156" s="13"/>
      <c r="L156" s="178"/>
      <c r="M156" s="183"/>
      <c r="N156" s="184"/>
      <c r="O156" s="184"/>
      <c r="P156" s="184"/>
      <c r="Q156" s="184"/>
      <c r="R156" s="184"/>
      <c r="S156" s="184"/>
      <c r="T156" s="18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0" t="s">
        <v>225</v>
      </c>
      <c r="AU156" s="180" t="s">
        <v>93</v>
      </c>
      <c r="AV156" s="13" t="s">
        <v>93</v>
      </c>
      <c r="AW156" s="13" t="s">
        <v>40</v>
      </c>
      <c r="AX156" s="13" t="s">
        <v>83</v>
      </c>
      <c r="AY156" s="180" t="s">
        <v>217</v>
      </c>
    </row>
    <row r="157" spans="1:51" s="14" customFormat="1" ht="12">
      <c r="A157" s="14"/>
      <c r="B157" s="186"/>
      <c r="C157" s="14"/>
      <c r="D157" s="179" t="s">
        <v>225</v>
      </c>
      <c r="E157" s="187" t="s">
        <v>1</v>
      </c>
      <c r="F157" s="188" t="s">
        <v>229</v>
      </c>
      <c r="G157" s="14"/>
      <c r="H157" s="189">
        <v>541.2</v>
      </c>
      <c r="I157" s="14"/>
      <c r="J157" s="14"/>
      <c r="K157" s="14"/>
      <c r="L157" s="186"/>
      <c r="M157" s="190"/>
      <c r="N157" s="191"/>
      <c r="O157" s="191"/>
      <c r="P157" s="191"/>
      <c r="Q157" s="191"/>
      <c r="R157" s="191"/>
      <c r="S157" s="191"/>
      <c r="T157" s="19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87" t="s">
        <v>225</v>
      </c>
      <c r="AU157" s="187" t="s">
        <v>93</v>
      </c>
      <c r="AV157" s="14" t="s">
        <v>102</v>
      </c>
      <c r="AW157" s="14" t="s">
        <v>40</v>
      </c>
      <c r="AX157" s="14" t="s">
        <v>91</v>
      </c>
      <c r="AY157" s="187" t="s">
        <v>217</v>
      </c>
    </row>
    <row r="158" spans="1:65" s="2" customFormat="1" ht="33" customHeight="1">
      <c r="A158" s="33"/>
      <c r="B158" s="164"/>
      <c r="C158" s="165" t="s">
        <v>102</v>
      </c>
      <c r="D158" s="165" t="s">
        <v>219</v>
      </c>
      <c r="E158" s="166" t="s">
        <v>248</v>
      </c>
      <c r="F158" s="167" t="s">
        <v>249</v>
      </c>
      <c r="G158" s="168" t="s">
        <v>222</v>
      </c>
      <c r="H158" s="169">
        <v>593.976</v>
      </c>
      <c r="I158" s="170">
        <v>80.3</v>
      </c>
      <c r="J158" s="170">
        <f>ROUND(I158*H158,2)</f>
        <v>47696.27</v>
      </c>
      <c r="K158" s="171"/>
      <c r="L158" s="34"/>
      <c r="M158" s="172" t="s">
        <v>1</v>
      </c>
      <c r="N158" s="173" t="s">
        <v>48</v>
      </c>
      <c r="O158" s="174">
        <v>0.013</v>
      </c>
      <c r="P158" s="174">
        <f>O158*H158</f>
        <v>7.721687999999999</v>
      </c>
      <c r="Q158" s="174">
        <v>9E-05</v>
      </c>
      <c r="R158" s="174">
        <f>Q158*H158</f>
        <v>0.053457840000000006</v>
      </c>
      <c r="S158" s="174">
        <v>0.115</v>
      </c>
      <c r="T158" s="175">
        <f>S158*H158</f>
        <v>68.30724000000001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6" t="s">
        <v>223</v>
      </c>
      <c r="AT158" s="176" t="s">
        <v>219</v>
      </c>
      <c r="AU158" s="176" t="s">
        <v>93</v>
      </c>
      <c r="AY158" s="19" t="s">
        <v>217</v>
      </c>
      <c r="BE158" s="177">
        <f>IF(N158="základní",J158,0)</f>
        <v>47696.27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9" t="s">
        <v>91</v>
      </c>
      <c r="BK158" s="177">
        <f>ROUND(I158*H158,2)</f>
        <v>47696.27</v>
      </c>
      <c r="BL158" s="19" t="s">
        <v>223</v>
      </c>
      <c r="BM158" s="176" t="s">
        <v>250</v>
      </c>
    </row>
    <row r="159" spans="1:51" s="13" customFormat="1" ht="12">
      <c r="A159" s="13"/>
      <c r="B159" s="178"/>
      <c r="C159" s="13"/>
      <c r="D159" s="179" t="s">
        <v>225</v>
      </c>
      <c r="E159" s="180" t="s">
        <v>129</v>
      </c>
      <c r="F159" s="181" t="s">
        <v>251</v>
      </c>
      <c r="G159" s="13"/>
      <c r="H159" s="182">
        <v>117.096</v>
      </c>
      <c r="I159" s="13"/>
      <c r="J159" s="13"/>
      <c r="K159" s="13"/>
      <c r="L159" s="178"/>
      <c r="M159" s="183"/>
      <c r="N159" s="184"/>
      <c r="O159" s="184"/>
      <c r="P159" s="184"/>
      <c r="Q159" s="184"/>
      <c r="R159" s="184"/>
      <c r="S159" s="184"/>
      <c r="T159" s="18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0" t="s">
        <v>225</v>
      </c>
      <c r="AU159" s="180" t="s">
        <v>93</v>
      </c>
      <c r="AV159" s="13" t="s">
        <v>93</v>
      </c>
      <c r="AW159" s="13" t="s">
        <v>40</v>
      </c>
      <c r="AX159" s="13" t="s">
        <v>83</v>
      </c>
      <c r="AY159" s="180" t="s">
        <v>217</v>
      </c>
    </row>
    <row r="160" spans="1:51" s="13" customFormat="1" ht="12">
      <c r="A160" s="13"/>
      <c r="B160" s="178"/>
      <c r="C160" s="13"/>
      <c r="D160" s="179" t="s">
        <v>225</v>
      </c>
      <c r="E160" s="180" t="s">
        <v>131</v>
      </c>
      <c r="F160" s="181" t="s">
        <v>252</v>
      </c>
      <c r="G160" s="13"/>
      <c r="H160" s="182">
        <v>476.88</v>
      </c>
      <c r="I160" s="13"/>
      <c r="J160" s="13"/>
      <c r="K160" s="13"/>
      <c r="L160" s="178"/>
      <c r="M160" s="183"/>
      <c r="N160" s="184"/>
      <c r="O160" s="184"/>
      <c r="P160" s="184"/>
      <c r="Q160" s="184"/>
      <c r="R160" s="184"/>
      <c r="S160" s="184"/>
      <c r="T160" s="18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0" t="s">
        <v>225</v>
      </c>
      <c r="AU160" s="180" t="s">
        <v>93</v>
      </c>
      <c r="AV160" s="13" t="s">
        <v>93</v>
      </c>
      <c r="AW160" s="13" t="s">
        <v>40</v>
      </c>
      <c r="AX160" s="13" t="s">
        <v>83</v>
      </c>
      <c r="AY160" s="180" t="s">
        <v>217</v>
      </c>
    </row>
    <row r="161" spans="1:51" s="14" customFormat="1" ht="12">
      <c r="A161" s="14"/>
      <c r="B161" s="186"/>
      <c r="C161" s="14"/>
      <c r="D161" s="179" t="s">
        <v>225</v>
      </c>
      <c r="E161" s="187" t="s">
        <v>1</v>
      </c>
      <c r="F161" s="188" t="s">
        <v>229</v>
      </c>
      <c r="G161" s="14"/>
      <c r="H161" s="189">
        <v>593.976</v>
      </c>
      <c r="I161" s="14"/>
      <c r="J161" s="14"/>
      <c r="K161" s="14"/>
      <c r="L161" s="186"/>
      <c r="M161" s="190"/>
      <c r="N161" s="191"/>
      <c r="O161" s="191"/>
      <c r="P161" s="191"/>
      <c r="Q161" s="191"/>
      <c r="R161" s="191"/>
      <c r="S161" s="191"/>
      <c r="T161" s="19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87" t="s">
        <v>225</v>
      </c>
      <c r="AU161" s="187" t="s">
        <v>93</v>
      </c>
      <c r="AV161" s="14" t="s">
        <v>102</v>
      </c>
      <c r="AW161" s="14" t="s">
        <v>40</v>
      </c>
      <c r="AX161" s="14" t="s">
        <v>91</v>
      </c>
      <c r="AY161" s="187" t="s">
        <v>217</v>
      </c>
    </row>
    <row r="162" spans="1:65" s="2" customFormat="1" ht="24.15" customHeight="1">
      <c r="A162" s="33"/>
      <c r="B162" s="164"/>
      <c r="C162" s="165" t="s">
        <v>223</v>
      </c>
      <c r="D162" s="165" t="s">
        <v>219</v>
      </c>
      <c r="E162" s="166" t="s">
        <v>253</v>
      </c>
      <c r="F162" s="167" t="s">
        <v>254</v>
      </c>
      <c r="G162" s="168" t="s">
        <v>255</v>
      </c>
      <c r="H162" s="169">
        <v>423.4</v>
      </c>
      <c r="I162" s="170">
        <v>84.7</v>
      </c>
      <c r="J162" s="170">
        <f>ROUND(I162*H162,2)</f>
        <v>35861.98</v>
      </c>
      <c r="K162" s="171"/>
      <c r="L162" s="34"/>
      <c r="M162" s="172" t="s">
        <v>1</v>
      </c>
      <c r="N162" s="173" t="s">
        <v>48</v>
      </c>
      <c r="O162" s="174">
        <v>0.184</v>
      </c>
      <c r="P162" s="174">
        <f>O162*H162</f>
        <v>77.90559999999999</v>
      </c>
      <c r="Q162" s="174">
        <v>3E-05</v>
      </c>
      <c r="R162" s="174">
        <f>Q162*H162</f>
        <v>0.012702</v>
      </c>
      <c r="S162" s="174">
        <v>0</v>
      </c>
      <c r="T162" s="17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6" t="s">
        <v>223</v>
      </c>
      <c r="AT162" s="176" t="s">
        <v>219</v>
      </c>
      <c r="AU162" s="176" t="s">
        <v>93</v>
      </c>
      <c r="AY162" s="19" t="s">
        <v>217</v>
      </c>
      <c r="BE162" s="177">
        <f>IF(N162="základní",J162,0)</f>
        <v>35861.98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9" t="s">
        <v>91</v>
      </c>
      <c r="BK162" s="177">
        <f>ROUND(I162*H162,2)</f>
        <v>35861.98</v>
      </c>
      <c r="BL162" s="19" t="s">
        <v>223</v>
      </c>
      <c r="BM162" s="176" t="s">
        <v>256</v>
      </c>
    </row>
    <row r="163" spans="1:51" s="13" customFormat="1" ht="12">
      <c r="A163" s="13"/>
      <c r="B163" s="178"/>
      <c r="C163" s="13"/>
      <c r="D163" s="179" t="s">
        <v>225</v>
      </c>
      <c r="E163" s="180" t="s">
        <v>1</v>
      </c>
      <c r="F163" s="181" t="s">
        <v>257</v>
      </c>
      <c r="G163" s="13"/>
      <c r="H163" s="182">
        <v>423.4</v>
      </c>
      <c r="I163" s="13"/>
      <c r="J163" s="13"/>
      <c r="K163" s="13"/>
      <c r="L163" s="178"/>
      <c r="M163" s="183"/>
      <c r="N163" s="184"/>
      <c r="O163" s="184"/>
      <c r="P163" s="184"/>
      <c r="Q163" s="184"/>
      <c r="R163" s="184"/>
      <c r="S163" s="184"/>
      <c r="T163" s="18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0" t="s">
        <v>225</v>
      </c>
      <c r="AU163" s="180" t="s">
        <v>93</v>
      </c>
      <c r="AV163" s="13" t="s">
        <v>93</v>
      </c>
      <c r="AW163" s="13" t="s">
        <v>40</v>
      </c>
      <c r="AX163" s="13" t="s">
        <v>91</v>
      </c>
      <c r="AY163" s="180" t="s">
        <v>217</v>
      </c>
    </row>
    <row r="164" spans="1:65" s="2" customFormat="1" ht="24.15" customHeight="1">
      <c r="A164" s="33"/>
      <c r="B164" s="164"/>
      <c r="C164" s="165" t="s">
        <v>258</v>
      </c>
      <c r="D164" s="165" t="s">
        <v>219</v>
      </c>
      <c r="E164" s="166" t="s">
        <v>259</v>
      </c>
      <c r="F164" s="167" t="s">
        <v>260</v>
      </c>
      <c r="G164" s="168" t="s">
        <v>261</v>
      </c>
      <c r="H164" s="169">
        <v>52.925</v>
      </c>
      <c r="I164" s="170">
        <v>46.7</v>
      </c>
      <c r="J164" s="170">
        <f>ROUND(I164*H164,2)</f>
        <v>2471.6</v>
      </c>
      <c r="K164" s="171"/>
      <c r="L164" s="34"/>
      <c r="M164" s="172" t="s">
        <v>1</v>
      </c>
      <c r="N164" s="173" t="s">
        <v>48</v>
      </c>
      <c r="O164" s="174">
        <v>0</v>
      </c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6" t="s">
        <v>223</v>
      </c>
      <c r="AT164" s="176" t="s">
        <v>219</v>
      </c>
      <c r="AU164" s="176" t="s">
        <v>93</v>
      </c>
      <c r="AY164" s="19" t="s">
        <v>217</v>
      </c>
      <c r="BE164" s="177">
        <f>IF(N164="základní",J164,0)</f>
        <v>2471.6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9" t="s">
        <v>91</v>
      </c>
      <c r="BK164" s="177">
        <f>ROUND(I164*H164,2)</f>
        <v>2471.6</v>
      </c>
      <c r="BL164" s="19" t="s">
        <v>223</v>
      </c>
      <c r="BM164" s="176" t="s">
        <v>262</v>
      </c>
    </row>
    <row r="165" spans="1:51" s="13" customFormat="1" ht="12">
      <c r="A165" s="13"/>
      <c r="B165" s="178"/>
      <c r="C165" s="13"/>
      <c r="D165" s="179" t="s">
        <v>225</v>
      </c>
      <c r="E165" s="180" t="s">
        <v>1</v>
      </c>
      <c r="F165" s="181" t="s">
        <v>263</v>
      </c>
      <c r="G165" s="13"/>
      <c r="H165" s="182">
        <v>52.925</v>
      </c>
      <c r="I165" s="13"/>
      <c r="J165" s="13"/>
      <c r="K165" s="13"/>
      <c r="L165" s="178"/>
      <c r="M165" s="183"/>
      <c r="N165" s="184"/>
      <c r="O165" s="184"/>
      <c r="P165" s="184"/>
      <c r="Q165" s="184"/>
      <c r="R165" s="184"/>
      <c r="S165" s="184"/>
      <c r="T165" s="18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0" t="s">
        <v>225</v>
      </c>
      <c r="AU165" s="180" t="s">
        <v>93</v>
      </c>
      <c r="AV165" s="13" t="s">
        <v>93</v>
      </c>
      <c r="AW165" s="13" t="s">
        <v>40</v>
      </c>
      <c r="AX165" s="13" t="s">
        <v>91</v>
      </c>
      <c r="AY165" s="180" t="s">
        <v>217</v>
      </c>
    </row>
    <row r="166" spans="1:65" s="2" customFormat="1" ht="16.5" customHeight="1">
      <c r="A166" s="33"/>
      <c r="B166" s="164"/>
      <c r="C166" s="165" t="s">
        <v>264</v>
      </c>
      <c r="D166" s="165" t="s">
        <v>219</v>
      </c>
      <c r="E166" s="166" t="s">
        <v>265</v>
      </c>
      <c r="F166" s="167" t="s">
        <v>266</v>
      </c>
      <c r="G166" s="168" t="s">
        <v>267</v>
      </c>
      <c r="H166" s="169">
        <v>3.2</v>
      </c>
      <c r="I166" s="170">
        <v>306</v>
      </c>
      <c r="J166" s="170">
        <f>ROUND(I166*H166,2)</f>
        <v>979.2</v>
      </c>
      <c r="K166" s="171"/>
      <c r="L166" s="34"/>
      <c r="M166" s="172" t="s">
        <v>1</v>
      </c>
      <c r="N166" s="173" t="s">
        <v>48</v>
      </c>
      <c r="O166" s="174">
        <v>0.581</v>
      </c>
      <c r="P166" s="174">
        <f>O166*H166</f>
        <v>1.8592</v>
      </c>
      <c r="Q166" s="174">
        <v>0.0369</v>
      </c>
      <c r="R166" s="174">
        <f>Q166*H166</f>
        <v>0.11808000000000002</v>
      </c>
      <c r="S166" s="174">
        <v>0</v>
      </c>
      <c r="T166" s="175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6" t="s">
        <v>223</v>
      </c>
      <c r="AT166" s="176" t="s">
        <v>219</v>
      </c>
      <c r="AU166" s="176" t="s">
        <v>93</v>
      </c>
      <c r="AY166" s="19" t="s">
        <v>217</v>
      </c>
      <c r="BE166" s="177">
        <f>IF(N166="základní",J166,0)</f>
        <v>979.2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19" t="s">
        <v>91</v>
      </c>
      <c r="BK166" s="177">
        <f>ROUND(I166*H166,2)</f>
        <v>979.2</v>
      </c>
      <c r="BL166" s="19" t="s">
        <v>223</v>
      </c>
      <c r="BM166" s="176" t="s">
        <v>268</v>
      </c>
    </row>
    <row r="167" spans="1:51" s="13" customFormat="1" ht="12">
      <c r="A167" s="13"/>
      <c r="B167" s="178"/>
      <c r="C167" s="13"/>
      <c r="D167" s="179" t="s">
        <v>225</v>
      </c>
      <c r="E167" s="180" t="s">
        <v>1</v>
      </c>
      <c r="F167" s="181" t="s">
        <v>269</v>
      </c>
      <c r="G167" s="13"/>
      <c r="H167" s="182">
        <v>2.4</v>
      </c>
      <c r="I167" s="13"/>
      <c r="J167" s="13"/>
      <c r="K167" s="13"/>
      <c r="L167" s="178"/>
      <c r="M167" s="183"/>
      <c r="N167" s="184"/>
      <c r="O167" s="184"/>
      <c r="P167" s="184"/>
      <c r="Q167" s="184"/>
      <c r="R167" s="184"/>
      <c r="S167" s="184"/>
      <c r="T167" s="18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0" t="s">
        <v>225</v>
      </c>
      <c r="AU167" s="180" t="s">
        <v>93</v>
      </c>
      <c r="AV167" s="13" t="s">
        <v>93</v>
      </c>
      <c r="AW167" s="13" t="s">
        <v>40</v>
      </c>
      <c r="AX167" s="13" t="s">
        <v>83</v>
      </c>
      <c r="AY167" s="180" t="s">
        <v>217</v>
      </c>
    </row>
    <row r="168" spans="1:51" s="13" customFormat="1" ht="12">
      <c r="A168" s="13"/>
      <c r="B168" s="178"/>
      <c r="C168" s="13"/>
      <c r="D168" s="179" t="s">
        <v>225</v>
      </c>
      <c r="E168" s="180" t="s">
        <v>1</v>
      </c>
      <c r="F168" s="181" t="s">
        <v>270</v>
      </c>
      <c r="G168" s="13"/>
      <c r="H168" s="182">
        <v>0.8</v>
      </c>
      <c r="I168" s="13"/>
      <c r="J168" s="13"/>
      <c r="K168" s="13"/>
      <c r="L168" s="178"/>
      <c r="M168" s="183"/>
      <c r="N168" s="184"/>
      <c r="O168" s="184"/>
      <c r="P168" s="184"/>
      <c r="Q168" s="184"/>
      <c r="R168" s="184"/>
      <c r="S168" s="184"/>
      <c r="T168" s="18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0" t="s">
        <v>225</v>
      </c>
      <c r="AU168" s="180" t="s">
        <v>93</v>
      </c>
      <c r="AV168" s="13" t="s">
        <v>93</v>
      </c>
      <c r="AW168" s="13" t="s">
        <v>40</v>
      </c>
      <c r="AX168" s="13" t="s">
        <v>83</v>
      </c>
      <c r="AY168" s="180" t="s">
        <v>217</v>
      </c>
    </row>
    <row r="169" spans="1:51" s="15" customFormat="1" ht="12">
      <c r="A169" s="15"/>
      <c r="B169" s="193"/>
      <c r="C169" s="15"/>
      <c r="D169" s="179" t="s">
        <v>225</v>
      </c>
      <c r="E169" s="194" t="s">
        <v>121</v>
      </c>
      <c r="F169" s="195" t="s">
        <v>271</v>
      </c>
      <c r="G169" s="15"/>
      <c r="H169" s="196">
        <v>3.2</v>
      </c>
      <c r="I169" s="15"/>
      <c r="J169" s="15"/>
      <c r="K169" s="15"/>
      <c r="L169" s="193"/>
      <c r="M169" s="197"/>
      <c r="N169" s="198"/>
      <c r="O169" s="198"/>
      <c r="P169" s="198"/>
      <c r="Q169" s="198"/>
      <c r="R169" s="198"/>
      <c r="S169" s="198"/>
      <c r="T169" s="19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194" t="s">
        <v>225</v>
      </c>
      <c r="AU169" s="194" t="s">
        <v>93</v>
      </c>
      <c r="AV169" s="15" t="s">
        <v>223</v>
      </c>
      <c r="AW169" s="15" t="s">
        <v>40</v>
      </c>
      <c r="AX169" s="15" t="s">
        <v>91</v>
      </c>
      <c r="AY169" s="194" t="s">
        <v>217</v>
      </c>
    </row>
    <row r="170" spans="1:65" s="2" customFormat="1" ht="24.15" customHeight="1">
      <c r="A170" s="33"/>
      <c r="B170" s="164"/>
      <c r="C170" s="165" t="s">
        <v>272</v>
      </c>
      <c r="D170" s="165" t="s">
        <v>219</v>
      </c>
      <c r="E170" s="166" t="s">
        <v>273</v>
      </c>
      <c r="F170" s="167" t="s">
        <v>274</v>
      </c>
      <c r="G170" s="168" t="s">
        <v>267</v>
      </c>
      <c r="H170" s="169">
        <v>2.4</v>
      </c>
      <c r="I170" s="170">
        <v>400</v>
      </c>
      <c r="J170" s="170">
        <f>ROUND(I170*H170,2)</f>
        <v>960</v>
      </c>
      <c r="K170" s="171"/>
      <c r="L170" s="34"/>
      <c r="M170" s="172" t="s">
        <v>1</v>
      </c>
      <c r="N170" s="173" t="s">
        <v>48</v>
      </c>
      <c r="O170" s="174">
        <v>0.818</v>
      </c>
      <c r="P170" s="174">
        <f>O170*H170</f>
        <v>1.9631999999999998</v>
      </c>
      <c r="Q170" s="174">
        <v>0.00868</v>
      </c>
      <c r="R170" s="174">
        <f>Q170*H170</f>
        <v>0.020832</v>
      </c>
      <c r="S170" s="174">
        <v>0</v>
      </c>
      <c r="T170" s="175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6" t="s">
        <v>223</v>
      </c>
      <c r="AT170" s="176" t="s">
        <v>219</v>
      </c>
      <c r="AU170" s="176" t="s">
        <v>93</v>
      </c>
      <c r="AY170" s="19" t="s">
        <v>217</v>
      </c>
      <c r="BE170" s="177">
        <f>IF(N170="základní",J170,0)</f>
        <v>960</v>
      </c>
      <c r="BF170" s="177">
        <f>IF(N170="snížená",J170,0)</f>
        <v>0</v>
      </c>
      <c r="BG170" s="177">
        <f>IF(N170="zákl. přenesená",J170,0)</f>
        <v>0</v>
      </c>
      <c r="BH170" s="177">
        <f>IF(N170="sníž. přenesená",J170,0)</f>
        <v>0</v>
      </c>
      <c r="BI170" s="177">
        <f>IF(N170="nulová",J170,0)</f>
        <v>0</v>
      </c>
      <c r="BJ170" s="19" t="s">
        <v>91</v>
      </c>
      <c r="BK170" s="177">
        <f>ROUND(I170*H170,2)</f>
        <v>960</v>
      </c>
      <c r="BL170" s="19" t="s">
        <v>223</v>
      </c>
      <c r="BM170" s="176" t="s">
        <v>275</v>
      </c>
    </row>
    <row r="171" spans="1:51" s="13" customFormat="1" ht="12">
      <c r="A171" s="13"/>
      <c r="B171" s="178"/>
      <c r="C171" s="13"/>
      <c r="D171" s="179" t="s">
        <v>225</v>
      </c>
      <c r="E171" s="180" t="s">
        <v>1</v>
      </c>
      <c r="F171" s="181" t="s">
        <v>276</v>
      </c>
      <c r="G171" s="13"/>
      <c r="H171" s="182">
        <v>0.8</v>
      </c>
      <c r="I171" s="13"/>
      <c r="J171" s="13"/>
      <c r="K171" s="13"/>
      <c r="L171" s="178"/>
      <c r="M171" s="183"/>
      <c r="N171" s="184"/>
      <c r="O171" s="184"/>
      <c r="P171" s="184"/>
      <c r="Q171" s="184"/>
      <c r="R171" s="184"/>
      <c r="S171" s="184"/>
      <c r="T171" s="18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0" t="s">
        <v>225</v>
      </c>
      <c r="AU171" s="180" t="s">
        <v>93</v>
      </c>
      <c r="AV171" s="13" t="s">
        <v>93</v>
      </c>
      <c r="AW171" s="13" t="s">
        <v>40</v>
      </c>
      <c r="AX171" s="13" t="s">
        <v>83</v>
      </c>
      <c r="AY171" s="180" t="s">
        <v>217</v>
      </c>
    </row>
    <row r="172" spans="1:51" s="13" customFormat="1" ht="12">
      <c r="A172" s="13"/>
      <c r="B172" s="178"/>
      <c r="C172" s="13"/>
      <c r="D172" s="179" t="s">
        <v>225</v>
      </c>
      <c r="E172" s="180" t="s">
        <v>1</v>
      </c>
      <c r="F172" s="181" t="s">
        <v>277</v>
      </c>
      <c r="G172" s="13"/>
      <c r="H172" s="182">
        <v>1.6</v>
      </c>
      <c r="I172" s="13"/>
      <c r="J172" s="13"/>
      <c r="K172" s="13"/>
      <c r="L172" s="178"/>
      <c r="M172" s="183"/>
      <c r="N172" s="184"/>
      <c r="O172" s="184"/>
      <c r="P172" s="184"/>
      <c r="Q172" s="184"/>
      <c r="R172" s="184"/>
      <c r="S172" s="184"/>
      <c r="T172" s="18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0" t="s">
        <v>225</v>
      </c>
      <c r="AU172" s="180" t="s">
        <v>93</v>
      </c>
      <c r="AV172" s="13" t="s">
        <v>93</v>
      </c>
      <c r="AW172" s="13" t="s">
        <v>40</v>
      </c>
      <c r="AX172" s="13" t="s">
        <v>83</v>
      </c>
      <c r="AY172" s="180" t="s">
        <v>217</v>
      </c>
    </row>
    <row r="173" spans="1:51" s="15" customFormat="1" ht="12">
      <c r="A173" s="15"/>
      <c r="B173" s="193"/>
      <c r="C173" s="15"/>
      <c r="D173" s="179" t="s">
        <v>225</v>
      </c>
      <c r="E173" s="194" t="s">
        <v>123</v>
      </c>
      <c r="F173" s="195" t="s">
        <v>271</v>
      </c>
      <c r="G173" s="15"/>
      <c r="H173" s="196">
        <v>2.4</v>
      </c>
      <c r="I173" s="15"/>
      <c r="J173" s="15"/>
      <c r="K173" s="15"/>
      <c r="L173" s="193"/>
      <c r="M173" s="197"/>
      <c r="N173" s="198"/>
      <c r="O173" s="198"/>
      <c r="P173" s="198"/>
      <c r="Q173" s="198"/>
      <c r="R173" s="198"/>
      <c r="S173" s="198"/>
      <c r="T173" s="199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194" t="s">
        <v>225</v>
      </c>
      <c r="AU173" s="194" t="s">
        <v>93</v>
      </c>
      <c r="AV173" s="15" t="s">
        <v>223</v>
      </c>
      <c r="AW173" s="15" t="s">
        <v>40</v>
      </c>
      <c r="AX173" s="15" t="s">
        <v>91</v>
      </c>
      <c r="AY173" s="194" t="s">
        <v>217</v>
      </c>
    </row>
    <row r="174" spans="1:65" s="2" customFormat="1" ht="24.15" customHeight="1">
      <c r="A174" s="33"/>
      <c r="B174" s="164"/>
      <c r="C174" s="165" t="s">
        <v>126</v>
      </c>
      <c r="D174" s="165" t="s">
        <v>219</v>
      </c>
      <c r="E174" s="166" t="s">
        <v>278</v>
      </c>
      <c r="F174" s="167" t="s">
        <v>279</v>
      </c>
      <c r="G174" s="168" t="s">
        <v>267</v>
      </c>
      <c r="H174" s="169">
        <v>8</v>
      </c>
      <c r="I174" s="170">
        <v>296</v>
      </c>
      <c r="J174" s="170">
        <f>ROUND(I174*H174,2)</f>
        <v>2368</v>
      </c>
      <c r="K174" s="171"/>
      <c r="L174" s="34"/>
      <c r="M174" s="172" t="s">
        <v>1</v>
      </c>
      <c r="N174" s="173" t="s">
        <v>48</v>
      </c>
      <c r="O174" s="174">
        <v>0.547</v>
      </c>
      <c r="P174" s="174">
        <f>O174*H174</f>
        <v>4.376</v>
      </c>
      <c r="Q174" s="174">
        <v>0.0369</v>
      </c>
      <c r="R174" s="174">
        <f>Q174*H174</f>
        <v>0.2952</v>
      </c>
      <c r="S174" s="174">
        <v>0</v>
      </c>
      <c r="T174" s="17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6" t="s">
        <v>223</v>
      </c>
      <c r="AT174" s="176" t="s">
        <v>219</v>
      </c>
      <c r="AU174" s="176" t="s">
        <v>93</v>
      </c>
      <c r="AY174" s="19" t="s">
        <v>217</v>
      </c>
      <c r="BE174" s="177">
        <f>IF(N174="základní",J174,0)</f>
        <v>2368</v>
      </c>
      <c r="BF174" s="177">
        <f>IF(N174="snížená",J174,0)</f>
        <v>0</v>
      </c>
      <c r="BG174" s="177">
        <f>IF(N174="zákl. přenesená",J174,0)</f>
        <v>0</v>
      </c>
      <c r="BH174" s="177">
        <f>IF(N174="sníž. přenesená",J174,0)</f>
        <v>0</v>
      </c>
      <c r="BI174" s="177">
        <f>IF(N174="nulová",J174,0)</f>
        <v>0</v>
      </c>
      <c r="BJ174" s="19" t="s">
        <v>91</v>
      </c>
      <c r="BK174" s="177">
        <f>ROUND(I174*H174,2)</f>
        <v>2368</v>
      </c>
      <c r="BL174" s="19" t="s">
        <v>223</v>
      </c>
      <c r="BM174" s="176" t="s">
        <v>280</v>
      </c>
    </row>
    <row r="175" spans="1:51" s="13" customFormat="1" ht="12">
      <c r="A175" s="13"/>
      <c r="B175" s="178"/>
      <c r="C175" s="13"/>
      <c r="D175" s="179" t="s">
        <v>225</v>
      </c>
      <c r="E175" s="180" t="s">
        <v>1</v>
      </c>
      <c r="F175" s="181" t="s">
        <v>281</v>
      </c>
      <c r="G175" s="13"/>
      <c r="H175" s="182">
        <v>4</v>
      </c>
      <c r="I175" s="13"/>
      <c r="J175" s="13"/>
      <c r="K175" s="13"/>
      <c r="L175" s="178"/>
      <c r="M175" s="183"/>
      <c r="N175" s="184"/>
      <c r="O175" s="184"/>
      <c r="P175" s="184"/>
      <c r="Q175" s="184"/>
      <c r="R175" s="184"/>
      <c r="S175" s="184"/>
      <c r="T175" s="18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0" t="s">
        <v>225</v>
      </c>
      <c r="AU175" s="180" t="s">
        <v>93</v>
      </c>
      <c r="AV175" s="13" t="s">
        <v>93</v>
      </c>
      <c r="AW175" s="13" t="s">
        <v>40</v>
      </c>
      <c r="AX175" s="13" t="s">
        <v>83</v>
      </c>
      <c r="AY175" s="180" t="s">
        <v>217</v>
      </c>
    </row>
    <row r="176" spans="1:51" s="13" customFormat="1" ht="12">
      <c r="A176" s="13"/>
      <c r="B176" s="178"/>
      <c r="C176" s="13"/>
      <c r="D176" s="179" t="s">
        <v>225</v>
      </c>
      <c r="E176" s="180" t="s">
        <v>1</v>
      </c>
      <c r="F176" s="181" t="s">
        <v>282</v>
      </c>
      <c r="G176" s="13"/>
      <c r="H176" s="182">
        <v>4</v>
      </c>
      <c r="I176" s="13"/>
      <c r="J176" s="13"/>
      <c r="K176" s="13"/>
      <c r="L176" s="178"/>
      <c r="M176" s="183"/>
      <c r="N176" s="184"/>
      <c r="O176" s="184"/>
      <c r="P176" s="184"/>
      <c r="Q176" s="184"/>
      <c r="R176" s="184"/>
      <c r="S176" s="184"/>
      <c r="T176" s="18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0" t="s">
        <v>225</v>
      </c>
      <c r="AU176" s="180" t="s">
        <v>93</v>
      </c>
      <c r="AV176" s="13" t="s">
        <v>93</v>
      </c>
      <c r="AW176" s="13" t="s">
        <v>40</v>
      </c>
      <c r="AX176" s="13" t="s">
        <v>83</v>
      </c>
      <c r="AY176" s="180" t="s">
        <v>217</v>
      </c>
    </row>
    <row r="177" spans="1:51" s="15" customFormat="1" ht="12">
      <c r="A177" s="15"/>
      <c r="B177" s="193"/>
      <c r="C177" s="15"/>
      <c r="D177" s="179" t="s">
        <v>225</v>
      </c>
      <c r="E177" s="194" t="s">
        <v>125</v>
      </c>
      <c r="F177" s="195" t="s">
        <v>271</v>
      </c>
      <c r="G177" s="15"/>
      <c r="H177" s="196">
        <v>8</v>
      </c>
      <c r="I177" s="15"/>
      <c r="J177" s="15"/>
      <c r="K177" s="15"/>
      <c r="L177" s="193"/>
      <c r="M177" s="197"/>
      <c r="N177" s="198"/>
      <c r="O177" s="198"/>
      <c r="P177" s="198"/>
      <c r="Q177" s="198"/>
      <c r="R177" s="198"/>
      <c r="S177" s="198"/>
      <c r="T177" s="199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194" t="s">
        <v>225</v>
      </c>
      <c r="AU177" s="194" t="s">
        <v>93</v>
      </c>
      <c r="AV177" s="15" t="s">
        <v>223</v>
      </c>
      <c r="AW177" s="15" t="s">
        <v>40</v>
      </c>
      <c r="AX177" s="15" t="s">
        <v>91</v>
      </c>
      <c r="AY177" s="194" t="s">
        <v>217</v>
      </c>
    </row>
    <row r="178" spans="1:65" s="2" customFormat="1" ht="33" customHeight="1">
      <c r="A178" s="33"/>
      <c r="B178" s="164"/>
      <c r="C178" s="165" t="s">
        <v>154</v>
      </c>
      <c r="D178" s="165" t="s">
        <v>219</v>
      </c>
      <c r="E178" s="166" t="s">
        <v>283</v>
      </c>
      <c r="F178" s="167" t="s">
        <v>284</v>
      </c>
      <c r="G178" s="168" t="s">
        <v>285</v>
      </c>
      <c r="H178" s="169">
        <v>583.849</v>
      </c>
      <c r="I178" s="170">
        <v>429</v>
      </c>
      <c r="J178" s="170">
        <f>ROUND(I178*H178,2)</f>
        <v>250471.22</v>
      </c>
      <c r="K178" s="171"/>
      <c r="L178" s="34"/>
      <c r="M178" s="172" t="s">
        <v>1</v>
      </c>
      <c r="N178" s="173" t="s">
        <v>48</v>
      </c>
      <c r="O178" s="174">
        <v>0.538</v>
      </c>
      <c r="P178" s="174">
        <f>O178*H178</f>
        <v>314.110762</v>
      </c>
      <c r="Q178" s="174">
        <v>0</v>
      </c>
      <c r="R178" s="174">
        <f>Q178*H178</f>
        <v>0</v>
      </c>
      <c r="S178" s="174">
        <v>0</v>
      </c>
      <c r="T178" s="175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6" t="s">
        <v>223</v>
      </c>
      <c r="AT178" s="176" t="s">
        <v>219</v>
      </c>
      <c r="AU178" s="176" t="s">
        <v>93</v>
      </c>
      <c r="AY178" s="19" t="s">
        <v>217</v>
      </c>
      <c r="BE178" s="177">
        <f>IF(N178="základní",J178,0)</f>
        <v>250471.22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9" t="s">
        <v>91</v>
      </c>
      <c r="BK178" s="177">
        <f>ROUND(I178*H178,2)</f>
        <v>250471.22</v>
      </c>
      <c r="BL178" s="19" t="s">
        <v>223</v>
      </c>
      <c r="BM178" s="176" t="s">
        <v>286</v>
      </c>
    </row>
    <row r="179" spans="1:51" s="13" customFormat="1" ht="12">
      <c r="A179" s="13"/>
      <c r="B179" s="178"/>
      <c r="C179" s="13"/>
      <c r="D179" s="179" t="s">
        <v>225</v>
      </c>
      <c r="E179" s="180" t="s">
        <v>287</v>
      </c>
      <c r="F179" s="181" t="s">
        <v>288</v>
      </c>
      <c r="G179" s="13"/>
      <c r="H179" s="182">
        <v>17.54</v>
      </c>
      <c r="I179" s="13"/>
      <c r="J179" s="13"/>
      <c r="K179" s="13"/>
      <c r="L179" s="178"/>
      <c r="M179" s="183"/>
      <c r="N179" s="184"/>
      <c r="O179" s="184"/>
      <c r="P179" s="184"/>
      <c r="Q179" s="184"/>
      <c r="R179" s="184"/>
      <c r="S179" s="184"/>
      <c r="T179" s="18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0" t="s">
        <v>225</v>
      </c>
      <c r="AU179" s="180" t="s">
        <v>93</v>
      </c>
      <c r="AV179" s="13" t="s">
        <v>93</v>
      </c>
      <c r="AW179" s="13" t="s">
        <v>40</v>
      </c>
      <c r="AX179" s="13" t="s">
        <v>83</v>
      </c>
      <c r="AY179" s="180" t="s">
        <v>217</v>
      </c>
    </row>
    <row r="180" spans="1:51" s="13" customFormat="1" ht="12">
      <c r="A180" s="13"/>
      <c r="B180" s="178"/>
      <c r="C180" s="13"/>
      <c r="D180" s="179" t="s">
        <v>225</v>
      </c>
      <c r="E180" s="180" t="s">
        <v>289</v>
      </c>
      <c r="F180" s="181" t="s">
        <v>290</v>
      </c>
      <c r="G180" s="13"/>
      <c r="H180" s="182">
        <v>58.327</v>
      </c>
      <c r="I180" s="13"/>
      <c r="J180" s="13"/>
      <c r="K180" s="13"/>
      <c r="L180" s="178"/>
      <c r="M180" s="183"/>
      <c r="N180" s="184"/>
      <c r="O180" s="184"/>
      <c r="P180" s="184"/>
      <c r="Q180" s="184"/>
      <c r="R180" s="184"/>
      <c r="S180" s="184"/>
      <c r="T180" s="18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0" t="s">
        <v>225</v>
      </c>
      <c r="AU180" s="180" t="s">
        <v>93</v>
      </c>
      <c r="AV180" s="13" t="s">
        <v>93</v>
      </c>
      <c r="AW180" s="13" t="s">
        <v>40</v>
      </c>
      <c r="AX180" s="13" t="s">
        <v>83</v>
      </c>
      <c r="AY180" s="180" t="s">
        <v>217</v>
      </c>
    </row>
    <row r="181" spans="1:51" s="13" customFormat="1" ht="12">
      <c r="A181" s="13"/>
      <c r="B181" s="178"/>
      <c r="C181" s="13"/>
      <c r="D181" s="179" t="s">
        <v>225</v>
      </c>
      <c r="E181" s="180" t="s">
        <v>291</v>
      </c>
      <c r="F181" s="181" t="s">
        <v>292</v>
      </c>
      <c r="G181" s="13"/>
      <c r="H181" s="182">
        <v>650.721</v>
      </c>
      <c r="I181" s="13"/>
      <c r="J181" s="13"/>
      <c r="K181" s="13"/>
      <c r="L181" s="178"/>
      <c r="M181" s="183"/>
      <c r="N181" s="184"/>
      <c r="O181" s="184"/>
      <c r="P181" s="184"/>
      <c r="Q181" s="184"/>
      <c r="R181" s="184"/>
      <c r="S181" s="184"/>
      <c r="T181" s="18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0" t="s">
        <v>225</v>
      </c>
      <c r="AU181" s="180" t="s">
        <v>93</v>
      </c>
      <c r="AV181" s="13" t="s">
        <v>93</v>
      </c>
      <c r="AW181" s="13" t="s">
        <v>40</v>
      </c>
      <c r="AX181" s="13" t="s">
        <v>83</v>
      </c>
      <c r="AY181" s="180" t="s">
        <v>217</v>
      </c>
    </row>
    <row r="182" spans="1:51" s="13" customFormat="1" ht="12">
      <c r="A182" s="13"/>
      <c r="B182" s="178"/>
      <c r="C182" s="13"/>
      <c r="D182" s="179" t="s">
        <v>225</v>
      </c>
      <c r="E182" s="180" t="s">
        <v>293</v>
      </c>
      <c r="F182" s="181" t="s">
        <v>294</v>
      </c>
      <c r="G182" s="13"/>
      <c r="H182" s="182">
        <v>3.223</v>
      </c>
      <c r="I182" s="13"/>
      <c r="J182" s="13"/>
      <c r="K182" s="13"/>
      <c r="L182" s="178"/>
      <c r="M182" s="183"/>
      <c r="N182" s="184"/>
      <c r="O182" s="184"/>
      <c r="P182" s="184"/>
      <c r="Q182" s="184"/>
      <c r="R182" s="184"/>
      <c r="S182" s="184"/>
      <c r="T182" s="18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0" t="s">
        <v>225</v>
      </c>
      <c r="AU182" s="180" t="s">
        <v>93</v>
      </c>
      <c r="AV182" s="13" t="s">
        <v>93</v>
      </c>
      <c r="AW182" s="13" t="s">
        <v>40</v>
      </c>
      <c r="AX182" s="13" t="s">
        <v>83</v>
      </c>
      <c r="AY182" s="180" t="s">
        <v>217</v>
      </c>
    </row>
    <row r="183" spans="1:51" s="14" customFormat="1" ht="12">
      <c r="A183" s="14"/>
      <c r="B183" s="186"/>
      <c r="C183" s="14"/>
      <c r="D183" s="179" t="s">
        <v>225</v>
      </c>
      <c r="E183" s="187" t="s">
        <v>133</v>
      </c>
      <c r="F183" s="188" t="s">
        <v>229</v>
      </c>
      <c r="G183" s="14"/>
      <c r="H183" s="189">
        <v>729.811</v>
      </c>
      <c r="I183" s="14"/>
      <c r="J183" s="14"/>
      <c r="K183" s="14"/>
      <c r="L183" s="186"/>
      <c r="M183" s="190"/>
      <c r="N183" s="191"/>
      <c r="O183" s="191"/>
      <c r="P183" s="191"/>
      <c r="Q183" s="191"/>
      <c r="R183" s="191"/>
      <c r="S183" s="191"/>
      <c r="T183" s="19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187" t="s">
        <v>225</v>
      </c>
      <c r="AU183" s="187" t="s">
        <v>93</v>
      </c>
      <c r="AV183" s="14" t="s">
        <v>102</v>
      </c>
      <c r="AW183" s="14" t="s">
        <v>40</v>
      </c>
      <c r="AX183" s="14" t="s">
        <v>83</v>
      </c>
      <c r="AY183" s="187" t="s">
        <v>217</v>
      </c>
    </row>
    <row r="184" spans="1:51" s="13" customFormat="1" ht="12">
      <c r="A184" s="13"/>
      <c r="B184" s="178"/>
      <c r="C184" s="13"/>
      <c r="D184" s="179" t="s">
        <v>225</v>
      </c>
      <c r="E184" s="180" t="s">
        <v>135</v>
      </c>
      <c r="F184" s="181" t="s">
        <v>295</v>
      </c>
      <c r="G184" s="13"/>
      <c r="H184" s="182">
        <v>0</v>
      </c>
      <c r="I184" s="13"/>
      <c r="J184" s="13"/>
      <c r="K184" s="13"/>
      <c r="L184" s="178"/>
      <c r="M184" s="183"/>
      <c r="N184" s="184"/>
      <c r="O184" s="184"/>
      <c r="P184" s="184"/>
      <c r="Q184" s="184"/>
      <c r="R184" s="184"/>
      <c r="S184" s="184"/>
      <c r="T184" s="18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0" t="s">
        <v>225</v>
      </c>
      <c r="AU184" s="180" t="s">
        <v>93</v>
      </c>
      <c r="AV184" s="13" t="s">
        <v>93</v>
      </c>
      <c r="AW184" s="13" t="s">
        <v>40</v>
      </c>
      <c r="AX184" s="13" t="s">
        <v>83</v>
      </c>
      <c r="AY184" s="180" t="s">
        <v>217</v>
      </c>
    </row>
    <row r="185" spans="1:51" s="13" customFormat="1" ht="12">
      <c r="A185" s="13"/>
      <c r="B185" s="178"/>
      <c r="C185" s="13"/>
      <c r="D185" s="179" t="s">
        <v>225</v>
      </c>
      <c r="E185" s="180" t="s">
        <v>136</v>
      </c>
      <c r="F185" s="181" t="s">
        <v>296</v>
      </c>
      <c r="G185" s="13"/>
      <c r="H185" s="182">
        <v>729.811</v>
      </c>
      <c r="I185" s="13"/>
      <c r="J185" s="13"/>
      <c r="K185" s="13"/>
      <c r="L185" s="178"/>
      <c r="M185" s="183"/>
      <c r="N185" s="184"/>
      <c r="O185" s="184"/>
      <c r="P185" s="184"/>
      <c r="Q185" s="184"/>
      <c r="R185" s="184"/>
      <c r="S185" s="184"/>
      <c r="T185" s="18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0" t="s">
        <v>225</v>
      </c>
      <c r="AU185" s="180" t="s">
        <v>93</v>
      </c>
      <c r="AV185" s="13" t="s">
        <v>93</v>
      </c>
      <c r="AW185" s="13" t="s">
        <v>40</v>
      </c>
      <c r="AX185" s="13" t="s">
        <v>83</v>
      </c>
      <c r="AY185" s="180" t="s">
        <v>217</v>
      </c>
    </row>
    <row r="186" spans="1:51" s="13" customFormat="1" ht="12">
      <c r="A186" s="13"/>
      <c r="B186" s="178"/>
      <c r="C186" s="13"/>
      <c r="D186" s="179" t="s">
        <v>225</v>
      </c>
      <c r="E186" s="180" t="s">
        <v>137</v>
      </c>
      <c r="F186" s="181" t="s">
        <v>297</v>
      </c>
      <c r="G186" s="13"/>
      <c r="H186" s="182">
        <v>583.849</v>
      </c>
      <c r="I186" s="13"/>
      <c r="J186" s="13"/>
      <c r="K186" s="13"/>
      <c r="L186" s="178"/>
      <c r="M186" s="183"/>
      <c r="N186" s="184"/>
      <c r="O186" s="184"/>
      <c r="P186" s="184"/>
      <c r="Q186" s="184"/>
      <c r="R186" s="184"/>
      <c r="S186" s="184"/>
      <c r="T186" s="18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0" t="s">
        <v>225</v>
      </c>
      <c r="AU186" s="180" t="s">
        <v>93</v>
      </c>
      <c r="AV186" s="13" t="s">
        <v>93</v>
      </c>
      <c r="AW186" s="13" t="s">
        <v>40</v>
      </c>
      <c r="AX186" s="13" t="s">
        <v>91</v>
      </c>
      <c r="AY186" s="180" t="s">
        <v>217</v>
      </c>
    </row>
    <row r="187" spans="1:65" s="2" customFormat="1" ht="33" customHeight="1">
      <c r="A187" s="33"/>
      <c r="B187" s="164"/>
      <c r="C187" s="165" t="s">
        <v>298</v>
      </c>
      <c r="D187" s="165" t="s">
        <v>219</v>
      </c>
      <c r="E187" s="166" t="s">
        <v>299</v>
      </c>
      <c r="F187" s="167" t="s">
        <v>300</v>
      </c>
      <c r="G187" s="168" t="s">
        <v>285</v>
      </c>
      <c r="H187" s="169">
        <v>145.962</v>
      </c>
      <c r="I187" s="170">
        <v>665</v>
      </c>
      <c r="J187" s="170">
        <f>ROUND(I187*H187,2)</f>
        <v>97064.73</v>
      </c>
      <c r="K187" s="171"/>
      <c r="L187" s="34"/>
      <c r="M187" s="172" t="s">
        <v>1</v>
      </c>
      <c r="N187" s="173" t="s">
        <v>48</v>
      </c>
      <c r="O187" s="174">
        <v>0.974</v>
      </c>
      <c r="P187" s="174">
        <f>O187*H187</f>
        <v>142.16698799999998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6" t="s">
        <v>223</v>
      </c>
      <c r="AT187" s="176" t="s">
        <v>219</v>
      </c>
      <c r="AU187" s="176" t="s">
        <v>93</v>
      </c>
      <c r="AY187" s="19" t="s">
        <v>217</v>
      </c>
      <c r="BE187" s="177">
        <f>IF(N187="základní",J187,0)</f>
        <v>97064.73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9" t="s">
        <v>91</v>
      </c>
      <c r="BK187" s="177">
        <f>ROUND(I187*H187,2)</f>
        <v>97064.73</v>
      </c>
      <c r="BL187" s="19" t="s">
        <v>223</v>
      </c>
      <c r="BM187" s="176" t="s">
        <v>301</v>
      </c>
    </row>
    <row r="188" spans="1:51" s="13" customFormat="1" ht="12">
      <c r="A188" s="13"/>
      <c r="B188" s="178"/>
      <c r="C188" s="13"/>
      <c r="D188" s="179" t="s">
        <v>225</v>
      </c>
      <c r="E188" s="180" t="s">
        <v>139</v>
      </c>
      <c r="F188" s="181" t="s">
        <v>302</v>
      </c>
      <c r="G188" s="13"/>
      <c r="H188" s="182">
        <v>145.962</v>
      </c>
      <c r="I188" s="13"/>
      <c r="J188" s="13"/>
      <c r="K188" s="13"/>
      <c r="L188" s="178"/>
      <c r="M188" s="183"/>
      <c r="N188" s="184"/>
      <c r="O188" s="184"/>
      <c r="P188" s="184"/>
      <c r="Q188" s="184"/>
      <c r="R188" s="184"/>
      <c r="S188" s="184"/>
      <c r="T188" s="18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0" t="s">
        <v>225</v>
      </c>
      <c r="AU188" s="180" t="s">
        <v>93</v>
      </c>
      <c r="AV188" s="13" t="s">
        <v>93</v>
      </c>
      <c r="AW188" s="13" t="s">
        <v>40</v>
      </c>
      <c r="AX188" s="13" t="s">
        <v>91</v>
      </c>
      <c r="AY188" s="180" t="s">
        <v>217</v>
      </c>
    </row>
    <row r="189" spans="1:65" s="2" customFormat="1" ht="24.15" customHeight="1">
      <c r="A189" s="33"/>
      <c r="B189" s="164"/>
      <c r="C189" s="165" t="s">
        <v>303</v>
      </c>
      <c r="D189" s="165" t="s">
        <v>219</v>
      </c>
      <c r="E189" s="166" t="s">
        <v>304</v>
      </c>
      <c r="F189" s="167" t="s">
        <v>305</v>
      </c>
      <c r="G189" s="168" t="s">
        <v>285</v>
      </c>
      <c r="H189" s="169">
        <v>37.192</v>
      </c>
      <c r="I189" s="170">
        <v>546</v>
      </c>
      <c r="J189" s="170">
        <f>ROUND(I189*H189,2)</f>
        <v>20306.83</v>
      </c>
      <c r="K189" s="171"/>
      <c r="L189" s="34"/>
      <c r="M189" s="172" t="s">
        <v>1</v>
      </c>
      <c r="N189" s="173" t="s">
        <v>48</v>
      </c>
      <c r="O189" s="174">
        <v>1.763</v>
      </c>
      <c r="P189" s="174">
        <f>O189*H189</f>
        <v>65.569496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6" t="s">
        <v>223</v>
      </c>
      <c r="AT189" s="176" t="s">
        <v>219</v>
      </c>
      <c r="AU189" s="176" t="s">
        <v>93</v>
      </c>
      <c r="AY189" s="19" t="s">
        <v>217</v>
      </c>
      <c r="BE189" s="177">
        <f>IF(N189="základní",J189,0)</f>
        <v>20306.83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19" t="s">
        <v>91</v>
      </c>
      <c r="BK189" s="177">
        <f>ROUND(I189*H189,2)</f>
        <v>20306.83</v>
      </c>
      <c r="BL189" s="19" t="s">
        <v>223</v>
      </c>
      <c r="BM189" s="176" t="s">
        <v>306</v>
      </c>
    </row>
    <row r="190" spans="1:51" s="13" customFormat="1" ht="12">
      <c r="A190" s="13"/>
      <c r="B190" s="178"/>
      <c r="C190" s="13"/>
      <c r="D190" s="179" t="s">
        <v>225</v>
      </c>
      <c r="E190" s="180" t="s">
        <v>1</v>
      </c>
      <c r="F190" s="181" t="s">
        <v>307</v>
      </c>
      <c r="G190" s="13"/>
      <c r="H190" s="182">
        <v>3.84</v>
      </c>
      <c r="I190" s="13"/>
      <c r="J190" s="13"/>
      <c r="K190" s="13"/>
      <c r="L190" s="178"/>
      <c r="M190" s="183"/>
      <c r="N190" s="184"/>
      <c r="O190" s="184"/>
      <c r="P190" s="184"/>
      <c r="Q190" s="184"/>
      <c r="R190" s="184"/>
      <c r="S190" s="184"/>
      <c r="T190" s="18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0" t="s">
        <v>225</v>
      </c>
      <c r="AU190" s="180" t="s">
        <v>93</v>
      </c>
      <c r="AV190" s="13" t="s">
        <v>93</v>
      </c>
      <c r="AW190" s="13" t="s">
        <v>40</v>
      </c>
      <c r="AX190" s="13" t="s">
        <v>83</v>
      </c>
      <c r="AY190" s="180" t="s">
        <v>217</v>
      </c>
    </row>
    <row r="191" spans="1:51" s="13" customFormat="1" ht="12">
      <c r="A191" s="13"/>
      <c r="B191" s="178"/>
      <c r="C191" s="13"/>
      <c r="D191" s="179" t="s">
        <v>225</v>
      </c>
      <c r="E191" s="180" t="s">
        <v>1</v>
      </c>
      <c r="F191" s="181" t="s">
        <v>308</v>
      </c>
      <c r="G191" s="13"/>
      <c r="H191" s="182">
        <v>4.68</v>
      </c>
      <c r="I191" s="13"/>
      <c r="J191" s="13"/>
      <c r="K191" s="13"/>
      <c r="L191" s="178"/>
      <c r="M191" s="183"/>
      <c r="N191" s="184"/>
      <c r="O191" s="184"/>
      <c r="P191" s="184"/>
      <c r="Q191" s="184"/>
      <c r="R191" s="184"/>
      <c r="S191" s="184"/>
      <c r="T191" s="18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0" t="s">
        <v>225</v>
      </c>
      <c r="AU191" s="180" t="s">
        <v>93</v>
      </c>
      <c r="AV191" s="13" t="s">
        <v>93</v>
      </c>
      <c r="AW191" s="13" t="s">
        <v>40</v>
      </c>
      <c r="AX191" s="13" t="s">
        <v>83</v>
      </c>
      <c r="AY191" s="180" t="s">
        <v>217</v>
      </c>
    </row>
    <row r="192" spans="1:51" s="13" customFormat="1" ht="12">
      <c r="A192" s="13"/>
      <c r="B192" s="178"/>
      <c r="C192" s="13"/>
      <c r="D192" s="179" t="s">
        <v>225</v>
      </c>
      <c r="E192" s="180" t="s">
        <v>1</v>
      </c>
      <c r="F192" s="181" t="s">
        <v>309</v>
      </c>
      <c r="G192" s="13"/>
      <c r="H192" s="182">
        <v>28.672</v>
      </c>
      <c r="I192" s="13"/>
      <c r="J192" s="13"/>
      <c r="K192" s="13"/>
      <c r="L192" s="178"/>
      <c r="M192" s="183"/>
      <c r="N192" s="184"/>
      <c r="O192" s="184"/>
      <c r="P192" s="184"/>
      <c r="Q192" s="184"/>
      <c r="R192" s="184"/>
      <c r="S192" s="184"/>
      <c r="T192" s="18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0" t="s">
        <v>225</v>
      </c>
      <c r="AU192" s="180" t="s">
        <v>93</v>
      </c>
      <c r="AV192" s="13" t="s">
        <v>93</v>
      </c>
      <c r="AW192" s="13" t="s">
        <v>40</v>
      </c>
      <c r="AX192" s="13" t="s">
        <v>83</v>
      </c>
      <c r="AY192" s="180" t="s">
        <v>217</v>
      </c>
    </row>
    <row r="193" spans="1:51" s="14" customFormat="1" ht="12">
      <c r="A193" s="14"/>
      <c r="B193" s="186"/>
      <c r="C193" s="14"/>
      <c r="D193" s="179" t="s">
        <v>225</v>
      </c>
      <c r="E193" s="187" t="s">
        <v>1</v>
      </c>
      <c r="F193" s="188" t="s">
        <v>229</v>
      </c>
      <c r="G193" s="14"/>
      <c r="H193" s="189">
        <v>37.192</v>
      </c>
      <c r="I193" s="14"/>
      <c r="J193" s="14"/>
      <c r="K193" s="14"/>
      <c r="L193" s="186"/>
      <c r="M193" s="190"/>
      <c r="N193" s="191"/>
      <c r="O193" s="191"/>
      <c r="P193" s="191"/>
      <c r="Q193" s="191"/>
      <c r="R193" s="191"/>
      <c r="S193" s="191"/>
      <c r="T193" s="19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187" t="s">
        <v>225</v>
      </c>
      <c r="AU193" s="187" t="s">
        <v>93</v>
      </c>
      <c r="AV193" s="14" t="s">
        <v>102</v>
      </c>
      <c r="AW193" s="14" t="s">
        <v>40</v>
      </c>
      <c r="AX193" s="14" t="s">
        <v>91</v>
      </c>
      <c r="AY193" s="187" t="s">
        <v>217</v>
      </c>
    </row>
    <row r="194" spans="1:65" s="2" customFormat="1" ht="21.75" customHeight="1">
      <c r="A194" s="33"/>
      <c r="B194" s="164"/>
      <c r="C194" s="165" t="s">
        <v>310</v>
      </c>
      <c r="D194" s="165" t="s">
        <v>219</v>
      </c>
      <c r="E194" s="166" t="s">
        <v>311</v>
      </c>
      <c r="F194" s="167" t="s">
        <v>312</v>
      </c>
      <c r="G194" s="168" t="s">
        <v>222</v>
      </c>
      <c r="H194" s="169">
        <v>2434.253</v>
      </c>
      <c r="I194" s="170">
        <v>185</v>
      </c>
      <c r="J194" s="170">
        <f>ROUND(I194*H194,2)</f>
        <v>450336.81</v>
      </c>
      <c r="K194" s="171"/>
      <c r="L194" s="34"/>
      <c r="M194" s="172" t="s">
        <v>1</v>
      </c>
      <c r="N194" s="173" t="s">
        <v>48</v>
      </c>
      <c r="O194" s="174">
        <v>0.088</v>
      </c>
      <c r="P194" s="174">
        <f>O194*H194</f>
        <v>214.21426400000001</v>
      </c>
      <c r="Q194" s="174">
        <v>0.00058</v>
      </c>
      <c r="R194" s="174">
        <f>Q194*H194</f>
        <v>1.41186674</v>
      </c>
      <c r="S194" s="174">
        <v>0</v>
      </c>
      <c r="T194" s="17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6" t="s">
        <v>223</v>
      </c>
      <c r="AT194" s="176" t="s">
        <v>219</v>
      </c>
      <c r="AU194" s="176" t="s">
        <v>93</v>
      </c>
      <c r="AY194" s="19" t="s">
        <v>217</v>
      </c>
      <c r="BE194" s="177">
        <f>IF(N194="základní",J194,0)</f>
        <v>450336.81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9" t="s">
        <v>91</v>
      </c>
      <c r="BK194" s="177">
        <f>ROUND(I194*H194,2)</f>
        <v>450336.81</v>
      </c>
      <c r="BL194" s="19" t="s">
        <v>223</v>
      </c>
      <c r="BM194" s="176" t="s">
        <v>313</v>
      </c>
    </row>
    <row r="195" spans="1:51" s="13" customFormat="1" ht="12">
      <c r="A195" s="13"/>
      <c r="B195" s="178"/>
      <c r="C195" s="13"/>
      <c r="D195" s="179" t="s">
        <v>225</v>
      </c>
      <c r="E195" s="180" t="s">
        <v>141</v>
      </c>
      <c r="F195" s="181" t="s">
        <v>314</v>
      </c>
      <c r="G195" s="13"/>
      <c r="H195" s="182">
        <v>2434.253</v>
      </c>
      <c r="I195" s="13"/>
      <c r="J195" s="13"/>
      <c r="K195" s="13"/>
      <c r="L195" s="178"/>
      <c r="M195" s="183"/>
      <c r="N195" s="184"/>
      <c r="O195" s="184"/>
      <c r="P195" s="184"/>
      <c r="Q195" s="184"/>
      <c r="R195" s="184"/>
      <c r="S195" s="184"/>
      <c r="T195" s="18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0" t="s">
        <v>225</v>
      </c>
      <c r="AU195" s="180" t="s">
        <v>93</v>
      </c>
      <c r="AV195" s="13" t="s">
        <v>93</v>
      </c>
      <c r="AW195" s="13" t="s">
        <v>40</v>
      </c>
      <c r="AX195" s="13" t="s">
        <v>91</v>
      </c>
      <c r="AY195" s="180" t="s">
        <v>217</v>
      </c>
    </row>
    <row r="196" spans="1:65" s="2" customFormat="1" ht="21.75" customHeight="1">
      <c r="A196" s="33"/>
      <c r="B196" s="164"/>
      <c r="C196" s="165" t="s">
        <v>315</v>
      </c>
      <c r="D196" s="165" t="s">
        <v>219</v>
      </c>
      <c r="E196" s="166" t="s">
        <v>316</v>
      </c>
      <c r="F196" s="167" t="s">
        <v>317</v>
      </c>
      <c r="G196" s="168" t="s">
        <v>222</v>
      </c>
      <c r="H196" s="169">
        <v>2434.253</v>
      </c>
      <c r="I196" s="170">
        <v>99.7</v>
      </c>
      <c r="J196" s="170">
        <f>ROUND(I196*H196,2)</f>
        <v>242695.02</v>
      </c>
      <c r="K196" s="171"/>
      <c r="L196" s="34"/>
      <c r="M196" s="172" t="s">
        <v>1</v>
      </c>
      <c r="N196" s="173" t="s">
        <v>48</v>
      </c>
      <c r="O196" s="174">
        <v>0.085</v>
      </c>
      <c r="P196" s="174">
        <f>O196*H196</f>
        <v>206.91150500000003</v>
      </c>
      <c r="Q196" s="174">
        <v>0</v>
      </c>
      <c r="R196" s="174">
        <f>Q196*H196</f>
        <v>0</v>
      </c>
      <c r="S196" s="174">
        <v>0</v>
      </c>
      <c r="T196" s="17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6" t="s">
        <v>223</v>
      </c>
      <c r="AT196" s="176" t="s">
        <v>219</v>
      </c>
      <c r="AU196" s="176" t="s">
        <v>93</v>
      </c>
      <c r="AY196" s="19" t="s">
        <v>217</v>
      </c>
      <c r="BE196" s="177">
        <f>IF(N196="základní",J196,0)</f>
        <v>242695.02</v>
      </c>
      <c r="BF196" s="177">
        <f>IF(N196="snížená",J196,0)</f>
        <v>0</v>
      </c>
      <c r="BG196" s="177">
        <f>IF(N196="zákl. přenesená",J196,0)</f>
        <v>0</v>
      </c>
      <c r="BH196" s="177">
        <f>IF(N196="sníž. přenesená",J196,0)</f>
        <v>0</v>
      </c>
      <c r="BI196" s="177">
        <f>IF(N196="nulová",J196,0)</f>
        <v>0</v>
      </c>
      <c r="BJ196" s="19" t="s">
        <v>91</v>
      </c>
      <c r="BK196" s="177">
        <f>ROUND(I196*H196,2)</f>
        <v>242695.02</v>
      </c>
      <c r="BL196" s="19" t="s">
        <v>223</v>
      </c>
      <c r="BM196" s="176" t="s">
        <v>318</v>
      </c>
    </row>
    <row r="197" spans="1:51" s="13" customFormat="1" ht="12">
      <c r="A197" s="13"/>
      <c r="B197" s="178"/>
      <c r="C197" s="13"/>
      <c r="D197" s="179" t="s">
        <v>225</v>
      </c>
      <c r="E197" s="180" t="s">
        <v>1</v>
      </c>
      <c r="F197" s="181" t="s">
        <v>141</v>
      </c>
      <c r="G197" s="13"/>
      <c r="H197" s="182">
        <v>2434.253</v>
      </c>
      <c r="I197" s="13"/>
      <c r="J197" s="13"/>
      <c r="K197" s="13"/>
      <c r="L197" s="178"/>
      <c r="M197" s="183"/>
      <c r="N197" s="184"/>
      <c r="O197" s="184"/>
      <c r="P197" s="184"/>
      <c r="Q197" s="184"/>
      <c r="R197" s="184"/>
      <c r="S197" s="184"/>
      <c r="T197" s="18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0" t="s">
        <v>225</v>
      </c>
      <c r="AU197" s="180" t="s">
        <v>93</v>
      </c>
      <c r="AV197" s="13" t="s">
        <v>93</v>
      </c>
      <c r="AW197" s="13" t="s">
        <v>40</v>
      </c>
      <c r="AX197" s="13" t="s">
        <v>91</v>
      </c>
      <c r="AY197" s="180" t="s">
        <v>217</v>
      </c>
    </row>
    <row r="198" spans="1:65" s="2" customFormat="1" ht="37.8" customHeight="1">
      <c r="A198" s="33"/>
      <c r="B198" s="164"/>
      <c r="C198" s="165" t="s">
        <v>319</v>
      </c>
      <c r="D198" s="165" t="s">
        <v>219</v>
      </c>
      <c r="E198" s="166" t="s">
        <v>320</v>
      </c>
      <c r="F198" s="167" t="s">
        <v>321</v>
      </c>
      <c r="G198" s="168" t="s">
        <v>285</v>
      </c>
      <c r="H198" s="169">
        <v>583.849</v>
      </c>
      <c r="I198" s="170">
        <v>298</v>
      </c>
      <c r="J198" s="170">
        <f>ROUND(I198*H198,2)</f>
        <v>173987</v>
      </c>
      <c r="K198" s="171"/>
      <c r="L198" s="34"/>
      <c r="M198" s="172" t="s">
        <v>1</v>
      </c>
      <c r="N198" s="173" t="s">
        <v>48</v>
      </c>
      <c r="O198" s="174">
        <v>0.087</v>
      </c>
      <c r="P198" s="174">
        <f>O198*H198</f>
        <v>50.794863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6" t="s">
        <v>223</v>
      </c>
      <c r="AT198" s="176" t="s">
        <v>219</v>
      </c>
      <c r="AU198" s="176" t="s">
        <v>93</v>
      </c>
      <c r="AY198" s="19" t="s">
        <v>217</v>
      </c>
      <c r="BE198" s="177">
        <f>IF(N198="základní",J198,0)</f>
        <v>173987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9" t="s">
        <v>91</v>
      </c>
      <c r="BK198" s="177">
        <f>ROUND(I198*H198,2)</f>
        <v>173987</v>
      </c>
      <c r="BL198" s="19" t="s">
        <v>223</v>
      </c>
      <c r="BM198" s="176" t="s">
        <v>322</v>
      </c>
    </row>
    <row r="199" spans="1:51" s="16" customFormat="1" ht="12">
      <c r="A199" s="16"/>
      <c r="B199" s="200"/>
      <c r="C199" s="16"/>
      <c r="D199" s="179" t="s">
        <v>225</v>
      </c>
      <c r="E199" s="201" t="s">
        <v>1</v>
      </c>
      <c r="F199" s="202" t="s">
        <v>323</v>
      </c>
      <c r="G199" s="16"/>
      <c r="H199" s="201" t="s">
        <v>1</v>
      </c>
      <c r="I199" s="16"/>
      <c r="J199" s="16"/>
      <c r="K199" s="16"/>
      <c r="L199" s="200"/>
      <c r="M199" s="203"/>
      <c r="N199" s="204"/>
      <c r="O199" s="204"/>
      <c r="P199" s="204"/>
      <c r="Q199" s="204"/>
      <c r="R199" s="204"/>
      <c r="S199" s="204"/>
      <c r="T199" s="205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01" t="s">
        <v>225</v>
      </c>
      <c r="AU199" s="201" t="s">
        <v>93</v>
      </c>
      <c r="AV199" s="16" t="s">
        <v>91</v>
      </c>
      <c r="AW199" s="16" t="s">
        <v>40</v>
      </c>
      <c r="AX199" s="16" t="s">
        <v>83</v>
      </c>
      <c r="AY199" s="201" t="s">
        <v>217</v>
      </c>
    </row>
    <row r="200" spans="1:51" s="13" customFormat="1" ht="12">
      <c r="A200" s="13"/>
      <c r="B200" s="178"/>
      <c r="C200" s="13"/>
      <c r="D200" s="179" t="s">
        <v>225</v>
      </c>
      <c r="E200" s="180" t="s">
        <v>143</v>
      </c>
      <c r="F200" s="181" t="s">
        <v>324</v>
      </c>
      <c r="G200" s="13"/>
      <c r="H200" s="182">
        <v>269.281</v>
      </c>
      <c r="I200" s="13"/>
      <c r="J200" s="13"/>
      <c r="K200" s="13"/>
      <c r="L200" s="178"/>
      <c r="M200" s="183"/>
      <c r="N200" s="184"/>
      <c r="O200" s="184"/>
      <c r="P200" s="184"/>
      <c r="Q200" s="184"/>
      <c r="R200" s="184"/>
      <c r="S200" s="184"/>
      <c r="T200" s="18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0" t="s">
        <v>225</v>
      </c>
      <c r="AU200" s="180" t="s">
        <v>93</v>
      </c>
      <c r="AV200" s="13" t="s">
        <v>93</v>
      </c>
      <c r="AW200" s="13" t="s">
        <v>40</v>
      </c>
      <c r="AX200" s="13" t="s">
        <v>83</v>
      </c>
      <c r="AY200" s="180" t="s">
        <v>217</v>
      </c>
    </row>
    <row r="201" spans="1:51" s="13" customFormat="1" ht="12">
      <c r="A201" s="13"/>
      <c r="B201" s="178"/>
      <c r="C201" s="13"/>
      <c r="D201" s="179" t="s">
        <v>225</v>
      </c>
      <c r="E201" s="180" t="s">
        <v>145</v>
      </c>
      <c r="F201" s="181" t="s">
        <v>325</v>
      </c>
      <c r="G201" s="13"/>
      <c r="H201" s="182">
        <v>0</v>
      </c>
      <c r="I201" s="13"/>
      <c r="J201" s="13"/>
      <c r="K201" s="13"/>
      <c r="L201" s="178"/>
      <c r="M201" s="183"/>
      <c r="N201" s="184"/>
      <c r="O201" s="184"/>
      <c r="P201" s="184"/>
      <c r="Q201" s="184"/>
      <c r="R201" s="184"/>
      <c r="S201" s="184"/>
      <c r="T201" s="18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0" t="s">
        <v>225</v>
      </c>
      <c r="AU201" s="180" t="s">
        <v>93</v>
      </c>
      <c r="AV201" s="13" t="s">
        <v>93</v>
      </c>
      <c r="AW201" s="13" t="s">
        <v>40</v>
      </c>
      <c r="AX201" s="13" t="s">
        <v>83</v>
      </c>
      <c r="AY201" s="180" t="s">
        <v>217</v>
      </c>
    </row>
    <row r="202" spans="1:51" s="13" customFormat="1" ht="12">
      <c r="A202" s="13"/>
      <c r="B202" s="178"/>
      <c r="C202" s="13"/>
      <c r="D202" s="179" t="s">
        <v>225</v>
      </c>
      <c r="E202" s="180" t="s">
        <v>146</v>
      </c>
      <c r="F202" s="181" t="s">
        <v>326</v>
      </c>
      <c r="G202" s="13"/>
      <c r="H202" s="182">
        <v>583.849</v>
      </c>
      <c r="I202" s="13"/>
      <c r="J202" s="13"/>
      <c r="K202" s="13"/>
      <c r="L202" s="178"/>
      <c r="M202" s="183"/>
      <c r="N202" s="184"/>
      <c r="O202" s="184"/>
      <c r="P202" s="184"/>
      <c r="Q202" s="184"/>
      <c r="R202" s="184"/>
      <c r="S202" s="184"/>
      <c r="T202" s="18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0" t="s">
        <v>225</v>
      </c>
      <c r="AU202" s="180" t="s">
        <v>93</v>
      </c>
      <c r="AV202" s="13" t="s">
        <v>93</v>
      </c>
      <c r="AW202" s="13" t="s">
        <v>40</v>
      </c>
      <c r="AX202" s="13" t="s">
        <v>91</v>
      </c>
      <c r="AY202" s="180" t="s">
        <v>217</v>
      </c>
    </row>
    <row r="203" spans="1:65" s="2" customFormat="1" ht="37.8" customHeight="1">
      <c r="A203" s="33"/>
      <c r="B203" s="164"/>
      <c r="C203" s="165" t="s">
        <v>8</v>
      </c>
      <c r="D203" s="165" t="s">
        <v>219</v>
      </c>
      <c r="E203" s="166" t="s">
        <v>327</v>
      </c>
      <c r="F203" s="167" t="s">
        <v>328</v>
      </c>
      <c r="G203" s="168" t="s">
        <v>285</v>
      </c>
      <c r="H203" s="169">
        <v>13428.527</v>
      </c>
      <c r="I203" s="170">
        <v>23</v>
      </c>
      <c r="J203" s="170">
        <f>ROUND(I203*H203,2)</f>
        <v>308856.12</v>
      </c>
      <c r="K203" s="171"/>
      <c r="L203" s="34"/>
      <c r="M203" s="172" t="s">
        <v>1</v>
      </c>
      <c r="N203" s="173" t="s">
        <v>48</v>
      </c>
      <c r="O203" s="174">
        <v>0.005</v>
      </c>
      <c r="P203" s="174">
        <f>O203*H203</f>
        <v>67.142635</v>
      </c>
      <c r="Q203" s="174">
        <v>0</v>
      </c>
      <c r="R203" s="174">
        <f>Q203*H203</f>
        <v>0</v>
      </c>
      <c r="S203" s="174">
        <v>0</v>
      </c>
      <c r="T203" s="175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6" t="s">
        <v>223</v>
      </c>
      <c r="AT203" s="176" t="s">
        <v>219</v>
      </c>
      <c r="AU203" s="176" t="s">
        <v>93</v>
      </c>
      <c r="AY203" s="19" t="s">
        <v>217</v>
      </c>
      <c r="BE203" s="177">
        <f>IF(N203="základní",J203,0)</f>
        <v>308856.12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9" t="s">
        <v>91</v>
      </c>
      <c r="BK203" s="177">
        <f>ROUND(I203*H203,2)</f>
        <v>308856.12</v>
      </c>
      <c r="BL203" s="19" t="s">
        <v>223</v>
      </c>
      <c r="BM203" s="176" t="s">
        <v>329</v>
      </c>
    </row>
    <row r="204" spans="1:51" s="16" customFormat="1" ht="12">
      <c r="A204" s="16"/>
      <c r="B204" s="200"/>
      <c r="C204" s="16"/>
      <c r="D204" s="179" t="s">
        <v>225</v>
      </c>
      <c r="E204" s="201" t="s">
        <v>1</v>
      </c>
      <c r="F204" s="202" t="s">
        <v>323</v>
      </c>
      <c r="G204" s="16"/>
      <c r="H204" s="201" t="s">
        <v>1</v>
      </c>
      <c r="I204" s="16"/>
      <c r="J204" s="16"/>
      <c r="K204" s="16"/>
      <c r="L204" s="200"/>
      <c r="M204" s="203"/>
      <c r="N204" s="204"/>
      <c r="O204" s="204"/>
      <c r="P204" s="204"/>
      <c r="Q204" s="204"/>
      <c r="R204" s="204"/>
      <c r="S204" s="204"/>
      <c r="T204" s="205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01" t="s">
        <v>225</v>
      </c>
      <c r="AU204" s="201" t="s">
        <v>93</v>
      </c>
      <c r="AV204" s="16" t="s">
        <v>91</v>
      </c>
      <c r="AW204" s="16" t="s">
        <v>40</v>
      </c>
      <c r="AX204" s="16" t="s">
        <v>83</v>
      </c>
      <c r="AY204" s="201" t="s">
        <v>217</v>
      </c>
    </row>
    <row r="205" spans="1:51" s="13" customFormat="1" ht="12">
      <c r="A205" s="13"/>
      <c r="B205" s="178"/>
      <c r="C205" s="13"/>
      <c r="D205" s="179" t="s">
        <v>225</v>
      </c>
      <c r="E205" s="180" t="s">
        <v>1</v>
      </c>
      <c r="F205" s="181" t="s">
        <v>330</v>
      </c>
      <c r="G205" s="13"/>
      <c r="H205" s="182">
        <v>13428.527</v>
      </c>
      <c r="I205" s="13"/>
      <c r="J205" s="13"/>
      <c r="K205" s="13"/>
      <c r="L205" s="178"/>
      <c r="M205" s="183"/>
      <c r="N205" s="184"/>
      <c r="O205" s="184"/>
      <c r="P205" s="184"/>
      <c r="Q205" s="184"/>
      <c r="R205" s="184"/>
      <c r="S205" s="184"/>
      <c r="T205" s="18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0" t="s">
        <v>225</v>
      </c>
      <c r="AU205" s="180" t="s">
        <v>93</v>
      </c>
      <c r="AV205" s="13" t="s">
        <v>93</v>
      </c>
      <c r="AW205" s="13" t="s">
        <v>40</v>
      </c>
      <c r="AX205" s="13" t="s">
        <v>91</v>
      </c>
      <c r="AY205" s="180" t="s">
        <v>217</v>
      </c>
    </row>
    <row r="206" spans="1:65" s="2" customFormat="1" ht="37.8" customHeight="1">
      <c r="A206" s="33"/>
      <c r="B206" s="164"/>
      <c r="C206" s="165" t="s">
        <v>331</v>
      </c>
      <c r="D206" s="165" t="s">
        <v>219</v>
      </c>
      <c r="E206" s="166" t="s">
        <v>332</v>
      </c>
      <c r="F206" s="167" t="s">
        <v>333</v>
      </c>
      <c r="G206" s="168" t="s">
        <v>285</v>
      </c>
      <c r="H206" s="169">
        <v>145.962</v>
      </c>
      <c r="I206" s="170">
        <v>345</v>
      </c>
      <c r="J206" s="170">
        <f>ROUND(I206*H206,2)</f>
        <v>50356.89</v>
      </c>
      <c r="K206" s="171"/>
      <c r="L206" s="34"/>
      <c r="M206" s="172" t="s">
        <v>1</v>
      </c>
      <c r="N206" s="173" t="s">
        <v>48</v>
      </c>
      <c r="O206" s="174">
        <v>0.099</v>
      </c>
      <c r="P206" s="174">
        <f>O206*H206</f>
        <v>14.450237999999999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6" t="s">
        <v>223</v>
      </c>
      <c r="AT206" s="176" t="s">
        <v>219</v>
      </c>
      <c r="AU206" s="176" t="s">
        <v>93</v>
      </c>
      <c r="AY206" s="19" t="s">
        <v>217</v>
      </c>
      <c r="BE206" s="177">
        <f>IF(N206="základní",J206,0)</f>
        <v>50356.89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9" t="s">
        <v>91</v>
      </c>
      <c r="BK206" s="177">
        <f>ROUND(I206*H206,2)</f>
        <v>50356.89</v>
      </c>
      <c r="BL206" s="19" t="s">
        <v>223</v>
      </c>
      <c r="BM206" s="176" t="s">
        <v>334</v>
      </c>
    </row>
    <row r="207" spans="1:51" s="16" customFormat="1" ht="12">
      <c r="A207" s="16"/>
      <c r="B207" s="200"/>
      <c r="C207" s="16"/>
      <c r="D207" s="179" t="s">
        <v>225</v>
      </c>
      <c r="E207" s="201" t="s">
        <v>1</v>
      </c>
      <c r="F207" s="202" t="s">
        <v>323</v>
      </c>
      <c r="G207" s="16"/>
      <c r="H207" s="201" t="s">
        <v>1</v>
      </c>
      <c r="I207" s="16"/>
      <c r="J207" s="16"/>
      <c r="K207" s="16"/>
      <c r="L207" s="200"/>
      <c r="M207" s="203"/>
      <c r="N207" s="204"/>
      <c r="O207" s="204"/>
      <c r="P207" s="204"/>
      <c r="Q207" s="204"/>
      <c r="R207" s="204"/>
      <c r="S207" s="204"/>
      <c r="T207" s="205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01" t="s">
        <v>225</v>
      </c>
      <c r="AU207" s="201" t="s">
        <v>93</v>
      </c>
      <c r="AV207" s="16" t="s">
        <v>91</v>
      </c>
      <c r="AW207" s="16" t="s">
        <v>40</v>
      </c>
      <c r="AX207" s="16" t="s">
        <v>83</v>
      </c>
      <c r="AY207" s="201" t="s">
        <v>217</v>
      </c>
    </row>
    <row r="208" spans="1:51" s="13" customFormat="1" ht="12">
      <c r="A208" s="13"/>
      <c r="B208" s="178"/>
      <c r="C208" s="13"/>
      <c r="D208" s="179" t="s">
        <v>225</v>
      </c>
      <c r="E208" s="180" t="s">
        <v>147</v>
      </c>
      <c r="F208" s="181" t="s">
        <v>335</v>
      </c>
      <c r="G208" s="13"/>
      <c r="H208" s="182">
        <v>145.962</v>
      </c>
      <c r="I208" s="13"/>
      <c r="J208" s="13"/>
      <c r="K208" s="13"/>
      <c r="L208" s="178"/>
      <c r="M208" s="183"/>
      <c r="N208" s="184"/>
      <c r="O208" s="184"/>
      <c r="P208" s="184"/>
      <c r="Q208" s="184"/>
      <c r="R208" s="184"/>
      <c r="S208" s="184"/>
      <c r="T208" s="18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0" t="s">
        <v>225</v>
      </c>
      <c r="AU208" s="180" t="s">
        <v>93</v>
      </c>
      <c r="AV208" s="13" t="s">
        <v>93</v>
      </c>
      <c r="AW208" s="13" t="s">
        <v>40</v>
      </c>
      <c r="AX208" s="13" t="s">
        <v>91</v>
      </c>
      <c r="AY208" s="180" t="s">
        <v>217</v>
      </c>
    </row>
    <row r="209" spans="1:65" s="2" customFormat="1" ht="37.8" customHeight="1">
      <c r="A209" s="33"/>
      <c r="B209" s="164"/>
      <c r="C209" s="165" t="s">
        <v>336</v>
      </c>
      <c r="D209" s="165" t="s">
        <v>219</v>
      </c>
      <c r="E209" s="166" t="s">
        <v>337</v>
      </c>
      <c r="F209" s="167" t="s">
        <v>338</v>
      </c>
      <c r="G209" s="168" t="s">
        <v>285</v>
      </c>
      <c r="H209" s="169">
        <v>3357.126</v>
      </c>
      <c r="I209" s="170">
        <v>27</v>
      </c>
      <c r="J209" s="170">
        <f>ROUND(I209*H209,2)</f>
        <v>90642.4</v>
      </c>
      <c r="K209" s="171"/>
      <c r="L209" s="34"/>
      <c r="M209" s="172" t="s">
        <v>1</v>
      </c>
      <c r="N209" s="173" t="s">
        <v>48</v>
      </c>
      <c r="O209" s="174">
        <v>0.006</v>
      </c>
      <c r="P209" s="174">
        <f>O209*H209</f>
        <v>20.142756000000002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6" t="s">
        <v>223</v>
      </c>
      <c r="AT209" s="176" t="s">
        <v>219</v>
      </c>
      <c r="AU209" s="176" t="s">
        <v>93</v>
      </c>
      <c r="AY209" s="19" t="s">
        <v>217</v>
      </c>
      <c r="BE209" s="177">
        <f>IF(N209="základní",J209,0)</f>
        <v>90642.4</v>
      </c>
      <c r="BF209" s="177">
        <f>IF(N209="snížená",J209,0)</f>
        <v>0</v>
      </c>
      <c r="BG209" s="177">
        <f>IF(N209="zákl. přenesená",J209,0)</f>
        <v>0</v>
      </c>
      <c r="BH209" s="177">
        <f>IF(N209="sníž. přenesená",J209,0)</f>
        <v>0</v>
      </c>
      <c r="BI209" s="177">
        <f>IF(N209="nulová",J209,0)</f>
        <v>0</v>
      </c>
      <c r="BJ209" s="19" t="s">
        <v>91</v>
      </c>
      <c r="BK209" s="177">
        <f>ROUND(I209*H209,2)</f>
        <v>90642.4</v>
      </c>
      <c r="BL209" s="19" t="s">
        <v>223</v>
      </c>
      <c r="BM209" s="176" t="s">
        <v>339</v>
      </c>
    </row>
    <row r="210" spans="1:51" s="16" customFormat="1" ht="12">
      <c r="A210" s="16"/>
      <c r="B210" s="200"/>
      <c r="C210" s="16"/>
      <c r="D210" s="179" t="s">
        <v>225</v>
      </c>
      <c r="E210" s="201" t="s">
        <v>1</v>
      </c>
      <c r="F210" s="202" t="s">
        <v>323</v>
      </c>
      <c r="G210" s="16"/>
      <c r="H210" s="201" t="s">
        <v>1</v>
      </c>
      <c r="I210" s="16"/>
      <c r="J210" s="16"/>
      <c r="K210" s="16"/>
      <c r="L210" s="200"/>
      <c r="M210" s="203"/>
      <c r="N210" s="204"/>
      <c r="O210" s="204"/>
      <c r="P210" s="204"/>
      <c r="Q210" s="204"/>
      <c r="R210" s="204"/>
      <c r="S210" s="204"/>
      <c r="T210" s="205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01" t="s">
        <v>225</v>
      </c>
      <c r="AU210" s="201" t="s">
        <v>93</v>
      </c>
      <c r="AV210" s="16" t="s">
        <v>91</v>
      </c>
      <c r="AW210" s="16" t="s">
        <v>40</v>
      </c>
      <c r="AX210" s="16" t="s">
        <v>83</v>
      </c>
      <c r="AY210" s="201" t="s">
        <v>217</v>
      </c>
    </row>
    <row r="211" spans="1:51" s="13" customFormat="1" ht="12">
      <c r="A211" s="13"/>
      <c r="B211" s="178"/>
      <c r="C211" s="13"/>
      <c r="D211" s="179" t="s">
        <v>225</v>
      </c>
      <c r="E211" s="180" t="s">
        <v>1</v>
      </c>
      <c r="F211" s="181" t="s">
        <v>340</v>
      </c>
      <c r="G211" s="13"/>
      <c r="H211" s="182">
        <v>3357.126</v>
      </c>
      <c r="I211" s="13"/>
      <c r="J211" s="13"/>
      <c r="K211" s="13"/>
      <c r="L211" s="178"/>
      <c r="M211" s="183"/>
      <c r="N211" s="184"/>
      <c r="O211" s="184"/>
      <c r="P211" s="184"/>
      <c r="Q211" s="184"/>
      <c r="R211" s="184"/>
      <c r="S211" s="184"/>
      <c r="T211" s="18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0" t="s">
        <v>225</v>
      </c>
      <c r="AU211" s="180" t="s">
        <v>93</v>
      </c>
      <c r="AV211" s="13" t="s">
        <v>93</v>
      </c>
      <c r="AW211" s="13" t="s">
        <v>40</v>
      </c>
      <c r="AX211" s="13" t="s">
        <v>91</v>
      </c>
      <c r="AY211" s="180" t="s">
        <v>217</v>
      </c>
    </row>
    <row r="212" spans="1:65" s="2" customFormat="1" ht="24.15" customHeight="1">
      <c r="A212" s="33"/>
      <c r="B212" s="164"/>
      <c r="C212" s="165" t="s">
        <v>341</v>
      </c>
      <c r="D212" s="165" t="s">
        <v>219</v>
      </c>
      <c r="E212" s="166" t="s">
        <v>342</v>
      </c>
      <c r="F212" s="167" t="s">
        <v>343</v>
      </c>
      <c r="G212" s="168" t="s">
        <v>344</v>
      </c>
      <c r="H212" s="169">
        <v>1459.622</v>
      </c>
      <c r="I212" s="170">
        <v>1330</v>
      </c>
      <c r="J212" s="170">
        <f>ROUND(I212*H212,2)</f>
        <v>1941297.26</v>
      </c>
      <c r="K212" s="171"/>
      <c r="L212" s="34"/>
      <c r="M212" s="172" t="s">
        <v>1</v>
      </c>
      <c r="N212" s="173" t="s">
        <v>48</v>
      </c>
      <c r="O212" s="174">
        <v>0</v>
      </c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6" t="s">
        <v>223</v>
      </c>
      <c r="AT212" s="176" t="s">
        <v>219</v>
      </c>
      <c r="AU212" s="176" t="s">
        <v>93</v>
      </c>
      <c r="AY212" s="19" t="s">
        <v>217</v>
      </c>
      <c r="BE212" s="177">
        <f>IF(N212="základní",J212,0)</f>
        <v>1941297.26</v>
      </c>
      <c r="BF212" s="177">
        <f>IF(N212="snížená",J212,0)</f>
        <v>0</v>
      </c>
      <c r="BG212" s="177">
        <f>IF(N212="zákl. přenesená",J212,0)</f>
        <v>0</v>
      </c>
      <c r="BH212" s="177">
        <f>IF(N212="sníž. přenesená",J212,0)</f>
        <v>0</v>
      </c>
      <c r="BI212" s="177">
        <f>IF(N212="nulová",J212,0)</f>
        <v>0</v>
      </c>
      <c r="BJ212" s="19" t="s">
        <v>91</v>
      </c>
      <c r="BK212" s="177">
        <f>ROUND(I212*H212,2)</f>
        <v>1941297.26</v>
      </c>
      <c r="BL212" s="19" t="s">
        <v>223</v>
      </c>
      <c r="BM212" s="176" t="s">
        <v>345</v>
      </c>
    </row>
    <row r="213" spans="1:51" s="13" customFormat="1" ht="12">
      <c r="A213" s="13"/>
      <c r="B213" s="178"/>
      <c r="C213" s="13"/>
      <c r="D213" s="179" t="s">
        <v>225</v>
      </c>
      <c r="E213" s="180" t="s">
        <v>148</v>
      </c>
      <c r="F213" s="181" t="s">
        <v>346</v>
      </c>
      <c r="G213" s="13"/>
      <c r="H213" s="182">
        <v>729.811</v>
      </c>
      <c r="I213" s="13"/>
      <c r="J213" s="13"/>
      <c r="K213" s="13"/>
      <c r="L213" s="178"/>
      <c r="M213" s="183"/>
      <c r="N213" s="184"/>
      <c r="O213" s="184"/>
      <c r="P213" s="184"/>
      <c r="Q213" s="184"/>
      <c r="R213" s="184"/>
      <c r="S213" s="184"/>
      <c r="T213" s="18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0" t="s">
        <v>225</v>
      </c>
      <c r="AU213" s="180" t="s">
        <v>93</v>
      </c>
      <c r="AV213" s="13" t="s">
        <v>93</v>
      </c>
      <c r="AW213" s="13" t="s">
        <v>40</v>
      </c>
      <c r="AX213" s="13" t="s">
        <v>83</v>
      </c>
      <c r="AY213" s="180" t="s">
        <v>217</v>
      </c>
    </row>
    <row r="214" spans="1:51" s="13" customFormat="1" ht="12">
      <c r="A214" s="13"/>
      <c r="B214" s="178"/>
      <c r="C214" s="13"/>
      <c r="D214" s="179" t="s">
        <v>225</v>
      </c>
      <c r="E214" s="180" t="s">
        <v>1</v>
      </c>
      <c r="F214" s="181" t="s">
        <v>347</v>
      </c>
      <c r="G214" s="13"/>
      <c r="H214" s="182">
        <v>1459.622</v>
      </c>
      <c r="I214" s="13"/>
      <c r="J214" s="13"/>
      <c r="K214" s="13"/>
      <c r="L214" s="178"/>
      <c r="M214" s="183"/>
      <c r="N214" s="184"/>
      <c r="O214" s="184"/>
      <c r="P214" s="184"/>
      <c r="Q214" s="184"/>
      <c r="R214" s="184"/>
      <c r="S214" s="184"/>
      <c r="T214" s="18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0" t="s">
        <v>225</v>
      </c>
      <c r="AU214" s="180" t="s">
        <v>93</v>
      </c>
      <c r="AV214" s="13" t="s">
        <v>93</v>
      </c>
      <c r="AW214" s="13" t="s">
        <v>40</v>
      </c>
      <c r="AX214" s="13" t="s">
        <v>91</v>
      </c>
      <c r="AY214" s="180" t="s">
        <v>217</v>
      </c>
    </row>
    <row r="215" spans="1:65" s="2" customFormat="1" ht="16.5" customHeight="1">
      <c r="A215" s="33"/>
      <c r="B215" s="164"/>
      <c r="C215" s="165" t="s">
        <v>348</v>
      </c>
      <c r="D215" s="165" t="s">
        <v>219</v>
      </c>
      <c r="E215" s="166" t="s">
        <v>349</v>
      </c>
      <c r="F215" s="167" t="s">
        <v>350</v>
      </c>
      <c r="G215" s="168" t="s">
        <v>285</v>
      </c>
      <c r="H215" s="169">
        <v>729.811</v>
      </c>
      <c r="I215" s="170">
        <v>20.7</v>
      </c>
      <c r="J215" s="170">
        <f>ROUND(I215*H215,2)</f>
        <v>15107.09</v>
      </c>
      <c r="K215" s="171"/>
      <c r="L215" s="34"/>
      <c r="M215" s="172" t="s">
        <v>1</v>
      </c>
      <c r="N215" s="173" t="s">
        <v>48</v>
      </c>
      <c r="O215" s="174">
        <v>0.009</v>
      </c>
      <c r="P215" s="174">
        <f>O215*H215</f>
        <v>6.568299</v>
      </c>
      <c r="Q215" s="174">
        <v>0</v>
      </c>
      <c r="R215" s="174">
        <f>Q215*H215</f>
        <v>0</v>
      </c>
      <c r="S215" s="174">
        <v>0</v>
      </c>
      <c r="T215" s="175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6" t="s">
        <v>223</v>
      </c>
      <c r="AT215" s="176" t="s">
        <v>219</v>
      </c>
      <c r="AU215" s="176" t="s">
        <v>93</v>
      </c>
      <c r="AY215" s="19" t="s">
        <v>217</v>
      </c>
      <c r="BE215" s="177">
        <f>IF(N215="základní",J215,0)</f>
        <v>15107.09</v>
      </c>
      <c r="BF215" s="177">
        <f>IF(N215="snížená",J215,0)</f>
        <v>0</v>
      </c>
      <c r="BG215" s="177">
        <f>IF(N215="zákl. přenesená",J215,0)</f>
        <v>0</v>
      </c>
      <c r="BH215" s="177">
        <f>IF(N215="sníž. přenesená",J215,0)</f>
        <v>0</v>
      </c>
      <c r="BI215" s="177">
        <f>IF(N215="nulová",J215,0)</f>
        <v>0</v>
      </c>
      <c r="BJ215" s="19" t="s">
        <v>91</v>
      </c>
      <c r="BK215" s="177">
        <f>ROUND(I215*H215,2)</f>
        <v>15107.09</v>
      </c>
      <c r="BL215" s="19" t="s">
        <v>223</v>
      </c>
      <c r="BM215" s="176" t="s">
        <v>351</v>
      </c>
    </row>
    <row r="216" spans="1:51" s="13" customFormat="1" ht="12">
      <c r="A216" s="13"/>
      <c r="B216" s="178"/>
      <c r="C216" s="13"/>
      <c r="D216" s="179" t="s">
        <v>225</v>
      </c>
      <c r="E216" s="180" t="s">
        <v>1</v>
      </c>
      <c r="F216" s="181" t="s">
        <v>148</v>
      </c>
      <c r="G216" s="13"/>
      <c r="H216" s="182">
        <v>729.811</v>
      </c>
      <c r="I216" s="13"/>
      <c r="J216" s="13"/>
      <c r="K216" s="13"/>
      <c r="L216" s="178"/>
      <c r="M216" s="183"/>
      <c r="N216" s="184"/>
      <c r="O216" s="184"/>
      <c r="P216" s="184"/>
      <c r="Q216" s="184"/>
      <c r="R216" s="184"/>
      <c r="S216" s="184"/>
      <c r="T216" s="18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0" t="s">
        <v>225</v>
      </c>
      <c r="AU216" s="180" t="s">
        <v>93</v>
      </c>
      <c r="AV216" s="13" t="s">
        <v>93</v>
      </c>
      <c r="AW216" s="13" t="s">
        <v>40</v>
      </c>
      <c r="AX216" s="13" t="s">
        <v>91</v>
      </c>
      <c r="AY216" s="180" t="s">
        <v>217</v>
      </c>
    </row>
    <row r="217" spans="1:65" s="2" customFormat="1" ht="24.15" customHeight="1">
      <c r="A217" s="33"/>
      <c r="B217" s="164"/>
      <c r="C217" s="165" t="s">
        <v>352</v>
      </c>
      <c r="D217" s="165" t="s">
        <v>219</v>
      </c>
      <c r="E217" s="166" t="s">
        <v>353</v>
      </c>
      <c r="F217" s="167" t="s">
        <v>354</v>
      </c>
      <c r="G217" s="168" t="s">
        <v>285</v>
      </c>
      <c r="H217" s="169">
        <v>596.099</v>
      </c>
      <c r="I217" s="170">
        <v>143</v>
      </c>
      <c r="J217" s="170">
        <f>ROUND(I217*H217,2)</f>
        <v>85242.16</v>
      </c>
      <c r="K217" s="171"/>
      <c r="L217" s="34"/>
      <c r="M217" s="172" t="s">
        <v>1</v>
      </c>
      <c r="N217" s="173" t="s">
        <v>48</v>
      </c>
      <c r="O217" s="174">
        <v>0.328</v>
      </c>
      <c r="P217" s="174">
        <f>O217*H217</f>
        <v>195.520472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6" t="s">
        <v>223</v>
      </c>
      <c r="AT217" s="176" t="s">
        <v>219</v>
      </c>
      <c r="AU217" s="176" t="s">
        <v>93</v>
      </c>
      <c r="AY217" s="19" t="s">
        <v>217</v>
      </c>
      <c r="BE217" s="177">
        <f>IF(N217="základní",J217,0)</f>
        <v>85242.16</v>
      </c>
      <c r="BF217" s="177">
        <f>IF(N217="snížená",J217,0)</f>
        <v>0</v>
      </c>
      <c r="BG217" s="177">
        <f>IF(N217="zákl. přenesená",J217,0)</f>
        <v>0</v>
      </c>
      <c r="BH217" s="177">
        <f>IF(N217="sníž. přenesená",J217,0)</f>
        <v>0</v>
      </c>
      <c r="BI217" s="177">
        <f>IF(N217="nulová",J217,0)</f>
        <v>0</v>
      </c>
      <c r="BJ217" s="19" t="s">
        <v>91</v>
      </c>
      <c r="BK217" s="177">
        <f>ROUND(I217*H217,2)</f>
        <v>85242.16</v>
      </c>
      <c r="BL217" s="19" t="s">
        <v>223</v>
      </c>
      <c r="BM217" s="176" t="s">
        <v>355</v>
      </c>
    </row>
    <row r="218" spans="1:51" s="13" customFormat="1" ht="12">
      <c r="A218" s="13"/>
      <c r="B218" s="178"/>
      <c r="C218" s="13"/>
      <c r="D218" s="179" t="s">
        <v>225</v>
      </c>
      <c r="E218" s="180" t="s">
        <v>149</v>
      </c>
      <c r="F218" s="181" t="s">
        <v>356</v>
      </c>
      <c r="G218" s="13"/>
      <c r="H218" s="182">
        <v>596.099</v>
      </c>
      <c r="I218" s="13"/>
      <c r="J218" s="13"/>
      <c r="K218" s="13"/>
      <c r="L218" s="178"/>
      <c r="M218" s="183"/>
      <c r="N218" s="184"/>
      <c r="O218" s="184"/>
      <c r="P218" s="184"/>
      <c r="Q218" s="184"/>
      <c r="R218" s="184"/>
      <c r="S218" s="184"/>
      <c r="T218" s="18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0" t="s">
        <v>225</v>
      </c>
      <c r="AU218" s="180" t="s">
        <v>93</v>
      </c>
      <c r="AV218" s="13" t="s">
        <v>93</v>
      </c>
      <c r="AW218" s="13" t="s">
        <v>40</v>
      </c>
      <c r="AX218" s="13" t="s">
        <v>83</v>
      </c>
      <c r="AY218" s="180" t="s">
        <v>217</v>
      </c>
    </row>
    <row r="219" spans="1:51" s="13" customFormat="1" ht="12">
      <c r="A219" s="13"/>
      <c r="B219" s="178"/>
      <c r="C219" s="13"/>
      <c r="D219" s="179" t="s">
        <v>225</v>
      </c>
      <c r="E219" s="180" t="s">
        <v>357</v>
      </c>
      <c r="F219" s="181" t="s">
        <v>358</v>
      </c>
      <c r="G219" s="13"/>
      <c r="H219" s="182">
        <v>0</v>
      </c>
      <c r="I219" s="13"/>
      <c r="J219" s="13"/>
      <c r="K219" s="13"/>
      <c r="L219" s="178"/>
      <c r="M219" s="183"/>
      <c r="N219" s="184"/>
      <c r="O219" s="184"/>
      <c r="P219" s="184"/>
      <c r="Q219" s="184"/>
      <c r="R219" s="184"/>
      <c r="S219" s="184"/>
      <c r="T219" s="18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0" t="s">
        <v>225</v>
      </c>
      <c r="AU219" s="180" t="s">
        <v>93</v>
      </c>
      <c r="AV219" s="13" t="s">
        <v>93</v>
      </c>
      <c r="AW219" s="13" t="s">
        <v>40</v>
      </c>
      <c r="AX219" s="13" t="s">
        <v>83</v>
      </c>
      <c r="AY219" s="180" t="s">
        <v>217</v>
      </c>
    </row>
    <row r="220" spans="1:51" s="14" customFormat="1" ht="12">
      <c r="A220" s="14"/>
      <c r="B220" s="186"/>
      <c r="C220" s="14"/>
      <c r="D220" s="179" t="s">
        <v>225</v>
      </c>
      <c r="E220" s="187" t="s">
        <v>359</v>
      </c>
      <c r="F220" s="188" t="s">
        <v>229</v>
      </c>
      <c r="G220" s="14"/>
      <c r="H220" s="189">
        <v>596.099</v>
      </c>
      <c r="I220" s="14"/>
      <c r="J220" s="14"/>
      <c r="K220" s="14"/>
      <c r="L220" s="186"/>
      <c r="M220" s="190"/>
      <c r="N220" s="191"/>
      <c r="O220" s="191"/>
      <c r="P220" s="191"/>
      <c r="Q220" s="191"/>
      <c r="R220" s="191"/>
      <c r="S220" s="191"/>
      <c r="T220" s="19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87" t="s">
        <v>225</v>
      </c>
      <c r="AU220" s="187" t="s">
        <v>93</v>
      </c>
      <c r="AV220" s="14" t="s">
        <v>102</v>
      </c>
      <c r="AW220" s="14" t="s">
        <v>40</v>
      </c>
      <c r="AX220" s="14" t="s">
        <v>83</v>
      </c>
      <c r="AY220" s="187" t="s">
        <v>217</v>
      </c>
    </row>
    <row r="221" spans="1:51" s="15" customFormat="1" ht="12">
      <c r="A221" s="15"/>
      <c r="B221" s="193"/>
      <c r="C221" s="15"/>
      <c r="D221" s="179" t="s">
        <v>225</v>
      </c>
      <c r="E221" s="194" t="s">
        <v>360</v>
      </c>
      <c r="F221" s="195" t="s">
        <v>271</v>
      </c>
      <c r="G221" s="15"/>
      <c r="H221" s="196">
        <v>596.099</v>
      </c>
      <c r="I221" s="15"/>
      <c r="J221" s="15"/>
      <c r="K221" s="15"/>
      <c r="L221" s="193"/>
      <c r="M221" s="197"/>
      <c r="N221" s="198"/>
      <c r="O221" s="198"/>
      <c r="P221" s="198"/>
      <c r="Q221" s="198"/>
      <c r="R221" s="198"/>
      <c r="S221" s="198"/>
      <c r="T221" s="199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194" t="s">
        <v>225</v>
      </c>
      <c r="AU221" s="194" t="s">
        <v>93</v>
      </c>
      <c r="AV221" s="15" t="s">
        <v>223</v>
      </c>
      <c r="AW221" s="15" t="s">
        <v>40</v>
      </c>
      <c r="AX221" s="15" t="s">
        <v>91</v>
      </c>
      <c r="AY221" s="194" t="s">
        <v>217</v>
      </c>
    </row>
    <row r="222" spans="1:65" s="2" customFormat="1" ht="16.5" customHeight="1">
      <c r="A222" s="33"/>
      <c r="B222" s="164"/>
      <c r="C222" s="206" t="s">
        <v>7</v>
      </c>
      <c r="D222" s="206" t="s">
        <v>361</v>
      </c>
      <c r="E222" s="207" t="s">
        <v>362</v>
      </c>
      <c r="F222" s="208" t="s">
        <v>363</v>
      </c>
      <c r="G222" s="209" t="s">
        <v>344</v>
      </c>
      <c r="H222" s="210">
        <v>1192.198</v>
      </c>
      <c r="I222" s="211">
        <v>432</v>
      </c>
      <c r="J222" s="211">
        <f>ROUND(I222*H222,2)</f>
        <v>515029.54</v>
      </c>
      <c r="K222" s="212"/>
      <c r="L222" s="213"/>
      <c r="M222" s="214" t="s">
        <v>1</v>
      </c>
      <c r="N222" s="215" t="s">
        <v>48</v>
      </c>
      <c r="O222" s="174">
        <v>0</v>
      </c>
      <c r="P222" s="174">
        <f>O222*H222</f>
        <v>0</v>
      </c>
      <c r="Q222" s="174">
        <v>1</v>
      </c>
      <c r="R222" s="174">
        <f>Q222*H222</f>
        <v>1192.198</v>
      </c>
      <c r="S222" s="174">
        <v>0</v>
      </c>
      <c r="T222" s="175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6" t="s">
        <v>126</v>
      </c>
      <c r="AT222" s="176" t="s">
        <v>361</v>
      </c>
      <c r="AU222" s="176" t="s">
        <v>93</v>
      </c>
      <c r="AY222" s="19" t="s">
        <v>217</v>
      </c>
      <c r="BE222" s="177">
        <f>IF(N222="základní",J222,0)</f>
        <v>515029.54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9" t="s">
        <v>91</v>
      </c>
      <c r="BK222" s="177">
        <f>ROUND(I222*H222,2)</f>
        <v>515029.54</v>
      </c>
      <c r="BL222" s="19" t="s">
        <v>223</v>
      </c>
      <c r="BM222" s="176" t="s">
        <v>364</v>
      </c>
    </row>
    <row r="223" spans="1:51" s="16" customFormat="1" ht="12">
      <c r="A223" s="16"/>
      <c r="B223" s="200"/>
      <c r="C223" s="16"/>
      <c r="D223" s="179" t="s">
        <v>225</v>
      </c>
      <c r="E223" s="201" t="s">
        <v>1</v>
      </c>
      <c r="F223" s="202" t="s">
        <v>365</v>
      </c>
      <c r="G223" s="16"/>
      <c r="H223" s="201" t="s">
        <v>1</v>
      </c>
      <c r="I223" s="16"/>
      <c r="J223" s="16"/>
      <c r="K223" s="16"/>
      <c r="L223" s="200"/>
      <c r="M223" s="203"/>
      <c r="N223" s="204"/>
      <c r="O223" s="204"/>
      <c r="P223" s="204"/>
      <c r="Q223" s="204"/>
      <c r="R223" s="204"/>
      <c r="S223" s="204"/>
      <c r="T223" s="205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01" t="s">
        <v>225</v>
      </c>
      <c r="AU223" s="201" t="s">
        <v>93</v>
      </c>
      <c r="AV223" s="16" t="s">
        <v>91</v>
      </c>
      <c r="AW223" s="16" t="s">
        <v>40</v>
      </c>
      <c r="AX223" s="16" t="s">
        <v>83</v>
      </c>
      <c r="AY223" s="201" t="s">
        <v>217</v>
      </c>
    </row>
    <row r="224" spans="1:51" s="13" customFormat="1" ht="12">
      <c r="A224" s="13"/>
      <c r="B224" s="178"/>
      <c r="C224" s="13"/>
      <c r="D224" s="179" t="s">
        <v>225</v>
      </c>
      <c r="E224" s="180" t="s">
        <v>1</v>
      </c>
      <c r="F224" s="181" t="s">
        <v>366</v>
      </c>
      <c r="G224" s="13"/>
      <c r="H224" s="182">
        <v>1192.198</v>
      </c>
      <c r="I224" s="13"/>
      <c r="J224" s="13"/>
      <c r="K224" s="13"/>
      <c r="L224" s="178"/>
      <c r="M224" s="183"/>
      <c r="N224" s="184"/>
      <c r="O224" s="184"/>
      <c r="P224" s="184"/>
      <c r="Q224" s="184"/>
      <c r="R224" s="184"/>
      <c r="S224" s="184"/>
      <c r="T224" s="18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0" t="s">
        <v>225</v>
      </c>
      <c r="AU224" s="180" t="s">
        <v>93</v>
      </c>
      <c r="AV224" s="13" t="s">
        <v>93</v>
      </c>
      <c r="AW224" s="13" t="s">
        <v>40</v>
      </c>
      <c r="AX224" s="13" t="s">
        <v>91</v>
      </c>
      <c r="AY224" s="180" t="s">
        <v>217</v>
      </c>
    </row>
    <row r="225" spans="1:65" s="2" customFormat="1" ht="24.15" customHeight="1">
      <c r="A225" s="33"/>
      <c r="B225" s="164"/>
      <c r="C225" s="165" t="s">
        <v>367</v>
      </c>
      <c r="D225" s="165" t="s">
        <v>219</v>
      </c>
      <c r="E225" s="166" t="s">
        <v>368</v>
      </c>
      <c r="F225" s="167" t="s">
        <v>369</v>
      </c>
      <c r="G225" s="168" t="s">
        <v>285</v>
      </c>
      <c r="H225" s="169">
        <v>182.608</v>
      </c>
      <c r="I225" s="170">
        <v>213</v>
      </c>
      <c r="J225" s="170">
        <f>ROUND(I225*H225,2)</f>
        <v>38895.5</v>
      </c>
      <c r="K225" s="171"/>
      <c r="L225" s="34"/>
      <c r="M225" s="172" t="s">
        <v>1</v>
      </c>
      <c r="N225" s="173" t="s">
        <v>48</v>
      </c>
      <c r="O225" s="174">
        <v>0.435</v>
      </c>
      <c r="P225" s="174">
        <f>O225*H225</f>
        <v>79.43448000000001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6" t="s">
        <v>223</v>
      </c>
      <c r="AT225" s="176" t="s">
        <v>219</v>
      </c>
      <c r="AU225" s="176" t="s">
        <v>93</v>
      </c>
      <c r="AY225" s="19" t="s">
        <v>217</v>
      </c>
      <c r="BE225" s="177">
        <f>IF(N225="základní",J225,0)</f>
        <v>38895.5</v>
      </c>
      <c r="BF225" s="177">
        <f>IF(N225="snížená",J225,0)</f>
        <v>0</v>
      </c>
      <c r="BG225" s="177">
        <f>IF(N225="zákl. přenesená",J225,0)</f>
        <v>0</v>
      </c>
      <c r="BH225" s="177">
        <f>IF(N225="sníž. přenesená",J225,0)</f>
        <v>0</v>
      </c>
      <c r="BI225" s="177">
        <f>IF(N225="nulová",J225,0)</f>
        <v>0</v>
      </c>
      <c r="BJ225" s="19" t="s">
        <v>91</v>
      </c>
      <c r="BK225" s="177">
        <f>ROUND(I225*H225,2)</f>
        <v>38895.5</v>
      </c>
      <c r="BL225" s="19" t="s">
        <v>223</v>
      </c>
      <c r="BM225" s="176" t="s">
        <v>370</v>
      </c>
    </row>
    <row r="226" spans="1:51" s="13" customFormat="1" ht="12">
      <c r="A226" s="13"/>
      <c r="B226" s="178"/>
      <c r="C226" s="13"/>
      <c r="D226" s="179" t="s">
        <v>225</v>
      </c>
      <c r="E226" s="180" t="s">
        <v>151</v>
      </c>
      <c r="F226" s="181" t="s">
        <v>371</v>
      </c>
      <c r="G226" s="13"/>
      <c r="H226" s="182">
        <v>182.608</v>
      </c>
      <c r="I226" s="13"/>
      <c r="J226" s="13"/>
      <c r="K226" s="13"/>
      <c r="L226" s="178"/>
      <c r="M226" s="183"/>
      <c r="N226" s="184"/>
      <c r="O226" s="184"/>
      <c r="P226" s="184"/>
      <c r="Q226" s="184"/>
      <c r="R226" s="184"/>
      <c r="S226" s="184"/>
      <c r="T226" s="18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0" t="s">
        <v>225</v>
      </c>
      <c r="AU226" s="180" t="s">
        <v>93</v>
      </c>
      <c r="AV226" s="13" t="s">
        <v>93</v>
      </c>
      <c r="AW226" s="13" t="s">
        <v>40</v>
      </c>
      <c r="AX226" s="13" t="s">
        <v>91</v>
      </c>
      <c r="AY226" s="180" t="s">
        <v>217</v>
      </c>
    </row>
    <row r="227" spans="1:65" s="2" customFormat="1" ht="16.5" customHeight="1">
      <c r="A227" s="33"/>
      <c r="B227" s="164"/>
      <c r="C227" s="206" t="s">
        <v>372</v>
      </c>
      <c r="D227" s="206" t="s">
        <v>361</v>
      </c>
      <c r="E227" s="207" t="s">
        <v>373</v>
      </c>
      <c r="F227" s="208" t="s">
        <v>374</v>
      </c>
      <c r="G227" s="209" t="s">
        <v>344</v>
      </c>
      <c r="H227" s="210">
        <v>365.216</v>
      </c>
      <c r="I227" s="211">
        <v>373</v>
      </c>
      <c r="J227" s="211">
        <f>ROUND(I227*H227,2)</f>
        <v>136225.57</v>
      </c>
      <c r="K227" s="212"/>
      <c r="L227" s="213"/>
      <c r="M227" s="214" t="s">
        <v>1</v>
      </c>
      <c r="N227" s="215" t="s">
        <v>48</v>
      </c>
      <c r="O227" s="174">
        <v>0</v>
      </c>
      <c r="P227" s="174">
        <f>O227*H227</f>
        <v>0</v>
      </c>
      <c r="Q227" s="174">
        <v>1</v>
      </c>
      <c r="R227" s="174">
        <f>Q227*H227</f>
        <v>365.216</v>
      </c>
      <c r="S227" s="174">
        <v>0</v>
      </c>
      <c r="T227" s="17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6" t="s">
        <v>126</v>
      </c>
      <c r="AT227" s="176" t="s">
        <v>361</v>
      </c>
      <c r="AU227" s="176" t="s">
        <v>93</v>
      </c>
      <c r="AY227" s="19" t="s">
        <v>217</v>
      </c>
      <c r="BE227" s="177">
        <f>IF(N227="základní",J227,0)</f>
        <v>136225.57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9" t="s">
        <v>91</v>
      </c>
      <c r="BK227" s="177">
        <f>ROUND(I227*H227,2)</f>
        <v>136225.57</v>
      </c>
      <c r="BL227" s="19" t="s">
        <v>223</v>
      </c>
      <c r="BM227" s="176" t="s">
        <v>375</v>
      </c>
    </row>
    <row r="228" spans="1:51" s="13" customFormat="1" ht="12">
      <c r="A228" s="13"/>
      <c r="B228" s="178"/>
      <c r="C228" s="13"/>
      <c r="D228" s="179" t="s">
        <v>225</v>
      </c>
      <c r="E228" s="180" t="s">
        <v>1</v>
      </c>
      <c r="F228" s="181" t="s">
        <v>376</v>
      </c>
      <c r="G228" s="13"/>
      <c r="H228" s="182">
        <v>365.216</v>
      </c>
      <c r="I228" s="13"/>
      <c r="J228" s="13"/>
      <c r="K228" s="13"/>
      <c r="L228" s="178"/>
      <c r="M228" s="183"/>
      <c r="N228" s="184"/>
      <c r="O228" s="184"/>
      <c r="P228" s="184"/>
      <c r="Q228" s="184"/>
      <c r="R228" s="184"/>
      <c r="S228" s="184"/>
      <c r="T228" s="18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0" t="s">
        <v>225</v>
      </c>
      <c r="AU228" s="180" t="s">
        <v>93</v>
      </c>
      <c r="AV228" s="13" t="s">
        <v>93</v>
      </c>
      <c r="AW228" s="13" t="s">
        <v>40</v>
      </c>
      <c r="AX228" s="13" t="s">
        <v>91</v>
      </c>
      <c r="AY228" s="180" t="s">
        <v>217</v>
      </c>
    </row>
    <row r="229" spans="1:63" s="12" customFormat="1" ht="22.8" customHeight="1">
      <c r="A229" s="12"/>
      <c r="B229" s="152"/>
      <c r="C229" s="12"/>
      <c r="D229" s="153" t="s">
        <v>82</v>
      </c>
      <c r="E229" s="162" t="s">
        <v>223</v>
      </c>
      <c r="F229" s="162" t="s">
        <v>377</v>
      </c>
      <c r="G229" s="12"/>
      <c r="H229" s="12"/>
      <c r="I229" s="12"/>
      <c r="J229" s="163">
        <f>BK229</f>
        <v>127306.51</v>
      </c>
      <c r="K229" s="12"/>
      <c r="L229" s="152"/>
      <c r="M229" s="156"/>
      <c r="N229" s="157"/>
      <c r="O229" s="157"/>
      <c r="P229" s="158">
        <f>SUM(P230:P240)</f>
        <v>147.951353</v>
      </c>
      <c r="Q229" s="157"/>
      <c r="R229" s="158">
        <f>SUM(R230:R240)</f>
        <v>0.06370191</v>
      </c>
      <c r="S229" s="157"/>
      <c r="T229" s="159">
        <f>SUM(T230:T240)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53" t="s">
        <v>91</v>
      </c>
      <c r="AT229" s="160" t="s">
        <v>82</v>
      </c>
      <c r="AU229" s="160" t="s">
        <v>91</v>
      </c>
      <c r="AY229" s="153" t="s">
        <v>217</v>
      </c>
      <c r="BK229" s="161">
        <f>SUM(BK230:BK240)</f>
        <v>127306.51</v>
      </c>
    </row>
    <row r="230" spans="1:65" s="2" customFormat="1" ht="24.15" customHeight="1">
      <c r="A230" s="33"/>
      <c r="B230" s="164"/>
      <c r="C230" s="165" t="s">
        <v>378</v>
      </c>
      <c r="D230" s="165" t="s">
        <v>219</v>
      </c>
      <c r="E230" s="166" t="s">
        <v>379</v>
      </c>
      <c r="F230" s="167" t="s">
        <v>380</v>
      </c>
      <c r="G230" s="168" t="s">
        <v>285</v>
      </c>
      <c r="H230" s="169">
        <v>81.504</v>
      </c>
      <c r="I230" s="170">
        <v>1430</v>
      </c>
      <c r="J230" s="170">
        <f>ROUND(I230*H230,2)</f>
        <v>116550.72</v>
      </c>
      <c r="K230" s="171"/>
      <c r="L230" s="34"/>
      <c r="M230" s="172" t="s">
        <v>1</v>
      </c>
      <c r="N230" s="173" t="s">
        <v>48</v>
      </c>
      <c r="O230" s="174">
        <v>1.695</v>
      </c>
      <c r="P230" s="174">
        <f>O230*H230</f>
        <v>138.14928</v>
      </c>
      <c r="Q230" s="174">
        <v>0</v>
      </c>
      <c r="R230" s="174">
        <f>Q230*H230</f>
        <v>0</v>
      </c>
      <c r="S230" s="174">
        <v>0</v>
      </c>
      <c r="T230" s="175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6" t="s">
        <v>223</v>
      </c>
      <c r="AT230" s="176" t="s">
        <v>219</v>
      </c>
      <c r="AU230" s="176" t="s">
        <v>93</v>
      </c>
      <c r="AY230" s="19" t="s">
        <v>217</v>
      </c>
      <c r="BE230" s="177">
        <f>IF(N230="základní",J230,0)</f>
        <v>116550.72</v>
      </c>
      <c r="BF230" s="177">
        <f>IF(N230="snížená",J230,0)</f>
        <v>0</v>
      </c>
      <c r="BG230" s="177">
        <f>IF(N230="zákl. přenesená",J230,0)</f>
        <v>0</v>
      </c>
      <c r="BH230" s="177">
        <f>IF(N230="sníž. přenesená",J230,0)</f>
        <v>0</v>
      </c>
      <c r="BI230" s="177">
        <f>IF(N230="nulová",J230,0)</f>
        <v>0</v>
      </c>
      <c r="BJ230" s="19" t="s">
        <v>91</v>
      </c>
      <c r="BK230" s="177">
        <f>ROUND(I230*H230,2)</f>
        <v>116550.72</v>
      </c>
      <c r="BL230" s="19" t="s">
        <v>223</v>
      </c>
      <c r="BM230" s="176" t="s">
        <v>381</v>
      </c>
    </row>
    <row r="231" spans="1:51" s="13" customFormat="1" ht="12">
      <c r="A231" s="13"/>
      <c r="B231" s="178"/>
      <c r="C231" s="13"/>
      <c r="D231" s="179" t="s">
        <v>225</v>
      </c>
      <c r="E231" s="180" t="s">
        <v>382</v>
      </c>
      <c r="F231" s="181" t="s">
        <v>383</v>
      </c>
      <c r="G231" s="13"/>
      <c r="H231" s="182">
        <v>81.504</v>
      </c>
      <c r="I231" s="13"/>
      <c r="J231" s="13"/>
      <c r="K231" s="13"/>
      <c r="L231" s="178"/>
      <c r="M231" s="183"/>
      <c r="N231" s="184"/>
      <c r="O231" s="184"/>
      <c r="P231" s="184"/>
      <c r="Q231" s="184"/>
      <c r="R231" s="184"/>
      <c r="S231" s="184"/>
      <c r="T231" s="18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0" t="s">
        <v>225</v>
      </c>
      <c r="AU231" s="180" t="s">
        <v>93</v>
      </c>
      <c r="AV231" s="13" t="s">
        <v>93</v>
      </c>
      <c r="AW231" s="13" t="s">
        <v>40</v>
      </c>
      <c r="AX231" s="13" t="s">
        <v>91</v>
      </c>
      <c r="AY231" s="180" t="s">
        <v>217</v>
      </c>
    </row>
    <row r="232" spans="1:65" s="2" customFormat="1" ht="24.15" customHeight="1">
      <c r="A232" s="33"/>
      <c r="B232" s="164"/>
      <c r="C232" s="165" t="s">
        <v>384</v>
      </c>
      <c r="D232" s="165" t="s">
        <v>219</v>
      </c>
      <c r="E232" s="166" t="s">
        <v>385</v>
      </c>
      <c r="F232" s="167" t="s">
        <v>386</v>
      </c>
      <c r="G232" s="168" t="s">
        <v>285</v>
      </c>
      <c r="H232" s="169">
        <v>1.306</v>
      </c>
      <c r="I232" s="170">
        <v>3900</v>
      </c>
      <c r="J232" s="170">
        <f>ROUND(I232*H232,2)</f>
        <v>5093.4</v>
      </c>
      <c r="K232" s="171"/>
      <c r="L232" s="34"/>
      <c r="M232" s="172" t="s">
        <v>1</v>
      </c>
      <c r="N232" s="173" t="s">
        <v>48</v>
      </c>
      <c r="O232" s="174">
        <v>1.208</v>
      </c>
      <c r="P232" s="174">
        <f>O232*H232</f>
        <v>1.577648</v>
      </c>
      <c r="Q232" s="174">
        <v>0</v>
      </c>
      <c r="R232" s="174">
        <f>Q232*H232</f>
        <v>0</v>
      </c>
      <c r="S232" s="174">
        <v>0</v>
      </c>
      <c r="T232" s="175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6" t="s">
        <v>223</v>
      </c>
      <c r="AT232" s="176" t="s">
        <v>219</v>
      </c>
      <c r="AU232" s="176" t="s">
        <v>93</v>
      </c>
      <c r="AY232" s="19" t="s">
        <v>217</v>
      </c>
      <c r="BE232" s="177">
        <f>IF(N232="základní",J232,0)</f>
        <v>5093.4</v>
      </c>
      <c r="BF232" s="177">
        <f>IF(N232="snížená",J232,0)</f>
        <v>0</v>
      </c>
      <c r="BG232" s="177">
        <f>IF(N232="zákl. přenesená",J232,0)</f>
        <v>0</v>
      </c>
      <c r="BH232" s="177">
        <f>IF(N232="sníž. přenesená",J232,0)</f>
        <v>0</v>
      </c>
      <c r="BI232" s="177">
        <f>IF(N232="nulová",J232,0)</f>
        <v>0</v>
      </c>
      <c r="BJ232" s="19" t="s">
        <v>91</v>
      </c>
      <c r="BK232" s="177">
        <f>ROUND(I232*H232,2)</f>
        <v>5093.4</v>
      </c>
      <c r="BL232" s="19" t="s">
        <v>223</v>
      </c>
      <c r="BM232" s="176" t="s">
        <v>387</v>
      </c>
    </row>
    <row r="233" spans="1:51" s="13" customFormat="1" ht="12">
      <c r="A233" s="13"/>
      <c r="B233" s="178"/>
      <c r="C233" s="13"/>
      <c r="D233" s="179" t="s">
        <v>225</v>
      </c>
      <c r="E233" s="180" t="s">
        <v>1</v>
      </c>
      <c r="F233" s="181" t="s">
        <v>388</v>
      </c>
      <c r="G233" s="13"/>
      <c r="H233" s="182">
        <v>1.306</v>
      </c>
      <c r="I233" s="13"/>
      <c r="J233" s="13"/>
      <c r="K233" s="13"/>
      <c r="L233" s="178"/>
      <c r="M233" s="183"/>
      <c r="N233" s="184"/>
      <c r="O233" s="184"/>
      <c r="P233" s="184"/>
      <c r="Q233" s="184"/>
      <c r="R233" s="184"/>
      <c r="S233" s="184"/>
      <c r="T233" s="18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0" t="s">
        <v>225</v>
      </c>
      <c r="AU233" s="180" t="s">
        <v>93</v>
      </c>
      <c r="AV233" s="13" t="s">
        <v>93</v>
      </c>
      <c r="AW233" s="13" t="s">
        <v>40</v>
      </c>
      <c r="AX233" s="13" t="s">
        <v>91</v>
      </c>
      <c r="AY233" s="180" t="s">
        <v>217</v>
      </c>
    </row>
    <row r="234" spans="1:65" s="2" customFormat="1" ht="16.5" customHeight="1">
      <c r="A234" s="33"/>
      <c r="B234" s="164"/>
      <c r="C234" s="165" t="s">
        <v>389</v>
      </c>
      <c r="D234" s="165" t="s">
        <v>219</v>
      </c>
      <c r="E234" s="166" t="s">
        <v>390</v>
      </c>
      <c r="F234" s="167" t="s">
        <v>391</v>
      </c>
      <c r="G234" s="168" t="s">
        <v>222</v>
      </c>
      <c r="H234" s="169">
        <v>9.969</v>
      </c>
      <c r="I234" s="170">
        <v>568</v>
      </c>
      <c r="J234" s="170">
        <f>ROUND(I234*H234,2)</f>
        <v>5662.39</v>
      </c>
      <c r="K234" s="171"/>
      <c r="L234" s="34"/>
      <c r="M234" s="172" t="s">
        <v>1</v>
      </c>
      <c r="N234" s="173" t="s">
        <v>48</v>
      </c>
      <c r="O234" s="174">
        <v>0.825</v>
      </c>
      <c r="P234" s="174">
        <f>O234*H234</f>
        <v>8.224424999999998</v>
      </c>
      <c r="Q234" s="174">
        <v>0.00639</v>
      </c>
      <c r="R234" s="174">
        <f>Q234*H234</f>
        <v>0.06370191</v>
      </c>
      <c r="S234" s="174">
        <v>0</v>
      </c>
      <c r="T234" s="175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6" t="s">
        <v>223</v>
      </c>
      <c r="AT234" s="176" t="s">
        <v>219</v>
      </c>
      <c r="AU234" s="176" t="s">
        <v>93</v>
      </c>
      <c r="AY234" s="19" t="s">
        <v>217</v>
      </c>
      <c r="BE234" s="177">
        <f>IF(N234="základní",J234,0)</f>
        <v>5662.39</v>
      </c>
      <c r="BF234" s="177">
        <f>IF(N234="snížená",J234,0)</f>
        <v>0</v>
      </c>
      <c r="BG234" s="177">
        <f>IF(N234="zákl. přenesená",J234,0)</f>
        <v>0</v>
      </c>
      <c r="BH234" s="177">
        <f>IF(N234="sníž. přenesená",J234,0)</f>
        <v>0</v>
      </c>
      <c r="BI234" s="177">
        <f>IF(N234="nulová",J234,0)</f>
        <v>0</v>
      </c>
      <c r="BJ234" s="19" t="s">
        <v>91</v>
      </c>
      <c r="BK234" s="177">
        <f>ROUND(I234*H234,2)</f>
        <v>5662.39</v>
      </c>
      <c r="BL234" s="19" t="s">
        <v>223</v>
      </c>
      <c r="BM234" s="176" t="s">
        <v>392</v>
      </c>
    </row>
    <row r="235" spans="1:51" s="13" customFormat="1" ht="12">
      <c r="A235" s="13"/>
      <c r="B235" s="178"/>
      <c r="C235" s="13"/>
      <c r="D235" s="179" t="s">
        <v>225</v>
      </c>
      <c r="E235" s="180" t="s">
        <v>1</v>
      </c>
      <c r="F235" s="181" t="s">
        <v>393</v>
      </c>
      <c r="G235" s="13"/>
      <c r="H235" s="182">
        <v>2.118</v>
      </c>
      <c r="I235" s="13"/>
      <c r="J235" s="13"/>
      <c r="K235" s="13"/>
      <c r="L235" s="178"/>
      <c r="M235" s="183"/>
      <c r="N235" s="184"/>
      <c r="O235" s="184"/>
      <c r="P235" s="184"/>
      <c r="Q235" s="184"/>
      <c r="R235" s="184"/>
      <c r="S235" s="184"/>
      <c r="T235" s="18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0" t="s">
        <v>225</v>
      </c>
      <c r="AU235" s="180" t="s">
        <v>93</v>
      </c>
      <c r="AV235" s="13" t="s">
        <v>93</v>
      </c>
      <c r="AW235" s="13" t="s">
        <v>40</v>
      </c>
      <c r="AX235" s="13" t="s">
        <v>83</v>
      </c>
      <c r="AY235" s="180" t="s">
        <v>217</v>
      </c>
    </row>
    <row r="236" spans="1:51" s="13" customFormat="1" ht="12">
      <c r="A236" s="13"/>
      <c r="B236" s="178"/>
      <c r="C236" s="13"/>
      <c r="D236" s="179" t="s">
        <v>225</v>
      </c>
      <c r="E236" s="180" t="s">
        <v>1</v>
      </c>
      <c r="F236" s="181" t="s">
        <v>394</v>
      </c>
      <c r="G236" s="13"/>
      <c r="H236" s="182">
        <v>1.009</v>
      </c>
      <c r="I236" s="13"/>
      <c r="J236" s="13"/>
      <c r="K236" s="13"/>
      <c r="L236" s="178"/>
      <c r="M236" s="183"/>
      <c r="N236" s="184"/>
      <c r="O236" s="184"/>
      <c r="P236" s="184"/>
      <c r="Q236" s="184"/>
      <c r="R236" s="184"/>
      <c r="S236" s="184"/>
      <c r="T236" s="18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0" t="s">
        <v>225</v>
      </c>
      <c r="AU236" s="180" t="s">
        <v>93</v>
      </c>
      <c r="AV236" s="13" t="s">
        <v>93</v>
      </c>
      <c r="AW236" s="13" t="s">
        <v>40</v>
      </c>
      <c r="AX236" s="13" t="s">
        <v>83</v>
      </c>
      <c r="AY236" s="180" t="s">
        <v>217</v>
      </c>
    </row>
    <row r="237" spans="1:51" s="13" customFormat="1" ht="12">
      <c r="A237" s="13"/>
      <c r="B237" s="178"/>
      <c r="C237" s="13"/>
      <c r="D237" s="179" t="s">
        <v>225</v>
      </c>
      <c r="E237" s="180" t="s">
        <v>1</v>
      </c>
      <c r="F237" s="181" t="s">
        <v>395</v>
      </c>
      <c r="G237" s="13"/>
      <c r="H237" s="182">
        <v>0.82</v>
      </c>
      <c r="I237" s="13"/>
      <c r="J237" s="13"/>
      <c r="K237" s="13"/>
      <c r="L237" s="178"/>
      <c r="M237" s="183"/>
      <c r="N237" s="184"/>
      <c r="O237" s="184"/>
      <c r="P237" s="184"/>
      <c r="Q237" s="184"/>
      <c r="R237" s="184"/>
      <c r="S237" s="184"/>
      <c r="T237" s="18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0" t="s">
        <v>225</v>
      </c>
      <c r="AU237" s="180" t="s">
        <v>93</v>
      </c>
      <c r="AV237" s="13" t="s">
        <v>93</v>
      </c>
      <c r="AW237" s="13" t="s">
        <v>40</v>
      </c>
      <c r="AX237" s="13" t="s">
        <v>83</v>
      </c>
      <c r="AY237" s="180" t="s">
        <v>217</v>
      </c>
    </row>
    <row r="238" spans="1:51" s="13" customFormat="1" ht="12">
      <c r="A238" s="13"/>
      <c r="B238" s="178"/>
      <c r="C238" s="13"/>
      <c r="D238" s="179" t="s">
        <v>225</v>
      </c>
      <c r="E238" s="180" t="s">
        <v>1</v>
      </c>
      <c r="F238" s="181" t="s">
        <v>396</v>
      </c>
      <c r="G238" s="13"/>
      <c r="H238" s="182">
        <v>3.934</v>
      </c>
      <c r="I238" s="13"/>
      <c r="J238" s="13"/>
      <c r="K238" s="13"/>
      <c r="L238" s="178"/>
      <c r="M238" s="183"/>
      <c r="N238" s="184"/>
      <c r="O238" s="184"/>
      <c r="P238" s="184"/>
      <c r="Q238" s="184"/>
      <c r="R238" s="184"/>
      <c r="S238" s="184"/>
      <c r="T238" s="18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0" t="s">
        <v>225</v>
      </c>
      <c r="AU238" s="180" t="s">
        <v>93</v>
      </c>
      <c r="AV238" s="13" t="s">
        <v>93</v>
      </c>
      <c r="AW238" s="13" t="s">
        <v>40</v>
      </c>
      <c r="AX238" s="13" t="s">
        <v>83</v>
      </c>
      <c r="AY238" s="180" t="s">
        <v>217</v>
      </c>
    </row>
    <row r="239" spans="1:51" s="13" customFormat="1" ht="12">
      <c r="A239" s="13"/>
      <c r="B239" s="178"/>
      <c r="C239" s="13"/>
      <c r="D239" s="179" t="s">
        <v>225</v>
      </c>
      <c r="E239" s="180" t="s">
        <v>1</v>
      </c>
      <c r="F239" s="181" t="s">
        <v>397</v>
      </c>
      <c r="G239" s="13"/>
      <c r="H239" s="182">
        <v>2.088</v>
      </c>
      <c r="I239" s="13"/>
      <c r="J239" s="13"/>
      <c r="K239" s="13"/>
      <c r="L239" s="178"/>
      <c r="M239" s="183"/>
      <c r="N239" s="184"/>
      <c r="O239" s="184"/>
      <c r="P239" s="184"/>
      <c r="Q239" s="184"/>
      <c r="R239" s="184"/>
      <c r="S239" s="184"/>
      <c r="T239" s="18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0" t="s">
        <v>225</v>
      </c>
      <c r="AU239" s="180" t="s">
        <v>93</v>
      </c>
      <c r="AV239" s="13" t="s">
        <v>93</v>
      </c>
      <c r="AW239" s="13" t="s">
        <v>40</v>
      </c>
      <c r="AX239" s="13" t="s">
        <v>83</v>
      </c>
      <c r="AY239" s="180" t="s">
        <v>217</v>
      </c>
    </row>
    <row r="240" spans="1:51" s="15" customFormat="1" ht="12">
      <c r="A240" s="15"/>
      <c r="B240" s="193"/>
      <c r="C240" s="15"/>
      <c r="D240" s="179" t="s">
        <v>225</v>
      </c>
      <c r="E240" s="194" t="s">
        <v>1</v>
      </c>
      <c r="F240" s="195" t="s">
        <v>271</v>
      </c>
      <c r="G240" s="15"/>
      <c r="H240" s="196">
        <v>9.969</v>
      </c>
      <c r="I240" s="15"/>
      <c r="J240" s="15"/>
      <c r="K240" s="15"/>
      <c r="L240" s="193"/>
      <c r="M240" s="197"/>
      <c r="N240" s="198"/>
      <c r="O240" s="198"/>
      <c r="P240" s="198"/>
      <c r="Q240" s="198"/>
      <c r="R240" s="198"/>
      <c r="S240" s="198"/>
      <c r="T240" s="199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194" t="s">
        <v>225</v>
      </c>
      <c r="AU240" s="194" t="s">
        <v>93</v>
      </c>
      <c r="AV240" s="15" t="s">
        <v>223</v>
      </c>
      <c r="AW240" s="15" t="s">
        <v>40</v>
      </c>
      <c r="AX240" s="15" t="s">
        <v>91</v>
      </c>
      <c r="AY240" s="194" t="s">
        <v>217</v>
      </c>
    </row>
    <row r="241" spans="1:63" s="12" customFormat="1" ht="22.8" customHeight="1">
      <c r="A241" s="12"/>
      <c r="B241" s="152"/>
      <c r="C241" s="12"/>
      <c r="D241" s="153" t="s">
        <v>82</v>
      </c>
      <c r="E241" s="162" t="s">
        <v>258</v>
      </c>
      <c r="F241" s="162" t="s">
        <v>398</v>
      </c>
      <c r="G241" s="12"/>
      <c r="H241" s="12"/>
      <c r="I241" s="12"/>
      <c r="J241" s="163">
        <f>BK241</f>
        <v>673761.2</v>
      </c>
      <c r="K241" s="12"/>
      <c r="L241" s="152"/>
      <c r="M241" s="156"/>
      <c r="N241" s="157"/>
      <c r="O241" s="157"/>
      <c r="P241" s="158">
        <f>SUM(P242:P259)</f>
        <v>128.899992</v>
      </c>
      <c r="Q241" s="157"/>
      <c r="R241" s="158">
        <f>SUM(R242:R259)</f>
        <v>19.67328</v>
      </c>
      <c r="S241" s="157"/>
      <c r="T241" s="159">
        <f>SUM(T242:T259)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53" t="s">
        <v>91</v>
      </c>
      <c r="AT241" s="160" t="s">
        <v>82</v>
      </c>
      <c r="AU241" s="160" t="s">
        <v>91</v>
      </c>
      <c r="AY241" s="153" t="s">
        <v>217</v>
      </c>
      <c r="BK241" s="161">
        <f>SUM(BK242:BK259)</f>
        <v>673761.2</v>
      </c>
    </row>
    <row r="242" spans="1:65" s="2" customFormat="1" ht="24.15" customHeight="1">
      <c r="A242" s="33"/>
      <c r="B242" s="164"/>
      <c r="C242" s="165" t="s">
        <v>399</v>
      </c>
      <c r="D242" s="165" t="s">
        <v>219</v>
      </c>
      <c r="E242" s="166" t="s">
        <v>400</v>
      </c>
      <c r="F242" s="167" t="s">
        <v>401</v>
      </c>
      <c r="G242" s="168" t="s">
        <v>222</v>
      </c>
      <c r="H242" s="169">
        <v>118.368</v>
      </c>
      <c r="I242" s="170">
        <v>177</v>
      </c>
      <c r="J242" s="170">
        <f>ROUND(I242*H242,2)</f>
        <v>20951.14</v>
      </c>
      <c r="K242" s="171"/>
      <c r="L242" s="34"/>
      <c r="M242" s="172" t="s">
        <v>1</v>
      </c>
      <c r="N242" s="173" t="s">
        <v>48</v>
      </c>
      <c r="O242" s="174">
        <v>0.026</v>
      </c>
      <c r="P242" s="174">
        <f>O242*H242</f>
        <v>3.077568</v>
      </c>
      <c r="Q242" s="174">
        <v>0</v>
      </c>
      <c r="R242" s="174">
        <f>Q242*H242</f>
        <v>0</v>
      </c>
      <c r="S242" s="174">
        <v>0</v>
      </c>
      <c r="T242" s="175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6" t="s">
        <v>223</v>
      </c>
      <c r="AT242" s="176" t="s">
        <v>219</v>
      </c>
      <c r="AU242" s="176" t="s">
        <v>93</v>
      </c>
      <c r="AY242" s="19" t="s">
        <v>217</v>
      </c>
      <c r="BE242" s="177">
        <f>IF(N242="základní",J242,0)</f>
        <v>20951.14</v>
      </c>
      <c r="BF242" s="177">
        <f>IF(N242="snížená",J242,0)</f>
        <v>0</v>
      </c>
      <c r="BG242" s="177">
        <f>IF(N242="zákl. přenesená",J242,0)</f>
        <v>0</v>
      </c>
      <c r="BH242" s="177">
        <f>IF(N242="sníž. přenesená",J242,0)</f>
        <v>0</v>
      </c>
      <c r="BI242" s="177">
        <f>IF(N242="nulová",J242,0)</f>
        <v>0</v>
      </c>
      <c r="BJ242" s="19" t="s">
        <v>91</v>
      </c>
      <c r="BK242" s="177">
        <f>ROUND(I242*H242,2)</f>
        <v>20951.14</v>
      </c>
      <c r="BL242" s="19" t="s">
        <v>223</v>
      </c>
      <c r="BM242" s="176" t="s">
        <v>402</v>
      </c>
    </row>
    <row r="243" spans="1:51" s="13" customFormat="1" ht="12">
      <c r="A243" s="13"/>
      <c r="B243" s="178"/>
      <c r="C243" s="13"/>
      <c r="D243" s="179" t="s">
        <v>225</v>
      </c>
      <c r="E243" s="180" t="s">
        <v>1</v>
      </c>
      <c r="F243" s="181" t="s">
        <v>403</v>
      </c>
      <c r="G243" s="13"/>
      <c r="H243" s="182">
        <v>118.368</v>
      </c>
      <c r="I243" s="13"/>
      <c r="J243" s="13"/>
      <c r="K243" s="13"/>
      <c r="L243" s="178"/>
      <c r="M243" s="183"/>
      <c r="N243" s="184"/>
      <c r="O243" s="184"/>
      <c r="P243" s="184"/>
      <c r="Q243" s="184"/>
      <c r="R243" s="184"/>
      <c r="S243" s="184"/>
      <c r="T243" s="18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0" t="s">
        <v>225</v>
      </c>
      <c r="AU243" s="180" t="s">
        <v>93</v>
      </c>
      <c r="AV243" s="13" t="s">
        <v>93</v>
      </c>
      <c r="AW243" s="13" t="s">
        <v>40</v>
      </c>
      <c r="AX243" s="13" t="s">
        <v>91</v>
      </c>
      <c r="AY243" s="180" t="s">
        <v>217</v>
      </c>
    </row>
    <row r="244" spans="1:65" s="2" customFormat="1" ht="24.15" customHeight="1">
      <c r="A244" s="33"/>
      <c r="B244" s="164"/>
      <c r="C244" s="165" t="s">
        <v>404</v>
      </c>
      <c r="D244" s="165" t="s">
        <v>219</v>
      </c>
      <c r="E244" s="166" t="s">
        <v>405</v>
      </c>
      <c r="F244" s="167" t="s">
        <v>406</v>
      </c>
      <c r="G244" s="168" t="s">
        <v>222</v>
      </c>
      <c r="H244" s="169">
        <v>57.024</v>
      </c>
      <c r="I244" s="170">
        <v>211</v>
      </c>
      <c r="J244" s="170">
        <f>ROUND(I244*H244,2)</f>
        <v>12032.06</v>
      </c>
      <c r="K244" s="171"/>
      <c r="L244" s="34"/>
      <c r="M244" s="172" t="s">
        <v>1</v>
      </c>
      <c r="N244" s="173" t="s">
        <v>48</v>
      </c>
      <c r="O244" s="174">
        <v>0.175</v>
      </c>
      <c r="P244" s="174">
        <f>O244*H244</f>
        <v>9.979199999999999</v>
      </c>
      <c r="Q244" s="174">
        <v>0.345</v>
      </c>
      <c r="R244" s="174">
        <f>Q244*H244</f>
        <v>19.67328</v>
      </c>
      <c r="S244" s="174">
        <v>0</v>
      </c>
      <c r="T244" s="175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6" t="s">
        <v>223</v>
      </c>
      <c r="AT244" s="176" t="s">
        <v>219</v>
      </c>
      <c r="AU244" s="176" t="s">
        <v>93</v>
      </c>
      <c r="AY244" s="19" t="s">
        <v>217</v>
      </c>
      <c r="BE244" s="177">
        <f>IF(N244="základní",J244,0)</f>
        <v>12032.06</v>
      </c>
      <c r="BF244" s="177">
        <f>IF(N244="snížená",J244,0)</f>
        <v>0</v>
      </c>
      <c r="BG244" s="177">
        <f>IF(N244="zákl. přenesená",J244,0)</f>
        <v>0</v>
      </c>
      <c r="BH244" s="177">
        <f>IF(N244="sníž. přenesená",J244,0)</f>
        <v>0</v>
      </c>
      <c r="BI244" s="177">
        <f>IF(N244="nulová",J244,0)</f>
        <v>0</v>
      </c>
      <c r="BJ244" s="19" t="s">
        <v>91</v>
      </c>
      <c r="BK244" s="177">
        <f>ROUND(I244*H244,2)</f>
        <v>12032.06</v>
      </c>
      <c r="BL244" s="19" t="s">
        <v>223</v>
      </c>
      <c r="BM244" s="176" t="s">
        <v>407</v>
      </c>
    </row>
    <row r="245" spans="1:51" s="13" customFormat="1" ht="12">
      <c r="A245" s="13"/>
      <c r="B245" s="178"/>
      <c r="C245" s="13"/>
      <c r="D245" s="179" t="s">
        <v>225</v>
      </c>
      <c r="E245" s="180" t="s">
        <v>1</v>
      </c>
      <c r="F245" s="181" t="s">
        <v>408</v>
      </c>
      <c r="G245" s="13"/>
      <c r="H245" s="182">
        <v>57.024</v>
      </c>
      <c r="I245" s="13"/>
      <c r="J245" s="13"/>
      <c r="K245" s="13"/>
      <c r="L245" s="178"/>
      <c r="M245" s="183"/>
      <c r="N245" s="184"/>
      <c r="O245" s="184"/>
      <c r="P245" s="184"/>
      <c r="Q245" s="184"/>
      <c r="R245" s="184"/>
      <c r="S245" s="184"/>
      <c r="T245" s="18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80" t="s">
        <v>225</v>
      </c>
      <c r="AU245" s="180" t="s">
        <v>93</v>
      </c>
      <c r="AV245" s="13" t="s">
        <v>93</v>
      </c>
      <c r="AW245" s="13" t="s">
        <v>40</v>
      </c>
      <c r="AX245" s="13" t="s">
        <v>91</v>
      </c>
      <c r="AY245" s="180" t="s">
        <v>217</v>
      </c>
    </row>
    <row r="246" spans="1:65" s="2" customFormat="1" ht="24.15" customHeight="1">
      <c r="A246" s="33"/>
      <c r="B246" s="164"/>
      <c r="C246" s="165" t="s">
        <v>409</v>
      </c>
      <c r="D246" s="165" t="s">
        <v>219</v>
      </c>
      <c r="E246" s="166" t="s">
        <v>410</v>
      </c>
      <c r="F246" s="167" t="s">
        <v>411</v>
      </c>
      <c r="G246" s="168" t="s">
        <v>222</v>
      </c>
      <c r="H246" s="169">
        <v>484.176</v>
      </c>
      <c r="I246" s="170">
        <v>295</v>
      </c>
      <c r="J246" s="170">
        <f>ROUND(I246*H246,2)</f>
        <v>142831.92</v>
      </c>
      <c r="K246" s="171"/>
      <c r="L246" s="34"/>
      <c r="M246" s="172" t="s">
        <v>1</v>
      </c>
      <c r="N246" s="173" t="s">
        <v>48</v>
      </c>
      <c r="O246" s="174">
        <v>0.027</v>
      </c>
      <c r="P246" s="174">
        <f>O246*H246</f>
        <v>13.072752</v>
      </c>
      <c r="Q246" s="174">
        <v>0</v>
      </c>
      <c r="R246" s="174">
        <f>Q246*H246</f>
        <v>0</v>
      </c>
      <c r="S246" s="174">
        <v>0</v>
      </c>
      <c r="T246" s="175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6" t="s">
        <v>223</v>
      </c>
      <c r="AT246" s="176" t="s">
        <v>219</v>
      </c>
      <c r="AU246" s="176" t="s">
        <v>93</v>
      </c>
      <c r="AY246" s="19" t="s">
        <v>217</v>
      </c>
      <c r="BE246" s="177">
        <f>IF(N246="základní",J246,0)</f>
        <v>142831.92</v>
      </c>
      <c r="BF246" s="177">
        <f>IF(N246="snížená",J246,0)</f>
        <v>0</v>
      </c>
      <c r="BG246" s="177">
        <f>IF(N246="zákl. přenesená",J246,0)</f>
        <v>0</v>
      </c>
      <c r="BH246" s="177">
        <f>IF(N246="sníž. přenesená",J246,0)</f>
        <v>0</v>
      </c>
      <c r="BI246" s="177">
        <f>IF(N246="nulová",J246,0)</f>
        <v>0</v>
      </c>
      <c r="BJ246" s="19" t="s">
        <v>91</v>
      </c>
      <c r="BK246" s="177">
        <f>ROUND(I246*H246,2)</f>
        <v>142831.92</v>
      </c>
      <c r="BL246" s="19" t="s">
        <v>223</v>
      </c>
      <c r="BM246" s="176" t="s">
        <v>412</v>
      </c>
    </row>
    <row r="247" spans="1:51" s="13" customFormat="1" ht="12">
      <c r="A247" s="13"/>
      <c r="B247" s="178"/>
      <c r="C247" s="13"/>
      <c r="D247" s="179" t="s">
        <v>225</v>
      </c>
      <c r="E247" s="180" t="s">
        <v>1</v>
      </c>
      <c r="F247" s="181" t="s">
        <v>413</v>
      </c>
      <c r="G247" s="13"/>
      <c r="H247" s="182">
        <v>484.176</v>
      </c>
      <c r="I247" s="13"/>
      <c r="J247" s="13"/>
      <c r="K247" s="13"/>
      <c r="L247" s="178"/>
      <c r="M247" s="183"/>
      <c r="N247" s="184"/>
      <c r="O247" s="184"/>
      <c r="P247" s="184"/>
      <c r="Q247" s="184"/>
      <c r="R247" s="184"/>
      <c r="S247" s="184"/>
      <c r="T247" s="18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0" t="s">
        <v>225</v>
      </c>
      <c r="AU247" s="180" t="s">
        <v>93</v>
      </c>
      <c r="AV247" s="13" t="s">
        <v>93</v>
      </c>
      <c r="AW247" s="13" t="s">
        <v>40</v>
      </c>
      <c r="AX247" s="13" t="s">
        <v>91</v>
      </c>
      <c r="AY247" s="180" t="s">
        <v>217</v>
      </c>
    </row>
    <row r="248" spans="1:65" s="2" customFormat="1" ht="24.15" customHeight="1">
      <c r="A248" s="33"/>
      <c r="B248" s="164"/>
      <c r="C248" s="165" t="s">
        <v>414</v>
      </c>
      <c r="D248" s="165" t="s">
        <v>219</v>
      </c>
      <c r="E248" s="166" t="s">
        <v>415</v>
      </c>
      <c r="F248" s="167" t="s">
        <v>416</v>
      </c>
      <c r="G248" s="168" t="s">
        <v>222</v>
      </c>
      <c r="H248" s="169">
        <v>1171</v>
      </c>
      <c r="I248" s="170">
        <v>16.1</v>
      </c>
      <c r="J248" s="170">
        <f>ROUND(I248*H248,2)</f>
        <v>18853.1</v>
      </c>
      <c r="K248" s="171"/>
      <c r="L248" s="34"/>
      <c r="M248" s="172" t="s">
        <v>1</v>
      </c>
      <c r="N248" s="173" t="s">
        <v>48</v>
      </c>
      <c r="O248" s="174">
        <v>0.002</v>
      </c>
      <c r="P248" s="174">
        <f>O248*H248</f>
        <v>2.342</v>
      </c>
      <c r="Q248" s="174">
        <v>0</v>
      </c>
      <c r="R248" s="174">
        <f>Q248*H248</f>
        <v>0</v>
      </c>
      <c r="S248" s="174">
        <v>0</v>
      </c>
      <c r="T248" s="175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6" t="s">
        <v>223</v>
      </c>
      <c r="AT248" s="176" t="s">
        <v>219</v>
      </c>
      <c r="AU248" s="176" t="s">
        <v>93</v>
      </c>
      <c r="AY248" s="19" t="s">
        <v>217</v>
      </c>
      <c r="BE248" s="177">
        <f>IF(N248="základní",J248,0)</f>
        <v>18853.1</v>
      </c>
      <c r="BF248" s="177">
        <f>IF(N248="snížená",J248,0)</f>
        <v>0</v>
      </c>
      <c r="BG248" s="177">
        <f>IF(N248="zákl. přenesená",J248,0)</f>
        <v>0</v>
      </c>
      <c r="BH248" s="177">
        <f>IF(N248="sníž. přenesená",J248,0)</f>
        <v>0</v>
      </c>
      <c r="BI248" s="177">
        <f>IF(N248="nulová",J248,0)</f>
        <v>0</v>
      </c>
      <c r="BJ248" s="19" t="s">
        <v>91</v>
      </c>
      <c r="BK248" s="177">
        <f>ROUND(I248*H248,2)</f>
        <v>18853.1</v>
      </c>
      <c r="BL248" s="19" t="s">
        <v>223</v>
      </c>
      <c r="BM248" s="176" t="s">
        <v>417</v>
      </c>
    </row>
    <row r="249" spans="1:51" s="13" customFormat="1" ht="12">
      <c r="A249" s="13"/>
      <c r="B249" s="178"/>
      <c r="C249" s="13"/>
      <c r="D249" s="179" t="s">
        <v>225</v>
      </c>
      <c r="E249" s="180" t="s">
        <v>1</v>
      </c>
      <c r="F249" s="181" t="s">
        <v>418</v>
      </c>
      <c r="G249" s="13"/>
      <c r="H249" s="182">
        <v>131</v>
      </c>
      <c r="I249" s="13"/>
      <c r="J249" s="13"/>
      <c r="K249" s="13"/>
      <c r="L249" s="178"/>
      <c r="M249" s="183"/>
      <c r="N249" s="184"/>
      <c r="O249" s="184"/>
      <c r="P249" s="184"/>
      <c r="Q249" s="184"/>
      <c r="R249" s="184"/>
      <c r="S249" s="184"/>
      <c r="T249" s="18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0" t="s">
        <v>225</v>
      </c>
      <c r="AU249" s="180" t="s">
        <v>93</v>
      </c>
      <c r="AV249" s="13" t="s">
        <v>93</v>
      </c>
      <c r="AW249" s="13" t="s">
        <v>40</v>
      </c>
      <c r="AX249" s="13" t="s">
        <v>83</v>
      </c>
      <c r="AY249" s="180" t="s">
        <v>217</v>
      </c>
    </row>
    <row r="250" spans="1:51" s="13" customFormat="1" ht="12">
      <c r="A250" s="13"/>
      <c r="B250" s="178"/>
      <c r="C250" s="13"/>
      <c r="D250" s="179" t="s">
        <v>225</v>
      </c>
      <c r="E250" s="180" t="s">
        <v>1</v>
      </c>
      <c r="F250" s="181" t="s">
        <v>419</v>
      </c>
      <c r="G250" s="13"/>
      <c r="H250" s="182">
        <v>1040</v>
      </c>
      <c r="I250" s="13"/>
      <c r="J250" s="13"/>
      <c r="K250" s="13"/>
      <c r="L250" s="178"/>
      <c r="M250" s="183"/>
      <c r="N250" s="184"/>
      <c r="O250" s="184"/>
      <c r="P250" s="184"/>
      <c r="Q250" s="184"/>
      <c r="R250" s="184"/>
      <c r="S250" s="184"/>
      <c r="T250" s="18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0" t="s">
        <v>225</v>
      </c>
      <c r="AU250" s="180" t="s">
        <v>93</v>
      </c>
      <c r="AV250" s="13" t="s">
        <v>93</v>
      </c>
      <c r="AW250" s="13" t="s">
        <v>40</v>
      </c>
      <c r="AX250" s="13" t="s">
        <v>83</v>
      </c>
      <c r="AY250" s="180" t="s">
        <v>217</v>
      </c>
    </row>
    <row r="251" spans="1:51" s="14" customFormat="1" ht="12">
      <c r="A251" s="14"/>
      <c r="B251" s="186"/>
      <c r="C251" s="14"/>
      <c r="D251" s="179" t="s">
        <v>225</v>
      </c>
      <c r="E251" s="187" t="s">
        <v>1</v>
      </c>
      <c r="F251" s="188" t="s">
        <v>229</v>
      </c>
      <c r="G251" s="14"/>
      <c r="H251" s="189">
        <v>1171</v>
      </c>
      <c r="I251" s="14"/>
      <c r="J251" s="14"/>
      <c r="K251" s="14"/>
      <c r="L251" s="186"/>
      <c r="M251" s="190"/>
      <c r="N251" s="191"/>
      <c r="O251" s="191"/>
      <c r="P251" s="191"/>
      <c r="Q251" s="191"/>
      <c r="R251" s="191"/>
      <c r="S251" s="191"/>
      <c r="T251" s="19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87" t="s">
        <v>225</v>
      </c>
      <c r="AU251" s="187" t="s">
        <v>93</v>
      </c>
      <c r="AV251" s="14" t="s">
        <v>102</v>
      </c>
      <c r="AW251" s="14" t="s">
        <v>40</v>
      </c>
      <c r="AX251" s="14" t="s">
        <v>91</v>
      </c>
      <c r="AY251" s="187" t="s">
        <v>217</v>
      </c>
    </row>
    <row r="252" spans="1:65" s="2" customFormat="1" ht="33" customHeight="1">
      <c r="A252" s="33"/>
      <c r="B252" s="164"/>
      <c r="C252" s="165" t="s">
        <v>420</v>
      </c>
      <c r="D252" s="165" t="s">
        <v>219</v>
      </c>
      <c r="E252" s="166" t="s">
        <v>421</v>
      </c>
      <c r="F252" s="167" t="s">
        <v>422</v>
      </c>
      <c r="G252" s="168" t="s">
        <v>222</v>
      </c>
      <c r="H252" s="169">
        <v>1135.176</v>
      </c>
      <c r="I252" s="170">
        <v>380</v>
      </c>
      <c r="J252" s="170">
        <f>ROUND(I252*H252,2)</f>
        <v>431366.88</v>
      </c>
      <c r="K252" s="171"/>
      <c r="L252" s="34"/>
      <c r="M252" s="172" t="s">
        <v>1</v>
      </c>
      <c r="N252" s="173" t="s">
        <v>48</v>
      </c>
      <c r="O252" s="174">
        <v>0.071</v>
      </c>
      <c r="P252" s="174">
        <f>O252*H252</f>
        <v>80.59749599999999</v>
      </c>
      <c r="Q252" s="174">
        <v>0</v>
      </c>
      <c r="R252" s="174">
        <f>Q252*H252</f>
        <v>0</v>
      </c>
      <c r="S252" s="174">
        <v>0</v>
      </c>
      <c r="T252" s="175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6" t="s">
        <v>223</v>
      </c>
      <c r="AT252" s="176" t="s">
        <v>219</v>
      </c>
      <c r="AU252" s="176" t="s">
        <v>93</v>
      </c>
      <c r="AY252" s="19" t="s">
        <v>217</v>
      </c>
      <c r="BE252" s="177">
        <f>IF(N252="základní",J252,0)</f>
        <v>431366.88</v>
      </c>
      <c r="BF252" s="177">
        <f>IF(N252="snížená",J252,0)</f>
        <v>0</v>
      </c>
      <c r="BG252" s="177">
        <f>IF(N252="zákl. přenesená",J252,0)</f>
        <v>0</v>
      </c>
      <c r="BH252" s="177">
        <f>IF(N252="sníž. přenesená",J252,0)</f>
        <v>0</v>
      </c>
      <c r="BI252" s="177">
        <f>IF(N252="nulová",J252,0)</f>
        <v>0</v>
      </c>
      <c r="BJ252" s="19" t="s">
        <v>91</v>
      </c>
      <c r="BK252" s="177">
        <f>ROUND(I252*H252,2)</f>
        <v>431366.88</v>
      </c>
      <c r="BL252" s="19" t="s">
        <v>223</v>
      </c>
      <c r="BM252" s="176" t="s">
        <v>423</v>
      </c>
    </row>
    <row r="253" spans="1:51" s="13" customFormat="1" ht="12">
      <c r="A253" s="13"/>
      <c r="B253" s="178"/>
      <c r="C253" s="13"/>
      <c r="D253" s="179" t="s">
        <v>225</v>
      </c>
      <c r="E253" s="180" t="s">
        <v>424</v>
      </c>
      <c r="F253" s="181" t="s">
        <v>425</v>
      </c>
      <c r="G253" s="13"/>
      <c r="H253" s="182">
        <v>131</v>
      </c>
      <c r="I253" s="13"/>
      <c r="J253" s="13"/>
      <c r="K253" s="13"/>
      <c r="L253" s="178"/>
      <c r="M253" s="183"/>
      <c r="N253" s="184"/>
      <c r="O253" s="184"/>
      <c r="P253" s="184"/>
      <c r="Q253" s="184"/>
      <c r="R253" s="184"/>
      <c r="S253" s="184"/>
      <c r="T253" s="18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0" t="s">
        <v>225</v>
      </c>
      <c r="AU253" s="180" t="s">
        <v>93</v>
      </c>
      <c r="AV253" s="13" t="s">
        <v>93</v>
      </c>
      <c r="AW253" s="13" t="s">
        <v>40</v>
      </c>
      <c r="AX253" s="13" t="s">
        <v>83</v>
      </c>
      <c r="AY253" s="180" t="s">
        <v>217</v>
      </c>
    </row>
    <row r="254" spans="1:51" s="13" customFormat="1" ht="12">
      <c r="A254" s="13"/>
      <c r="B254" s="178"/>
      <c r="C254" s="13"/>
      <c r="D254" s="179" t="s">
        <v>225</v>
      </c>
      <c r="E254" s="180" t="s">
        <v>426</v>
      </c>
      <c r="F254" s="181" t="s">
        <v>427</v>
      </c>
      <c r="G254" s="13"/>
      <c r="H254" s="182">
        <v>1004.176</v>
      </c>
      <c r="I254" s="13"/>
      <c r="J254" s="13"/>
      <c r="K254" s="13"/>
      <c r="L254" s="178"/>
      <c r="M254" s="183"/>
      <c r="N254" s="184"/>
      <c r="O254" s="184"/>
      <c r="P254" s="184"/>
      <c r="Q254" s="184"/>
      <c r="R254" s="184"/>
      <c r="S254" s="184"/>
      <c r="T254" s="18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0" t="s">
        <v>225</v>
      </c>
      <c r="AU254" s="180" t="s">
        <v>93</v>
      </c>
      <c r="AV254" s="13" t="s">
        <v>93</v>
      </c>
      <c r="AW254" s="13" t="s">
        <v>40</v>
      </c>
      <c r="AX254" s="13" t="s">
        <v>83</v>
      </c>
      <c r="AY254" s="180" t="s">
        <v>217</v>
      </c>
    </row>
    <row r="255" spans="1:51" s="14" customFormat="1" ht="12">
      <c r="A255" s="14"/>
      <c r="B255" s="186"/>
      <c r="C255" s="14"/>
      <c r="D255" s="179" t="s">
        <v>225</v>
      </c>
      <c r="E255" s="187" t="s">
        <v>1</v>
      </c>
      <c r="F255" s="188" t="s">
        <v>229</v>
      </c>
      <c r="G255" s="14"/>
      <c r="H255" s="189">
        <v>1135.176</v>
      </c>
      <c r="I255" s="14"/>
      <c r="J255" s="14"/>
      <c r="K255" s="14"/>
      <c r="L255" s="186"/>
      <c r="M255" s="190"/>
      <c r="N255" s="191"/>
      <c r="O255" s="191"/>
      <c r="P255" s="191"/>
      <c r="Q255" s="191"/>
      <c r="R255" s="191"/>
      <c r="S255" s="191"/>
      <c r="T255" s="19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187" t="s">
        <v>225</v>
      </c>
      <c r="AU255" s="187" t="s">
        <v>93</v>
      </c>
      <c r="AV255" s="14" t="s">
        <v>102</v>
      </c>
      <c r="AW255" s="14" t="s">
        <v>40</v>
      </c>
      <c r="AX255" s="14" t="s">
        <v>91</v>
      </c>
      <c r="AY255" s="187" t="s">
        <v>217</v>
      </c>
    </row>
    <row r="256" spans="1:65" s="2" customFormat="1" ht="24.15" customHeight="1">
      <c r="A256" s="33"/>
      <c r="B256" s="164"/>
      <c r="C256" s="165" t="s">
        <v>428</v>
      </c>
      <c r="D256" s="165" t="s">
        <v>219</v>
      </c>
      <c r="E256" s="166" t="s">
        <v>429</v>
      </c>
      <c r="F256" s="167" t="s">
        <v>430</v>
      </c>
      <c r="G256" s="168" t="s">
        <v>222</v>
      </c>
      <c r="H256" s="169">
        <v>86.24</v>
      </c>
      <c r="I256" s="170">
        <v>452</v>
      </c>
      <c r="J256" s="170">
        <f>ROUND(I256*H256,2)</f>
        <v>38980.48</v>
      </c>
      <c r="K256" s="171"/>
      <c r="L256" s="34"/>
      <c r="M256" s="172" t="s">
        <v>1</v>
      </c>
      <c r="N256" s="173" t="s">
        <v>48</v>
      </c>
      <c r="O256" s="174">
        <v>0.189</v>
      </c>
      <c r="P256" s="174">
        <f>O256*H256</f>
        <v>16.29936</v>
      </c>
      <c r="Q256" s="174">
        <v>0</v>
      </c>
      <c r="R256" s="174">
        <f>Q256*H256</f>
        <v>0</v>
      </c>
      <c r="S256" s="174">
        <v>0</v>
      </c>
      <c r="T256" s="175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6" t="s">
        <v>223</v>
      </c>
      <c r="AT256" s="176" t="s">
        <v>219</v>
      </c>
      <c r="AU256" s="176" t="s">
        <v>93</v>
      </c>
      <c r="AY256" s="19" t="s">
        <v>217</v>
      </c>
      <c r="BE256" s="177">
        <f>IF(N256="základní",J256,0)</f>
        <v>38980.48</v>
      </c>
      <c r="BF256" s="177">
        <f>IF(N256="snížená",J256,0)</f>
        <v>0</v>
      </c>
      <c r="BG256" s="177">
        <f>IF(N256="zákl. přenesená",J256,0)</f>
        <v>0</v>
      </c>
      <c r="BH256" s="177">
        <f>IF(N256="sníž. přenesená",J256,0)</f>
        <v>0</v>
      </c>
      <c r="BI256" s="177">
        <f>IF(N256="nulová",J256,0)</f>
        <v>0</v>
      </c>
      <c r="BJ256" s="19" t="s">
        <v>91</v>
      </c>
      <c r="BK256" s="177">
        <f>ROUND(I256*H256,2)</f>
        <v>38980.48</v>
      </c>
      <c r="BL256" s="19" t="s">
        <v>223</v>
      </c>
      <c r="BM256" s="176" t="s">
        <v>431</v>
      </c>
    </row>
    <row r="257" spans="1:51" s="13" customFormat="1" ht="12">
      <c r="A257" s="13"/>
      <c r="B257" s="178"/>
      <c r="C257" s="13"/>
      <c r="D257" s="179" t="s">
        <v>225</v>
      </c>
      <c r="E257" s="180" t="s">
        <v>432</v>
      </c>
      <c r="F257" s="181" t="s">
        <v>433</v>
      </c>
      <c r="G257" s="13"/>
      <c r="H257" s="182">
        <v>86.24</v>
      </c>
      <c r="I257" s="13"/>
      <c r="J257" s="13"/>
      <c r="K257" s="13"/>
      <c r="L257" s="178"/>
      <c r="M257" s="183"/>
      <c r="N257" s="184"/>
      <c r="O257" s="184"/>
      <c r="P257" s="184"/>
      <c r="Q257" s="184"/>
      <c r="R257" s="184"/>
      <c r="S257" s="184"/>
      <c r="T257" s="18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0" t="s">
        <v>225</v>
      </c>
      <c r="AU257" s="180" t="s">
        <v>93</v>
      </c>
      <c r="AV257" s="13" t="s">
        <v>93</v>
      </c>
      <c r="AW257" s="13" t="s">
        <v>40</v>
      </c>
      <c r="AX257" s="13" t="s">
        <v>91</v>
      </c>
      <c r="AY257" s="180" t="s">
        <v>217</v>
      </c>
    </row>
    <row r="258" spans="1:65" s="2" customFormat="1" ht="24.15" customHeight="1">
      <c r="A258" s="33"/>
      <c r="B258" s="164"/>
      <c r="C258" s="165" t="s">
        <v>434</v>
      </c>
      <c r="D258" s="165" t="s">
        <v>219</v>
      </c>
      <c r="E258" s="166" t="s">
        <v>435</v>
      </c>
      <c r="F258" s="167" t="s">
        <v>436</v>
      </c>
      <c r="G258" s="168" t="s">
        <v>222</v>
      </c>
      <c r="H258" s="169">
        <v>13.904</v>
      </c>
      <c r="I258" s="170">
        <v>629</v>
      </c>
      <c r="J258" s="170">
        <f>ROUND(I258*H258,2)</f>
        <v>8745.62</v>
      </c>
      <c r="K258" s="171"/>
      <c r="L258" s="34"/>
      <c r="M258" s="172" t="s">
        <v>1</v>
      </c>
      <c r="N258" s="173" t="s">
        <v>48</v>
      </c>
      <c r="O258" s="174">
        <v>0.254</v>
      </c>
      <c r="P258" s="174">
        <f>O258*H258</f>
        <v>3.531616</v>
      </c>
      <c r="Q258" s="174">
        <v>0</v>
      </c>
      <c r="R258" s="174">
        <f>Q258*H258</f>
        <v>0</v>
      </c>
      <c r="S258" s="174">
        <v>0</v>
      </c>
      <c r="T258" s="175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6" t="s">
        <v>223</v>
      </c>
      <c r="AT258" s="176" t="s">
        <v>219</v>
      </c>
      <c r="AU258" s="176" t="s">
        <v>93</v>
      </c>
      <c r="AY258" s="19" t="s">
        <v>217</v>
      </c>
      <c r="BE258" s="177">
        <f>IF(N258="základní",J258,0)</f>
        <v>8745.62</v>
      </c>
      <c r="BF258" s="177">
        <f>IF(N258="snížená",J258,0)</f>
        <v>0</v>
      </c>
      <c r="BG258" s="177">
        <f>IF(N258="zákl. přenesená",J258,0)</f>
        <v>0</v>
      </c>
      <c r="BH258" s="177">
        <f>IF(N258="sníž. přenesená",J258,0)</f>
        <v>0</v>
      </c>
      <c r="BI258" s="177">
        <f>IF(N258="nulová",J258,0)</f>
        <v>0</v>
      </c>
      <c r="BJ258" s="19" t="s">
        <v>91</v>
      </c>
      <c r="BK258" s="177">
        <f>ROUND(I258*H258,2)</f>
        <v>8745.62</v>
      </c>
      <c r="BL258" s="19" t="s">
        <v>223</v>
      </c>
      <c r="BM258" s="176" t="s">
        <v>437</v>
      </c>
    </row>
    <row r="259" spans="1:51" s="13" customFormat="1" ht="12">
      <c r="A259" s="13"/>
      <c r="B259" s="178"/>
      <c r="C259" s="13"/>
      <c r="D259" s="179" t="s">
        <v>225</v>
      </c>
      <c r="E259" s="180" t="s">
        <v>438</v>
      </c>
      <c r="F259" s="181" t="s">
        <v>127</v>
      </c>
      <c r="G259" s="13"/>
      <c r="H259" s="182">
        <v>13.904</v>
      </c>
      <c r="I259" s="13"/>
      <c r="J259" s="13"/>
      <c r="K259" s="13"/>
      <c r="L259" s="178"/>
      <c r="M259" s="183"/>
      <c r="N259" s="184"/>
      <c r="O259" s="184"/>
      <c r="P259" s="184"/>
      <c r="Q259" s="184"/>
      <c r="R259" s="184"/>
      <c r="S259" s="184"/>
      <c r="T259" s="18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0" t="s">
        <v>225</v>
      </c>
      <c r="AU259" s="180" t="s">
        <v>93</v>
      </c>
      <c r="AV259" s="13" t="s">
        <v>93</v>
      </c>
      <c r="AW259" s="13" t="s">
        <v>40</v>
      </c>
      <c r="AX259" s="13" t="s">
        <v>91</v>
      </c>
      <c r="AY259" s="180" t="s">
        <v>217</v>
      </c>
    </row>
    <row r="260" spans="1:63" s="12" customFormat="1" ht="22.8" customHeight="1">
      <c r="A260" s="12"/>
      <c r="B260" s="152"/>
      <c r="C260" s="12"/>
      <c r="D260" s="153" t="s">
        <v>82</v>
      </c>
      <c r="E260" s="162" t="s">
        <v>126</v>
      </c>
      <c r="F260" s="162" t="s">
        <v>439</v>
      </c>
      <c r="G260" s="12"/>
      <c r="H260" s="12"/>
      <c r="I260" s="12"/>
      <c r="J260" s="163">
        <f>BK260</f>
        <v>2312146.17</v>
      </c>
      <c r="K260" s="12"/>
      <c r="L260" s="152"/>
      <c r="M260" s="156"/>
      <c r="N260" s="157"/>
      <c r="O260" s="157"/>
      <c r="P260" s="158">
        <f>SUM(P261:P325)</f>
        <v>726.7570000000001</v>
      </c>
      <c r="Q260" s="157"/>
      <c r="R260" s="158">
        <f>SUM(R261:R325)</f>
        <v>17.633946</v>
      </c>
      <c r="S260" s="157"/>
      <c r="T260" s="159">
        <f>SUM(T261:T325)</f>
        <v>1.1020200000000002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53" t="s">
        <v>91</v>
      </c>
      <c r="AT260" s="160" t="s">
        <v>82</v>
      </c>
      <c r="AU260" s="160" t="s">
        <v>91</v>
      </c>
      <c r="AY260" s="153" t="s">
        <v>217</v>
      </c>
      <c r="BK260" s="161">
        <f>SUM(BK261:BK325)</f>
        <v>2312146.17</v>
      </c>
    </row>
    <row r="261" spans="1:65" s="2" customFormat="1" ht="24.15" customHeight="1">
      <c r="A261" s="33"/>
      <c r="B261" s="164"/>
      <c r="C261" s="165" t="s">
        <v>440</v>
      </c>
      <c r="D261" s="165" t="s">
        <v>219</v>
      </c>
      <c r="E261" s="166" t="s">
        <v>441</v>
      </c>
      <c r="F261" s="167" t="s">
        <v>442</v>
      </c>
      <c r="G261" s="168" t="s">
        <v>267</v>
      </c>
      <c r="H261" s="169">
        <v>635.1</v>
      </c>
      <c r="I261" s="170">
        <v>149</v>
      </c>
      <c r="J261" s="170">
        <f>ROUND(I261*H261,2)</f>
        <v>94629.9</v>
      </c>
      <c r="K261" s="171"/>
      <c r="L261" s="34"/>
      <c r="M261" s="172" t="s">
        <v>1</v>
      </c>
      <c r="N261" s="173" t="s">
        <v>48</v>
      </c>
      <c r="O261" s="174">
        <v>0.446</v>
      </c>
      <c r="P261" s="174">
        <f>O261*H261</f>
        <v>283.25460000000004</v>
      </c>
      <c r="Q261" s="174">
        <v>0</v>
      </c>
      <c r="R261" s="174">
        <f>Q261*H261</f>
        <v>0</v>
      </c>
      <c r="S261" s="174">
        <v>0</v>
      </c>
      <c r="T261" s="175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6" t="s">
        <v>223</v>
      </c>
      <c r="AT261" s="176" t="s">
        <v>219</v>
      </c>
      <c r="AU261" s="176" t="s">
        <v>93</v>
      </c>
      <c r="AY261" s="19" t="s">
        <v>217</v>
      </c>
      <c r="BE261" s="177">
        <f>IF(N261="základní",J261,0)</f>
        <v>94629.9</v>
      </c>
      <c r="BF261" s="177">
        <f>IF(N261="snížená",J261,0)</f>
        <v>0</v>
      </c>
      <c r="BG261" s="177">
        <f>IF(N261="zákl. přenesená",J261,0)</f>
        <v>0</v>
      </c>
      <c r="BH261" s="177">
        <f>IF(N261="sníž. přenesená",J261,0)</f>
        <v>0</v>
      </c>
      <c r="BI261" s="177">
        <f>IF(N261="nulová",J261,0)</f>
        <v>0</v>
      </c>
      <c r="BJ261" s="19" t="s">
        <v>91</v>
      </c>
      <c r="BK261" s="177">
        <f>ROUND(I261*H261,2)</f>
        <v>94629.9</v>
      </c>
      <c r="BL261" s="19" t="s">
        <v>223</v>
      </c>
      <c r="BM261" s="176" t="s">
        <v>443</v>
      </c>
    </row>
    <row r="262" spans="1:51" s="13" customFormat="1" ht="12">
      <c r="A262" s="13"/>
      <c r="B262" s="178"/>
      <c r="C262" s="13"/>
      <c r="D262" s="179" t="s">
        <v>225</v>
      </c>
      <c r="E262" s="180" t="s">
        <v>1</v>
      </c>
      <c r="F262" s="181" t="s">
        <v>99</v>
      </c>
      <c r="G262" s="13"/>
      <c r="H262" s="182">
        <v>635.1</v>
      </c>
      <c r="I262" s="13"/>
      <c r="J262" s="13"/>
      <c r="K262" s="13"/>
      <c r="L262" s="178"/>
      <c r="M262" s="183"/>
      <c r="N262" s="184"/>
      <c r="O262" s="184"/>
      <c r="P262" s="184"/>
      <c r="Q262" s="184"/>
      <c r="R262" s="184"/>
      <c r="S262" s="184"/>
      <c r="T262" s="18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0" t="s">
        <v>225</v>
      </c>
      <c r="AU262" s="180" t="s">
        <v>93</v>
      </c>
      <c r="AV262" s="13" t="s">
        <v>93</v>
      </c>
      <c r="AW262" s="13" t="s">
        <v>40</v>
      </c>
      <c r="AX262" s="13" t="s">
        <v>91</v>
      </c>
      <c r="AY262" s="180" t="s">
        <v>217</v>
      </c>
    </row>
    <row r="263" spans="1:65" s="2" customFormat="1" ht="24.15" customHeight="1">
      <c r="A263" s="33"/>
      <c r="B263" s="164"/>
      <c r="C263" s="206" t="s">
        <v>444</v>
      </c>
      <c r="D263" s="206" t="s">
        <v>361</v>
      </c>
      <c r="E263" s="207" t="s">
        <v>445</v>
      </c>
      <c r="F263" s="208" t="s">
        <v>446</v>
      </c>
      <c r="G263" s="209" t="s">
        <v>267</v>
      </c>
      <c r="H263" s="210">
        <v>635.1</v>
      </c>
      <c r="I263" s="211">
        <v>2250</v>
      </c>
      <c r="J263" s="211">
        <f>ROUND(I263*H263,2)</f>
        <v>1428975</v>
      </c>
      <c r="K263" s="212"/>
      <c r="L263" s="213"/>
      <c r="M263" s="214" t="s">
        <v>1</v>
      </c>
      <c r="N263" s="215" t="s">
        <v>48</v>
      </c>
      <c r="O263" s="174">
        <v>0</v>
      </c>
      <c r="P263" s="174">
        <f>O263*H263</f>
        <v>0</v>
      </c>
      <c r="Q263" s="174">
        <v>0.0145</v>
      </c>
      <c r="R263" s="174">
        <f>Q263*H263</f>
        <v>9.208950000000002</v>
      </c>
      <c r="S263" s="174">
        <v>0</v>
      </c>
      <c r="T263" s="175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6" t="s">
        <v>126</v>
      </c>
      <c r="AT263" s="176" t="s">
        <v>361</v>
      </c>
      <c r="AU263" s="176" t="s">
        <v>93</v>
      </c>
      <c r="AY263" s="19" t="s">
        <v>217</v>
      </c>
      <c r="BE263" s="177">
        <f>IF(N263="základní",J263,0)</f>
        <v>1428975</v>
      </c>
      <c r="BF263" s="177">
        <f>IF(N263="snížená",J263,0)</f>
        <v>0</v>
      </c>
      <c r="BG263" s="177">
        <f>IF(N263="zákl. přenesená",J263,0)</f>
        <v>0</v>
      </c>
      <c r="BH263" s="177">
        <f>IF(N263="sníž. přenesená",J263,0)</f>
        <v>0</v>
      </c>
      <c r="BI263" s="177">
        <f>IF(N263="nulová",J263,0)</f>
        <v>0</v>
      </c>
      <c r="BJ263" s="19" t="s">
        <v>91</v>
      </c>
      <c r="BK263" s="177">
        <f>ROUND(I263*H263,2)</f>
        <v>1428975</v>
      </c>
      <c r="BL263" s="19" t="s">
        <v>223</v>
      </c>
      <c r="BM263" s="176" t="s">
        <v>447</v>
      </c>
    </row>
    <row r="264" spans="1:51" s="13" customFormat="1" ht="12">
      <c r="A264" s="13"/>
      <c r="B264" s="178"/>
      <c r="C264" s="13"/>
      <c r="D264" s="179" t="s">
        <v>225</v>
      </c>
      <c r="E264" s="180" t="s">
        <v>1</v>
      </c>
      <c r="F264" s="181" t="s">
        <v>99</v>
      </c>
      <c r="G264" s="13"/>
      <c r="H264" s="182">
        <v>635.1</v>
      </c>
      <c r="I264" s="13"/>
      <c r="J264" s="13"/>
      <c r="K264" s="13"/>
      <c r="L264" s="178"/>
      <c r="M264" s="183"/>
      <c r="N264" s="184"/>
      <c r="O264" s="184"/>
      <c r="P264" s="184"/>
      <c r="Q264" s="184"/>
      <c r="R264" s="184"/>
      <c r="S264" s="184"/>
      <c r="T264" s="18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0" t="s">
        <v>225</v>
      </c>
      <c r="AU264" s="180" t="s">
        <v>93</v>
      </c>
      <c r="AV264" s="13" t="s">
        <v>93</v>
      </c>
      <c r="AW264" s="13" t="s">
        <v>40</v>
      </c>
      <c r="AX264" s="13" t="s">
        <v>91</v>
      </c>
      <c r="AY264" s="180" t="s">
        <v>217</v>
      </c>
    </row>
    <row r="265" spans="1:65" s="2" customFormat="1" ht="24.15" customHeight="1">
      <c r="A265" s="33"/>
      <c r="B265" s="164"/>
      <c r="C265" s="165" t="s">
        <v>448</v>
      </c>
      <c r="D265" s="165" t="s">
        <v>219</v>
      </c>
      <c r="E265" s="166" t="s">
        <v>449</v>
      </c>
      <c r="F265" s="167" t="s">
        <v>450</v>
      </c>
      <c r="G265" s="168" t="s">
        <v>451</v>
      </c>
      <c r="H265" s="169">
        <v>18</v>
      </c>
      <c r="I265" s="170">
        <v>509</v>
      </c>
      <c r="J265" s="170">
        <f>ROUND(I265*H265,2)</f>
        <v>9162</v>
      </c>
      <c r="K265" s="171"/>
      <c r="L265" s="34"/>
      <c r="M265" s="172" t="s">
        <v>1</v>
      </c>
      <c r="N265" s="173" t="s">
        <v>48</v>
      </c>
      <c r="O265" s="174">
        <v>1.527</v>
      </c>
      <c r="P265" s="174">
        <f>O265*H265</f>
        <v>27.485999999999997</v>
      </c>
      <c r="Q265" s="174">
        <v>0</v>
      </c>
      <c r="R265" s="174">
        <f>Q265*H265</f>
        <v>0</v>
      </c>
      <c r="S265" s="174">
        <v>0.008</v>
      </c>
      <c r="T265" s="175">
        <f>S265*H265</f>
        <v>0.14400000000000002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6" t="s">
        <v>223</v>
      </c>
      <c r="AT265" s="176" t="s">
        <v>219</v>
      </c>
      <c r="AU265" s="176" t="s">
        <v>93</v>
      </c>
      <c r="AY265" s="19" t="s">
        <v>217</v>
      </c>
      <c r="BE265" s="177">
        <f>IF(N265="základní",J265,0)</f>
        <v>9162</v>
      </c>
      <c r="BF265" s="177">
        <f>IF(N265="snížená",J265,0)</f>
        <v>0</v>
      </c>
      <c r="BG265" s="177">
        <f>IF(N265="zákl. přenesená",J265,0)</f>
        <v>0</v>
      </c>
      <c r="BH265" s="177">
        <f>IF(N265="sníž. přenesená",J265,0)</f>
        <v>0</v>
      </c>
      <c r="BI265" s="177">
        <f>IF(N265="nulová",J265,0)</f>
        <v>0</v>
      </c>
      <c r="BJ265" s="19" t="s">
        <v>91</v>
      </c>
      <c r="BK265" s="177">
        <f>ROUND(I265*H265,2)</f>
        <v>9162</v>
      </c>
      <c r="BL265" s="19" t="s">
        <v>223</v>
      </c>
      <c r="BM265" s="176" t="s">
        <v>452</v>
      </c>
    </row>
    <row r="266" spans="1:65" s="2" customFormat="1" ht="24.15" customHeight="1">
      <c r="A266" s="33"/>
      <c r="B266" s="164"/>
      <c r="C266" s="206" t="s">
        <v>453</v>
      </c>
      <c r="D266" s="206" t="s">
        <v>361</v>
      </c>
      <c r="E266" s="207" t="s">
        <v>454</v>
      </c>
      <c r="F266" s="208" t="s">
        <v>455</v>
      </c>
      <c r="G266" s="209" t="s">
        <v>451</v>
      </c>
      <c r="H266" s="210">
        <v>7</v>
      </c>
      <c r="I266" s="211">
        <v>4470</v>
      </c>
      <c r="J266" s="211">
        <f>ROUND(I266*H266,2)</f>
        <v>31290</v>
      </c>
      <c r="K266" s="212"/>
      <c r="L266" s="213"/>
      <c r="M266" s="214" t="s">
        <v>1</v>
      </c>
      <c r="N266" s="215" t="s">
        <v>48</v>
      </c>
      <c r="O266" s="174">
        <v>0</v>
      </c>
      <c r="P266" s="174">
        <f>O266*H266</f>
        <v>0</v>
      </c>
      <c r="Q266" s="174">
        <v>0.0065</v>
      </c>
      <c r="R266" s="174">
        <f>Q266*H266</f>
        <v>0.0455</v>
      </c>
      <c r="S266" s="174">
        <v>0</v>
      </c>
      <c r="T266" s="175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6" t="s">
        <v>126</v>
      </c>
      <c r="AT266" s="176" t="s">
        <v>361</v>
      </c>
      <c r="AU266" s="176" t="s">
        <v>93</v>
      </c>
      <c r="AY266" s="19" t="s">
        <v>217</v>
      </c>
      <c r="BE266" s="177">
        <f>IF(N266="základní",J266,0)</f>
        <v>31290</v>
      </c>
      <c r="BF266" s="177">
        <f>IF(N266="snížená",J266,0)</f>
        <v>0</v>
      </c>
      <c r="BG266" s="177">
        <f>IF(N266="zákl. přenesená",J266,0)</f>
        <v>0</v>
      </c>
      <c r="BH266" s="177">
        <f>IF(N266="sníž. přenesená",J266,0)</f>
        <v>0</v>
      </c>
      <c r="BI266" s="177">
        <f>IF(N266="nulová",J266,0)</f>
        <v>0</v>
      </c>
      <c r="BJ266" s="19" t="s">
        <v>91</v>
      </c>
      <c r="BK266" s="177">
        <f>ROUND(I266*H266,2)</f>
        <v>31290</v>
      </c>
      <c r="BL266" s="19" t="s">
        <v>223</v>
      </c>
      <c r="BM266" s="176" t="s">
        <v>456</v>
      </c>
    </row>
    <row r="267" spans="1:65" s="2" customFormat="1" ht="24.15" customHeight="1">
      <c r="A267" s="33"/>
      <c r="B267" s="164"/>
      <c r="C267" s="206" t="s">
        <v>457</v>
      </c>
      <c r="D267" s="206" t="s">
        <v>361</v>
      </c>
      <c r="E267" s="207" t="s">
        <v>458</v>
      </c>
      <c r="F267" s="208" t="s">
        <v>459</v>
      </c>
      <c r="G267" s="209" t="s">
        <v>451</v>
      </c>
      <c r="H267" s="210">
        <v>3</v>
      </c>
      <c r="I267" s="211">
        <v>4470</v>
      </c>
      <c r="J267" s="211">
        <f>ROUND(I267*H267,2)</f>
        <v>13410</v>
      </c>
      <c r="K267" s="212"/>
      <c r="L267" s="213"/>
      <c r="M267" s="214" t="s">
        <v>1</v>
      </c>
      <c r="N267" s="215" t="s">
        <v>48</v>
      </c>
      <c r="O267" s="174">
        <v>0</v>
      </c>
      <c r="P267" s="174">
        <f>O267*H267</f>
        <v>0</v>
      </c>
      <c r="Q267" s="174">
        <v>0.0067</v>
      </c>
      <c r="R267" s="174">
        <f>Q267*H267</f>
        <v>0.0201</v>
      </c>
      <c r="S267" s="174">
        <v>0</v>
      </c>
      <c r="T267" s="175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6" t="s">
        <v>126</v>
      </c>
      <c r="AT267" s="176" t="s">
        <v>361</v>
      </c>
      <c r="AU267" s="176" t="s">
        <v>93</v>
      </c>
      <c r="AY267" s="19" t="s">
        <v>217</v>
      </c>
      <c r="BE267" s="177">
        <f>IF(N267="základní",J267,0)</f>
        <v>13410</v>
      </c>
      <c r="BF267" s="177">
        <f>IF(N267="snížená",J267,0)</f>
        <v>0</v>
      </c>
      <c r="BG267" s="177">
        <f>IF(N267="zákl. přenesená",J267,0)</f>
        <v>0</v>
      </c>
      <c r="BH267" s="177">
        <f>IF(N267="sníž. přenesená",J267,0)</f>
        <v>0</v>
      </c>
      <c r="BI267" s="177">
        <f>IF(N267="nulová",J267,0)</f>
        <v>0</v>
      </c>
      <c r="BJ267" s="19" t="s">
        <v>91</v>
      </c>
      <c r="BK267" s="177">
        <f>ROUND(I267*H267,2)</f>
        <v>13410</v>
      </c>
      <c r="BL267" s="19" t="s">
        <v>223</v>
      </c>
      <c r="BM267" s="176" t="s">
        <v>460</v>
      </c>
    </row>
    <row r="268" spans="1:65" s="2" customFormat="1" ht="24.15" customHeight="1">
      <c r="A268" s="33"/>
      <c r="B268" s="164"/>
      <c r="C268" s="206" t="s">
        <v>461</v>
      </c>
      <c r="D268" s="206" t="s">
        <v>361</v>
      </c>
      <c r="E268" s="207" t="s">
        <v>462</v>
      </c>
      <c r="F268" s="208" t="s">
        <v>463</v>
      </c>
      <c r="G268" s="209" t="s">
        <v>451</v>
      </c>
      <c r="H268" s="210">
        <v>4</v>
      </c>
      <c r="I268" s="211">
        <v>5140</v>
      </c>
      <c r="J268" s="211">
        <f>ROUND(I268*H268,2)</f>
        <v>20560</v>
      </c>
      <c r="K268" s="212"/>
      <c r="L268" s="213"/>
      <c r="M268" s="214" t="s">
        <v>1</v>
      </c>
      <c r="N268" s="215" t="s">
        <v>48</v>
      </c>
      <c r="O268" s="174">
        <v>0</v>
      </c>
      <c r="P268" s="174">
        <f>O268*H268</f>
        <v>0</v>
      </c>
      <c r="Q268" s="174">
        <v>0.0087</v>
      </c>
      <c r="R268" s="174">
        <f>Q268*H268</f>
        <v>0.0348</v>
      </c>
      <c r="S268" s="174">
        <v>0</v>
      </c>
      <c r="T268" s="175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76" t="s">
        <v>126</v>
      </c>
      <c r="AT268" s="176" t="s">
        <v>361</v>
      </c>
      <c r="AU268" s="176" t="s">
        <v>93</v>
      </c>
      <c r="AY268" s="19" t="s">
        <v>217</v>
      </c>
      <c r="BE268" s="177">
        <f>IF(N268="základní",J268,0)</f>
        <v>20560</v>
      </c>
      <c r="BF268" s="177">
        <f>IF(N268="snížená",J268,0)</f>
        <v>0</v>
      </c>
      <c r="BG268" s="177">
        <f>IF(N268="zákl. přenesená",J268,0)</f>
        <v>0</v>
      </c>
      <c r="BH268" s="177">
        <f>IF(N268="sníž. přenesená",J268,0)</f>
        <v>0</v>
      </c>
      <c r="BI268" s="177">
        <f>IF(N268="nulová",J268,0)</f>
        <v>0</v>
      </c>
      <c r="BJ268" s="19" t="s">
        <v>91</v>
      </c>
      <c r="BK268" s="177">
        <f>ROUND(I268*H268,2)</f>
        <v>20560</v>
      </c>
      <c r="BL268" s="19" t="s">
        <v>223</v>
      </c>
      <c r="BM268" s="176" t="s">
        <v>464</v>
      </c>
    </row>
    <row r="269" spans="1:65" s="2" customFormat="1" ht="24.15" customHeight="1">
      <c r="A269" s="33"/>
      <c r="B269" s="164"/>
      <c r="C269" s="206" t="s">
        <v>465</v>
      </c>
      <c r="D269" s="206" t="s">
        <v>361</v>
      </c>
      <c r="E269" s="207" t="s">
        <v>466</v>
      </c>
      <c r="F269" s="208" t="s">
        <v>467</v>
      </c>
      <c r="G269" s="209" t="s">
        <v>451</v>
      </c>
      <c r="H269" s="210">
        <v>4</v>
      </c>
      <c r="I269" s="211">
        <v>4729.2</v>
      </c>
      <c r="J269" s="211">
        <f>ROUND(I269*H269,2)</f>
        <v>18916.8</v>
      </c>
      <c r="K269" s="212"/>
      <c r="L269" s="213"/>
      <c r="M269" s="214" t="s">
        <v>1</v>
      </c>
      <c r="N269" s="215" t="s">
        <v>48</v>
      </c>
      <c r="O269" s="174">
        <v>0</v>
      </c>
      <c r="P269" s="174">
        <f>O269*H269</f>
        <v>0</v>
      </c>
      <c r="Q269" s="174">
        <v>0.0072</v>
      </c>
      <c r="R269" s="174">
        <f>Q269*H269</f>
        <v>0.0288</v>
      </c>
      <c r="S269" s="174">
        <v>0</v>
      </c>
      <c r="T269" s="175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6" t="s">
        <v>126</v>
      </c>
      <c r="AT269" s="176" t="s">
        <v>361</v>
      </c>
      <c r="AU269" s="176" t="s">
        <v>93</v>
      </c>
      <c r="AY269" s="19" t="s">
        <v>217</v>
      </c>
      <c r="BE269" s="177">
        <f>IF(N269="základní",J269,0)</f>
        <v>18916.8</v>
      </c>
      <c r="BF269" s="177">
        <f>IF(N269="snížená",J269,0)</f>
        <v>0</v>
      </c>
      <c r="BG269" s="177">
        <f>IF(N269="zákl. přenesená",J269,0)</f>
        <v>0</v>
      </c>
      <c r="BH269" s="177">
        <f>IF(N269="sníž. přenesená",J269,0)</f>
        <v>0</v>
      </c>
      <c r="BI269" s="177">
        <f>IF(N269="nulová",J269,0)</f>
        <v>0</v>
      </c>
      <c r="BJ269" s="19" t="s">
        <v>91</v>
      </c>
      <c r="BK269" s="177">
        <f>ROUND(I269*H269,2)</f>
        <v>18916.8</v>
      </c>
      <c r="BL269" s="19" t="s">
        <v>223</v>
      </c>
      <c r="BM269" s="176" t="s">
        <v>468</v>
      </c>
    </row>
    <row r="270" spans="1:65" s="2" customFormat="1" ht="24.15" customHeight="1">
      <c r="A270" s="33"/>
      <c r="B270" s="164"/>
      <c r="C270" s="165" t="s">
        <v>469</v>
      </c>
      <c r="D270" s="165" t="s">
        <v>219</v>
      </c>
      <c r="E270" s="166" t="s">
        <v>470</v>
      </c>
      <c r="F270" s="167" t="s">
        <v>471</v>
      </c>
      <c r="G270" s="168" t="s">
        <v>451</v>
      </c>
      <c r="H270" s="169">
        <v>17</v>
      </c>
      <c r="I270" s="170">
        <v>1340</v>
      </c>
      <c r="J270" s="170">
        <f>ROUND(I270*H270,2)</f>
        <v>22780</v>
      </c>
      <c r="K270" s="171"/>
      <c r="L270" s="34"/>
      <c r="M270" s="172" t="s">
        <v>1</v>
      </c>
      <c r="N270" s="173" t="s">
        <v>48</v>
      </c>
      <c r="O270" s="174">
        <v>0.759</v>
      </c>
      <c r="P270" s="174">
        <f>O270*H270</f>
        <v>12.903</v>
      </c>
      <c r="Q270" s="174">
        <v>0.00167</v>
      </c>
      <c r="R270" s="174">
        <f>Q270*H270</f>
        <v>0.028390000000000002</v>
      </c>
      <c r="S270" s="174">
        <v>0.01067</v>
      </c>
      <c r="T270" s="175">
        <f>S270*H270</f>
        <v>0.18139000000000002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6" t="s">
        <v>223</v>
      </c>
      <c r="AT270" s="176" t="s">
        <v>219</v>
      </c>
      <c r="AU270" s="176" t="s">
        <v>93</v>
      </c>
      <c r="AY270" s="19" t="s">
        <v>217</v>
      </c>
      <c r="BE270" s="177">
        <f>IF(N270="základní",J270,0)</f>
        <v>22780</v>
      </c>
      <c r="BF270" s="177">
        <f>IF(N270="snížená",J270,0)</f>
        <v>0</v>
      </c>
      <c r="BG270" s="177">
        <f>IF(N270="zákl. přenesená",J270,0)</f>
        <v>0</v>
      </c>
      <c r="BH270" s="177">
        <f>IF(N270="sníž. přenesená",J270,0)</f>
        <v>0</v>
      </c>
      <c r="BI270" s="177">
        <f>IF(N270="nulová",J270,0)</f>
        <v>0</v>
      </c>
      <c r="BJ270" s="19" t="s">
        <v>91</v>
      </c>
      <c r="BK270" s="177">
        <f>ROUND(I270*H270,2)</f>
        <v>22780</v>
      </c>
      <c r="BL270" s="19" t="s">
        <v>223</v>
      </c>
      <c r="BM270" s="176" t="s">
        <v>472</v>
      </c>
    </row>
    <row r="271" spans="1:65" s="2" customFormat="1" ht="16.5" customHeight="1">
      <c r="A271" s="33"/>
      <c r="B271" s="164"/>
      <c r="C271" s="206" t="s">
        <v>473</v>
      </c>
      <c r="D271" s="206" t="s">
        <v>361</v>
      </c>
      <c r="E271" s="207" t="s">
        <v>474</v>
      </c>
      <c r="F271" s="208" t="s">
        <v>475</v>
      </c>
      <c r="G271" s="209" t="s">
        <v>476</v>
      </c>
      <c r="H271" s="210">
        <v>3</v>
      </c>
      <c r="I271" s="211">
        <v>2701</v>
      </c>
      <c r="J271" s="211">
        <f>ROUND(I271*H271,2)</f>
        <v>8103</v>
      </c>
      <c r="K271" s="212"/>
      <c r="L271" s="213"/>
      <c r="M271" s="214" t="s">
        <v>1</v>
      </c>
      <c r="N271" s="215" t="s">
        <v>48</v>
      </c>
      <c r="O271" s="174">
        <v>0</v>
      </c>
      <c r="P271" s="174">
        <f>O271*H271</f>
        <v>0</v>
      </c>
      <c r="Q271" s="174">
        <v>0.0163</v>
      </c>
      <c r="R271" s="174">
        <f>Q271*H271</f>
        <v>0.0489</v>
      </c>
      <c r="S271" s="174">
        <v>0</v>
      </c>
      <c r="T271" s="175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6" t="s">
        <v>126</v>
      </c>
      <c r="AT271" s="176" t="s">
        <v>361</v>
      </c>
      <c r="AU271" s="176" t="s">
        <v>93</v>
      </c>
      <c r="AY271" s="19" t="s">
        <v>217</v>
      </c>
      <c r="BE271" s="177">
        <f>IF(N271="základní",J271,0)</f>
        <v>8103</v>
      </c>
      <c r="BF271" s="177">
        <f>IF(N271="snížená",J271,0)</f>
        <v>0</v>
      </c>
      <c r="BG271" s="177">
        <f>IF(N271="zákl. přenesená",J271,0)</f>
        <v>0</v>
      </c>
      <c r="BH271" s="177">
        <f>IF(N271="sníž. přenesená",J271,0)</f>
        <v>0</v>
      </c>
      <c r="BI271" s="177">
        <f>IF(N271="nulová",J271,0)</f>
        <v>0</v>
      </c>
      <c r="BJ271" s="19" t="s">
        <v>91</v>
      </c>
      <c r="BK271" s="177">
        <f>ROUND(I271*H271,2)</f>
        <v>8103</v>
      </c>
      <c r="BL271" s="19" t="s">
        <v>223</v>
      </c>
      <c r="BM271" s="176" t="s">
        <v>477</v>
      </c>
    </row>
    <row r="272" spans="1:65" s="2" customFormat="1" ht="24.15" customHeight="1">
      <c r="A272" s="33"/>
      <c r="B272" s="164"/>
      <c r="C272" s="206" t="s">
        <v>478</v>
      </c>
      <c r="D272" s="206" t="s">
        <v>361</v>
      </c>
      <c r="E272" s="207" t="s">
        <v>479</v>
      </c>
      <c r="F272" s="208" t="s">
        <v>480</v>
      </c>
      <c r="G272" s="209" t="s">
        <v>451</v>
      </c>
      <c r="H272" s="210">
        <v>1</v>
      </c>
      <c r="I272" s="211">
        <v>3660</v>
      </c>
      <c r="J272" s="211">
        <f>ROUND(I272*H272,2)</f>
        <v>3660</v>
      </c>
      <c r="K272" s="212"/>
      <c r="L272" s="213"/>
      <c r="M272" s="214" t="s">
        <v>1</v>
      </c>
      <c r="N272" s="215" t="s">
        <v>48</v>
      </c>
      <c r="O272" s="174">
        <v>0</v>
      </c>
      <c r="P272" s="174">
        <f>O272*H272</f>
        <v>0</v>
      </c>
      <c r="Q272" s="174">
        <v>0.009</v>
      </c>
      <c r="R272" s="174">
        <f>Q272*H272</f>
        <v>0.009</v>
      </c>
      <c r="S272" s="174">
        <v>0</v>
      </c>
      <c r="T272" s="175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6" t="s">
        <v>126</v>
      </c>
      <c r="AT272" s="176" t="s">
        <v>361</v>
      </c>
      <c r="AU272" s="176" t="s">
        <v>93</v>
      </c>
      <c r="AY272" s="19" t="s">
        <v>217</v>
      </c>
      <c r="BE272" s="177">
        <f>IF(N272="základní",J272,0)</f>
        <v>3660</v>
      </c>
      <c r="BF272" s="177">
        <f>IF(N272="snížená",J272,0)</f>
        <v>0</v>
      </c>
      <c r="BG272" s="177">
        <f>IF(N272="zákl. přenesená",J272,0)</f>
        <v>0</v>
      </c>
      <c r="BH272" s="177">
        <f>IF(N272="sníž. přenesená",J272,0)</f>
        <v>0</v>
      </c>
      <c r="BI272" s="177">
        <f>IF(N272="nulová",J272,0)</f>
        <v>0</v>
      </c>
      <c r="BJ272" s="19" t="s">
        <v>91</v>
      </c>
      <c r="BK272" s="177">
        <f>ROUND(I272*H272,2)</f>
        <v>3660</v>
      </c>
      <c r="BL272" s="19" t="s">
        <v>223</v>
      </c>
      <c r="BM272" s="176" t="s">
        <v>481</v>
      </c>
    </row>
    <row r="273" spans="1:65" s="2" customFormat="1" ht="33" customHeight="1">
      <c r="A273" s="33"/>
      <c r="B273" s="164"/>
      <c r="C273" s="206" t="s">
        <v>482</v>
      </c>
      <c r="D273" s="206" t="s">
        <v>361</v>
      </c>
      <c r="E273" s="207" t="s">
        <v>483</v>
      </c>
      <c r="F273" s="208" t="s">
        <v>484</v>
      </c>
      <c r="G273" s="209" t="s">
        <v>451</v>
      </c>
      <c r="H273" s="210">
        <v>8</v>
      </c>
      <c r="I273" s="211">
        <v>3420</v>
      </c>
      <c r="J273" s="211">
        <f>ROUND(I273*H273,2)</f>
        <v>27360</v>
      </c>
      <c r="K273" s="212"/>
      <c r="L273" s="213"/>
      <c r="M273" s="214" t="s">
        <v>1</v>
      </c>
      <c r="N273" s="215" t="s">
        <v>48</v>
      </c>
      <c r="O273" s="174">
        <v>0</v>
      </c>
      <c r="P273" s="174">
        <f>O273*H273</f>
        <v>0</v>
      </c>
      <c r="Q273" s="174">
        <v>0.0069</v>
      </c>
      <c r="R273" s="174">
        <f>Q273*H273</f>
        <v>0.0552</v>
      </c>
      <c r="S273" s="174">
        <v>0</v>
      </c>
      <c r="T273" s="175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6" t="s">
        <v>126</v>
      </c>
      <c r="AT273" s="176" t="s">
        <v>361</v>
      </c>
      <c r="AU273" s="176" t="s">
        <v>93</v>
      </c>
      <c r="AY273" s="19" t="s">
        <v>217</v>
      </c>
      <c r="BE273" s="177">
        <f>IF(N273="základní",J273,0)</f>
        <v>27360</v>
      </c>
      <c r="BF273" s="177">
        <f>IF(N273="snížená",J273,0)</f>
        <v>0</v>
      </c>
      <c r="BG273" s="177">
        <f>IF(N273="zákl. přenesená",J273,0)</f>
        <v>0</v>
      </c>
      <c r="BH273" s="177">
        <f>IF(N273="sníž. přenesená",J273,0)</f>
        <v>0</v>
      </c>
      <c r="BI273" s="177">
        <f>IF(N273="nulová",J273,0)</f>
        <v>0</v>
      </c>
      <c r="BJ273" s="19" t="s">
        <v>91</v>
      </c>
      <c r="BK273" s="177">
        <f>ROUND(I273*H273,2)</f>
        <v>27360</v>
      </c>
      <c r="BL273" s="19" t="s">
        <v>223</v>
      </c>
      <c r="BM273" s="176" t="s">
        <v>485</v>
      </c>
    </row>
    <row r="274" spans="1:65" s="2" customFormat="1" ht="24.15" customHeight="1">
      <c r="A274" s="33"/>
      <c r="B274" s="164"/>
      <c r="C274" s="206" t="s">
        <v>486</v>
      </c>
      <c r="D274" s="206" t="s">
        <v>361</v>
      </c>
      <c r="E274" s="207" t="s">
        <v>487</v>
      </c>
      <c r="F274" s="208" t="s">
        <v>488</v>
      </c>
      <c r="G274" s="209" t="s">
        <v>451</v>
      </c>
      <c r="H274" s="210">
        <v>4</v>
      </c>
      <c r="I274" s="211">
        <v>3270</v>
      </c>
      <c r="J274" s="211">
        <f>ROUND(I274*H274,2)</f>
        <v>13080</v>
      </c>
      <c r="K274" s="212"/>
      <c r="L274" s="213"/>
      <c r="M274" s="214" t="s">
        <v>1</v>
      </c>
      <c r="N274" s="215" t="s">
        <v>48</v>
      </c>
      <c r="O274" s="174">
        <v>0</v>
      </c>
      <c r="P274" s="174">
        <f>O274*H274</f>
        <v>0</v>
      </c>
      <c r="Q274" s="174">
        <v>0.0077</v>
      </c>
      <c r="R274" s="174">
        <f>Q274*H274</f>
        <v>0.0308</v>
      </c>
      <c r="S274" s="174">
        <v>0</v>
      </c>
      <c r="T274" s="175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6" t="s">
        <v>126</v>
      </c>
      <c r="AT274" s="176" t="s">
        <v>361</v>
      </c>
      <c r="AU274" s="176" t="s">
        <v>93</v>
      </c>
      <c r="AY274" s="19" t="s">
        <v>217</v>
      </c>
      <c r="BE274" s="177">
        <f>IF(N274="základní",J274,0)</f>
        <v>13080</v>
      </c>
      <c r="BF274" s="177">
        <f>IF(N274="snížená",J274,0)</f>
        <v>0</v>
      </c>
      <c r="BG274" s="177">
        <f>IF(N274="zákl. přenesená",J274,0)</f>
        <v>0</v>
      </c>
      <c r="BH274" s="177">
        <f>IF(N274="sníž. přenesená",J274,0)</f>
        <v>0</v>
      </c>
      <c r="BI274" s="177">
        <f>IF(N274="nulová",J274,0)</f>
        <v>0</v>
      </c>
      <c r="BJ274" s="19" t="s">
        <v>91</v>
      </c>
      <c r="BK274" s="177">
        <f>ROUND(I274*H274,2)</f>
        <v>13080</v>
      </c>
      <c r="BL274" s="19" t="s">
        <v>223</v>
      </c>
      <c r="BM274" s="176" t="s">
        <v>489</v>
      </c>
    </row>
    <row r="275" spans="1:65" s="2" customFormat="1" ht="24.15" customHeight="1">
      <c r="A275" s="33"/>
      <c r="B275" s="164"/>
      <c r="C275" s="206" t="s">
        <v>490</v>
      </c>
      <c r="D275" s="206" t="s">
        <v>361</v>
      </c>
      <c r="E275" s="207" t="s">
        <v>491</v>
      </c>
      <c r="F275" s="208" t="s">
        <v>492</v>
      </c>
      <c r="G275" s="209" t="s">
        <v>451</v>
      </c>
      <c r="H275" s="210">
        <v>1</v>
      </c>
      <c r="I275" s="211">
        <v>6400</v>
      </c>
      <c r="J275" s="211">
        <f>ROUND(I275*H275,2)</f>
        <v>6400</v>
      </c>
      <c r="K275" s="212"/>
      <c r="L275" s="213"/>
      <c r="M275" s="214" t="s">
        <v>1</v>
      </c>
      <c r="N275" s="215" t="s">
        <v>48</v>
      </c>
      <c r="O275" s="174">
        <v>0</v>
      </c>
      <c r="P275" s="174">
        <f>O275*H275</f>
        <v>0</v>
      </c>
      <c r="Q275" s="174">
        <v>0.0096</v>
      </c>
      <c r="R275" s="174">
        <f>Q275*H275</f>
        <v>0.0096</v>
      </c>
      <c r="S275" s="174">
        <v>0</v>
      </c>
      <c r="T275" s="175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6" t="s">
        <v>126</v>
      </c>
      <c r="AT275" s="176" t="s">
        <v>361</v>
      </c>
      <c r="AU275" s="176" t="s">
        <v>93</v>
      </c>
      <c r="AY275" s="19" t="s">
        <v>217</v>
      </c>
      <c r="BE275" s="177">
        <f>IF(N275="základní",J275,0)</f>
        <v>6400</v>
      </c>
      <c r="BF275" s="177">
        <f>IF(N275="snížená",J275,0)</f>
        <v>0</v>
      </c>
      <c r="BG275" s="177">
        <f>IF(N275="zákl. přenesená",J275,0)</f>
        <v>0</v>
      </c>
      <c r="BH275" s="177">
        <f>IF(N275="sníž. přenesená",J275,0)</f>
        <v>0</v>
      </c>
      <c r="BI275" s="177">
        <f>IF(N275="nulová",J275,0)</f>
        <v>0</v>
      </c>
      <c r="BJ275" s="19" t="s">
        <v>91</v>
      </c>
      <c r="BK275" s="177">
        <f>ROUND(I275*H275,2)</f>
        <v>6400</v>
      </c>
      <c r="BL275" s="19" t="s">
        <v>223</v>
      </c>
      <c r="BM275" s="176" t="s">
        <v>493</v>
      </c>
    </row>
    <row r="276" spans="1:65" s="2" customFormat="1" ht="24.15" customHeight="1">
      <c r="A276" s="33"/>
      <c r="B276" s="164"/>
      <c r="C276" s="165" t="s">
        <v>494</v>
      </c>
      <c r="D276" s="165" t="s">
        <v>219</v>
      </c>
      <c r="E276" s="166" t="s">
        <v>495</v>
      </c>
      <c r="F276" s="167" t="s">
        <v>496</v>
      </c>
      <c r="G276" s="168" t="s">
        <v>451</v>
      </c>
      <c r="H276" s="169">
        <v>2</v>
      </c>
      <c r="I276" s="170">
        <v>650</v>
      </c>
      <c r="J276" s="170">
        <f>ROUND(I276*H276,2)</f>
        <v>1300</v>
      </c>
      <c r="K276" s="171"/>
      <c r="L276" s="34"/>
      <c r="M276" s="172" t="s">
        <v>1</v>
      </c>
      <c r="N276" s="173" t="s">
        <v>48</v>
      </c>
      <c r="O276" s="174">
        <v>1.95</v>
      </c>
      <c r="P276" s="174">
        <f>O276*H276</f>
        <v>3.9</v>
      </c>
      <c r="Q276" s="174">
        <v>0</v>
      </c>
      <c r="R276" s="174">
        <f>Q276*H276</f>
        <v>0</v>
      </c>
      <c r="S276" s="174">
        <v>0.0115</v>
      </c>
      <c r="T276" s="175">
        <f>S276*H276</f>
        <v>0.023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6" t="s">
        <v>223</v>
      </c>
      <c r="AT276" s="176" t="s">
        <v>219</v>
      </c>
      <c r="AU276" s="176" t="s">
        <v>93</v>
      </c>
      <c r="AY276" s="19" t="s">
        <v>217</v>
      </c>
      <c r="BE276" s="177">
        <f>IF(N276="základní",J276,0)</f>
        <v>1300</v>
      </c>
      <c r="BF276" s="177">
        <f>IF(N276="snížená",J276,0)</f>
        <v>0</v>
      </c>
      <c r="BG276" s="177">
        <f>IF(N276="zákl. přenesená",J276,0)</f>
        <v>0</v>
      </c>
      <c r="BH276" s="177">
        <f>IF(N276="sníž. přenesená",J276,0)</f>
        <v>0</v>
      </c>
      <c r="BI276" s="177">
        <f>IF(N276="nulová",J276,0)</f>
        <v>0</v>
      </c>
      <c r="BJ276" s="19" t="s">
        <v>91</v>
      </c>
      <c r="BK276" s="177">
        <f>ROUND(I276*H276,2)</f>
        <v>1300</v>
      </c>
      <c r="BL276" s="19" t="s">
        <v>223</v>
      </c>
      <c r="BM276" s="176" t="s">
        <v>497</v>
      </c>
    </row>
    <row r="277" spans="1:65" s="2" customFormat="1" ht="24.15" customHeight="1">
      <c r="A277" s="33"/>
      <c r="B277" s="164"/>
      <c r="C277" s="206" t="s">
        <v>498</v>
      </c>
      <c r="D277" s="206" t="s">
        <v>361</v>
      </c>
      <c r="E277" s="207" t="s">
        <v>499</v>
      </c>
      <c r="F277" s="208" t="s">
        <v>500</v>
      </c>
      <c r="G277" s="209" t="s">
        <v>451</v>
      </c>
      <c r="H277" s="210">
        <v>2</v>
      </c>
      <c r="I277" s="211">
        <v>6980</v>
      </c>
      <c r="J277" s="211">
        <f>ROUND(I277*H277,2)</f>
        <v>13960</v>
      </c>
      <c r="K277" s="212"/>
      <c r="L277" s="213"/>
      <c r="M277" s="214" t="s">
        <v>1</v>
      </c>
      <c r="N277" s="215" t="s">
        <v>48</v>
      </c>
      <c r="O277" s="174">
        <v>0</v>
      </c>
      <c r="P277" s="174">
        <f>O277*H277</f>
        <v>0</v>
      </c>
      <c r="Q277" s="174">
        <v>0.0125</v>
      </c>
      <c r="R277" s="174">
        <f>Q277*H277</f>
        <v>0.025</v>
      </c>
      <c r="S277" s="174">
        <v>0</v>
      </c>
      <c r="T277" s="175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76" t="s">
        <v>126</v>
      </c>
      <c r="AT277" s="176" t="s">
        <v>361</v>
      </c>
      <c r="AU277" s="176" t="s">
        <v>93</v>
      </c>
      <c r="AY277" s="19" t="s">
        <v>217</v>
      </c>
      <c r="BE277" s="177">
        <f>IF(N277="základní",J277,0)</f>
        <v>13960</v>
      </c>
      <c r="BF277" s="177">
        <f>IF(N277="snížená",J277,0)</f>
        <v>0</v>
      </c>
      <c r="BG277" s="177">
        <f>IF(N277="zákl. přenesená",J277,0)</f>
        <v>0</v>
      </c>
      <c r="BH277" s="177">
        <f>IF(N277="sníž. přenesená",J277,0)</f>
        <v>0</v>
      </c>
      <c r="BI277" s="177">
        <f>IF(N277="nulová",J277,0)</f>
        <v>0</v>
      </c>
      <c r="BJ277" s="19" t="s">
        <v>91</v>
      </c>
      <c r="BK277" s="177">
        <f>ROUND(I277*H277,2)</f>
        <v>13960</v>
      </c>
      <c r="BL277" s="19" t="s">
        <v>223</v>
      </c>
      <c r="BM277" s="176" t="s">
        <v>501</v>
      </c>
    </row>
    <row r="278" spans="1:65" s="2" customFormat="1" ht="24.15" customHeight="1">
      <c r="A278" s="33"/>
      <c r="B278" s="164"/>
      <c r="C278" s="165" t="s">
        <v>502</v>
      </c>
      <c r="D278" s="165" t="s">
        <v>219</v>
      </c>
      <c r="E278" s="166" t="s">
        <v>503</v>
      </c>
      <c r="F278" s="167" t="s">
        <v>504</v>
      </c>
      <c r="G278" s="168" t="s">
        <v>451</v>
      </c>
      <c r="H278" s="169">
        <v>3</v>
      </c>
      <c r="I278" s="170">
        <v>1620</v>
      </c>
      <c r="J278" s="170">
        <f>ROUND(I278*H278,2)</f>
        <v>4860</v>
      </c>
      <c r="K278" s="171"/>
      <c r="L278" s="34"/>
      <c r="M278" s="172" t="s">
        <v>1</v>
      </c>
      <c r="N278" s="173" t="s">
        <v>48</v>
      </c>
      <c r="O278" s="174">
        <v>1.094</v>
      </c>
      <c r="P278" s="174">
        <f>O278*H278</f>
        <v>3.282</v>
      </c>
      <c r="Q278" s="174">
        <v>0.00171</v>
      </c>
      <c r="R278" s="174">
        <f>Q278*H278</f>
        <v>0.00513</v>
      </c>
      <c r="S278" s="174">
        <v>0.01661</v>
      </c>
      <c r="T278" s="175">
        <f>S278*H278</f>
        <v>0.04983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6" t="s">
        <v>223</v>
      </c>
      <c r="AT278" s="176" t="s">
        <v>219</v>
      </c>
      <c r="AU278" s="176" t="s">
        <v>93</v>
      </c>
      <c r="AY278" s="19" t="s">
        <v>217</v>
      </c>
      <c r="BE278" s="177">
        <f>IF(N278="základní",J278,0)</f>
        <v>4860</v>
      </c>
      <c r="BF278" s="177">
        <f>IF(N278="snížená",J278,0)</f>
        <v>0</v>
      </c>
      <c r="BG278" s="177">
        <f>IF(N278="zákl. přenesená",J278,0)</f>
        <v>0</v>
      </c>
      <c r="BH278" s="177">
        <f>IF(N278="sníž. přenesená",J278,0)</f>
        <v>0</v>
      </c>
      <c r="BI278" s="177">
        <f>IF(N278="nulová",J278,0)</f>
        <v>0</v>
      </c>
      <c r="BJ278" s="19" t="s">
        <v>91</v>
      </c>
      <c r="BK278" s="177">
        <f>ROUND(I278*H278,2)</f>
        <v>4860</v>
      </c>
      <c r="BL278" s="19" t="s">
        <v>223</v>
      </c>
      <c r="BM278" s="176" t="s">
        <v>505</v>
      </c>
    </row>
    <row r="279" spans="1:65" s="2" customFormat="1" ht="33" customHeight="1">
      <c r="A279" s="33"/>
      <c r="B279" s="164"/>
      <c r="C279" s="206" t="s">
        <v>506</v>
      </c>
      <c r="D279" s="206" t="s">
        <v>361</v>
      </c>
      <c r="E279" s="207" t="s">
        <v>507</v>
      </c>
      <c r="F279" s="208" t="s">
        <v>508</v>
      </c>
      <c r="G279" s="209" t="s">
        <v>451</v>
      </c>
      <c r="H279" s="210">
        <v>3</v>
      </c>
      <c r="I279" s="211">
        <v>4370</v>
      </c>
      <c r="J279" s="211">
        <f>ROUND(I279*H279,2)</f>
        <v>13110</v>
      </c>
      <c r="K279" s="212"/>
      <c r="L279" s="213"/>
      <c r="M279" s="214" t="s">
        <v>1</v>
      </c>
      <c r="N279" s="215" t="s">
        <v>48</v>
      </c>
      <c r="O279" s="174">
        <v>0</v>
      </c>
      <c r="P279" s="174">
        <f>O279*H279</f>
        <v>0</v>
      </c>
      <c r="Q279" s="174">
        <v>0.0145</v>
      </c>
      <c r="R279" s="174">
        <f>Q279*H279</f>
        <v>0.043500000000000004</v>
      </c>
      <c r="S279" s="174">
        <v>0</v>
      </c>
      <c r="T279" s="175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6" t="s">
        <v>126</v>
      </c>
      <c r="AT279" s="176" t="s">
        <v>361</v>
      </c>
      <c r="AU279" s="176" t="s">
        <v>93</v>
      </c>
      <c r="AY279" s="19" t="s">
        <v>217</v>
      </c>
      <c r="BE279" s="177">
        <f>IF(N279="základní",J279,0)</f>
        <v>13110</v>
      </c>
      <c r="BF279" s="177">
        <f>IF(N279="snížená",J279,0)</f>
        <v>0</v>
      </c>
      <c r="BG279" s="177">
        <f>IF(N279="zákl. přenesená",J279,0)</f>
        <v>0</v>
      </c>
      <c r="BH279" s="177">
        <f>IF(N279="sníž. přenesená",J279,0)</f>
        <v>0</v>
      </c>
      <c r="BI279" s="177">
        <f>IF(N279="nulová",J279,0)</f>
        <v>0</v>
      </c>
      <c r="BJ279" s="19" t="s">
        <v>91</v>
      </c>
      <c r="BK279" s="177">
        <f>ROUND(I279*H279,2)</f>
        <v>13110</v>
      </c>
      <c r="BL279" s="19" t="s">
        <v>223</v>
      </c>
      <c r="BM279" s="176" t="s">
        <v>509</v>
      </c>
    </row>
    <row r="280" spans="1:65" s="2" customFormat="1" ht="24.15" customHeight="1">
      <c r="A280" s="33"/>
      <c r="B280" s="164"/>
      <c r="C280" s="165" t="s">
        <v>510</v>
      </c>
      <c r="D280" s="165" t="s">
        <v>219</v>
      </c>
      <c r="E280" s="166" t="s">
        <v>511</v>
      </c>
      <c r="F280" s="167" t="s">
        <v>512</v>
      </c>
      <c r="G280" s="168" t="s">
        <v>267</v>
      </c>
      <c r="H280" s="169">
        <v>44.1</v>
      </c>
      <c r="I280" s="170">
        <v>76</v>
      </c>
      <c r="J280" s="170">
        <f>ROUND(I280*H280,2)</f>
        <v>3351.6</v>
      </c>
      <c r="K280" s="171"/>
      <c r="L280" s="34"/>
      <c r="M280" s="172" t="s">
        <v>1</v>
      </c>
      <c r="N280" s="173" t="s">
        <v>48</v>
      </c>
      <c r="O280" s="174">
        <v>0.171</v>
      </c>
      <c r="P280" s="174">
        <f>O280*H280</f>
        <v>7.541100000000001</v>
      </c>
      <c r="Q280" s="174">
        <v>0</v>
      </c>
      <c r="R280" s="174">
        <f>Q280*H280</f>
        <v>0</v>
      </c>
      <c r="S280" s="174">
        <v>0</v>
      </c>
      <c r="T280" s="175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6" t="s">
        <v>223</v>
      </c>
      <c r="AT280" s="176" t="s">
        <v>219</v>
      </c>
      <c r="AU280" s="176" t="s">
        <v>93</v>
      </c>
      <c r="AY280" s="19" t="s">
        <v>217</v>
      </c>
      <c r="BE280" s="177">
        <f>IF(N280="základní",J280,0)</f>
        <v>3351.6</v>
      </c>
      <c r="BF280" s="177">
        <f>IF(N280="snížená",J280,0)</f>
        <v>0</v>
      </c>
      <c r="BG280" s="177">
        <f>IF(N280="zákl. přenesená",J280,0)</f>
        <v>0</v>
      </c>
      <c r="BH280" s="177">
        <f>IF(N280="sníž. přenesená",J280,0)</f>
        <v>0</v>
      </c>
      <c r="BI280" s="177">
        <f>IF(N280="nulová",J280,0)</f>
        <v>0</v>
      </c>
      <c r="BJ280" s="19" t="s">
        <v>91</v>
      </c>
      <c r="BK280" s="177">
        <f>ROUND(I280*H280,2)</f>
        <v>3351.6</v>
      </c>
      <c r="BL280" s="19" t="s">
        <v>223</v>
      </c>
      <c r="BM280" s="176" t="s">
        <v>513</v>
      </c>
    </row>
    <row r="281" spans="1:51" s="13" customFormat="1" ht="12">
      <c r="A281" s="13"/>
      <c r="B281" s="178"/>
      <c r="C281" s="13"/>
      <c r="D281" s="179" t="s">
        <v>225</v>
      </c>
      <c r="E281" s="180" t="s">
        <v>1</v>
      </c>
      <c r="F281" s="181" t="s">
        <v>103</v>
      </c>
      <c r="G281" s="13"/>
      <c r="H281" s="182">
        <v>44.1</v>
      </c>
      <c r="I281" s="13"/>
      <c r="J281" s="13"/>
      <c r="K281" s="13"/>
      <c r="L281" s="178"/>
      <c r="M281" s="183"/>
      <c r="N281" s="184"/>
      <c r="O281" s="184"/>
      <c r="P281" s="184"/>
      <c r="Q281" s="184"/>
      <c r="R281" s="184"/>
      <c r="S281" s="184"/>
      <c r="T281" s="18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80" t="s">
        <v>225</v>
      </c>
      <c r="AU281" s="180" t="s">
        <v>93</v>
      </c>
      <c r="AV281" s="13" t="s">
        <v>93</v>
      </c>
      <c r="AW281" s="13" t="s">
        <v>40</v>
      </c>
      <c r="AX281" s="13" t="s">
        <v>91</v>
      </c>
      <c r="AY281" s="180" t="s">
        <v>217</v>
      </c>
    </row>
    <row r="282" spans="1:65" s="2" customFormat="1" ht="21.75" customHeight="1">
      <c r="A282" s="33"/>
      <c r="B282" s="164"/>
      <c r="C282" s="206" t="s">
        <v>514</v>
      </c>
      <c r="D282" s="206" t="s">
        <v>361</v>
      </c>
      <c r="E282" s="207" t="s">
        <v>515</v>
      </c>
      <c r="F282" s="208" t="s">
        <v>516</v>
      </c>
      <c r="G282" s="209" t="s">
        <v>267</v>
      </c>
      <c r="H282" s="210">
        <v>44.1</v>
      </c>
      <c r="I282" s="211">
        <v>54.7</v>
      </c>
      <c r="J282" s="211">
        <f>ROUND(I282*H282,2)</f>
        <v>2412.27</v>
      </c>
      <c r="K282" s="212"/>
      <c r="L282" s="213"/>
      <c r="M282" s="214" t="s">
        <v>1</v>
      </c>
      <c r="N282" s="215" t="s">
        <v>48</v>
      </c>
      <c r="O282" s="174">
        <v>0</v>
      </c>
      <c r="P282" s="174">
        <f>O282*H282</f>
        <v>0</v>
      </c>
      <c r="Q282" s="174">
        <v>0.00028</v>
      </c>
      <c r="R282" s="174">
        <f>Q282*H282</f>
        <v>0.012348</v>
      </c>
      <c r="S282" s="174">
        <v>0</v>
      </c>
      <c r="T282" s="175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6" t="s">
        <v>126</v>
      </c>
      <c r="AT282" s="176" t="s">
        <v>361</v>
      </c>
      <c r="AU282" s="176" t="s">
        <v>93</v>
      </c>
      <c r="AY282" s="19" t="s">
        <v>217</v>
      </c>
      <c r="BE282" s="177">
        <f>IF(N282="základní",J282,0)</f>
        <v>2412.27</v>
      </c>
      <c r="BF282" s="177">
        <f>IF(N282="snížená",J282,0)</f>
        <v>0</v>
      </c>
      <c r="BG282" s="177">
        <f>IF(N282="zákl. přenesená",J282,0)</f>
        <v>0</v>
      </c>
      <c r="BH282" s="177">
        <f>IF(N282="sníž. přenesená",J282,0)</f>
        <v>0</v>
      </c>
      <c r="BI282" s="177">
        <f>IF(N282="nulová",J282,0)</f>
        <v>0</v>
      </c>
      <c r="BJ282" s="19" t="s">
        <v>91</v>
      </c>
      <c r="BK282" s="177">
        <f>ROUND(I282*H282,2)</f>
        <v>2412.27</v>
      </c>
      <c r="BL282" s="19" t="s">
        <v>223</v>
      </c>
      <c r="BM282" s="176" t="s">
        <v>517</v>
      </c>
    </row>
    <row r="283" spans="1:51" s="13" customFormat="1" ht="12">
      <c r="A283" s="13"/>
      <c r="B283" s="178"/>
      <c r="C283" s="13"/>
      <c r="D283" s="179" t="s">
        <v>225</v>
      </c>
      <c r="E283" s="180" t="s">
        <v>1</v>
      </c>
      <c r="F283" s="181" t="s">
        <v>103</v>
      </c>
      <c r="G283" s="13"/>
      <c r="H283" s="182">
        <v>44.1</v>
      </c>
      <c r="I283" s="13"/>
      <c r="J283" s="13"/>
      <c r="K283" s="13"/>
      <c r="L283" s="178"/>
      <c r="M283" s="183"/>
      <c r="N283" s="184"/>
      <c r="O283" s="184"/>
      <c r="P283" s="184"/>
      <c r="Q283" s="184"/>
      <c r="R283" s="184"/>
      <c r="S283" s="184"/>
      <c r="T283" s="18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0" t="s">
        <v>225</v>
      </c>
      <c r="AU283" s="180" t="s">
        <v>93</v>
      </c>
      <c r="AV283" s="13" t="s">
        <v>93</v>
      </c>
      <c r="AW283" s="13" t="s">
        <v>40</v>
      </c>
      <c r="AX283" s="13" t="s">
        <v>91</v>
      </c>
      <c r="AY283" s="180" t="s">
        <v>217</v>
      </c>
    </row>
    <row r="284" spans="1:65" s="2" customFormat="1" ht="24.15" customHeight="1">
      <c r="A284" s="33"/>
      <c r="B284" s="164"/>
      <c r="C284" s="165" t="s">
        <v>518</v>
      </c>
      <c r="D284" s="165" t="s">
        <v>219</v>
      </c>
      <c r="E284" s="166" t="s">
        <v>519</v>
      </c>
      <c r="F284" s="167" t="s">
        <v>520</v>
      </c>
      <c r="G284" s="168" t="s">
        <v>267</v>
      </c>
      <c r="H284" s="169">
        <v>9</v>
      </c>
      <c r="I284" s="170">
        <v>117</v>
      </c>
      <c r="J284" s="170">
        <f>ROUND(I284*H284,2)</f>
        <v>1053</v>
      </c>
      <c r="K284" s="171"/>
      <c r="L284" s="34"/>
      <c r="M284" s="172" t="s">
        <v>1</v>
      </c>
      <c r="N284" s="173" t="s">
        <v>48</v>
      </c>
      <c r="O284" s="174">
        <v>0.259</v>
      </c>
      <c r="P284" s="174">
        <f>O284*H284</f>
        <v>2.331</v>
      </c>
      <c r="Q284" s="174">
        <v>0</v>
      </c>
      <c r="R284" s="174">
        <f>Q284*H284</f>
        <v>0</v>
      </c>
      <c r="S284" s="174">
        <v>0</v>
      </c>
      <c r="T284" s="175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6" t="s">
        <v>223</v>
      </c>
      <c r="AT284" s="176" t="s">
        <v>219</v>
      </c>
      <c r="AU284" s="176" t="s">
        <v>93</v>
      </c>
      <c r="AY284" s="19" t="s">
        <v>217</v>
      </c>
      <c r="BE284" s="177">
        <f>IF(N284="základní",J284,0)</f>
        <v>1053</v>
      </c>
      <c r="BF284" s="177">
        <f>IF(N284="snížená",J284,0)</f>
        <v>0</v>
      </c>
      <c r="BG284" s="177">
        <f>IF(N284="zákl. přenesená",J284,0)</f>
        <v>0</v>
      </c>
      <c r="BH284" s="177">
        <f>IF(N284="sníž. přenesená",J284,0)</f>
        <v>0</v>
      </c>
      <c r="BI284" s="177">
        <f>IF(N284="nulová",J284,0)</f>
        <v>0</v>
      </c>
      <c r="BJ284" s="19" t="s">
        <v>91</v>
      </c>
      <c r="BK284" s="177">
        <f>ROUND(I284*H284,2)</f>
        <v>1053</v>
      </c>
      <c r="BL284" s="19" t="s">
        <v>223</v>
      </c>
      <c r="BM284" s="176" t="s">
        <v>521</v>
      </c>
    </row>
    <row r="285" spans="1:51" s="13" customFormat="1" ht="12">
      <c r="A285" s="13"/>
      <c r="B285" s="178"/>
      <c r="C285" s="13"/>
      <c r="D285" s="179" t="s">
        <v>225</v>
      </c>
      <c r="E285" s="180" t="s">
        <v>153</v>
      </c>
      <c r="F285" s="181" t="s">
        <v>522</v>
      </c>
      <c r="G285" s="13"/>
      <c r="H285" s="182">
        <v>9</v>
      </c>
      <c r="I285" s="13"/>
      <c r="J285" s="13"/>
      <c r="K285" s="13"/>
      <c r="L285" s="178"/>
      <c r="M285" s="183"/>
      <c r="N285" s="184"/>
      <c r="O285" s="184"/>
      <c r="P285" s="184"/>
      <c r="Q285" s="184"/>
      <c r="R285" s="184"/>
      <c r="S285" s="184"/>
      <c r="T285" s="18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0" t="s">
        <v>225</v>
      </c>
      <c r="AU285" s="180" t="s">
        <v>93</v>
      </c>
      <c r="AV285" s="13" t="s">
        <v>93</v>
      </c>
      <c r="AW285" s="13" t="s">
        <v>40</v>
      </c>
      <c r="AX285" s="13" t="s">
        <v>91</v>
      </c>
      <c r="AY285" s="180" t="s">
        <v>217</v>
      </c>
    </row>
    <row r="286" spans="1:65" s="2" customFormat="1" ht="21.75" customHeight="1">
      <c r="A286" s="33"/>
      <c r="B286" s="164"/>
      <c r="C286" s="206" t="s">
        <v>523</v>
      </c>
      <c r="D286" s="206" t="s">
        <v>361</v>
      </c>
      <c r="E286" s="207" t="s">
        <v>524</v>
      </c>
      <c r="F286" s="208" t="s">
        <v>525</v>
      </c>
      <c r="G286" s="209" t="s">
        <v>267</v>
      </c>
      <c r="H286" s="210">
        <v>9</v>
      </c>
      <c r="I286" s="211">
        <v>456</v>
      </c>
      <c r="J286" s="211">
        <f>ROUND(I286*H286,2)</f>
        <v>4104</v>
      </c>
      <c r="K286" s="212"/>
      <c r="L286" s="213"/>
      <c r="M286" s="214" t="s">
        <v>1</v>
      </c>
      <c r="N286" s="215" t="s">
        <v>48</v>
      </c>
      <c r="O286" s="174">
        <v>0</v>
      </c>
      <c r="P286" s="174">
        <f>O286*H286</f>
        <v>0</v>
      </c>
      <c r="Q286" s="174">
        <v>0.00279</v>
      </c>
      <c r="R286" s="174">
        <f>Q286*H286</f>
        <v>0.02511</v>
      </c>
      <c r="S286" s="174">
        <v>0</v>
      </c>
      <c r="T286" s="175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6" t="s">
        <v>126</v>
      </c>
      <c r="AT286" s="176" t="s">
        <v>361</v>
      </c>
      <c r="AU286" s="176" t="s">
        <v>93</v>
      </c>
      <c r="AY286" s="19" t="s">
        <v>217</v>
      </c>
      <c r="BE286" s="177">
        <f>IF(N286="základní",J286,0)</f>
        <v>4104</v>
      </c>
      <c r="BF286" s="177">
        <f>IF(N286="snížená",J286,0)</f>
        <v>0</v>
      </c>
      <c r="BG286" s="177">
        <f>IF(N286="zákl. přenesená",J286,0)</f>
        <v>0</v>
      </c>
      <c r="BH286" s="177">
        <f>IF(N286="sníž. přenesená",J286,0)</f>
        <v>0</v>
      </c>
      <c r="BI286" s="177">
        <f>IF(N286="nulová",J286,0)</f>
        <v>0</v>
      </c>
      <c r="BJ286" s="19" t="s">
        <v>91</v>
      </c>
      <c r="BK286" s="177">
        <f>ROUND(I286*H286,2)</f>
        <v>4104</v>
      </c>
      <c r="BL286" s="19" t="s">
        <v>223</v>
      </c>
      <c r="BM286" s="176" t="s">
        <v>526</v>
      </c>
    </row>
    <row r="287" spans="1:51" s="13" customFormat="1" ht="12">
      <c r="A287" s="13"/>
      <c r="B287" s="178"/>
      <c r="C287" s="13"/>
      <c r="D287" s="179" t="s">
        <v>225</v>
      </c>
      <c r="E287" s="180" t="s">
        <v>1</v>
      </c>
      <c r="F287" s="181" t="s">
        <v>153</v>
      </c>
      <c r="G287" s="13"/>
      <c r="H287" s="182">
        <v>9</v>
      </c>
      <c r="I287" s="13"/>
      <c r="J287" s="13"/>
      <c r="K287" s="13"/>
      <c r="L287" s="178"/>
      <c r="M287" s="183"/>
      <c r="N287" s="184"/>
      <c r="O287" s="184"/>
      <c r="P287" s="184"/>
      <c r="Q287" s="184"/>
      <c r="R287" s="184"/>
      <c r="S287" s="184"/>
      <c r="T287" s="18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0" t="s">
        <v>225</v>
      </c>
      <c r="AU287" s="180" t="s">
        <v>93</v>
      </c>
      <c r="AV287" s="13" t="s">
        <v>93</v>
      </c>
      <c r="AW287" s="13" t="s">
        <v>40</v>
      </c>
      <c r="AX287" s="13" t="s">
        <v>91</v>
      </c>
      <c r="AY287" s="180" t="s">
        <v>217</v>
      </c>
    </row>
    <row r="288" spans="1:65" s="2" customFormat="1" ht="24.15" customHeight="1">
      <c r="A288" s="33"/>
      <c r="B288" s="164"/>
      <c r="C288" s="165" t="s">
        <v>527</v>
      </c>
      <c r="D288" s="165" t="s">
        <v>219</v>
      </c>
      <c r="E288" s="166" t="s">
        <v>528</v>
      </c>
      <c r="F288" s="167" t="s">
        <v>529</v>
      </c>
      <c r="G288" s="168" t="s">
        <v>451</v>
      </c>
      <c r="H288" s="169">
        <v>52</v>
      </c>
      <c r="I288" s="170">
        <v>217</v>
      </c>
      <c r="J288" s="170">
        <f>ROUND(I288*H288,2)</f>
        <v>11284</v>
      </c>
      <c r="K288" s="171"/>
      <c r="L288" s="34"/>
      <c r="M288" s="172" t="s">
        <v>1</v>
      </c>
      <c r="N288" s="173" t="s">
        <v>48</v>
      </c>
      <c r="O288" s="174">
        <v>0.465</v>
      </c>
      <c r="P288" s="174">
        <f>O288*H288</f>
        <v>24.18</v>
      </c>
      <c r="Q288" s="174">
        <v>0</v>
      </c>
      <c r="R288" s="174">
        <f>Q288*H288</f>
        <v>0</v>
      </c>
      <c r="S288" s="174">
        <v>0</v>
      </c>
      <c r="T288" s="175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6" t="s">
        <v>223</v>
      </c>
      <c r="AT288" s="176" t="s">
        <v>219</v>
      </c>
      <c r="AU288" s="176" t="s">
        <v>93</v>
      </c>
      <c r="AY288" s="19" t="s">
        <v>217</v>
      </c>
      <c r="BE288" s="177">
        <f>IF(N288="základní",J288,0)</f>
        <v>11284</v>
      </c>
      <c r="BF288" s="177">
        <f>IF(N288="snížená",J288,0)</f>
        <v>0</v>
      </c>
      <c r="BG288" s="177">
        <f>IF(N288="zákl. přenesená",J288,0)</f>
        <v>0</v>
      </c>
      <c r="BH288" s="177">
        <f>IF(N288="sníž. přenesená",J288,0)</f>
        <v>0</v>
      </c>
      <c r="BI288" s="177">
        <f>IF(N288="nulová",J288,0)</f>
        <v>0</v>
      </c>
      <c r="BJ288" s="19" t="s">
        <v>91</v>
      </c>
      <c r="BK288" s="177">
        <f>ROUND(I288*H288,2)</f>
        <v>11284</v>
      </c>
      <c r="BL288" s="19" t="s">
        <v>223</v>
      </c>
      <c r="BM288" s="176" t="s">
        <v>530</v>
      </c>
    </row>
    <row r="289" spans="1:65" s="2" customFormat="1" ht="16.5" customHeight="1">
      <c r="A289" s="33"/>
      <c r="B289" s="164"/>
      <c r="C289" s="206" t="s">
        <v>531</v>
      </c>
      <c r="D289" s="206" t="s">
        <v>361</v>
      </c>
      <c r="E289" s="207" t="s">
        <v>532</v>
      </c>
      <c r="F289" s="208" t="s">
        <v>533</v>
      </c>
      <c r="G289" s="209" t="s">
        <v>451</v>
      </c>
      <c r="H289" s="210">
        <v>52</v>
      </c>
      <c r="I289" s="211">
        <v>380.4</v>
      </c>
      <c r="J289" s="211">
        <f>ROUND(I289*H289,2)</f>
        <v>19780.8</v>
      </c>
      <c r="K289" s="212"/>
      <c r="L289" s="213"/>
      <c r="M289" s="214" t="s">
        <v>1</v>
      </c>
      <c r="N289" s="215" t="s">
        <v>48</v>
      </c>
      <c r="O289" s="174">
        <v>0</v>
      </c>
      <c r="P289" s="174">
        <f>O289*H289</f>
        <v>0</v>
      </c>
      <c r="Q289" s="174">
        <v>7E-05</v>
      </c>
      <c r="R289" s="174">
        <f>Q289*H289</f>
        <v>0.0036399999999999996</v>
      </c>
      <c r="S289" s="174">
        <v>0</v>
      </c>
      <c r="T289" s="175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6" t="s">
        <v>126</v>
      </c>
      <c r="AT289" s="176" t="s">
        <v>361</v>
      </c>
      <c r="AU289" s="176" t="s">
        <v>93</v>
      </c>
      <c r="AY289" s="19" t="s">
        <v>217</v>
      </c>
      <c r="BE289" s="177">
        <f>IF(N289="základní",J289,0)</f>
        <v>19780.8</v>
      </c>
      <c r="BF289" s="177">
        <f>IF(N289="snížená",J289,0)</f>
        <v>0</v>
      </c>
      <c r="BG289" s="177">
        <f>IF(N289="zákl. přenesená",J289,0)</f>
        <v>0</v>
      </c>
      <c r="BH289" s="177">
        <f>IF(N289="sníž. přenesená",J289,0)</f>
        <v>0</v>
      </c>
      <c r="BI289" s="177">
        <f>IF(N289="nulová",J289,0)</f>
        <v>0</v>
      </c>
      <c r="BJ289" s="19" t="s">
        <v>91</v>
      </c>
      <c r="BK289" s="177">
        <f>ROUND(I289*H289,2)</f>
        <v>19780.8</v>
      </c>
      <c r="BL289" s="19" t="s">
        <v>223</v>
      </c>
      <c r="BM289" s="176" t="s">
        <v>534</v>
      </c>
    </row>
    <row r="290" spans="1:65" s="2" customFormat="1" ht="24.15" customHeight="1">
      <c r="A290" s="33"/>
      <c r="B290" s="164"/>
      <c r="C290" s="165" t="s">
        <v>535</v>
      </c>
      <c r="D290" s="165" t="s">
        <v>219</v>
      </c>
      <c r="E290" s="166" t="s">
        <v>536</v>
      </c>
      <c r="F290" s="167" t="s">
        <v>537</v>
      </c>
      <c r="G290" s="168" t="s">
        <v>451</v>
      </c>
      <c r="H290" s="169">
        <v>30</v>
      </c>
      <c r="I290" s="170">
        <v>127</v>
      </c>
      <c r="J290" s="170">
        <f>ROUND(I290*H290,2)</f>
        <v>3810</v>
      </c>
      <c r="K290" s="171"/>
      <c r="L290" s="34"/>
      <c r="M290" s="172" t="s">
        <v>1</v>
      </c>
      <c r="N290" s="173" t="s">
        <v>48</v>
      </c>
      <c r="O290" s="174">
        <v>0.3</v>
      </c>
      <c r="P290" s="174">
        <f>O290*H290</f>
        <v>9</v>
      </c>
      <c r="Q290" s="174">
        <v>0</v>
      </c>
      <c r="R290" s="174">
        <f>Q290*H290</f>
        <v>0</v>
      </c>
      <c r="S290" s="174">
        <v>0</v>
      </c>
      <c r="T290" s="175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76" t="s">
        <v>223</v>
      </c>
      <c r="AT290" s="176" t="s">
        <v>219</v>
      </c>
      <c r="AU290" s="176" t="s">
        <v>93</v>
      </c>
      <c r="AY290" s="19" t="s">
        <v>217</v>
      </c>
      <c r="BE290" s="177">
        <f>IF(N290="základní",J290,0)</f>
        <v>3810</v>
      </c>
      <c r="BF290" s="177">
        <f>IF(N290="snížená",J290,0)</f>
        <v>0</v>
      </c>
      <c r="BG290" s="177">
        <f>IF(N290="zákl. přenesená",J290,0)</f>
        <v>0</v>
      </c>
      <c r="BH290" s="177">
        <f>IF(N290="sníž. přenesená",J290,0)</f>
        <v>0</v>
      </c>
      <c r="BI290" s="177">
        <f>IF(N290="nulová",J290,0)</f>
        <v>0</v>
      </c>
      <c r="BJ290" s="19" t="s">
        <v>91</v>
      </c>
      <c r="BK290" s="177">
        <f>ROUND(I290*H290,2)</f>
        <v>3810</v>
      </c>
      <c r="BL290" s="19" t="s">
        <v>223</v>
      </c>
      <c r="BM290" s="176" t="s">
        <v>538</v>
      </c>
    </row>
    <row r="291" spans="1:65" s="2" customFormat="1" ht="24.15" customHeight="1">
      <c r="A291" s="33"/>
      <c r="B291" s="164"/>
      <c r="C291" s="206" t="s">
        <v>539</v>
      </c>
      <c r="D291" s="206" t="s">
        <v>361</v>
      </c>
      <c r="E291" s="207" t="s">
        <v>540</v>
      </c>
      <c r="F291" s="208" t="s">
        <v>541</v>
      </c>
      <c r="G291" s="209" t="s">
        <v>476</v>
      </c>
      <c r="H291" s="210">
        <v>26</v>
      </c>
      <c r="I291" s="211">
        <v>587</v>
      </c>
      <c r="J291" s="211">
        <f>ROUND(I291*H291,2)</f>
        <v>15262</v>
      </c>
      <c r="K291" s="212"/>
      <c r="L291" s="213"/>
      <c r="M291" s="214" t="s">
        <v>1</v>
      </c>
      <c r="N291" s="215" t="s">
        <v>48</v>
      </c>
      <c r="O291" s="174">
        <v>0</v>
      </c>
      <c r="P291" s="174">
        <f>O291*H291</f>
        <v>0</v>
      </c>
      <c r="Q291" s="174">
        <v>0.00067</v>
      </c>
      <c r="R291" s="174">
        <f>Q291*H291</f>
        <v>0.01742</v>
      </c>
      <c r="S291" s="174">
        <v>0</v>
      </c>
      <c r="T291" s="175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76" t="s">
        <v>126</v>
      </c>
      <c r="AT291" s="176" t="s">
        <v>361</v>
      </c>
      <c r="AU291" s="176" t="s">
        <v>93</v>
      </c>
      <c r="AY291" s="19" t="s">
        <v>217</v>
      </c>
      <c r="BE291" s="177">
        <f>IF(N291="základní",J291,0)</f>
        <v>15262</v>
      </c>
      <c r="BF291" s="177">
        <f>IF(N291="snížená",J291,0)</f>
        <v>0</v>
      </c>
      <c r="BG291" s="177">
        <f>IF(N291="zákl. přenesená",J291,0)</f>
        <v>0</v>
      </c>
      <c r="BH291" s="177">
        <f>IF(N291="sníž. přenesená",J291,0)</f>
        <v>0</v>
      </c>
      <c r="BI291" s="177">
        <f>IF(N291="nulová",J291,0)</f>
        <v>0</v>
      </c>
      <c r="BJ291" s="19" t="s">
        <v>91</v>
      </c>
      <c r="BK291" s="177">
        <f>ROUND(I291*H291,2)</f>
        <v>15262</v>
      </c>
      <c r="BL291" s="19" t="s">
        <v>223</v>
      </c>
      <c r="BM291" s="176" t="s">
        <v>542</v>
      </c>
    </row>
    <row r="292" spans="1:65" s="2" customFormat="1" ht="24.15" customHeight="1">
      <c r="A292" s="33"/>
      <c r="B292" s="164"/>
      <c r="C292" s="206" t="s">
        <v>543</v>
      </c>
      <c r="D292" s="206" t="s">
        <v>361</v>
      </c>
      <c r="E292" s="207" t="s">
        <v>544</v>
      </c>
      <c r="F292" s="208" t="s">
        <v>545</v>
      </c>
      <c r="G292" s="209" t="s">
        <v>476</v>
      </c>
      <c r="H292" s="210">
        <v>2</v>
      </c>
      <c r="I292" s="211">
        <v>169</v>
      </c>
      <c r="J292" s="211">
        <f>ROUND(I292*H292,2)</f>
        <v>338</v>
      </c>
      <c r="K292" s="212"/>
      <c r="L292" s="213"/>
      <c r="M292" s="214" t="s">
        <v>1</v>
      </c>
      <c r="N292" s="215" t="s">
        <v>48</v>
      </c>
      <c r="O292" s="174">
        <v>0</v>
      </c>
      <c r="P292" s="174">
        <f>O292*H292</f>
        <v>0</v>
      </c>
      <c r="Q292" s="174">
        <v>0.00018</v>
      </c>
      <c r="R292" s="174">
        <f>Q292*H292</f>
        <v>0.00036</v>
      </c>
      <c r="S292" s="174">
        <v>0</v>
      </c>
      <c r="T292" s="175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6" t="s">
        <v>126</v>
      </c>
      <c r="AT292" s="176" t="s">
        <v>361</v>
      </c>
      <c r="AU292" s="176" t="s">
        <v>93</v>
      </c>
      <c r="AY292" s="19" t="s">
        <v>217</v>
      </c>
      <c r="BE292" s="177">
        <f>IF(N292="základní",J292,0)</f>
        <v>338</v>
      </c>
      <c r="BF292" s="177">
        <f>IF(N292="snížená",J292,0)</f>
        <v>0</v>
      </c>
      <c r="BG292" s="177">
        <f>IF(N292="zákl. přenesená",J292,0)</f>
        <v>0</v>
      </c>
      <c r="BH292" s="177">
        <f>IF(N292="sníž. přenesená",J292,0)</f>
        <v>0</v>
      </c>
      <c r="BI292" s="177">
        <f>IF(N292="nulová",J292,0)</f>
        <v>0</v>
      </c>
      <c r="BJ292" s="19" t="s">
        <v>91</v>
      </c>
      <c r="BK292" s="177">
        <f>ROUND(I292*H292,2)</f>
        <v>338</v>
      </c>
      <c r="BL292" s="19" t="s">
        <v>223</v>
      </c>
      <c r="BM292" s="176" t="s">
        <v>546</v>
      </c>
    </row>
    <row r="293" spans="1:65" s="2" customFormat="1" ht="24.15" customHeight="1">
      <c r="A293" s="33"/>
      <c r="B293" s="164"/>
      <c r="C293" s="206" t="s">
        <v>547</v>
      </c>
      <c r="D293" s="206" t="s">
        <v>361</v>
      </c>
      <c r="E293" s="207" t="s">
        <v>548</v>
      </c>
      <c r="F293" s="208" t="s">
        <v>549</v>
      </c>
      <c r="G293" s="209" t="s">
        <v>476</v>
      </c>
      <c r="H293" s="210">
        <v>2</v>
      </c>
      <c r="I293" s="211">
        <v>238</v>
      </c>
      <c r="J293" s="211">
        <f>ROUND(I293*H293,2)</f>
        <v>476</v>
      </c>
      <c r="K293" s="212"/>
      <c r="L293" s="213"/>
      <c r="M293" s="214" t="s">
        <v>1</v>
      </c>
      <c r="N293" s="215" t="s">
        <v>48</v>
      </c>
      <c r="O293" s="174">
        <v>0</v>
      </c>
      <c r="P293" s="174">
        <f>O293*H293</f>
        <v>0</v>
      </c>
      <c r="Q293" s="174">
        <v>0.00031</v>
      </c>
      <c r="R293" s="174">
        <f>Q293*H293</f>
        <v>0.00062</v>
      </c>
      <c r="S293" s="174">
        <v>0</v>
      </c>
      <c r="T293" s="175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76" t="s">
        <v>126</v>
      </c>
      <c r="AT293" s="176" t="s">
        <v>361</v>
      </c>
      <c r="AU293" s="176" t="s">
        <v>93</v>
      </c>
      <c r="AY293" s="19" t="s">
        <v>217</v>
      </c>
      <c r="BE293" s="177">
        <f>IF(N293="základní",J293,0)</f>
        <v>476</v>
      </c>
      <c r="BF293" s="177">
        <f>IF(N293="snížená",J293,0)</f>
        <v>0</v>
      </c>
      <c r="BG293" s="177">
        <f>IF(N293="zákl. přenesená",J293,0)</f>
        <v>0</v>
      </c>
      <c r="BH293" s="177">
        <f>IF(N293="sníž. přenesená",J293,0)</f>
        <v>0</v>
      </c>
      <c r="BI293" s="177">
        <f>IF(N293="nulová",J293,0)</f>
        <v>0</v>
      </c>
      <c r="BJ293" s="19" t="s">
        <v>91</v>
      </c>
      <c r="BK293" s="177">
        <f>ROUND(I293*H293,2)</f>
        <v>476</v>
      </c>
      <c r="BL293" s="19" t="s">
        <v>223</v>
      </c>
      <c r="BM293" s="176" t="s">
        <v>550</v>
      </c>
    </row>
    <row r="294" spans="1:65" s="2" customFormat="1" ht="21.75" customHeight="1">
      <c r="A294" s="33"/>
      <c r="B294" s="164"/>
      <c r="C294" s="206" t="s">
        <v>551</v>
      </c>
      <c r="D294" s="206" t="s">
        <v>361</v>
      </c>
      <c r="E294" s="207" t="s">
        <v>552</v>
      </c>
      <c r="F294" s="208" t="s">
        <v>553</v>
      </c>
      <c r="G294" s="209" t="s">
        <v>476</v>
      </c>
      <c r="H294" s="210">
        <v>2</v>
      </c>
      <c r="I294" s="211">
        <v>38</v>
      </c>
      <c r="J294" s="211">
        <f>ROUND(I294*H294,2)</f>
        <v>76</v>
      </c>
      <c r="K294" s="212"/>
      <c r="L294" s="213"/>
      <c r="M294" s="214" t="s">
        <v>1</v>
      </c>
      <c r="N294" s="215" t="s">
        <v>48</v>
      </c>
      <c r="O294" s="174">
        <v>0</v>
      </c>
      <c r="P294" s="174">
        <f>O294*H294</f>
        <v>0</v>
      </c>
      <c r="Q294" s="174">
        <v>6E-05</v>
      </c>
      <c r="R294" s="174">
        <f>Q294*H294</f>
        <v>0.00012</v>
      </c>
      <c r="S294" s="174">
        <v>0</v>
      </c>
      <c r="T294" s="175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76" t="s">
        <v>126</v>
      </c>
      <c r="AT294" s="176" t="s">
        <v>361</v>
      </c>
      <c r="AU294" s="176" t="s">
        <v>93</v>
      </c>
      <c r="AY294" s="19" t="s">
        <v>217</v>
      </c>
      <c r="BE294" s="177">
        <f>IF(N294="základní",J294,0)</f>
        <v>76</v>
      </c>
      <c r="BF294" s="177">
        <f>IF(N294="snížená",J294,0)</f>
        <v>0</v>
      </c>
      <c r="BG294" s="177">
        <f>IF(N294="zákl. přenesená",J294,0)</f>
        <v>0</v>
      </c>
      <c r="BH294" s="177">
        <f>IF(N294="sníž. přenesená",J294,0)</f>
        <v>0</v>
      </c>
      <c r="BI294" s="177">
        <f>IF(N294="nulová",J294,0)</f>
        <v>0</v>
      </c>
      <c r="BJ294" s="19" t="s">
        <v>91</v>
      </c>
      <c r="BK294" s="177">
        <f>ROUND(I294*H294,2)</f>
        <v>76</v>
      </c>
      <c r="BL294" s="19" t="s">
        <v>223</v>
      </c>
      <c r="BM294" s="176" t="s">
        <v>554</v>
      </c>
    </row>
    <row r="295" spans="1:65" s="2" customFormat="1" ht="16.5" customHeight="1">
      <c r="A295" s="33"/>
      <c r="B295" s="164"/>
      <c r="C295" s="165" t="s">
        <v>555</v>
      </c>
      <c r="D295" s="165" t="s">
        <v>219</v>
      </c>
      <c r="E295" s="166" t="s">
        <v>556</v>
      </c>
      <c r="F295" s="167" t="s">
        <v>557</v>
      </c>
      <c r="G295" s="168" t="s">
        <v>451</v>
      </c>
      <c r="H295" s="169">
        <v>28</v>
      </c>
      <c r="I295" s="170">
        <v>527</v>
      </c>
      <c r="J295" s="170">
        <f>ROUND(I295*H295,2)</f>
        <v>14756</v>
      </c>
      <c r="K295" s="171"/>
      <c r="L295" s="34"/>
      <c r="M295" s="172" t="s">
        <v>1</v>
      </c>
      <c r="N295" s="173" t="s">
        <v>48</v>
      </c>
      <c r="O295" s="174">
        <v>0.49</v>
      </c>
      <c r="P295" s="174">
        <f>O295*H295</f>
        <v>13.719999999999999</v>
      </c>
      <c r="Q295" s="174">
        <v>0.00038</v>
      </c>
      <c r="R295" s="174">
        <f>Q295*H295</f>
        <v>0.01064</v>
      </c>
      <c r="S295" s="174">
        <v>0</v>
      </c>
      <c r="T295" s="175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6" t="s">
        <v>223</v>
      </c>
      <c r="AT295" s="176" t="s">
        <v>219</v>
      </c>
      <c r="AU295" s="176" t="s">
        <v>93</v>
      </c>
      <c r="AY295" s="19" t="s">
        <v>217</v>
      </c>
      <c r="BE295" s="177">
        <f>IF(N295="základní",J295,0)</f>
        <v>14756</v>
      </c>
      <c r="BF295" s="177">
        <f>IF(N295="snížená",J295,0)</f>
        <v>0</v>
      </c>
      <c r="BG295" s="177">
        <f>IF(N295="zákl. přenesená",J295,0)</f>
        <v>0</v>
      </c>
      <c r="BH295" s="177">
        <f>IF(N295="sníž. přenesená",J295,0)</f>
        <v>0</v>
      </c>
      <c r="BI295" s="177">
        <f>IF(N295="nulová",J295,0)</f>
        <v>0</v>
      </c>
      <c r="BJ295" s="19" t="s">
        <v>91</v>
      </c>
      <c r="BK295" s="177">
        <f>ROUND(I295*H295,2)</f>
        <v>14756</v>
      </c>
      <c r="BL295" s="19" t="s">
        <v>223</v>
      </c>
      <c r="BM295" s="176" t="s">
        <v>558</v>
      </c>
    </row>
    <row r="296" spans="1:65" s="2" customFormat="1" ht="24.15" customHeight="1">
      <c r="A296" s="33"/>
      <c r="B296" s="164"/>
      <c r="C296" s="165" t="s">
        <v>559</v>
      </c>
      <c r="D296" s="165" t="s">
        <v>219</v>
      </c>
      <c r="E296" s="166" t="s">
        <v>560</v>
      </c>
      <c r="F296" s="167" t="s">
        <v>561</v>
      </c>
      <c r="G296" s="168" t="s">
        <v>451</v>
      </c>
      <c r="H296" s="169">
        <v>28</v>
      </c>
      <c r="I296" s="170">
        <v>558</v>
      </c>
      <c r="J296" s="170">
        <f>ROUND(I296*H296,2)</f>
        <v>15624</v>
      </c>
      <c r="K296" s="171"/>
      <c r="L296" s="34"/>
      <c r="M296" s="172" t="s">
        <v>1</v>
      </c>
      <c r="N296" s="173" t="s">
        <v>48</v>
      </c>
      <c r="O296" s="174">
        <v>0.4</v>
      </c>
      <c r="P296" s="174">
        <f>O296*H296</f>
        <v>11.200000000000001</v>
      </c>
      <c r="Q296" s="174">
        <v>0.00024</v>
      </c>
      <c r="R296" s="174">
        <f>Q296*H296</f>
        <v>0.00672</v>
      </c>
      <c r="S296" s="174">
        <v>0</v>
      </c>
      <c r="T296" s="175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6" t="s">
        <v>223</v>
      </c>
      <c r="AT296" s="176" t="s">
        <v>219</v>
      </c>
      <c r="AU296" s="176" t="s">
        <v>93</v>
      </c>
      <c r="AY296" s="19" t="s">
        <v>217</v>
      </c>
      <c r="BE296" s="177">
        <f>IF(N296="základní",J296,0)</f>
        <v>15624</v>
      </c>
      <c r="BF296" s="177">
        <f>IF(N296="snížená",J296,0)</f>
        <v>0</v>
      </c>
      <c r="BG296" s="177">
        <f>IF(N296="zákl. přenesená",J296,0)</f>
        <v>0</v>
      </c>
      <c r="BH296" s="177">
        <f>IF(N296="sníž. přenesená",J296,0)</f>
        <v>0</v>
      </c>
      <c r="BI296" s="177">
        <f>IF(N296="nulová",J296,0)</f>
        <v>0</v>
      </c>
      <c r="BJ296" s="19" t="s">
        <v>91</v>
      </c>
      <c r="BK296" s="177">
        <f>ROUND(I296*H296,2)</f>
        <v>15624</v>
      </c>
      <c r="BL296" s="19" t="s">
        <v>223</v>
      </c>
      <c r="BM296" s="176" t="s">
        <v>562</v>
      </c>
    </row>
    <row r="297" spans="1:65" s="2" customFormat="1" ht="37.8" customHeight="1">
      <c r="A297" s="33"/>
      <c r="B297" s="164"/>
      <c r="C297" s="206" t="s">
        <v>563</v>
      </c>
      <c r="D297" s="206" t="s">
        <v>361</v>
      </c>
      <c r="E297" s="207" t="s">
        <v>564</v>
      </c>
      <c r="F297" s="208" t="s">
        <v>565</v>
      </c>
      <c r="G297" s="209" t="s">
        <v>476</v>
      </c>
      <c r="H297" s="210">
        <v>28</v>
      </c>
      <c r="I297" s="211">
        <v>2746</v>
      </c>
      <c r="J297" s="211">
        <f>ROUND(I297*H297,2)</f>
        <v>76888</v>
      </c>
      <c r="K297" s="212"/>
      <c r="L297" s="213"/>
      <c r="M297" s="214" t="s">
        <v>1</v>
      </c>
      <c r="N297" s="215" t="s">
        <v>48</v>
      </c>
      <c r="O297" s="174">
        <v>0</v>
      </c>
      <c r="P297" s="174">
        <f>O297*H297</f>
        <v>0</v>
      </c>
      <c r="Q297" s="174">
        <v>0.003</v>
      </c>
      <c r="R297" s="174">
        <f>Q297*H297</f>
        <v>0.084</v>
      </c>
      <c r="S297" s="174">
        <v>0</v>
      </c>
      <c r="T297" s="175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76" t="s">
        <v>126</v>
      </c>
      <c r="AT297" s="176" t="s">
        <v>361</v>
      </c>
      <c r="AU297" s="176" t="s">
        <v>93</v>
      </c>
      <c r="AY297" s="19" t="s">
        <v>217</v>
      </c>
      <c r="BE297" s="177">
        <f>IF(N297="základní",J297,0)</f>
        <v>76888</v>
      </c>
      <c r="BF297" s="177">
        <f>IF(N297="snížená",J297,0)</f>
        <v>0</v>
      </c>
      <c r="BG297" s="177">
        <f>IF(N297="zákl. přenesená",J297,0)</f>
        <v>0</v>
      </c>
      <c r="BH297" s="177">
        <f>IF(N297="sníž. přenesená",J297,0)</f>
        <v>0</v>
      </c>
      <c r="BI297" s="177">
        <f>IF(N297="nulová",J297,0)</f>
        <v>0</v>
      </c>
      <c r="BJ297" s="19" t="s">
        <v>91</v>
      </c>
      <c r="BK297" s="177">
        <f>ROUND(I297*H297,2)</f>
        <v>76888</v>
      </c>
      <c r="BL297" s="19" t="s">
        <v>223</v>
      </c>
      <c r="BM297" s="176" t="s">
        <v>566</v>
      </c>
    </row>
    <row r="298" spans="1:65" s="2" customFormat="1" ht="37.8" customHeight="1">
      <c r="A298" s="33"/>
      <c r="B298" s="164"/>
      <c r="C298" s="206" t="s">
        <v>567</v>
      </c>
      <c r="D298" s="206" t="s">
        <v>361</v>
      </c>
      <c r="E298" s="207" t="s">
        <v>568</v>
      </c>
      <c r="F298" s="208" t="s">
        <v>569</v>
      </c>
      <c r="G298" s="209" t="s">
        <v>476</v>
      </c>
      <c r="H298" s="210">
        <v>28</v>
      </c>
      <c r="I298" s="211">
        <v>952</v>
      </c>
      <c r="J298" s="211">
        <f>ROUND(I298*H298,2)</f>
        <v>26656</v>
      </c>
      <c r="K298" s="212"/>
      <c r="L298" s="213"/>
      <c r="M298" s="214" t="s">
        <v>1</v>
      </c>
      <c r="N298" s="215" t="s">
        <v>48</v>
      </c>
      <c r="O298" s="174">
        <v>0</v>
      </c>
      <c r="P298" s="174">
        <f>O298*H298</f>
        <v>0</v>
      </c>
      <c r="Q298" s="174">
        <v>0.005</v>
      </c>
      <c r="R298" s="174">
        <f>Q298*H298</f>
        <v>0.14</v>
      </c>
      <c r="S298" s="174">
        <v>0</v>
      </c>
      <c r="T298" s="175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76" t="s">
        <v>126</v>
      </c>
      <c r="AT298" s="176" t="s">
        <v>361</v>
      </c>
      <c r="AU298" s="176" t="s">
        <v>93</v>
      </c>
      <c r="AY298" s="19" t="s">
        <v>217</v>
      </c>
      <c r="BE298" s="177">
        <f>IF(N298="základní",J298,0)</f>
        <v>26656</v>
      </c>
      <c r="BF298" s="177">
        <f>IF(N298="snížená",J298,0)</f>
        <v>0</v>
      </c>
      <c r="BG298" s="177">
        <f>IF(N298="zákl. přenesená",J298,0)</f>
        <v>0</v>
      </c>
      <c r="BH298" s="177">
        <f>IF(N298="sníž. přenesená",J298,0)</f>
        <v>0</v>
      </c>
      <c r="BI298" s="177">
        <f>IF(N298="nulová",J298,0)</f>
        <v>0</v>
      </c>
      <c r="BJ298" s="19" t="s">
        <v>91</v>
      </c>
      <c r="BK298" s="177">
        <f>ROUND(I298*H298,2)</f>
        <v>26656</v>
      </c>
      <c r="BL298" s="19" t="s">
        <v>223</v>
      </c>
      <c r="BM298" s="176" t="s">
        <v>570</v>
      </c>
    </row>
    <row r="299" spans="1:65" s="2" customFormat="1" ht="21.75" customHeight="1">
      <c r="A299" s="33"/>
      <c r="B299" s="164"/>
      <c r="C299" s="165" t="s">
        <v>571</v>
      </c>
      <c r="D299" s="165" t="s">
        <v>219</v>
      </c>
      <c r="E299" s="166" t="s">
        <v>572</v>
      </c>
      <c r="F299" s="167" t="s">
        <v>573</v>
      </c>
      <c r="G299" s="168" t="s">
        <v>451</v>
      </c>
      <c r="H299" s="169">
        <v>11</v>
      </c>
      <c r="I299" s="170">
        <v>1570</v>
      </c>
      <c r="J299" s="170">
        <f>ROUND(I299*H299,2)</f>
        <v>17270</v>
      </c>
      <c r="K299" s="171"/>
      <c r="L299" s="34"/>
      <c r="M299" s="172" t="s">
        <v>1</v>
      </c>
      <c r="N299" s="173" t="s">
        <v>48</v>
      </c>
      <c r="O299" s="174">
        <v>1.554</v>
      </c>
      <c r="P299" s="174">
        <f>O299*H299</f>
        <v>17.094</v>
      </c>
      <c r="Q299" s="174">
        <v>0.00162</v>
      </c>
      <c r="R299" s="174">
        <f>Q299*H299</f>
        <v>0.01782</v>
      </c>
      <c r="S299" s="174">
        <v>0</v>
      </c>
      <c r="T299" s="175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76" t="s">
        <v>223</v>
      </c>
      <c r="AT299" s="176" t="s">
        <v>219</v>
      </c>
      <c r="AU299" s="176" t="s">
        <v>93</v>
      </c>
      <c r="AY299" s="19" t="s">
        <v>217</v>
      </c>
      <c r="BE299" s="177">
        <f>IF(N299="základní",J299,0)</f>
        <v>17270</v>
      </c>
      <c r="BF299" s="177">
        <f>IF(N299="snížená",J299,0)</f>
        <v>0</v>
      </c>
      <c r="BG299" s="177">
        <f>IF(N299="zákl. přenesená",J299,0)</f>
        <v>0</v>
      </c>
      <c r="BH299" s="177">
        <f>IF(N299="sníž. přenesená",J299,0)</f>
        <v>0</v>
      </c>
      <c r="BI299" s="177">
        <f>IF(N299="nulová",J299,0)</f>
        <v>0</v>
      </c>
      <c r="BJ299" s="19" t="s">
        <v>91</v>
      </c>
      <c r="BK299" s="177">
        <f>ROUND(I299*H299,2)</f>
        <v>17270</v>
      </c>
      <c r="BL299" s="19" t="s">
        <v>223</v>
      </c>
      <c r="BM299" s="176" t="s">
        <v>574</v>
      </c>
    </row>
    <row r="300" spans="1:65" s="2" customFormat="1" ht="24.15" customHeight="1">
      <c r="A300" s="33"/>
      <c r="B300" s="164"/>
      <c r="C300" s="206" t="s">
        <v>575</v>
      </c>
      <c r="D300" s="206" t="s">
        <v>361</v>
      </c>
      <c r="E300" s="207" t="s">
        <v>576</v>
      </c>
      <c r="F300" s="208" t="s">
        <v>577</v>
      </c>
      <c r="G300" s="209" t="s">
        <v>451</v>
      </c>
      <c r="H300" s="210">
        <v>11</v>
      </c>
      <c r="I300" s="211">
        <v>4816.8</v>
      </c>
      <c r="J300" s="211">
        <f>ROUND(I300*H300,2)</f>
        <v>52984.8</v>
      </c>
      <c r="K300" s="212"/>
      <c r="L300" s="213"/>
      <c r="M300" s="214" t="s">
        <v>1</v>
      </c>
      <c r="N300" s="215" t="s">
        <v>48</v>
      </c>
      <c r="O300" s="174">
        <v>0</v>
      </c>
      <c r="P300" s="174">
        <f>O300*H300</f>
        <v>0</v>
      </c>
      <c r="Q300" s="174">
        <v>0.015</v>
      </c>
      <c r="R300" s="174">
        <f>Q300*H300</f>
        <v>0.16499999999999998</v>
      </c>
      <c r="S300" s="174">
        <v>0</v>
      </c>
      <c r="T300" s="175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6" t="s">
        <v>126</v>
      </c>
      <c r="AT300" s="176" t="s">
        <v>361</v>
      </c>
      <c r="AU300" s="176" t="s">
        <v>93</v>
      </c>
      <c r="AY300" s="19" t="s">
        <v>217</v>
      </c>
      <c r="BE300" s="177">
        <f>IF(N300="základní",J300,0)</f>
        <v>52984.8</v>
      </c>
      <c r="BF300" s="177">
        <f>IF(N300="snížená",J300,0)</f>
        <v>0</v>
      </c>
      <c r="BG300" s="177">
        <f>IF(N300="zákl. přenesená",J300,0)</f>
        <v>0</v>
      </c>
      <c r="BH300" s="177">
        <f>IF(N300="sníž. přenesená",J300,0)</f>
        <v>0</v>
      </c>
      <c r="BI300" s="177">
        <f>IF(N300="nulová",J300,0)</f>
        <v>0</v>
      </c>
      <c r="BJ300" s="19" t="s">
        <v>91</v>
      </c>
      <c r="BK300" s="177">
        <f>ROUND(I300*H300,2)</f>
        <v>52984.8</v>
      </c>
      <c r="BL300" s="19" t="s">
        <v>223</v>
      </c>
      <c r="BM300" s="176" t="s">
        <v>578</v>
      </c>
    </row>
    <row r="301" spans="1:65" s="2" customFormat="1" ht="24.15" customHeight="1">
      <c r="A301" s="33"/>
      <c r="B301" s="164"/>
      <c r="C301" s="206" t="s">
        <v>579</v>
      </c>
      <c r="D301" s="206" t="s">
        <v>361</v>
      </c>
      <c r="E301" s="207" t="s">
        <v>580</v>
      </c>
      <c r="F301" s="208" t="s">
        <v>581</v>
      </c>
      <c r="G301" s="209" t="s">
        <v>451</v>
      </c>
      <c r="H301" s="210">
        <v>11</v>
      </c>
      <c r="I301" s="211">
        <v>1406.4</v>
      </c>
      <c r="J301" s="211">
        <f>ROUND(I301*H301,2)</f>
        <v>15470.4</v>
      </c>
      <c r="K301" s="212"/>
      <c r="L301" s="213"/>
      <c r="M301" s="214" t="s">
        <v>1</v>
      </c>
      <c r="N301" s="215" t="s">
        <v>48</v>
      </c>
      <c r="O301" s="174">
        <v>0</v>
      </c>
      <c r="P301" s="174">
        <f>O301*H301</f>
        <v>0</v>
      </c>
      <c r="Q301" s="174">
        <v>0.006</v>
      </c>
      <c r="R301" s="174">
        <f>Q301*H301</f>
        <v>0.066</v>
      </c>
      <c r="S301" s="174">
        <v>0</v>
      </c>
      <c r="T301" s="175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6" t="s">
        <v>126</v>
      </c>
      <c r="AT301" s="176" t="s">
        <v>361</v>
      </c>
      <c r="AU301" s="176" t="s">
        <v>93</v>
      </c>
      <c r="AY301" s="19" t="s">
        <v>217</v>
      </c>
      <c r="BE301" s="177">
        <f>IF(N301="základní",J301,0)</f>
        <v>15470.4</v>
      </c>
      <c r="BF301" s="177">
        <f>IF(N301="snížená",J301,0)</f>
        <v>0</v>
      </c>
      <c r="BG301" s="177">
        <f>IF(N301="zákl. přenesená",J301,0)</f>
        <v>0</v>
      </c>
      <c r="BH301" s="177">
        <f>IF(N301="sníž. přenesená",J301,0)</f>
        <v>0</v>
      </c>
      <c r="BI301" s="177">
        <f>IF(N301="nulová",J301,0)</f>
        <v>0</v>
      </c>
      <c r="BJ301" s="19" t="s">
        <v>91</v>
      </c>
      <c r="BK301" s="177">
        <f>ROUND(I301*H301,2)</f>
        <v>15470.4</v>
      </c>
      <c r="BL301" s="19" t="s">
        <v>223</v>
      </c>
      <c r="BM301" s="176" t="s">
        <v>582</v>
      </c>
    </row>
    <row r="302" spans="1:65" s="2" customFormat="1" ht="21.75" customHeight="1">
      <c r="A302" s="33"/>
      <c r="B302" s="164"/>
      <c r="C302" s="165" t="s">
        <v>583</v>
      </c>
      <c r="D302" s="165" t="s">
        <v>219</v>
      </c>
      <c r="E302" s="166" t="s">
        <v>584</v>
      </c>
      <c r="F302" s="167" t="s">
        <v>585</v>
      </c>
      <c r="G302" s="168" t="s">
        <v>451</v>
      </c>
      <c r="H302" s="169">
        <v>6</v>
      </c>
      <c r="I302" s="170">
        <v>596</v>
      </c>
      <c r="J302" s="170">
        <f>ROUND(I302*H302,2)</f>
        <v>3576</v>
      </c>
      <c r="K302" s="171"/>
      <c r="L302" s="34"/>
      <c r="M302" s="172" t="s">
        <v>1</v>
      </c>
      <c r="N302" s="173" t="s">
        <v>48</v>
      </c>
      <c r="O302" s="174">
        <v>1.787</v>
      </c>
      <c r="P302" s="174">
        <f>O302*H302</f>
        <v>10.722</v>
      </c>
      <c r="Q302" s="174">
        <v>0</v>
      </c>
      <c r="R302" s="174">
        <f>Q302*H302</f>
        <v>0</v>
      </c>
      <c r="S302" s="174">
        <v>0.0173</v>
      </c>
      <c r="T302" s="175">
        <f>S302*H302</f>
        <v>0.1038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6" t="s">
        <v>223</v>
      </c>
      <c r="AT302" s="176" t="s">
        <v>219</v>
      </c>
      <c r="AU302" s="176" t="s">
        <v>93</v>
      </c>
      <c r="AY302" s="19" t="s">
        <v>217</v>
      </c>
      <c r="BE302" s="177">
        <f>IF(N302="základní",J302,0)</f>
        <v>3576</v>
      </c>
      <c r="BF302" s="177">
        <f>IF(N302="snížená",J302,0)</f>
        <v>0</v>
      </c>
      <c r="BG302" s="177">
        <f>IF(N302="zákl. přenesená",J302,0)</f>
        <v>0</v>
      </c>
      <c r="BH302" s="177">
        <f>IF(N302="sníž. přenesená",J302,0)</f>
        <v>0</v>
      </c>
      <c r="BI302" s="177">
        <f>IF(N302="nulová",J302,0)</f>
        <v>0</v>
      </c>
      <c r="BJ302" s="19" t="s">
        <v>91</v>
      </c>
      <c r="BK302" s="177">
        <f>ROUND(I302*H302,2)</f>
        <v>3576</v>
      </c>
      <c r="BL302" s="19" t="s">
        <v>223</v>
      </c>
      <c r="BM302" s="176" t="s">
        <v>586</v>
      </c>
    </row>
    <row r="303" spans="1:65" s="2" customFormat="1" ht="16.5" customHeight="1">
      <c r="A303" s="33"/>
      <c r="B303" s="164"/>
      <c r="C303" s="165" t="s">
        <v>587</v>
      </c>
      <c r="D303" s="165" t="s">
        <v>219</v>
      </c>
      <c r="E303" s="166" t="s">
        <v>588</v>
      </c>
      <c r="F303" s="167" t="s">
        <v>589</v>
      </c>
      <c r="G303" s="168" t="s">
        <v>451</v>
      </c>
      <c r="H303" s="169">
        <v>3</v>
      </c>
      <c r="I303" s="170">
        <v>1070</v>
      </c>
      <c r="J303" s="170">
        <f>ROUND(I303*H303,2)</f>
        <v>3210</v>
      </c>
      <c r="K303" s="171"/>
      <c r="L303" s="34"/>
      <c r="M303" s="172" t="s">
        <v>1</v>
      </c>
      <c r="N303" s="173" t="s">
        <v>48</v>
      </c>
      <c r="O303" s="174">
        <v>1.333</v>
      </c>
      <c r="P303" s="174">
        <f>O303*H303</f>
        <v>3.9989999999999997</v>
      </c>
      <c r="Q303" s="174">
        <v>0.00136</v>
      </c>
      <c r="R303" s="174">
        <f>Q303*H303</f>
        <v>0.00408</v>
      </c>
      <c r="S303" s="174">
        <v>0</v>
      </c>
      <c r="T303" s="175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76" t="s">
        <v>223</v>
      </c>
      <c r="AT303" s="176" t="s">
        <v>219</v>
      </c>
      <c r="AU303" s="176" t="s">
        <v>93</v>
      </c>
      <c r="AY303" s="19" t="s">
        <v>217</v>
      </c>
      <c r="BE303" s="177">
        <f>IF(N303="základní",J303,0)</f>
        <v>3210</v>
      </c>
      <c r="BF303" s="177">
        <f>IF(N303="snížená",J303,0)</f>
        <v>0</v>
      </c>
      <c r="BG303" s="177">
        <f>IF(N303="zákl. přenesená",J303,0)</f>
        <v>0</v>
      </c>
      <c r="BH303" s="177">
        <f>IF(N303="sníž. přenesená",J303,0)</f>
        <v>0</v>
      </c>
      <c r="BI303" s="177">
        <f>IF(N303="nulová",J303,0)</f>
        <v>0</v>
      </c>
      <c r="BJ303" s="19" t="s">
        <v>91</v>
      </c>
      <c r="BK303" s="177">
        <f>ROUND(I303*H303,2)</f>
        <v>3210</v>
      </c>
      <c r="BL303" s="19" t="s">
        <v>223</v>
      </c>
      <c r="BM303" s="176" t="s">
        <v>590</v>
      </c>
    </row>
    <row r="304" spans="1:65" s="2" customFormat="1" ht="37.8" customHeight="1">
      <c r="A304" s="33"/>
      <c r="B304" s="164"/>
      <c r="C304" s="206" t="s">
        <v>591</v>
      </c>
      <c r="D304" s="206" t="s">
        <v>361</v>
      </c>
      <c r="E304" s="207" t="s">
        <v>592</v>
      </c>
      <c r="F304" s="208" t="s">
        <v>593</v>
      </c>
      <c r="G304" s="209" t="s">
        <v>476</v>
      </c>
      <c r="H304" s="210">
        <v>3</v>
      </c>
      <c r="I304" s="211">
        <v>11829</v>
      </c>
      <c r="J304" s="211">
        <f>ROUND(I304*H304,2)</f>
        <v>35487</v>
      </c>
      <c r="K304" s="212"/>
      <c r="L304" s="213"/>
      <c r="M304" s="214" t="s">
        <v>1</v>
      </c>
      <c r="N304" s="215" t="s">
        <v>48</v>
      </c>
      <c r="O304" s="174">
        <v>0</v>
      </c>
      <c r="P304" s="174">
        <f>O304*H304</f>
        <v>0</v>
      </c>
      <c r="Q304" s="174">
        <v>0.0365</v>
      </c>
      <c r="R304" s="174">
        <f>Q304*H304</f>
        <v>0.10949999999999999</v>
      </c>
      <c r="S304" s="174">
        <v>0</v>
      </c>
      <c r="T304" s="175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6" t="s">
        <v>126</v>
      </c>
      <c r="AT304" s="176" t="s">
        <v>361</v>
      </c>
      <c r="AU304" s="176" t="s">
        <v>93</v>
      </c>
      <c r="AY304" s="19" t="s">
        <v>217</v>
      </c>
      <c r="BE304" s="177">
        <f>IF(N304="základní",J304,0)</f>
        <v>35487</v>
      </c>
      <c r="BF304" s="177">
        <f>IF(N304="snížená",J304,0)</f>
        <v>0</v>
      </c>
      <c r="BG304" s="177">
        <f>IF(N304="zákl. přenesená",J304,0)</f>
        <v>0</v>
      </c>
      <c r="BH304" s="177">
        <f>IF(N304="sníž. přenesená",J304,0)</f>
        <v>0</v>
      </c>
      <c r="BI304" s="177">
        <f>IF(N304="nulová",J304,0)</f>
        <v>0</v>
      </c>
      <c r="BJ304" s="19" t="s">
        <v>91</v>
      </c>
      <c r="BK304" s="177">
        <f>ROUND(I304*H304,2)</f>
        <v>35487</v>
      </c>
      <c r="BL304" s="19" t="s">
        <v>223</v>
      </c>
      <c r="BM304" s="176" t="s">
        <v>594</v>
      </c>
    </row>
    <row r="305" spans="1:65" s="2" customFormat="1" ht="21.75" customHeight="1">
      <c r="A305" s="33"/>
      <c r="B305" s="164"/>
      <c r="C305" s="206" t="s">
        <v>595</v>
      </c>
      <c r="D305" s="206" t="s">
        <v>361</v>
      </c>
      <c r="E305" s="207" t="s">
        <v>596</v>
      </c>
      <c r="F305" s="208" t="s">
        <v>597</v>
      </c>
      <c r="G305" s="209" t="s">
        <v>476</v>
      </c>
      <c r="H305" s="210">
        <v>3</v>
      </c>
      <c r="I305" s="211">
        <v>469</v>
      </c>
      <c r="J305" s="211">
        <f>ROUND(I305*H305,2)</f>
        <v>1407</v>
      </c>
      <c r="K305" s="212"/>
      <c r="L305" s="213"/>
      <c r="M305" s="214" t="s">
        <v>1</v>
      </c>
      <c r="N305" s="215" t="s">
        <v>48</v>
      </c>
      <c r="O305" s="174">
        <v>0</v>
      </c>
      <c r="P305" s="174">
        <f>O305*H305</f>
        <v>0</v>
      </c>
      <c r="Q305" s="174">
        <v>0.032</v>
      </c>
      <c r="R305" s="174">
        <f>Q305*H305</f>
        <v>0.096</v>
      </c>
      <c r="S305" s="174">
        <v>0</v>
      </c>
      <c r="T305" s="175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6" t="s">
        <v>126</v>
      </c>
      <c r="AT305" s="176" t="s">
        <v>361</v>
      </c>
      <c r="AU305" s="176" t="s">
        <v>93</v>
      </c>
      <c r="AY305" s="19" t="s">
        <v>217</v>
      </c>
      <c r="BE305" s="177">
        <f>IF(N305="základní",J305,0)</f>
        <v>1407</v>
      </c>
      <c r="BF305" s="177">
        <f>IF(N305="snížená",J305,0)</f>
        <v>0</v>
      </c>
      <c r="BG305" s="177">
        <f>IF(N305="zákl. přenesená",J305,0)</f>
        <v>0</v>
      </c>
      <c r="BH305" s="177">
        <f>IF(N305="sníž. přenesená",J305,0)</f>
        <v>0</v>
      </c>
      <c r="BI305" s="177">
        <f>IF(N305="nulová",J305,0)</f>
        <v>0</v>
      </c>
      <c r="BJ305" s="19" t="s">
        <v>91</v>
      </c>
      <c r="BK305" s="177">
        <f>ROUND(I305*H305,2)</f>
        <v>1407</v>
      </c>
      <c r="BL305" s="19" t="s">
        <v>223</v>
      </c>
      <c r="BM305" s="176" t="s">
        <v>598</v>
      </c>
    </row>
    <row r="306" spans="1:65" s="2" customFormat="1" ht="24.15" customHeight="1">
      <c r="A306" s="33"/>
      <c r="B306" s="164"/>
      <c r="C306" s="165" t="s">
        <v>599</v>
      </c>
      <c r="D306" s="165" t="s">
        <v>219</v>
      </c>
      <c r="E306" s="166" t="s">
        <v>600</v>
      </c>
      <c r="F306" s="167" t="s">
        <v>601</v>
      </c>
      <c r="G306" s="168" t="s">
        <v>451</v>
      </c>
      <c r="H306" s="169">
        <v>29</v>
      </c>
      <c r="I306" s="170">
        <v>1170</v>
      </c>
      <c r="J306" s="170">
        <f>ROUND(I306*H306,2)</f>
        <v>33930</v>
      </c>
      <c r="K306" s="171"/>
      <c r="L306" s="34"/>
      <c r="M306" s="172" t="s">
        <v>1</v>
      </c>
      <c r="N306" s="173" t="s">
        <v>48</v>
      </c>
      <c r="O306" s="174">
        <v>3.474</v>
      </c>
      <c r="P306" s="174">
        <f>O306*H306</f>
        <v>100.74600000000001</v>
      </c>
      <c r="Q306" s="174">
        <v>0</v>
      </c>
      <c r="R306" s="174">
        <f>Q306*H306</f>
        <v>0</v>
      </c>
      <c r="S306" s="174">
        <v>0</v>
      </c>
      <c r="T306" s="175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76" t="s">
        <v>223</v>
      </c>
      <c r="AT306" s="176" t="s">
        <v>219</v>
      </c>
      <c r="AU306" s="176" t="s">
        <v>93</v>
      </c>
      <c r="AY306" s="19" t="s">
        <v>217</v>
      </c>
      <c r="BE306" s="177">
        <f>IF(N306="základní",J306,0)</f>
        <v>33930</v>
      </c>
      <c r="BF306" s="177">
        <f>IF(N306="snížená",J306,0)</f>
        <v>0</v>
      </c>
      <c r="BG306" s="177">
        <f>IF(N306="zákl. přenesená",J306,0)</f>
        <v>0</v>
      </c>
      <c r="BH306" s="177">
        <f>IF(N306="sníž. přenesená",J306,0)</f>
        <v>0</v>
      </c>
      <c r="BI306" s="177">
        <f>IF(N306="nulová",J306,0)</f>
        <v>0</v>
      </c>
      <c r="BJ306" s="19" t="s">
        <v>91</v>
      </c>
      <c r="BK306" s="177">
        <f>ROUND(I306*H306,2)</f>
        <v>33930</v>
      </c>
      <c r="BL306" s="19" t="s">
        <v>223</v>
      </c>
      <c r="BM306" s="176" t="s">
        <v>602</v>
      </c>
    </row>
    <row r="307" spans="1:65" s="2" customFormat="1" ht="24.15" customHeight="1">
      <c r="A307" s="33"/>
      <c r="B307" s="164"/>
      <c r="C307" s="206" t="s">
        <v>603</v>
      </c>
      <c r="D307" s="206" t="s">
        <v>361</v>
      </c>
      <c r="E307" s="207" t="s">
        <v>604</v>
      </c>
      <c r="F307" s="208" t="s">
        <v>605</v>
      </c>
      <c r="G307" s="209" t="s">
        <v>476</v>
      </c>
      <c r="H307" s="210">
        <v>29</v>
      </c>
      <c r="I307" s="211">
        <v>919</v>
      </c>
      <c r="J307" s="211">
        <f>ROUND(I307*H307,2)</f>
        <v>26651</v>
      </c>
      <c r="K307" s="212"/>
      <c r="L307" s="213"/>
      <c r="M307" s="214" t="s">
        <v>1</v>
      </c>
      <c r="N307" s="215" t="s">
        <v>48</v>
      </c>
      <c r="O307" s="174">
        <v>0</v>
      </c>
      <c r="P307" s="174">
        <f>O307*H307</f>
        <v>0</v>
      </c>
      <c r="Q307" s="174">
        <v>0.0023</v>
      </c>
      <c r="R307" s="174">
        <f>Q307*H307</f>
        <v>0.0667</v>
      </c>
      <c r="S307" s="174">
        <v>0</v>
      </c>
      <c r="T307" s="175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6" t="s">
        <v>126</v>
      </c>
      <c r="AT307" s="176" t="s">
        <v>361</v>
      </c>
      <c r="AU307" s="176" t="s">
        <v>93</v>
      </c>
      <c r="AY307" s="19" t="s">
        <v>217</v>
      </c>
      <c r="BE307" s="177">
        <f>IF(N307="základní",J307,0)</f>
        <v>26651</v>
      </c>
      <c r="BF307" s="177">
        <f>IF(N307="snížená",J307,0)</f>
        <v>0</v>
      </c>
      <c r="BG307" s="177">
        <f>IF(N307="zákl. přenesená",J307,0)</f>
        <v>0</v>
      </c>
      <c r="BH307" s="177">
        <f>IF(N307="sníž. přenesená",J307,0)</f>
        <v>0</v>
      </c>
      <c r="BI307" s="177">
        <f>IF(N307="nulová",J307,0)</f>
        <v>0</v>
      </c>
      <c r="BJ307" s="19" t="s">
        <v>91</v>
      </c>
      <c r="BK307" s="177">
        <f>ROUND(I307*H307,2)</f>
        <v>26651</v>
      </c>
      <c r="BL307" s="19" t="s">
        <v>223</v>
      </c>
      <c r="BM307" s="176" t="s">
        <v>606</v>
      </c>
    </row>
    <row r="308" spans="1:65" s="2" customFormat="1" ht="16.5" customHeight="1">
      <c r="A308" s="33"/>
      <c r="B308" s="164"/>
      <c r="C308" s="165" t="s">
        <v>607</v>
      </c>
      <c r="D308" s="165" t="s">
        <v>219</v>
      </c>
      <c r="E308" s="166" t="s">
        <v>608</v>
      </c>
      <c r="F308" s="167" t="s">
        <v>609</v>
      </c>
      <c r="G308" s="168" t="s">
        <v>267</v>
      </c>
      <c r="H308" s="169">
        <v>635.1</v>
      </c>
      <c r="I308" s="170">
        <v>19.3</v>
      </c>
      <c r="J308" s="170">
        <f>ROUND(I308*H308,2)</f>
        <v>12257.43</v>
      </c>
      <c r="K308" s="171"/>
      <c r="L308" s="34"/>
      <c r="M308" s="172" t="s">
        <v>1</v>
      </c>
      <c r="N308" s="173" t="s">
        <v>48</v>
      </c>
      <c r="O308" s="174">
        <v>0.044</v>
      </c>
      <c r="P308" s="174">
        <f>O308*H308</f>
        <v>27.944399999999998</v>
      </c>
      <c r="Q308" s="174">
        <v>0</v>
      </c>
      <c r="R308" s="174">
        <f>Q308*H308</f>
        <v>0</v>
      </c>
      <c r="S308" s="174">
        <v>0</v>
      </c>
      <c r="T308" s="175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76" t="s">
        <v>223</v>
      </c>
      <c r="AT308" s="176" t="s">
        <v>219</v>
      </c>
      <c r="AU308" s="176" t="s">
        <v>93</v>
      </c>
      <c r="AY308" s="19" t="s">
        <v>217</v>
      </c>
      <c r="BE308" s="177">
        <f>IF(N308="základní",J308,0)</f>
        <v>12257.43</v>
      </c>
      <c r="BF308" s="177">
        <f>IF(N308="snížená",J308,0)</f>
        <v>0</v>
      </c>
      <c r="BG308" s="177">
        <f>IF(N308="zákl. přenesená",J308,0)</f>
        <v>0</v>
      </c>
      <c r="BH308" s="177">
        <f>IF(N308="sníž. přenesená",J308,0)</f>
        <v>0</v>
      </c>
      <c r="BI308" s="177">
        <f>IF(N308="nulová",J308,0)</f>
        <v>0</v>
      </c>
      <c r="BJ308" s="19" t="s">
        <v>91</v>
      </c>
      <c r="BK308" s="177">
        <f>ROUND(I308*H308,2)</f>
        <v>12257.43</v>
      </c>
      <c r="BL308" s="19" t="s">
        <v>223</v>
      </c>
      <c r="BM308" s="176" t="s">
        <v>610</v>
      </c>
    </row>
    <row r="309" spans="1:51" s="13" customFormat="1" ht="12">
      <c r="A309" s="13"/>
      <c r="B309" s="178"/>
      <c r="C309" s="13"/>
      <c r="D309" s="179" t="s">
        <v>225</v>
      </c>
      <c r="E309" s="180" t="s">
        <v>1</v>
      </c>
      <c r="F309" s="181" t="s">
        <v>99</v>
      </c>
      <c r="G309" s="13"/>
      <c r="H309" s="182">
        <v>635.1</v>
      </c>
      <c r="I309" s="13"/>
      <c r="J309" s="13"/>
      <c r="K309" s="13"/>
      <c r="L309" s="178"/>
      <c r="M309" s="183"/>
      <c r="N309" s="184"/>
      <c r="O309" s="184"/>
      <c r="P309" s="184"/>
      <c r="Q309" s="184"/>
      <c r="R309" s="184"/>
      <c r="S309" s="184"/>
      <c r="T309" s="18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80" t="s">
        <v>225</v>
      </c>
      <c r="AU309" s="180" t="s">
        <v>93</v>
      </c>
      <c r="AV309" s="13" t="s">
        <v>93</v>
      </c>
      <c r="AW309" s="13" t="s">
        <v>40</v>
      </c>
      <c r="AX309" s="13" t="s">
        <v>91</v>
      </c>
      <c r="AY309" s="180" t="s">
        <v>217</v>
      </c>
    </row>
    <row r="310" spans="1:65" s="2" customFormat="1" ht="24.15" customHeight="1">
      <c r="A310" s="33"/>
      <c r="B310" s="164"/>
      <c r="C310" s="165" t="s">
        <v>611</v>
      </c>
      <c r="D310" s="165" t="s">
        <v>219</v>
      </c>
      <c r="E310" s="166" t="s">
        <v>612</v>
      </c>
      <c r="F310" s="167" t="s">
        <v>613</v>
      </c>
      <c r="G310" s="168" t="s">
        <v>267</v>
      </c>
      <c r="H310" s="169">
        <v>635.1</v>
      </c>
      <c r="I310" s="170">
        <v>37.1</v>
      </c>
      <c r="J310" s="170">
        <f>ROUND(I310*H310,2)</f>
        <v>23562.21</v>
      </c>
      <c r="K310" s="171"/>
      <c r="L310" s="34"/>
      <c r="M310" s="172" t="s">
        <v>1</v>
      </c>
      <c r="N310" s="173" t="s">
        <v>48</v>
      </c>
      <c r="O310" s="174">
        <v>0.079</v>
      </c>
      <c r="P310" s="174">
        <f>O310*H310</f>
        <v>50.172900000000006</v>
      </c>
      <c r="Q310" s="174">
        <v>0</v>
      </c>
      <c r="R310" s="174">
        <f>Q310*H310</f>
        <v>0</v>
      </c>
      <c r="S310" s="174">
        <v>0</v>
      </c>
      <c r="T310" s="175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76" t="s">
        <v>223</v>
      </c>
      <c r="AT310" s="176" t="s">
        <v>219</v>
      </c>
      <c r="AU310" s="176" t="s">
        <v>93</v>
      </c>
      <c r="AY310" s="19" t="s">
        <v>217</v>
      </c>
      <c r="BE310" s="177">
        <f>IF(N310="základní",J310,0)</f>
        <v>23562.21</v>
      </c>
      <c r="BF310" s="177">
        <f>IF(N310="snížená",J310,0)</f>
        <v>0</v>
      </c>
      <c r="BG310" s="177">
        <f>IF(N310="zákl. přenesená",J310,0)</f>
        <v>0</v>
      </c>
      <c r="BH310" s="177">
        <f>IF(N310="sníž. přenesená",J310,0)</f>
        <v>0</v>
      </c>
      <c r="BI310" s="177">
        <f>IF(N310="nulová",J310,0)</f>
        <v>0</v>
      </c>
      <c r="BJ310" s="19" t="s">
        <v>91</v>
      </c>
      <c r="BK310" s="177">
        <f>ROUND(I310*H310,2)</f>
        <v>23562.21</v>
      </c>
      <c r="BL310" s="19" t="s">
        <v>223</v>
      </c>
      <c r="BM310" s="176" t="s">
        <v>614</v>
      </c>
    </row>
    <row r="311" spans="1:51" s="13" customFormat="1" ht="12">
      <c r="A311" s="13"/>
      <c r="B311" s="178"/>
      <c r="C311" s="13"/>
      <c r="D311" s="179" t="s">
        <v>225</v>
      </c>
      <c r="E311" s="180" t="s">
        <v>1</v>
      </c>
      <c r="F311" s="181" t="s">
        <v>99</v>
      </c>
      <c r="G311" s="13"/>
      <c r="H311" s="182">
        <v>635.1</v>
      </c>
      <c r="I311" s="13"/>
      <c r="J311" s="13"/>
      <c r="K311" s="13"/>
      <c r="L311" s="178"/>
      <c r="M311" s="183"/>
      <c r="N311" s="184"/>
      <c r="O311" s="184"/>
      <c r="P311" s="184"/>
      <c r="Q311" s="184"/>
      <c r="R311" s="184"/>
      <c r="S311" s="184"/>
      <c r="T311" s="18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80" t="s">
        <v>225</v>
      </c>
      <c r="AU311" s="180" t="s">
        <v>93</v>
      </c>
      <c r="AV311" s="13" t="s">
        <v>93</v>
      </c>
      <c r="AW311" s="13" t="s">
        <v>40</v>
      </c>
      <c r="AX311" s="13" t="s">
        <v>91</v>
      </c>
      <c r="AY311" s="180" t="s">
        <v>217</v>
      </c>
    </row>
    <row r="312" spans="1:65" s="2" customFormat="1" ht="24.15" customHeight="1">
      <c r="A312" s="33"/>
      <c r="B312" s="164"/>
      <c r="C312" s="165" t="s">
        <v>615</v>
      </c>
      <c r="D312" s="165" t="s">
        <v>219</v>
      </c>
      <c r="E312" s="166" t="s">
        <v>616</v>
      </c>
      <c r="F312" s="167" t="s">
        <v>617</v>
      </c>
      <c r="G312" s="168" t="s">
        <v>451</v>
      </c>
      <c r="H312" s="169">
        <v>6</v>
      </c>
      <c r="I312" s="170">
        <v>7490</v>
      </c>
      <c r="J312" s="170">
        <f>ROUND(I312*H312,2)</f>
        <v>44940</v>
      </c>
      <c r="K312" s="171"/>
      <c r="L312" s="34"/>
      <c r="M312" s="172" t="s">
        <v>1</v>
      </c>
      <c r="N312" s="173" t="s">
        <v>48</v>
      </c>
      <c r="O312" s="174">
        <v>10.3</v>
      </c>
      <c r="P312" s="174">
        <f>O312*H312</f>
        <v>61.800000000000004</v>
      </c>
      <c r="Q312" s="174">
        <v>0.45937</v>
      </c>
      <c r="R312" s="174">
        <f>Q312*H312</f>
        <v>2.75622</v>
      </c>
      <c r="S312" s="174">
        <v>0</v>
      </c>
      <c r="T312" s="175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6" t="s">
        <v>223</v>
      </c>
      <c r="AT312" s="176" t="s">
        <v>219</v>
      </c>
      <c r="AU312" s="176" t="s">
        <v>93</v>
      </c>
      <c r="AY312" s="19" t="s">
        <v>217</v>
      </c>
      <c r="BE312" s="177">
        <f>IF(N312="základní",J312,0)</f>
        <v>44940</v>
      </c>
      <c r="BF312" s="177">
        <f>IF(N312="snížená",J312,0)</f>
        <v>0</v>
      </c>
      <c r="BG312" s="177">
        <f>IF(N312="zákl. přenesená",J312,0)</f>
        <v>0</v>
      </c>
      <c r="BH312" s="177">
        <f>IF(N312="sníž. přenesená",J312,0)</f>
        <v>0</v>
      </c>
      <c r="BI312" s="177">
        <f>IF(N312="nulová",J312,0)</f>
        <v>0</v>
      </c>
      <c r="BJ312" s="19" t="s">
        <v>91</v>
      </c>
      <c r="BK312" s="177">
        <f>ROUND(I312*H312,2)</f>
        <v>44940</v>
      </c>
      <c r="BL312" s="19" t="s">
        <v>223</v>
      </c>
      <c r="BM312" s="176" t="s">
        <v>618</v>
      </c>
    </row>
    <row r="313" spans="1:51" s="13" customFormat="1" ht="12">
      <c r="A313" s="13"/>
      <c r="B313" s="178"/>
      <c r="C313" s="13"/>
      <c r="D313" s="179" t="s">
        <v>225</v>
      </c>
      <c r="E313" s="180" t="s">
        <v>1</v>
      </c>
      <c r="F313" s="181" t="s">
        <v>619</v>
      </c>
      <c r="G313" s="13"/>
      <c r="H313" s="182">
        <v>6</v>
      </c>
      <c r="I313" s="13"/>
      <c r="J313" s="13"/>
      <c r="K313" s="13"/>
      <c r="L313" s="178"/>
      <c r="M313" s="183"/>
      <c r="N313" s="184"/>
      <c r="O313" s="184"/>
      <c r="P313" s="184"/>
      <c r="Q313" s="184"/>
      <c r="R313" s="184"/>
      <c r="S313" s="184"/>
      <c r="T313" s="18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80" t="s">
        <v>225</v>
      </c>
      <c r="AU313" s="180" t="s">
        <v>93</v>
      </c>
      <c r="AV313" s="13" t="s">
        <v>93</v>
      </c>
      <c r="AW313" s="13" t="s">
        <v>40</v>
      </c>
      <c r="AX313" s="13" t="s">
        <v>91</v>
      </c>
      <c r="AY313" s="180" t="s">
        <v>217</v>
      </c>
    </row>
    <row r="314" spans="1:65" s="2" customFormat="1" ht="24.15" customHeight="1">
      <c r="A314" s="33"/>
      <c r="B314" s="164"/>
      <c r="C314" s="165" t="s">
        <v>620</v>
      </c>
      <c r="D314" s="165" t="s">
        <v>219</v>
      </c>
      <c r="E314" s="166" t="s">
        <v>621</v>
      </c>
      <c r="F314" s="167" t="s">
        <v>622</v>
      </c>
      <c r="G314" s="168" t="s">
        <v>451</v>
      </c>
      <c r="H314" s="169">
        <v>6</v>
      </c>
      <c r="I314" s="170">
        <v>475</v>
      </c>
      <c r="J314" s="170">
        <f>ROUND(I314*H314,2)</f>
        <v>2850</v>
      </c>
      <c r="K314" s="171"/>
      <c r="L314" s="34"/>
      <c r="M314" s="172" t="s">
        <v>1</v>
      </c>
      <c r="N314" s="173" t="s">
        <v>48</v>
      </c>
      <c r="O314" s="174">
        <v>0.641</v>
      </c>
      <c r="P314" s="174">
        <f>O314*H314</f>
        <v>3.846</v>
      </c>
      <c r="Q314" s="174">
        <v>0</v>
      </c>
      <c r="R314" s="174">
        <f>Q314*H314</f>
        <v>0</v>
      </c>
      <c r="S314" s="174">
        <v>0.1</v>
      </c>
      <c r="T314" s="175">
        <f>S314*H314</f>
        <v>0.6000000000000001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76" t="s">
        <v>223</v>
      </c>
      <c r="AT314" s="176" t="s">
        <v>219</v>
      </c>
      <c r="AU314" s="176" t="s">
        <v>93</v>
      </c>
      <c r="AY314" s="19" t="s">
        <v>217</v>
      </c>
      <c r="BE314" s="177">
        <f>IF(N314="základní",J314,0)</f>
        <v>2850</v>
      </c>
      <c r="BF314" s="177">
        <f>IF(N314="snížená",J314,0)</f>
        <v>0</v>
      </c>
      <c r="BG314" s="177">
        <f>IF(N314="zákl. přenesená",J314,0)</f>
        <v>0</v>
      </c>
      <c r="BH314" s="177">
        <f>IF(N314="sníž. přenesená",J314,0)</f>
        <v>0</v>
      </c>
      <c r="BI314" s="177">
        <f>IF(N314="nulová",J314,0)</f>
        <v>0</v>
      </c>
      <c r="BJ314" s="19" t="s">
        <v>91</v>
      </c>
      <c r="BK314" s="177">
        <f>ROUND(I314*H314,2)</f>
        <v>2850</v>
      </c>
      <c r="BL314" s="19" t="s">
        <v>223</v>
      </c>
      <c r="BM314" s="176" t="s">
        <v>623</v>
      </c>
    </row>
    <row r="315" spans="1:65" s="2" customFormat="1" ht="16.5" customHeight="1">
      <c r="A315" s="33"/>
      <c r="B315" s="164"/>
      <c r="C315" s="165" t="s">
        <v>624</v>
      </c>
      <c r="D315" s="165" t="s">
        <v>219</v>
      </c>
      <c r="E315" s="166" t="s">
        <v>625</v>
      </c>
      <c r="F315" s="167" t="s">
        <v>626</v>
      </c>
      <c r="G315" s="168" t="s">
        <v>451</v>
      </c>
      <c r="H315" s="169">
        <v>28</v>
      </c>
      <c r="I315" s="170">
        <v>372</v>
      </c>
      <c r="J315" s="170">
        <f>ROUND(I315*H315,2)</f>
        <v>10416</v>
      </c>
      <c r="K315" s="171"/>
      <c r="L315" s="34"/>
      <c r="M315" s="172" t="s">
        <v>1</v>
      </c>
      <c r="N315" s="173" t="s">
        <v>48</v>
      </c>
      <c r="O315" s="174">
        <v>0.772</v>
      </c>
      <c r="P315" s="174">
        <f>O315*H315</f>
        <v>21.616</v>
      </c>
      <c r="Q315" s="174">
        <v>0.06383</v>
      </c>
      <c r="R315" s="174">
        <f>Q315*H315</f>
        <v>1.78724</v>
      </c>
      <c r="S315" s="174">
        <v>0</v>
      </c>
      <c r="T315" s="175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6" t="s">
        <v>223</v>
      </c>
      <c r="AT315" s="176" t="s">
        <v>219</v>
      </c>
      <c r="AU315" s="176" t="s">
        <v>93</v>
      </c>
      <c r="AY315" s="19" t="s">
        <v>217</v>
      </c>
      <c r="BE315" s="177">
        <f>IF(N315="základní",J315,0)</f>
        <v>10416</v>
      </c>
      <c r="BF315" s="177">
        <f>IF(N315="snížená",J315,0)</f>
        <v>0</v>
      </c>
      <c r="BG315" s="177">
        <f>IF(N315="zákl. přenesená",J315,0)</f>
        <v>0</v>
      </c>
      <c r="BH315" s="177">
        <f>IF(N315="sníž. přenesená",J315,0)</f>
        <v>0</v>
      </c>
      <c r="BI315" s="177">
        <f>IF(N315="nulová",J315,0)</f>
        <v>0</v>
      </c>
      <c r="BJ315" s="19" t="s">
        <v>91</v>
      </c>
      <c r="BK315" s="177">
        <f>ROUND(I315*H315,2)</f>
        <v>10416</v>
      </c>
      <c r="BL315" s="19" t="s">
        <v>223</v>
      </c>
      <c r="BM315" s="176" t="s">
        <v>627</v>
      </c>
    </row>
    <row r="316" spans="1:65" s="2" customFormat="1" ht="16.5" customHeight="1">
      <c r="A316" s="33"/>
      <c r="B316" s="164"/>
      <c r="C316" s="165" t="s">
        <v>628</v>
      </c>
      <c r="D316" s="165" t="s">
        <v>219</v>
      </c>
      <c r="E316" s="166" t="s">
        <v>629</v>
      </c>
      <c r="F316" s="167" t="s">
        <v>630</v>
      </c>
      <c r="G316" s="168" t="s">
        <v>451</v>
      </c>
      <c r="H316" s="169">
        <v>11</v>
      </c>
      <c r="I316" s="170">
        <v>513</v>
      </c>
      <c r="J316" s="170">
        <f>ROUND(I316*H316,2)</f>
        <v>5643</v>
      </c>
      <c r="K316" s="171"/>
      <c r="L316" s="34"/>
      <c r="M316" s="172" t="s">
        <v>1</v>
      </c>
      <c r="N316" s="173" t="s">
        <v>48</v>
      </c>
      <c r="O316" s="174">
        <v>0.863</v>
      </c>
      <c r="P316" s="174">
        <f>O316*H316</f>
        <v>9.493</v>
      </c>
      <c r="Q316" s="174">
        <v>0.12303</v>
      </c>
      <c r="R316" s="174">
        <f>Q316*H316</f>
        <v>1.35333</v>
      </c>
      <c r="S316" s="174">
        <v>0</v>
      </c>
      <c r="T316" s="175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76" t="s">
        <v>223</v>
      </c>
      <c r="AT316" s="176" t="s">
        <v>219</v>
      </c>
      <c r="AU316" s="176" t="s">
        <v>93</v>
      </c>
      <c r="AY316" s="19" t="s">
        <v>217</v>
      </c>
      <c r="BE316" s="177">
        <f>IF(N316="základní",J316,0)</f>
        <v>5643</v>
      </c>
      <c r="BF316" s="177">
        <f>IF(N316="snížená",J316,0)</f>
        <v>0</v>
      </c>
      <c r="BG316" s="177">
        <f>IF(N316="zákl. přenesená",J316,0)</f>
        <v>0</v>
      </c>
      <c r="BH316" s="177">
        <f>IF(N316="sníž. přenesená",J316,0)</f>
        <v>0</v>
      </c>
      <c r="BI316" s="177">
        <f>IF(N316="nulová",J316,0)</f>
        <v>0</v>
      </c>
      <c r="BJ316" s="19" t="s">
        <v>91</v>
      </c>
      <c r="BK316" s="177">
        <f>ROUND(I316*H316,2)</f>
        <v>5643</v>
      </c>
      <c r="BL316" s="19" t="s">
        <v>223</v>
      </c>
      <c r="BM316" s="176" t="s">
        <v>631</v>
      </c>
    </row>
    <row r="317" spans="1:65" s="2" customFormat="1" ht="24.15" customHeight="1">
      <c r="A317" s="33"/>
      <c r="B317" s="164"/>
      <c r="C317" s="206" t="s">
        <v>632</v>
      </c>
      <c r="D317" s="206" t="s">
        <v>361</v>
      </c>
      <c r="E317" s="207" t="s">
        <v>633</v>
      </c>
      <c r="F317" s="208" t="s">
        <v>634</v>
      </c>
      <c r="G317" s="209" t="s">
        <v>476</v>
      </c>
      <c r="H317" s="210">
        <v>39</v>
      </c>
      <c r="I317" s="211">
        <v>746</v>
      </c>
      <c r="J317" s="211">
        <f>ROUND(I317*H317,2)</f>
        <v>29094</v>
      </c>
      <c r="K317" s="212"/>
      <c r="L317" s="213"/>
      <c r="M317" s="214" t="s">
        <v>1</v>
      </c>
      <c r="N317" s="215" t="s">
        <v>48</v>
      </c>
      <c r="O317" s="174">
        <v>0</v>
      </c>
      <c r="P317" s="174">
        <f>O317*H317</f>
        <v>0</v>
      </c>
      <c r="Q317" s="174">
        <v>0.0049</v>
      </c>
      <c r="R317" s="174">
        <f>Q317*H317</f>
        <v>0.1911</v>
      </c>
      <c r="S317" s="174">
        <v>0</v>
      </c>
      <c r="T317" s="175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6" t="s">
        <v>126</v>
      </c>
      <c r="AT317" s="176" t="s">
        <v>361</v>
      </c>
      <c r="AU317" s="176" t="s">
        <v>93</v>
      </c>
      <c r="AY317" s="19" t="s">
        <v>217</v>
      </c>
      <c r="BE317" s="177">
        <f>IF(N317="základní",J317,0)</f>
        <v>29094</v>
      </c>
      <c r="BF317" s="177">
        <f>IF(N317="snížená",J317,0)</f>
        <v>0</v>
      </c>
      <c r="BG317" s="177">
        <f>IF(N317="zákl. přenesená",J317,0)</f>
        <v>0</v>
      </c>
      <c r="BH317" s="177">
        <f>IF(N317="sníž. přenesená",J317,0)</f>
        <v>0</v>
      </c>
      <c r="BI317" s="177">
        <f>IF(N317="nulová",J317,0)</f>
        <v>0</v>
      </c>
      <c r="BJ317" s="19" t="s">
        <v>91</v>
      </c>
      <c r="BK317" s="177">
        <f>ROUND(I317*H317,2)</f>
        <v>29094</v>
      </c>
      <c r="BL317" s="19" t="s">
        <v>223</v>
      </c>
      <c r="BM317" s="176" t="s">
        <v>635</v>
      </c>
    </row>
    <row r="318" spans="1:65" s="2" customFormat="1" ht="16.5" customHeight="1">
      <c r="A318" s="33"/>
      <c r="B318" s="164"/>
      <c r="C318" s="165" t="s">
        <v>636</v>
      </c>
      <c r="D318" s="165" t="s">
        <v>219</v>
      </c>
      <c r="E318" s="166" t="s">
        <v>637</v>
      </c>
      <c r="F318" s="167" t="s">
        <v>638</v>
      </c>
      <c r="G318" s="168" t="s">
        <v>451</v>
      </c>
      <c r="H318" s="169">
        <v>3</v>
      </c>
      <c r="I318" s="170">
        <v>1000</v>
      </c>
      <c r="J318" s="170">
        <f>ROUND(I318*H318,2)</f>
        <v>3000</v>
      </c>
      <c r="K318" s="171"/>
      <c r="L318" s="34"/>
      <c r="M318" s="172" t="s">
        <v>1</v>
      </c>
      <c r="N318" s="173" t="s">
        <v>48</v>
      </c>
      <c r="O318" s="174">
        <v>1.182</v>
      </c>
      <c r="P318" s="174">
        <f>O318*H318</f>
        <v>3.546</v>
      </c>
      <c r="Q318" s="174">
        <v>0.32906</v>
      </c>
      <c r="R318" s="174">
        <f>Q318*H318</f>
        <v>0.9871800000000001</v>
      </c>
      <c r="S318" s="174">
        <v>0</v>
      </c>
      <c r="T318" s="175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76" t="s">
        <v>223</v>
      </c>
      <c r="AT318" s="176" t="s">
        <v>219</v>
      </c>
      <c r="AU318" s="176" t="s">
        <v>93</v>
      </c>
      <c r="AY318" s="19" t="s">
        <v>217</v>
      </c>
      <c r="BE318" s="177">
        <f>IF(N318="základní",J318,0)</f>
        <v>3000</v>
      </c>
      <c r="BF318" s="177">
        <f>IF(N318="snížená",J318,0)</f>
        <v>0</v>
      </c>
      <c r="BG318" s="177">
        <f>IF(N318="zákl. přenesená",J318,0)</f>
        <v>0</v>
      </c>
      <c r="BH318" s="177">
        <f>IF(N318="sníž. přenesená",J318,0)</f>
        <v>0</v>
      </c>
      <c r="BI318" s="177">
        <f>IF(N318="nulová",J318,0)</f>
        <v>0</v>
      </c>
      <c r="BJ318" s="19" t="s">
        <v>91</v>
      </c>
      <c r="BK318" s="177">
        <f>ROUND(I318*H318,2)</f>
        <v>3000</v>
      </c>
      <c r="BL318" s="19" t="s">
        <v>223</v>
      </c>
      <c r="BM318" s="176" t="s">
        <v>639</v>
      </c>
    </row>
    <row r="319" spans="1:65" s="2" customFormat="1" ht="24.15" customHeight="1">
      <c r="A319" s="33"/>
      <c r="B319" s="164"/>
      <c r="C319" s="206" t="s">
        <v>640</v>
      </c>
      <c r="D319" s="206" t="s">
        <v>361</v>
      </c>
      <c r="E319" s="207" t="s">
        <v>641</v>
      </c>
      <c r="F319" s="208" t="s">
        <v>642</v>
      </c>
      <c r="G319" s="209" t="s">
        <v>476</v>
      </c>
      <c r="H319" s="210">
        <v>3</v>
      </c>
      <c r="I319" s="211">
        <v>305</v>
      </c>
      <c r="J319" s="211">
        <f>ROUND(I319*H319,2)</f>
        <v>915</v>
      </c>
      <c r="K319" s="212"/>
      <c r="L319" s="213"/>
      <c r="M319" s="214" t="s">
        <v>1</v>
      </c>
      <c r="N319" s="215" t="s">
        <v>48</v>
      </c>
      <c r="O319" s="174">
        <v>0</v>
      </c>
      <c r="P319" s="174">
        <f>O319*H319</f>
        <v>0</v>
      </c>
      <c r="Q319" s="174">
        <v>0.002</v>
      </c>
      <c r="R319" s="174">
        <f>Q319*H319</f>
        <v>0.006</v>
      </c>
      <c r="S319" s="174">
        <v>0</v>
      </c>
      <c r="T319" s="175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6" t="s">
        <v>126</v>
      </c>
      <c r="AT319" s="176" t="s">
        <v>361</v>
      </c>
      <c r="AU319" s="176" t="s">
        <v>93</v>
      </c>
      <c r="AY319" s="19" t="s">
        <v>217</v>
      </c>
      <c r="BE319" s="177">
        <f>IF(N319="základní",J319,0)</f>
        <v>915</v>
      </c>
      <c r="BF319" s="177">
        <f>IF(N319="snížená",J319,0)</f>
        <v>0</v>
      </c>
      <c r="BG319" s="177">
        <f>IF(N319="zákl. přenesená",J319,0)</f>
        <v>0</v>
      </c>
      <c r="BH319" s="177">
        <f>IF(N319="sníž. přenesená",J319,0)</f>
        <v>0</v>
      </c>
      <c r="BI319" s="177">
        <f>IF(N319="nulová",J319,0)</f>
        <v>0</v>
      </c>
      <c r="BJ319" s="19" t="s">
        <v>91</v>
      </c>
      <c r="BK319" s="177">
        <f>ROUND(I319*H319,2)</f>
        <v>915</v>
      </c>
      <c r="BL319" s="19" t="s">
        <v>223</v>
      </c>
      <c r="BM319" s="176" t="s">
        <v>643</v>
      </c>
    </row>
    <row r="320" spans="1:65" s="2" customFormat="1" ht="24.15" customHeight="1">
      <c r="A320" s="33"/>
      <c r="B320" s="164"/>
      <c r="C320" s="206" t="s">
        <v>644</v>
      </c>
      <c r="D320" s="206" t="s">
        <v>361</v>
      </c>
      <c r="E320" s="207" t="s">
        <v>645</v>
      </c>
      <c r="F320" s="208" t="s">
        <v>646</v>
      </c>
      <c r="G320" s="209" t="s">
        <v>476</v>
      </c>
      <c r="H320" s="210">
        <v>3</v>
      </c>
      <c r="I320" s="211">
        <v>1525</v>
      </c>
      <c r="J320" s="211">
        <f>ROUND(I320*H320,2)</f>
        <v>4575</v>
      </c>
      <c r="K320" s="212"/>
      <c r="L320" s="213"/>
      <c r="M320" s="214" t="s">
        <v>1</v>
      </c>
      <c r="N320" s="215" t="s">
        <v>48</v>
      </c>
      <c r="O320" s="174">
        <v>0</v>
      </c>
      <c r="P320" s="174">
        <f>O320*H320</f>
        <v>0</v>
      </c>
      <c r="Q320" s="174">
        <v>0.024</v>
      </c>
      <c r="R320" s="174">
        <f>Q320*H320</f>
        <v>0.07200000000000001</v>
      </c>
      <c r="S320" s="174">
        <v>0</v>
      </c>
      <c r="T320" s="175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76" t="s">
        <v>126</v>
      </c>
      <c r="AT320" s="176" t="s">
        <v>361</v>
      </c>
      <c r="AU320" s="176" t="s">
        <v>93</v>
      </c>
      <c r="AY320" s="19" t="s">
        <v>217</v>
      </c>
      <c r="BE320" s="177">
        <f>IF(N320="základní",J320,0)</f>
        <v>4575</v>
      </c>
      <c r="BF320" s="177">
        <f>IF(N320="snížená",J320,0)</f>
        <v>0</v>
      </c>
      <c r="BG320" s="177">
        <f>IF(N320="zákl. přenesená",J320,0)</f>
        <v>0</v>
      </c>
      <c r="BH320" s="177">
        <f>IF(N320="sníž. přenesená",J320,0)</f>
        <v>0</v>
      </c>
      <c r="BI320" s="177">
        <f>IF(N320="nulová",J320,0)</f>
        <v>0</v>
      </c>
      <c r="BJ320" s="19" t="s">
        <v>91</v>
      </c>
      <c r="BK320" s="177">
        <f>ROUND(I320*H320,2)</f>
        <v>4575</v>
      </c>
      <c r="BL320" s="19" t="s">
        <v>223</v>
      </c>
      <c r="BM320" s="176" t="s">
        <v>647</v>
      </c>
    </row>
    <row r="321" spans="1:65" s="2" customFormat="1" ht="21.75" customHeight="1">
      <c r="A321" s="33"/>
      <c r="B321" s="164"/>
      <c r="C321" s="165" t="s">
        <v>648</v>
      </c>
      <c r="D321" s="165" t="s">
        <v>219</v>
      </c>
      <c r="E321" s="166" t="s">
        <v>649</v>
      </c>
      <c r="F321" s="167" t="s">
        <v>650</v>
      </c>
      <c r="G321" s="168" t="s">
        <v>267</v>
      </c>
      <c r="H321" s="169">
        <v>679.2</v>
      </c>
      <c r="I321" s="170">
        <v>13.8</v>
      </c>
      <c r="J321" s="170">
        <f>ROUND(I321*H321,2)</f>
        <v>9372.96</v>
      </c>
      <c r="K321" s="171"/>
      <c r="L321" s="34"/>
      <c r="M321" s="172" t="s">
        <v>1</v>
      </c>
      <c r="N321" s="173" t="s">
        <v>48</v>
      </c>
      <c r="O321" s="174">
        <v>0.025</v>
      </c>
      <c r="P321" s="174">
        <f>O321*H321</f>
        <v>16.98</v>
      </c>
      <c r="Q321" s="174">
        <v>9E-05</v>
      </c>
      <c r="R321" s="174">
        <f>Q321*H321</f>
        <v>0.06112800000000001</v>
      </c>
      <c r="S321" s="174">
        <v>0</v>
      </c>
      <c r="T321" s="175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6" t="s">
        <v>223</v>
      </c>
      <c r="AT321" s="176" t="s">
        <v>219</v>
      </c>
      <c r="AU321" s="176" t="s">
        <v>93</v>
      </c>
      <c r="AY321" s="19" t="s">
        <v>217</v>
      </c>
      <c r="BE321" s="177">
        <f>IF(N321="základní",J321,0)</f>
        <v>9372.96</v>
      </c>
      <c r="BF321" s="177">
        <f>IF(N321="snížená",J321,0)</f>
        <v>0</v>
      </c>
      <c r="BG321" s="177">
        <f>IF(N321="zákl. přenesená",J321,0)</f>
        <v>0</v>
      </c>
      <c r="BH321" s="177">
        <f>IF(N321="sníž. přenesená",J321,0)</f>
        <v>0</v>
      </c>
      <c r="BI321" s="177">
        <f>IF(N321="nulová",J321,0)</f>
        <v>0</v>
      </c>
      <c r="BJ321" s="19" t="s">
        <v>91</v>
      </c>
      <c r="BK321" s="177">
        <f>ROUND(I321*H321,2)</f>
        <v>9372.96</v>
      </c>
      <c r="BL321" s="19" t="s">
        <v>223</v>
      </c>
      <c r="BM321" s="176" t="s">
        <v>651</v>
      </c>
    </row>
    <row r="322" spans="1:51" s="13" customFormat="1" ht="12">
      <c r="A322" s="13"/>
      <c r="B322" s="178"/>
      <c r="C322" s="13"/>
      <c r="D322" s="179" t="s">
        <v>225</v>
      </c>
      <c r="E322" s="180" t="s">
        <v>1</v>
      </c>
      <c r="F322" s="181" t="s">
        <v>652</v>
      </c>
      <c r="G322" s="13"/>
      <c r="H322" s="182">
        <v>679.2</v>
      </c>
      <c r="I322" s="13"/>
      <c r="J322" s="13"/>
      <c r="K322" s="13"/>
      <c r="L322" s="178"/>
      <c r="M322" s="183"/>
      <c r="N322" s="184"/>
      <c r="O322" s="184"/>
      <c r="P322" s="184"/>
      <c r="Q322" s="184"/>
      <c r="R322" s="184"/>
      <c r="S322" s="184"/>
      <c r="T322" s="18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80" t="s">
        <v>225</v>
      </c>
      <c r="AU322" s="180" t="s">
        <v>93</v>
      </c>
      <c r="AV322" s="13" t="s">
        <v>93</v>
      </c>
      <c r="AW322" s="13" t="s">
        <v>40</v>
      </c>
      <c r="AX322" s="13" t="s">
        <v>91</v>
      </c>
      <c r="AY322" s="180" t="s">
        <v>217</v>
      </c>
    </row>
    <row r="323" spans="1:65" s="2" customFormat="1" ht="21.75" customHeight="1">
      <c r="A323" s="33"/>
      <c r="B323" s="164"/>
      <c r="C323" s="165" t="s">
        <v>653</v>
      </c>
      <c r="D323" s="165" t="s">
        <v>219</v>
      </c>
      <c r="E323" s="166" t="s">
        <v>654</v>
      </c>
      <c r="F323" s="167" t="s">
        <v>655</v>
      </c>
      <c r="G323" s="168" t="s">
        <v>451</v>
      </c>
      <c r="H323" s="169">
        <v>1</v>
      </c>
      <c r="I323" s="170">
        <v>10000</v>
      </c>
      <c r="J323" s="170">
        <f>ROUND(I323*H323,2)</f>
        <v>10000</v>
      </c>
      <c r="K323" s="171"/>
      <c r="L323" s="34"/>
      <c r="M323" s="172" t="s">
        <v>1</v>
      </c>
      <c r="N323" s="173" t="s">
        <v>48</v>
      </c>
      <c r="O323" s="174">
        <v>0</v>
      </c>
      <c r="P323" s="174">
        <f>O323*H323</f>
        <v>0</v>
      </c>
      <c r="Q323" s="174">
        <v>0</v>
      </c>
      <c r="R323" s="174">
        <f>Q323*H323</f>
        <v>0</v>
      </c>
      <c r="S323" s="174">
        <v>0</v>
      </c>
      <c r="T323" s="175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76" t="s">
        <v>223</v>
      </c>
      <c r="AT323" s="176" t="s">
        <v>219</v>
      </c>
      <c r="AU323" s="176" t="s">
        <v>93</v>
      </c>
      <c r="AY323" s="19" t="s">
        <v>217</v>
      </c>
      <c r="BE323" s="177">
        <f>IF(N323="základní",J323,0)</f>
        <v>10000</v>
      </c>
      <c r="BF323" s="177">
        <f>IF(N323="snížená",J323,0)</f>
        <v>0</v>
      </c>
      <c r="BG323" s="177">
        <f>IF(N323="zákl. přenesená",J323,0)</f>
        <v>0</v>
      </c>
      <c r="BH323" s="177">
        <f>IF(N323="sníž. přenesená",J323,0)</f>
        <v>0</v>
      </c>
      <c r="BI323" s="177">
        <f>IF(N323="nulová",J323,0)</f>
        <v>0</v>
      </c>
      <c r="BJ323" s="19" t="s">
        <v>91</v>
      </c>
      <c r="BK323" s="177">
        <f>ROUND(I323*H323,2)</f>
        <v>10000</v>
      </c>
      <c r="BL323" s="19" t="s">
        <v>223</v>
      </c>
      <c r="BM323" s="176" t="s">
        <v>656</v>
      </c>
    </row>
    <row r="324" spans="1:65" s="2" customFormat="1" ht="16.5" customHeight="1">
      <c r="A324" s="33"/>
      <c r="B324" s="164"/>
      <c r="C324" s="165" t="s">
        <v>657</v>
      </c>
      <c r="D324" s="165" t="s">
        <v>219</v>
      </c>
      <c r="E324" s="166" t="s">
        <v>658</v>
      </c>
      <c r="F324" s="167" t="s">
        <v>659</v>
      </c>
      <c r="G324" s="168" t="s">
        <v>267</v>
      </c>
      <c r="H324" s="169">
        <v>635.1</v>
      </c>
      <c r="I324" s="170">
        <v>60</v>
      </c>
      <c r="J324" s="170">
        <f>ROUND(I324*H324,2)</f>
        <v>38106</v>
      </c>
      <c r="K324" s="171"/>
      <c r="L324" s="34"/>
      <c r="M324" s="172" t="s">
        <v>1</v>
      </c>
      <c r="N324" s="173" t="s">
        <v>48</v>
      </c>
      <c r="O324" s="174">
        <v>0</v>
      </c>
      <c r="P324" s="174">
        <f>O324*H324</f>
        <v>0</v>
      </c>
      <c r="Q324" s="174">
        <v>0</v>
      </c>
      <c r="R324" s="174">
        <f>Q324*H324</f>
        <v>0</v>
      </c>
      <c r="S324" s="174">
        <v>0</v>
      </c>
      <c r="T324" s="175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76" t="s">
        <v>223</v>
      </c>
      <c r="AT324" s="176" t="s">
        <v>219</v>
      </c>
      <c r="AU324" s="176" t="s">
        <v>93</v>
      </c>
      <c r="AY324" s="19" t="s">
        <v>217</v>
      </c>
      <c r="BE324" s="177">
        <f>IF(N324="základní",J324,0)</f>
        <v>38106</v>
      </c>
      <c r="BF324" s="177">
        <f>IF(N324="snížená",J324,0)</f>
        <v>0</v>
      </c>
      <c r="BG324" s="177">
        <f>IF(N324="zákl. přenesená",J324,0)</f>
        <v>0</v>
      </c>
      <c r="BH324" s="177">
        <f>IF(N324="sníž. přenesená",J324,0)</f>
        <v>0</v>
      </c>
      <c r="BI324" s="177">
        <f>IF(N324="nulová",J324,0)</f>
        <v>0</v>
      </c>
      <c r="BJ324" s="19" t="s">
        <v>91</v>
      </c>
      <c r="BK324" s="177">
        <f>ROUND(I324*H324,2)</f>
        <v>38106</v>
      </c>
      <c r="BL324" s="19" t="s">
        <v>223</v>
      </c>
      <c r="BM324" s="176" t="s">
        <v>660</v>
      </c>
    </row>
    <row r="325" spans="1:51" s="13" customFormat="1" ht="12">
      <c r="A325" s="13"/>
      <c r="B325" s="178"/>
      <c r="C325" s="13"/>
      <c r="D325" s="179" t="s">
        <v>225</v>
      </c>
      <c r="E325" s="180" t="s">
        <v>1</v>
      </c>
      <c r="F325" s="181" t="s">
        <v>99</v>
      </c>
      <c r="G325" s="13"/>
      <c r="H325" s="182">
        <v>635.1</v>
      </c>
      <c r="I325" s="13"/>
      <c r="J325" s="13"/>
      <c r="K325" s="13"/>
      <c r="L325" s="178"/>
      <c r="M325" s="183"/>
      <c r="N325" s="184"/>
      <c r="O325" s="184"/>
      <c r="P325" s="184"/>
      <c r="Q325" s="184"/>
      <c r="R325" s="184"/>
      <c r="S325" s="184"/>
      <c r="T325" s="18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80" t="s">
        <v>225</v>
      </c>
      <c r="AU325" s="180" t="s">
        <v>93</v>
      </c>
      <c r="AV325" s="13" t="s">
        <v>93</v>
      </c>
      <c r="AW325" s="13" t="s">
        <v>40</v>
      </c>
      <c r="AX325" s="13" t="s">
        <v>91</v>
      </c>
      <c r="AY325" s="180" t="s">
        <v>217</v>
      </c>
    </row>
    <row r="326" spans="1:63" s="12" customFormat="1" ht="22.8" customHeight="1">
      <c r="A326" s="12"/>
      <c r="B326" s="152"/>
      <c r="C326" s="12"/>
      <c r="D326" s="153" t="s">
        <v>82</v>
      </c>
      <c r="E326" s="162" t="s">
        <v>154</v>
      </c>
      <c r="F326" s="162" t="s">
        <v>661</v>
      </c>
      <c r="G326" s="12"/>
      <c r="H326" s="12"/>
      <c r="I326" s="12"/>
      <c r="J326" s="163">
        <f>BK326</f>
        <v>483428.32</v>
      </c>
      <c r="K326" s="12"/>
      <c r="L326" s="152"/>
      <c r="M326" s="156"/>
      <c r="N326" s="157"/>
      <c r="O326" s="157"/>
      <c r="P326" s="158">
        <f>P327+SUM(P328:P342)</f>
        <v>288.4848</v>
      </c>
      <c r="Q326" s="157"/>
      <c r="R326" s="158">
        <f>R327+SUM(R328:R342)</f>
        <v>2.00228</v>
      </c>
      <c r="S326" s="157"/>
      <c r="T326" s="159">
        <f>T327+SUM(T328:T342)</f>
        <v>4.41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153" t="s">
        <v>91</v>
      </c>
      <c r="AT326" s="160" t="s">
        <v>82</v>
      </c>
      <c r="AU326" s="160" t="s">
        <v>91</v>
      </c>
      <c r="AY326" s="153" t="s">
        <v>217</v>
      </c>
      <c r="BK326" s="161">
        <f>BK327+SUM(BK328:BK342)</f>
        <v>483428.32</v>
      </c>
    </row>
    <row r="327" spans="1:65" s="2" customFormat="1" ht="33" customHeight="1">
      <c r="A327" s="33"/>
      <c r="B327" s="164"/>
      <c r="C327" s="165" t="s">
        <v>662</v>
      </c>
      <c r="D327" s="165" t="s">
        <v>219</v>
      </c>
      <c r="E327" s="166" t="s">
        <v>663</v>
      </c>
      <c r="F327" s="167" t="s">
        <v>664</v>
      </c>
      <c r="G327" s="168" t="s">
        <v>267</v>
      </c>
      <c r="H327" s="169">
        <v>3.6</v>
      </c>
      <c r="I327" s="170">
        <v>1030</v>
      </c>
      <c r="J327" s="170">
        <f>ROUND(I327*H327,2)</f>
        <v>3708</v>
      </c>
      <c r="K327" s="171"/>
      <c r="L327" s="34"/>
      <c r="M327" s="172" t="s">
        <v>1</v>
      </c>
      <c r="N327" s="173" t="s">
        <v>48</v>
      </c>
      <c r="O327" s="174">
        <v>0.238</v>
      </c>
      <c r="P327" s="174">
        <f>O327*H327</f>
        <v>0.8568</v>
      </c>
      <c r="Q327" s="174">
        <v>0.49973</v>
      </c>
      <c r="R327" s="174">
        <f>Q327*H327</f>
        <v>1.799028</v>
      </c>
      <c r="S327" s="174">
        <v>0</v>
      </c>
      <c r="T327" s="175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76" t="s">
        <v>223</v>
      </c>
      <c r="AT327" s="176" t="s">
        <v>219</v>
      </c>
      <c r="AU327" s="176" t="s">
        <v>93</v>
      </c>
      <c r="AY327" s="19" t="s">
        <v>217</v>
      </c>
      <c r="BE327" s="177">
        <f>IF(N327="základní",J327,0)</f>
        <v>3708</v>
      </c>
      <c r="BF327" s="177">
        <f>IF(N327="snížená",J327,0)</f>
        <v>0</v>
      </c>
      <c r="BG327" s="177">
        <f>IF(N327="zákl. přenesená",J327,0)</f>
        <v>0</v>
      </c>
      <c r="BH327" s="177">
        <f>IF(N327="sníž. přenesená",J327,0)</f>
        <v>0</v>
      </c>
      <c r="BI327" s="177">
        <f>IF(N327="nulová",J327,0)</f>
        <v>0</v>
      </c>
      <c r="BJ327" s="19" t="s">
        <v>91</v>
      </c>
      <c r="BK327" s="177">
        <f>ROUND(I327*H327,2)</f>
        <v>3708</v>
      </c>
      <c r="BL327" s="19" t="s">
        <v>223</v>
      </c>
      <c r="BM327" s="176" t="s">
        <v>665</v>
      </c>
    </row>
    <row r="328" spans="1:51" s="13" customFormat="1" ht="12">
      <c r="A328" s="13"/>
      <c r="B328" s="178"/>
      <c r="C328" s="13"/>
      <c r="D328" s="179" t="s">
        <v>225</v>
      </c>
      <c r="E328" s="180" t="s">
        <v>1</v>
      </c>
      <c r="F328" s="181" t="s">
        <v>666</v>
      </c>
      <c r="G328" s="13"/>
      <c r="H328" s="182">
        <v>3.6</v>
      </c>
      <c r="I328" s="13"/>
      <c r="J328" s="13"/>
      <c r="K328" s="13"/>
      <c r="L328" s="178"/>
      <c r="M328" s="183"/>
      <c r="N328" s="184"/>
      <c r="O328" s="184"/>
      <c r="P328" s="184"/>
      <c r="Q328" s="184"/>
      <c r="R328" s="184"/>
      <c r="S328" s="184"/>
      <c r="T328" s="18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80" t="s">
        <v>225</v>
      </c>
      <c r="AU328" s="180" t="s">
        <v>93</v>
      </c>
      <c r="AV328" s="13" t="s">
        <v>93</v>
      </c>
      <c r="AW328" s="13" t="s">
        <v>40</v>
      </c>
      <c r="AX328" s="13" t="s">
        <v>91</v>
      </c>
      <c r="AY328" s="180" t="s">
        <v>217</v>
      </c>
    </row>
    <row r="329" spans="1:65" s="2" customFormat="1" ht="24.15" customHeight="1">
      <c r="A329" s="33"/>
      <c r="B329" s="164"/>
      <c r="C329" s="165" t="s">
        <v>667</v>
      </c>
      <c r="D329" s="165" t="s">
        <v>219</v>
      </c>
      <c r="E329" s="166" t="s">
        <v>668</v>
      </c>
      <c r="F329" s="167" t="s">
        <v>669</v>
      </c>
      <c r="G329" s="168" t="s">
        <v>267</v>
      </c>
      <c r="H329" s="169">
        <v>1195.6</v>
      </c>
      <c r="I329" s="170">
        <v>74</v>
      </c>
      <c r="J329" s="170">
        <f>ROUND(I329*H329,2)</f>
        <v>88474.4</v>
      </c>
      <c r="K329" s="171"/>
      <c r="L329" s="34"/>
      <c r="M329" s="172" t="s">
        <v>1</v>
      </c>
      <c r="N329" s="173" t="s">
        <v>48</v>
      </c>
      <c r="O329" s="174">
        <v>0.085</v>
      </c>
      <c r="P329" s="174">
        <f>O329*H329</f>
        <v>101.626</v>
      </c>
      <c r="Q329" s="174">
        <v>0.00017</v>
      </c>
      <c r="R329" s="174">
        <f>Q329*H329</f>
        <v>0.203252</v>
      </c>
      <c r="S329" s="174">
        <v>0</v>
      </c>
      <c r="T329" s="175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76" t="s">
        <v>223</v>
      </c>
      <c r="AT329" s="176" t="s">
        <v>219</v>
      </c>
      <c r="AU329" s="176" t="s">
        <v>93</v>
      </c>
      <c r="AY329" s="19" t="s">
        <v>217</v>
      </c>
      <c r="BE329" s="177">
        <f>IF(N329="základní",J329,0)</f>
        <v>88474.4</v>
      </c>
      <c r="BF329" s="177">
        <f>IF(N329="snížená",J329,0)</f>
        <v>0</v>
      </c>
      <c r="BG329" s="177">
        <f>IF(N329="zákl. přenesená",J329,0)</f>
        <v>0</v>
      </c>
      <c r="BH329" s="177">
        <f>IF(N329="sníž. přenesená",J329,0)</f>
        <v>0</v>
      </c>
      <c r="BI329" s="177">
        <f>IF(N329="nulová",J329,0)</f>
        <v>0</v>
      </c>
      <c r="BJ329" s="19" t="s">
        <v>91</v>
      </c>
      <c r="BK329" s="177">
        <f>ROUND(I329*H329,2)</f>
        <v>88474.4</v>
      </c>
      <c r="BL329" s="19" t="s">
        <v>223</v>
      </c>
      <c r="BM329" s="176" t="s">
        <v>670</v>
      </c>
    </row>
    <row r="330" spans="1:51" s="13" customFormat="1" ht="12">
      <c r="A330" s="13"/>
      <c r="B330" s="178"/>
      <c r="C330" s="13"/>
      <c r="D330" s="179" t="s">
        <v>225</v>
      </c>
      <c r="E330" s="180" t="s">
        <v>671</v>
      </c>
      <c r="F330" s="181" t="s">
        <v>672</v>
      </c>
      <c r="G330" s="13"/>
      <c r="H330" s="182">
        <v>24.36</v>
      </c>
      <c r="I330" s="13"/>
      <c r="J330" s="13"/>
      <c r="K330" s="13"/>
      <c r="L330" s="178"/>
      <c r="M330" s="183"/>
      <c r="N330" s="184"/>
      <c r="O330" s="184"/>
      <c r="P330" s="184"/>
      <c r="Q330" s="184"/>
      <c r="R330" s="184"/>
      <c r="S330" s="184"/>
      <c r="T330" s="18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80" t="s">
        <v>225</v>
      </c>
      <c r="AU330" s="180" t="s">
        <v>93</v>
      </c>
      <c r="AV330" s="13" t="s">
        <v>93</v>
      </c>
      <c r="AW330" s="13" t="s">
        <v>40</v>
      </c>
      <c r="AX330" s="13" t="s">
        <v>83</v>
      </c>
      <c r="AY330" s="180" t="s">
        <v>217</v>
      </c>
    </row>
    <row r="331" spans="1:51" s="14" customFormat="1" ht="12">
      <c r="A331" s="14"/>
      <c r="B331" s="186"/>
      <c r="C331" s="14"/>
      <c r="D331" s="179" t="s">
        <v>225</v>
      </c>
      <c r="E331" s="187" t="s">
        <v>1</v>
      </c>
      <c r="F331" s="188" t="s">
        <v>229</v>
      </c>
      <c r="G331" s="14"/>
      <c r="H331" s="189">
        <v>24.36</v>
      </c>
      <c r="I331" s="14"/>
      <c r="J331" s="14"/>
      <c r="K331" s="14"/>
      <c r="L331" s="186"/>
      <c r="M331" s="190"/>
      <c r="N331" s="191"/>
      <c r="O331" s="191"/>
      <c r="P331" s="191"/>
      <c r="Q331" s="191"/>
      <c r="R331" s="191"/>
      <c r="S331" s="191"/>
      <c r="T331" s="19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187" t="s">
        <v>225</v>
      </c>
      <c r="AU331" s="187" t="s">
        <v>93</v>
      </c>
      <c r="AV331" s="14" t="s">
        <v>102</v>
      </c>
      <c r="AW331" s="14" t="s">
        <v>40</v>
      </c>
      <c r="AX331" s="14" t="s">
        <v>83</v>
      </c>
      <c r="AY331" s="187" t="s">
        <v>217</v>
      </c>
    </row>
    <row r="332" spans="1:51" s="13" customFormat="1" ht="12">
      <c r="A332" s="13"/>
      <c r="B332" s="178"/>
      <c r="C332" s="13"/>
      <c r="D332" s="179" t="s">
        <v>225</v>
      </c>
      <c r="E332" s="180" t="s">
        <v>673</v>
      </c>
      <c r="F332" s="181" t="s">
        <v>674</v>
      </c>
      <c r="G332" s="13"/>
      <c r="H332" s="182">
        <v>73.24</v>
      </c>
      <c r="I332" s="13"/>
      <c r="J332" s="13"/>
      <c r="K332" s="13"/>
      <c r="L332" s="178"/>
      <c r="M332" s="183"/>
      <c r="N332" s="184"/>
      <c r="O332" s="184"/>
      <c r="P332" s="184"/>
      <c r="Q332" s="184"/>
      <c r="R332" s="184"/>
      <c r="S332" s="184"/>
      <c r="T332" s="18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80" t="s">
        <v>225</v>
      </c>
      <c r="AU332" s="180" t="s">
        <v>93</v>
      </c>
      <c r="AV332" s="13" t="s">
        <v>93</v>
      </c>
      <c r="AW332" s="13" t="s">
        <v>40</v>
      </c>
      <c r="AX332" s="13" t="s">
        <v>83</v>
      </c>
      <c r="AY332" s="180" t="s">
        <v>217</v>
      </c>
    </row>
    <row r="333" spans="1:51" s="13" customFormat="1" ht="12">
      <c r="A333" s="13"/>
      <c r="B333" s="178"/>
      <c r="C333" s="13"/>
      <c r="D333" s="179" t="s">
        <v>225</v>
      </c>
      <c r="E333" s="180" t="s">
        <v>675</v>
      </c>
      <c r="F333" s="181" t="s">
        <v>676</v>
      </c>
      <c r="G333" s="13"/>
      <c r="H333" s="182">
        <v>1098</v>
      </c>
      <c r="I333" s="13"/>
      <c r="J333" s="13"/>
      <c r="K333" s="13"/>
      <c r="L333" s="178"/>
      <c r="M333" s="183"/>
      <c r="N333" s="184"/>
      <c r="O333" s="184"/>
      <c r="P333" s="184"/>
      <c r="Q333" s="184"/>
      <c r="R333" s="184"/>
      <c r="S333" s="184"/>
      <c r="T333" s="18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80" t="s">
        <v>225</v>
      </c>
      <c r="AU333" s="180" t="s">
        <v>93</v>
      </c>
      <c r="AV333" s="13" t="s">
        <v>93</v>
      </c>
      <c r="AW333" s="13" t="s">
        <v>40</v>
      </c>
      <c r="AX333" s="13" t="s">
        <v>83</v>
      </c>
      <c r="AY333" s="180" t="s">
        <v>217</v>
      </c>
    </row>
    <row r="334" spans="1:51" s="14" customFormat="1" ht="12">
      <c r="A334" s="14"/>
      <c r="B334" s="186"/>
      <c r="C334" s="14"/>
      <c r="D334" s="179" t="s">
        <v>225</v>
      </c>
      <c r="E334" s="187" t="s">
        <v>677</v>
      </c>
      <c r="F334" s="188" t="s">
        <v>229</v>
      </c>
      <c r="G334" s="14"/>
      <c r="H334" s="189">
        <v>1171.24</v>
      </c>
      <c r="I334" s="14"/>
      <c r="J334" s="14"/>
      <c r="K334" s="14"/>
      <c r="L334" s="186"/>
      <c r="M334" s="190"/>
      <c r="N334" s="191"/>
      <c r="O334" s="191"/>
      <c r="P334" s="191"/>
      <c r="Q334" s="191"/>
      <c r="R334" s="191"/>
      <c r="S334" s="191"/>
      <c r="T334" s="19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187" t="s">
        <v>225</v>
      </c>
      <c r="AU334" s="187" t="s">
        <v>93</v>
      </c>
      <c r="AV334" s="14" t="s">
        <v>102</v>
      </c>
      <c r="AW334" s="14" t="s">
        <v>40</v>
      </c>
      <c r="AX334" s="14" t="s">
        <v>83</v>
      </c>
      <c r="AY334" s="187" t="s">
        <v>217</v>
      </c>
    </row>
    <row r="335" spans="1:51" s="15" customFormat="1" ht="12">
      <c r="A335" s="15"/>
      <c r="B335" s="193"/>
      <c r="C335" s="15"/>
      <c r="D335" s="179" t="s">
        <v>225</v>
      </c>
      <c r="E335" s="194" t="s">
        <v>155</v>
      </c>
      <c r="F335" s="195" t="s">
        <v>271</v>
      </c>
      <c r="G335" s="15"/>
      <c r="H335" s="196">
        <v>1195.6</v>
      </c>
      <c r="I335" s="15"/>
      <c r="J335" s="15"/>
      <c r="K335" s="15"/>
      <c r="L335" s="193"/>
      <c r="M335" s="197"/>
      <c r="N335" s="198"/>
      <c r="O335" s="198"/>
      <c r="P335" s="198"/>
      <c r="Q335" s="198"/>
      <c r="R335" s="198"/>
      <c r="S335" s="198"/>
      <c r="T335" s="199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194" t="s">
        <v>225</v>
      </c>
      <c r="AU335" s="194" t="s">
        <v>93</v>
      </c>
      <c r="AV335" s="15" t="s">
        <v>223</v>
      </c>
      <c r="AW335" s="15" t="s">
        <v>40</v>
      </c>
      <c r="AX335" s="15" t="s">
        <v>91</v>
      </c>
      <c r="AY335" s="194" t="s">
        <v>217</v>
      </c>
    </row>
    <row r="336" spans="1:65" s="2" customFormat="1" ht="16.5" customHeight="1">
      <c r="A336" s="33"/>
      <c r="B336" s="164"/>
      <c r="C336" s="165" t="s">
        <v>678</v>
      </c>
      <c r="D336" s="165" t="s">
        <v>219</v>
      </c>
      <c r="E336" s="166" t="s">
        <v>679</v>
      </c>
      <c r="F336" s="167" t="s">
        <v>680</v>
      </c>
      <c r="G336" s="168" t="s">
        <v>267</v>
      </c>
      <c r="H336" s="169">
        <v>1195.6</v>
      </c>
      <c r="I336" s="170">
        <v>73.3</v>
      </c>
      <c r="J336" s="170">
        <f>ROUND(I336*H336,2)</f>
        <v>87637.48</v>
      </c>
      <c r="K336" s="171"/>
      <c r="L336" s="34"/>
      <c r="M336" s="172" t="s">
        <v>1</v>
      </c>
      <c r="N336" s="173" t="s">
        <v>48</v>
      </c>
      <c r="O336" s="174">
        <v>0.155</v>
      </c>
      <c r="P336" s="174">
        <f>O336*H336</f>
        <v>185.31799999999998</v>
      </c>
      <c r="Q336" s="174">
        <v>0</v>
      </c>
      <c r="R336" s="174">
        <f>Q336*H336</f>
        <v>0</v>
      </c>
      <c r="S336" s="174">
        <v>0</v>
      </c>
      <c r="T336" s="175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76" t="s">
        <v>223</v>
      </c>
      <c r="AT336" s="176" t="s">
        <v>219</v>
      </c>
      <c r="AU336" s="176" t="s">
        <v>93</v>
      </c>
      <c r="AY336" s="19" t="s">
        <v>217</v>
      </c>
      <c r="BE336" s="177">
        <f>IF(N336="základní",J336,0)</f>
        <v>87637.48</v>
      </c>
      <c r="BF336" s="177">
        <f>IF(N336="snížená",J336,0)</f>
        <v>0</v>
      </c>
      <c r="BG336" s="177">
        <f>IF(N336="zákl. přenesená",J336,0)</f>
        <v>0</v>
      </c>
      <c r="BH336" s="177">
        <f>IF(N336="sníž. přenesená",J336,0)</f>
        <v>0</v>
      </c>
      <c r="BI336" s="177">
        <f>IF(N336="nulová",J336,0)</f>
        <v>0</v>
      </c>
      <c r="BJ336" s="19" t="s">
        <v>91</v>
      </c>
      <c r="BK336" s="177">
        <f>ROUND(I336*H336,2)</f>
        <v>87637.48</v>
      </c>
      <c r="BL336" s="19" t="s">
        <v>223</v>
      </c>
      <c r="BM336" s="176" t="s">
        <v>681</v>
      </c>
    </row>
    <row r="337" spans="1:51" s="13" customFormat="1" ht="12">
      <c r="A337" s="13"/>
      <c r="B337" s="178"/>
      <c r="C337" s="13"/>
      <c r="D337" s="179" t="s">
        <v>225</v>
      </c>
      <c r="E337" s="180" t="s">
        <v>1</v>
      </c>
      <c r="F337" s="181" t="s">
        <v>155</v>
      </c>
      <c r="G337" s="13"/>
      <c r="H337" s="182">
        <v>1195.6</v>
      </c>
      <c r="I337" s="13"/>
      <c r="J337" s="13"/>
      <c r="K337" s="13"/>
      <c r="L337" s="178"/>
      <c r="M337" s="183"/>
      <c r="N337" s="184"/>
      <c r="O337" s="184"/>
      <c r="P337" s="184"/>
      <c r="Q337" s="184"/>
      <c r="R337" s="184"/>
      <c r="S337" s="184"/>
      <c r="T337" s="18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80" t="s">
        <v>225</v>
      </c>
      <c r="AU337" s="180" t="s">
        <v>93</v>
      </c>
      <c r="AV337" s="13" t="s">
        <v>93</v>
      </c>
      <c r="AW337" s="13" t="s">
        <v>40</v>
      </c>
      <c r="AX337" s="13" t="s">
        <v>91</v>
      </c>
      <c r="AY337" s="180" t="s">
        <v>217</v>
      </c>
    </row>
    <row r="338" spans="1:65" s="2" customFormat="1" ht="24.15" customHeight="1">
      <c r="A338" s="33"/>
      <c r="B338" s="164"/>
      <c r="C338" s="165" t="s">
        <v>682</v>
      </c>
      <c r="D338" s="165" t="s">
        <v>219</v>
      </c>
      <c r="E338" s="166" t="s">
        <v>683</v>
      </c>
      <c r="F338" s="167" t="s">
        <v>684</v>
      </c>
      <c r="G338" s="168" t="s">
        <v>267</v>
      </c>
      <c r="H338" s="169">
        <v>1.8</v>
      </c>
      <c r="I338" s="170">
        <v>75.8</v>
      </c>
      <c r="J338" s="170">
        <f>ROUND(I338*H338,2)</f>
        <v>136.44</v>
      </c>
      <c r="K338" s="171"/>
      <c r="L338" s="34"/>
      <c r="M338" s="172" t="s">
        <v>1</v>
      </c>
      <c r="N338" s="173" t="s">
        <v>48</v>
      </c>
      <c r="O338" s="174">
        <v>0.14</v>
      </c>
      <c r="P338" s="174">
        <f>O338*H338</f>
        <v>0.25200000000000006</v>
      </c>
      <c r="Q338" s="174">
        <v>0</v>
      </c>
      <c r="R338" s="174">
        <f>Q338*H338</f>
        <v>0</v>
      </c>
      <c r="S338" s="174">
        <v>0.35</v>
      </c>
      <c r="T338" s="175">
        <f>S338*H338</f>
        <v>0.63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76" t="s">
        <v>223</v>
      </c>
      <c r="AT338" s="176" t="s">
        <v>219</v>
      </c>
      <c r="AU338" s="176" t="s">
        <v>93</v>
      </c>
      <c r="AY338" s="19" t="s">
        <v>217</v>
      </c>
      <c r="BE338" s="177">
        <f>IF(N338="základní",J338,0)</f>
        <v>136.44</v>
      </c>
      <c r="BF338" s="177">
        <f>IF(N338="snížená",J338,0)</f>
        <v>0</v>
      </c>
      <c r="BG338" s="177">
        <f>IF(N338="zákl. přenesená",J338,0)</f>
        <v>0</v>
      </c>
      <c r="BH338" s="177">
        <f>IF(N338="sníž. přenesená",J338,0)</f>
        <v>0</v>
      </c>
      <c r="BI338" s="177">
        <f>IF(N338="nulová",J338,0)</f>
        <v>0</v>
      </c>
      <c r="BJ338" s="19" t="s">
        <v>91</v>
      </c>
      <c r="BK338" s="177">
        <f>ROUND(I338*H338,2)</f>
        <v>136.44</v>
      </c>
      <c r="BL338" s="19" t="s">
        <v>223</v>
      </c>
      <c r="BM338" s="176" t="s">
        <v>685</v>
      </c>
    </row>
    <row r="339" spans="1:51" s="13" customFormat="1" ht="12">
      <c r="A339" s="13"/>
      <c r="B339" s="178"/>
      <c r="C339" s="13"/>
      <c r="D339" s="179" t="s">
        <v>225</v>
      </c>
      <c r="E339" s="180" t="s">
        <v>159</v>
      </c>
      <c r="F339" s="181" t="s">
        <v>686</v>
      </c>
      <c r="G339" s="13"/>
      <c r="H339" s="182">
        <v>1.8</v>
      </c>
      <c r="I339" s="13"/>
      <c r="J339" s="13"/>
      <c r="K339" s="13"/>
      <c r="L339" s="178"/>
      <c r="M339" s="183"/>
      <c r="N339" s="184"/>
      <c r="O339" s="184"/>
      <c r="P339" s="184"/>
      <c r="Q339" s="184"/>
      <c r="R339" s="184"/>
      <c r="S339" s="184"/>
      <c r="T339" s="18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80" t="s">
        <v>225</v>
      </c>
      <c r="AU339" s="180" t="s">
        <v>93</v>
      </c>
      <c r="AV339" s="13" t="s">
        <v>93</v>
      </c>
      <c r="AW339" s="13" t="s">
        <v>40</v>
      </c>
      <c r="AX339" s="13" t="s">
        <v>91</v>
      </c>
      <c r="AY339" s="180" t="s">
        <v>217</v>
      </c>
    </row>
    <row r="340" spans="1:65" s="2" customFormat="1" ht="24.15" customHeight="1">
      <c r="A340" s="33"/>
      <c r="B340" s="164"/>
      <c r="C340" s="165" t="s">
        <v>687</v>
      </c>
      <c r="D340" s="165" t="s">
        <v>219</v>
      </c>
      <c r="E340" s="166" t="s">
        <v>688</v>
      </c>
      <c r="F340" s="167" t="s">
        <v>689</v>
      </c>
      <c r="G340" s="168" t="s">
        <v>267</v>
      </c>
      <c r="H340" s="169">
        <v>1.8</v>
      </c>
      <c r="I340" s="170">
        <v>130</v>
      </c>
      <c r="J340" s="170">
        <f>ROUND(I340*H340,2)</f>
        <v>234</v>
      </c>
      <c r="K340" s="171"/>
      <c r="L340" s="34"/>
      <c r="M340" s="172" t="s">
        <v>1</v>
      </c>
      <c r="N340" s="173" t="s">
        <v>48</v>
      </c>
      <c r="O340" s="174">
        <v>0.24</v>
      </c>
      <c r="P340" s="174">
        <f>O340*H340</f>
        <v>0.432</v>
      </c>
      <c r="Q340" s="174">
        <v>0</v>
      </c>
      <c r="R340" s="174">
        <f>Q340*H340</f>
        <v>0</v>
      </c>
      <c r="S340" s="174">
        <v>2.1</v>
      </c>
      <c r="T340" s="175">
        <f>S340*H340</f>
        <v>3.7800000000000002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76" t="s">
        <v>223</v>
      </c>
      <c r="AT340" s="176" t="s">
        <v>219</v>
      </c>
      <c r="AU340" s="176" t="s">
        <v>93</v>
      </c>
      <c r="AY340" s="19" t="s">
        <v>217</v>
      </c>
      <c r="BE340" s="177">
        <f>IF(N340="základní",J340,0)</f>
        <v>234</v>
      </c>
      <c r="BF340" s="177">
        <f>IF(N340="snížená",J340,0)</f>
        <v>0</v>
      </c>
      <c r="BG340" s="177">
        <f>IF(N340="zákl. přenesená",J340,0)</f>
        <v>0</v>
      </c>
      <c r="BH340" s="177">
        <f>IF(N340="sníž. přenesená",J340,0)</f>
        <v>0</v>
      </c>
      <c r="BI340" s="177">
        <f>IF(N340="nulová",J340,0)</f>
        <v>0</v>
      </c>
      <c r="BJ340" s="19" t="s">
        <v>91</v>
      </c>
      <c r="BK340" s="177">
        <f>ROUND(I340*H340,2)</f>
        <v>234</v>
      </c>
      <c r="BL340" s="19" t="s">
        <v>223</v>
      </c>
      <c r="BM340" s="176" t="s">
        <v>690</v>
      </c>
    </row>
    <row r="341" spans="1:51" s="13" customFormat="1" ht="12">
      <c r="A341" s="13"/>
      <c r="B341" s="178"/>
      <c r="C341" s="13"/>
      <c r="D341" s="179" t="s">
        <v>225</v>
      </c>
      <c r="E341" s="180" t="s">
        <v>161</v>
      </c>
      <c r="F341" s="181" t="s">
        <v>691</v>
      </c>
      <c r="G341" s="13"/>
      <c r="H341" s="182">
        <v>1.8</v>
      </c>
      <c r="I341" s="13"/>
      <c r="J341" s="13"/>
      <c r="K341" s="13"/>
      <c r="L341" s="178"/>
      <c r="M341" s="183"/>
      <c r="N341" s="184"/>
      <c r="O341" s="184"/>
      <c r="P341" s="184"/>
      <c r="Q341" s="184"/>
      <c r="R341" s="184"/>
      <c r="S341" s="184"/>
      <c r="T341" s="18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80" t="s">
        <v>225</v>
      </c>
      <c r="AU341" s="180" t="s">
        <v>93</v>
      </c>
      <c r="AV341" s="13" t="s">
        <v>93</v>
      </c>
      <c r="AW341" s="13" t="s">
        <v>40</v>
      </c>
      <c r="AX341" s="13" t="s">
        <v>91</v>
      </c>
      <c r="AY341" s="180" t="s">
        <v>217</v>
      </c>
    </row>
    <row r="342" spans="1:63" s="12" customFormat="1" ht="20.85" customHeight="1">
      <c r="A342" s="12"/>
      <c r="B342" s="152"/>
      <c r="C342" s="12"/>
      <c r="D342" s="153" t="s">
        <v>82</v>
      </c>
      <c r="E342" s="162" t="s">
        <v>692</v>
      </c>
      <c r="F342" s="162" t="s">
        <v>693</v>
      </c>
      <c r="G342" s="12"/>
      <c r="H342" s="12"/>
      <c r="I342" s="12"/>
      <c r="J342" s="163">
        <f>BK342</f>
        <v>303238</v>
      </c>
      <c r="K342" s="12"/>
      <c r="L342" s="152"/>
      <c r="M342" s="156"/>
      <c r="N342" s="157"/>
      <c r="O342" s="157"/>
      <c r="P342" s="158">
        <f>SUM(P343:P356)</f>
        <v>0</v>
      </c>
      <c r="Q342" s="157"/>
      <c r="R342" s="158">
        <f>SUM(R343:R356)</f>
        <v>0</v>
      </c>
      <c r="S342" s="157"/>
      <c r="T342" s="159">
        <f>SUM(T343:T356)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153" t="s">
        <v>91</v>
      </c>
      <c r="AT342" s="160" t="s">
        <v>82</v>
      </c>
      <c r="AU342" s="160" t="s">
        <v>93</v>
      </c>
      <c r="AY342" s="153" t="s">
        <v>217</v>
      </c>
      <c r="BK342" s="161">
        <f>SUM(BK343:BK356)</f>
        <v>303238</v>
      </c>
    </row>
    <row r="343" spans="1:65" s="2" customFormat="1" ht="21.75" customHeight="1">
      <c r="A343" s="33"/>
      <c r="B343" s="164"/>
      <c r="C343" s="165" t="s">
        <v>694</v>
      </c>
      <c r="D343" s="165" t="s">
        <v>219</v>
      </c>
      <c r="E343" s="166" t="s">
        <v>695</v>
      </c>
      <c r="F343" s="167" t="s">
        <v>696</v>
      </c>
      <c r="G343" s="168" t="s">
        <v>451</v>
      </c>
      <c r="H343" s="169">
        <v>1</v>
      </c>
      <c r="I343" s="170">
        <v>5000</v>
      </c>
      <c r="J343" s="170">
        <f>ROUND(I343*H343,2)</f>
        <v>5000</v>
      </c>
      <c r="K343" s="171"/>
      <c r="L343" s="34"/>
      <c r="M343" s="172" t="s">
        <v>1</v>
      </c>
      <c r="N343" s="173" t="s">
        <v>48</v>
      </c>
      <c r="O343" s="174">
        <v>0</v>
      </c>
      <c r="P343" s="174">
        <f>O343*H343</f>
        <v>0</v>
      </c>
      <c r="Q343" s="174">
        <v>0</v>
      </c>
      <c r="R343" s="174">
        <f>Q343*H343</f>
        <v>0</v>
      </c>
      <c r="S343" s="174">
        <v>0</v>
      </c>
      <c r="T343" s="175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76" t="s">
        <v>223</v>
      </c>
      <c r="AT343" s="176" t="s">
        <v>219</v>
      </c>
      <c r="AU343" s="176" t="s">
        <v>102</v>
      </c>
      <c r="AY343" s="19" t="s">
        <v>217</v>
      </c>
      <c r="BE343" s="177">
        <f>IF(N343="základní",J343,0)</f>
        <v>5000</v>
      </c>
      <c r="BF343" s="177">
        <f>IF(N343="snížená",J343,0)</f>
        <v>0</v>
      </c>
      <c r="BG343" s="177">
        <f>IF(N343="zákl. přenesená",J343,0)</f>
        <v>0</v>
      </c>
      <c r="BH343" s="177">
        <f>IF(N343="sníž. přenesená",J343,0)</f>
        <v>0</v>
      </c>
      <c r="BI343" s="177">
        <f>IF(N343="nulová",J343,0)</f>
        <v>0</v>
      </c>
      <c r="BJ343" s="19" t="s">
        <v>91</v>
      </c>
      <c r="BK343" s="177">
        <f>ROUND(I343*H343,2)</f>
        <v>5000</v>
      </c>
      <c r="BL343" s="19" t="s">
        <v>223</v>
      </c>
      <c r="BM343" s="176" t="s">
        <v>697</v>
      </c>
    </row>
    <row r="344" spans="1:65" s="2" customFormat="1" ht="24.15" customHeight="1">
      <c r="A344" s="33"/>
      <c r="B344" s="164"/>
      <c r="C344" s="165" t="s">
        <v>698</v>
      </c>
      <c r="D344" s="165" t="s">
        <v>219</v>
      </c>
      <c r="E344" s="166" t="s">
        <v>699</v>
      </c>
      <c r="F344" s="167" t="s">
        <v>700</v>
      </c>
      <c r="G344" s="168" t="s">
        <v>451</v>
      </c>
      <c r="H344" s="169">
        <v>1</v>
      </c>
      <c r="I344" s="170">
        <v>100000</v>
      </c>
      <c r="J344" s="170">
        <f>ROUND(I344*H344,2)</f>
        <v>100000</v>
      </c>
      <c r="K344" s="171"/>
      <c r="L344" s="34"/>
      <c r="M344" s="172" t="s">
        <v>1</v>
      </c>
      <c r="N344" s="173" t="s">
        <v>48</v>
      </c>
      <c r="O344" s="174">
        <v>0</v>
      </c>
      <c r="P344" s="174">
        <f>O344*H344</f>
        <v>0</v>
      </c>
      <c r="Q344" s="174">
        <v>0</v>
      </c>
      <c r="R344" s="174">
        <f>Q344*H344</f>
        <v>0</v>
      </c>
      <c r="S344" s="174">
        <v>0</v>
      </c>
      <c r="T344" s="175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76" t="s">
        <v>223</v>
      </c>
      <c r="AT344" s="176" t="s">
        <v>219</v>
      </c>
      <c r="AU344" s="176" t="s">
        <v>102</v>
      </c>
      <c r="AY344" s="19" t="s">
        <v>217</v>
      </c>
      <c r="BE344" s="177">
        <f>IF(N344="základní",J344,0)</f>
        <v>100000</v>
      </c>
      <c r="BF344" s="177">
        <f>IF(N344="snížená",J344,0)</f>
        <v>0</v>
      </c>
      <c r="BG344" s="177">
        <f>IF(N344="zákl. přenesená",J344,0)</f>
        <v>0</v>
      </c>
      <c r="BH344" s="177">
        <f>IF(N344="sníž. přenesená",J344,0)</f>
        <v>0</v>
      </c>
      <c r="BI344" s="177">
        <f>IF(N344="nulová",J344,0)</f>
        <v>0</v>
      </c>
      <c r="BJ344" s="19" t="s">
        <v>91</v>
      </c>
      <c r="BK344" s="177">
        <f>ROUND(I344*H344,2)</f>
        <v>100000</v>
      </c>
      <c r="BL344" s="19" t="s">
        <v>223</v>
      </c>
      <c r="BM344" s="176" t="s">
        <v>701</v>
      </c>
    </row>
    <row r="345" spans="1:65" s="2" customFormat="1" ht="24.15" customHeight="1">
      <c r="A345" s="33"/>
      <c r="B345" s="164"/>
      <c r="C345" s="165" t="s">
        <v>702</v>
      </c>
      <c r="D345" s="165" t="s">
        <v>219</v>
      </c>
      <c r="E345" s="166" t="s">
        <v>703</v>
      </c>
      <c r="F345" s="167" t="s">
        <v>704</v>
      </c>
      <c r="G345" s="168" t="s">
        <v>451</v>
      </c>
      <c r="H345" s="169">
        <v>1</v>
      </c>
      <c r="I345" s="170">
        <v>10000</v>
      </c>
      <c r="J345" s="170">
        <f>ROUND(I345*H345,2)</f>
        <v>10000</v>
      </c>
      <c r="K345" s="171"/>
      <c r="L345" s="34"/>
      <c r="M345" s="172" t="s">
        <v>1</v>
      </c>
      <c r="N345" s="173" t="s">
        <v>48</v>
      </c>
      <c r="O345" s="174">
        <v>0</v>
      </c>
      <c r="P345" s="174">
        <f>O345*H345</f>
        <v>0</v>
      </c>
      <c r="Q345" s="174">
        <v>0</v>
      </c>
      <c r="R345" s="174">
        <f>Q345*H345</f>
        <v>0</v>
      </c>
      <c r="S345" s="174">
        <v>0</v>
      </c>
      <c r="T345" s="175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76" t="s">
        <v>223</v>
      </c>
      <c r="AT345" s="176" t="s">
        <v>219</v>
      </c>
      <c r="AU345" s="176" t="s">
        <v>102</v>
      </c>
      <c r="AY345" s="19" t="s">
        <v>217</v>
      </c>
      <c r="BE345" s="177">
        <f>IF(N345="základní",J345,0)</f>
        <v>10000</v>
      </c>
      <c r="BF345" s="177">
        <f>IF(N345="snížená",J345,0)</f>
        <v>0</v>
      </c>
      <c r="BG345" s="177">
        <f>IF(N345="zákl. přenesená",J345,0)</f>
        <v>0</v>
      </c>
      <c r="BH345" s="177">
        <f>IF(N345="sníž. přenesená",J345,0)</f>
        <v>0</v>
      </c>
      <c r="BI345" s="177">
        <f>IF(N345="nulová",J345,0)</f>
        <v>0</v>
      </c>
      <c r="BJ345" s="19" t="s">
        <v>91</v>
      </c>
      <c r="BK345" s="177">
        <f>ROUND(I345*H345,2)</f>
        <v>10000</v>
      </c>
      <c r="BL345" s="19" t="s">
        <v>223</v>
      </c>
      <c r="BM345" s="176" t="s">
        <v>705</v>
      </c>
    </row>
    <row r="346" spans="1:65" s="2" customFormat="1" ht="24.15" customHeight="1">
      <c r="A346" s="33"/>
      <c r="B346" s="164"/>
      <c r="C346" s="165" t="s">
        <v>706</v>
      </c>
      <c r="D346" s="165" t="s">
        <v>219</v>
      </c>
      <c r="E346" s="166" t="s">
        <v>707</v>
      </c>
      <c r="F346" s="167" t="s">
        <v>708</v>
      </c>
      <c r="G346" s="168" t="s">
        <v>451</v>
      </c>
      <c r="H346" s="169">
        <v>1</v>
      </c>
      <c r="I346" s="170">
        <v>1000</v>
      </c>
      <c r="J346" s="170">
        <f>ROUND(I346*H346,2)</f>
        <v>1000</v>
      </c>
      <c r="K346" s="171"/>
      <c r="L346" s="34"/>
      <c r="M346" s="172" t="s">
        <v>1</v>
      </c>
      <c r="N346" s="173" t="s">
        <v>48</v>
      </c>
      <c r="O346" s="174">
        <v>0</v>
      </c>
      <c r="P346" s="174">
        <f>O346*H346</f>
        <v>0</v>
      </c>
      <c r="Q346" s="174">
        <v>0</v>
      </c>
      <c r="R346" s="174">
        <f>Q346*H346</f>
        <v>0</v>
      </c>
      <c r="S346" s="174">
        <v>0</v>
      </c>
      <c r="T346" s="175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76" t="s">
        <v>223</v>
      </c>
      <c r="AT346" s="176" t="s">
        <v>219</v>
      </c>
      <c r="AU346" s="176" t="s">
        <v>102</v>
      </c>
      <c r="AY346" s="19" t="s">
        <v>217</v>
      </c>
      <c r="BE346" s="177">
        <f>IF(N346="základní",J346,0)</f>
        <v>1000</v>
      </c>
      <c r="BF346" s="177">
        <f>IF(N346="snížená",J346,0)</f>
        <v>0</v>
      </c>
      <c r="BG346" s="177">
        <f>IF(N346="zákl. přenesená",J346,0)</f>
        <v>0</v>
      </c>
      <c r="BH346" s="177">
        <f>IF(N346="sníž. přenesená",J346,0)</f>
        <v>0</v>
      </c>
      <c r="BI346" s="177">
        <f>IF(N346="nulová",J346,0)</f>
        <v>0</v>
      </c>
      <c r="BJ346" s="19" t="s">
        <v>91</v>
      </c>
      <c r="BK346" s="177">
        <f>ROUND(I346*H346,2)</f>
        <v>1000</v>
      </c>
      <c r="BL346" s="19" t="s">
        <v>223</v>
      </c>
      <c r="BM346" s="176" t="s">
        <v>709</v>
      </c>
    </row>
    <row r="347" spans="1:65" s="2" customFormat="1" ht="24.15" customHeight="1">
      <c r="A347" s="33"/>
      <c r="B347" s="164"/>
      <c r="C347" s="165" t="s">
        <v>710</v>
      </c>
      <c r="D347" s="165" t="s">
        <v>219</v>
      </c>
      <c r="E347" s="166" t="s">
        <v>711</v>
      </c>
      <c r="F347" s="167" t="s">
        <v>712</v>
      </c>
      <c r="G347" s="168" t="s">
        <v>267</v>
      </c>
      <c r="H347" s="169">
        <v>1</v>
      </c>
      <c r="I347" s="170">
        <v>150</v>
      </c>
      <c r="J347" s="170">
        <f>ROUND(I347*H347,2)</f>
        <v>150</v>
      </c>
      <c r="K347" s="171"/>
      <c r="L347" s="34"/>
      <c r="M347" s="172" t="s">
        <v>1</v>
      </c>
      <c r="N347" s="173" t="s">
        <v>48</v>
      </c>
      <c r="O347" s="174">
        <v>0</v>
      </c>
      <c r="P347" s="174">
        <f>O347*H347</f>
        <v>0</v>
      </c>
      <c r="Q347" s="174">
        <v>0</v>
      </c>
      <c r="R347" s="174">
        <f>Q347*H347</f>
        <v>0</v>
      </c>
      <c r="S347" s="174">
        <v>0</v>
      </c>
      <c r="T347" s="175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76" t="s">
        <v>223</v>
      </c>
      <c r="AT347" s="176" t="s">
        <v>219</v>
      </c>
      <c r="AU347" s="176" t="s">
        <v>102</v>
      </c>
      <c r="AY347" s="19" t="s">
        <v>217</v>
      </c>
      <c r="BE347" s="177">
        <f>IF(N347="základní",J347,0)</f>
        <v>150</v>
      </c>
      <c r="BF347" s="177">
        <f>IF(N347="snížená",J347,0)</f>
        <v>0</v>
      </c>
      <c r="BG347" s="177">
        <f>IF(N347="zákl. přenesená",J347,0)</f>
        <v>0</v>
      </c>
      <c r="BH347" s="177">
        <f>IF(N347="sníž. přenesená",J347,0)</f>
        <v>0</v>
      </c>
      <c r="BI347" s="177">
        <f>IF(N347="nulová",J347,0)</f>
        <v>0</v>
      </c>
      <c r="BJ347" s="19" t="s">
        <v>91</v>
      </c>
      <c r="BK347" s="177">
        <f>ROUND(I347*H347,2)</f>
        <v>150</v>
      </c>
      <c r="BL347" s="19" t="s">
        <v>223</v>
      </c>
      <c r="BM347" s="176" t="s">
        <v>713</v>
      </c>
    </row>
    <row r="348" spans="1:51" s="13" customFormat="1" ht="12">
      <c r="A348" s="13"/>
      <c r="B348" s="178"/>
      <c r="C348" s="13"/>
      <c r="D348" s="179" t="s">
        <v>225</v>
      </c>
      <c r="E348" s="180" t="s">
        <v>714</v>
      </c>
      <c r="F348" s="181" t="s">
        <v>715</v>
      </c>
      <c r="G348" s="13"/>
      <c r="H348" s="182">
        <v>1</v>
      </c>
      <c r="I348" s="13"/>
      <c r="J348" s="13"/>
      <c r="K348" s="13"/>
      <c r="L348" s="178"/>
      <c r="M348" s="183"/>
      <c r="N348" s="184"/>
      <c r="O348" s="184"/>
      <c r="P348" s="184"/>
      <c r="Q348" s="184"/>
      <c r="R348" s="184"/>
      <c r="S348" s="184"/>
      <c r="T348" s="18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80" t="s">
        <v>225</v>
      </c>
      <c r="AU348" s="180" t="s">
        <v>102</v>
      </c>
      <c r="AV348" s="13" t="s">
        <v>93</v>
      </c>
      <c r="AW348" s="13" t="s">
        <v>40</v>
      </c>
      <c r="AX348" s="13" t="s">
        <v>91</v>
      </c>
      <c r="AY348" s="180" t="s">
        <v>217</v>
      </c>
    </row>
    <row r="349" spans="1:65" s="2" customFormat="1" ht="24.15" customHeight="1">
      <c r="A349" s="33"/>
      <c r="B349" s="164"/>
      <c r="C349" s="165" t="s">
        <v>716</v>
      </c>
      <c r="D349" s="165" t="s">
        <v>219</v>
      </c>
      <c r="E349" s="166" t="s">
        <v>717</v>
      </c>
      <c r="F349" s="167" t="s">
        <v>718</v>
      </c>
      <c r="G349" s="168" t="s">
        <v>451</v>
      </c>
      <c r="H349" s="169">
        <v>12</v>
      </c>
      <c r="I349" s="170">
        <v>1000</v>
      </c>
      <c r="J349" s="170">
        <f>ROUND(I349*H349,2)</f>
        <v>12000</v>
      </c>
      <c r="K349" s="171"/>
      <c r="L349" s="34"/>
      <c r="M349" s="172" t="s">
        <v>1</v>
      </c>
      <c r="N349" s="173" t="s">
        <v>48</v>
      </c>
      <c r="O349" s="174">
        <v>0</v>
      </c>
      <c r="P349" s="174">
        <f>O349*H349</f>
        <v>0</v>
      </c>
      <c r="Q349" s="174">
        <v>0</v>
      </c>
      <c r="R349" s="174">
        <f>Q349*H349</f>
        <v>0</v>
      </c>
      <c r="S349" s="174">
        <v>0</v>
      </c>
      <c r="T349" s="175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76" t="s">
        <v>223</v>
      </c>
      <c r="AT349" s="176" t="s">
        <v>219</v>
      </c>
      <c r="AU349" s="176" t="s">
        <v>102</v>
      </c>
      <c r="AY349" s="19" t="s">
        <v>217</v>
      </c>
      <c r="BE349" s="177">
        <f>IF(N349="základní",J349,0)</f>
        <v>12000</v>
      </c>
      <c r="BF349" s="177">
        <f>IF(N349="snížená",J349,0)</f>
        <v>0</v>
      </c>
      <c r="BG349" s="177">
        <f>IF(N349="zákl. přenesená",J349,0)</f>
        <v>0</v>
      </c>
      <c r="BH349" s="177">
        <f>IF(N349="sníž. přenesená",J349,0)</f>
        <v>0</v>
      </c>
      <c r="BI349" s="177">
        <f>IF(N349="nulová",J349,0)</f>
        <v>0</v>
      </c>
      <c r="BJ349" s="19" t="s">
        <v>91</v>
      </c>
      <c r="BK349" s="177">
        <f>ROUND(I349*H349,2)</f>
        <v>12000</v>
      </c>
      <c r="BL349" s="19" t="s">
        <v>223</v>
      </c>
      <c r="BM349" s="176" t="s">
        <v>719</v>
      </c>
    </row>
    <row r="350" spans="1:51" s="13" customFormat="1" ht="12">
      <c r="A350" s="13"/>
      <c r="B350" s="178"/>
      <c r="C350" s="13"/>
      <c r="D350" s="179" t="s">
        <v>225</v>
      </c>
      <c r="E350" s="180" t="s">
        <v>1</v>
      </c>
      <c r="F350" s="181" t="s">
        <v>310</v>
      </c>
      <c r="G350" s="13"/>
      <c r="H350" s="182">
        <v>12</v>
      </c>
      <c r="I350" s="13"/>
      <c r="J350" s="13"/>
      <c r="K350" s="13"/>
      <c r="L350" s="178"/>
      <c r="M350" s="183"/>
      <c r="N350" s="184"/>
      <c r="O350" s="184"/>
      <c r="P350" s="184"/>
      <c r="Q350" s="184"/>
      <c r="R350" s="184"/>
      <c r="S350" s="184"/>
      <c r="T350" s="18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80" t="s">
        <v>225</v>
      </c>
      <c r="AU350" s="180" t="s">
        <v>102</v>
      </c>
      <c r="AV350" s="13" t="s">
        <v>93</v>
      </c>
      <c r="AW350" s="13" t="s">
        <v>40</v>
      </c>
      <c r="AX350" s="13" t="s">
        <v>91</v>
      </c>
      <c r="AY350" s="180" t="s">
        <v>217</v>
      </c>
    </row>
    <row r="351" spans="1:65" s="2" customFormat="1" ht="24.15" customHeight="1">
      <c r="A351" s="33"/>
      <c r="B351" s="164"/>
      <c r="C351" s="165" t="s">
        <v>720</v>
      </c>
      <c r="D351" s="165" t="s">
        <v>219</v>
      </c>
      <c r="E351" s="166" t="s">
        <v>721</v>
      </c>
      <c r="F351" s="167" t="s">
        <v>722</v>
      </c>
      <c r="G351" s="168" t="s">
        <v>451</v>
      </c>
      <c r="H351" s="169">
        <v>1</v>
      </c>
      <c r="I351" s="170">
        <v>50000</v>
      </c>
      <c r="J351" s="170">
        <f>ROUND(I351*H351,2)</f>
        <v>50000</v>
      </c>
      <c r="K351" s="171"/>
      <c r="L351" s="34"/>
      <c r="M351" s="172" t="s">
        <v>1</v>
      </c>
      <c r="N351" s="173" t="s">
        <v>48</v>
      </c>
      <c r="O351" s="174">
        <v>0</v>
      </c>
      <c r="P351" s="174">
        <f>O351*H351</f>
        <v>0</v>
      </c>
      <c r="Q351" s="174">
        <v>0</v>
      </c>
      <c r="R351" s="174">
        <f>Q351*H351</f>
        <v>0</v>
      </c>
      <c r="S351" s="174">
        <v>0</v>
      </c>
      <c r="T351" s="175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76" t="s">
        <v>223</v>
      </c>
      <c r="AT351" s="176" t="s">
        <v>219</v>
      </c>
      <c r="AU351" s="176" t="s">
        <v>102</v>
      </c>
      <c r="AY351" s="19" t="s">
        <v>217</v>
      </c>
      <c r="BE351" s="177">
        <f>IF(N351="základní",J351,0)</f>
        <v>50000</v>
      </c>
      <c r="BF351" s="177">
        <f>IF(N351="snížená",J351,0)</f>
        <v>0</v>
      </c>
      <c r="BG351" s="177">
        <f>IF(N351="zákl. přenesená",J351,0)</f>
        <v>0</v>
      </c>
      <c r="BH351" s="177">
        <f>IF(N351="sníž. přenesená",J351,0)</f>
        <v>0</v>
      </c>
      <c r="BI351" s="177">
        <f>IF(N351="nulová",J351,0)</f>
        <v>0</v>
      </c>
      <c r="BJ351" s="19" t="s">
        <v>91</v>
      </c>
      <c r="BK351" s="177">
        <f>ROUND(I351*H351,2)</f>
        <v>50000</v>
      </c>
      <c r="BL351" s="19" t="s">
        <v>223</v>
      </c>
      <c r="BM351" s="176" t="s">
        <v>723</v>
      </c>
    </row>
    <row r="352" spans="1:65" s="2" customFormat="1" ht="24.15" customHeight="1">
      <c r="A352" s="33"/>
      <c r="B352" s="164"/>
      <c r="C352" s="165" t="s">
        <v>724</v>
      </c>
      <c r="D352" s="165" t="s">
        <v>219</v>
      </c>
      <c r="E352" s="166" t="s">
        <v>725</v>
      </c>
      <c r="F352" s="167" t="s">
        <v>726</v>
      </c>
      <c r="G352" s="168" t="s">
        <v>451</v>
      </c>
      <c r="H352" s="169">
        <v>13.584</v>
      </c>
      <c r="I352" s="170">
        <v>7000</v>
      </c>
      <c r="J352" s="170">
        <f>ROUND(I352*H352,2)</f>
        <v>95088</v>
      </c>
      <c r="K352" s="171"/>
      <c r="L352" s="34"/>
      <c r="M352" s="172" t="s">
        <v>1</v>
      </c>
      <c r="N352" s="173" t="s">
        <v>48</v>
      </c>
      <c r="O352" s="174">
        <v>0</v>
      </c>
      <c r="P352" s="174">
        <f>O352*H352</f>
        <v>0</v>
      </c>
      <c r="Q352" s="174">
        <v>0</v>
      </c>
      <c r="R352" s="174">
        <f>Q352*H352</f>
        <v>0</v>
      </c>
      <c r="S352" s="174">
        <v>0</v>
      </c>
      <c r="T352" s="175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76" t="s">
        <v>223</v>
      </c>
      <c r="AT352" s="176" t="s">
        <v>219</v>
      </c>
      <c r="AU352" s="176" t="s">
        <v>102</v>
      </c>
      <c r="AY352" s="19" t="s">
        <v>217</v>
      </c>
      <c r="BE352" s="177">
        <f>IF(N352="základní",J352,0)</f>
        <v>95088</v>
      </c>
      <c r="BF352" s="177">
        <f>IF(N352="snížená",J352,0)</f>
        <v>0</v>
      </c>
      <c r="BG352" s="177">
        <f>IF(N352="zákl. přenesená",J352,0)</f>
        <v>0</v>
      </c>
      <c r="BH352" s="177">
        <f>IF(N352="sníž. přenesená",J352,0)</f>
        <v>0</v>
      </c>
      <c r="BI352" s="177">
        <f>IF(N352="nulová",J352,0)</f>
        <v>0</v>
      </c>
      <c r="BJ352" s="19" t="s">
        <v>91</v>
      </c>
      <c r="BK352" s="177">
        <f>ROUND(I352*H352,2)</f>
        <v>95088</v>
      </c>
      <c r="BL352" s="19" t="s">
        <v>223</v>
      </c>
      <c r="BM352" s="176" t="s">
        <v>727</v>
      </c>
    </row>
    <row r="353" spans="1:51" s="13" customFormat="1" ht="12">
      <c r="A353" s="13"/>
      <c r="B353" s="178"/>
      <c r="C353" s="13"/>
      <c r="D353" s="179" t="s">
        <v>225</v>
      </c>
      <c r="E353" s="180" t="s">
        <v>1</v>
      </c>
      <c r="F353" s="181" t="s">
        <v>728</v>
      </c>
      <c r="G353" s="13"/>
      <c r="H353" s="182">
        <v>13.584</v>
      </c>
      <c r="I353" s="13"/>
      <c r="J353" s="13"/>
      <c r="K353" s="13"/>
      <c r="L353" s="178"/>
      <c r="M353" s="183"/>
      <c r="N353" s="184"/>
      <c r="O353" s="184"/>
      <c r="P353" s="184"/>
      <c r="Q353" s="184"/>
      <c r="R353" s="184"/>
      <c r="S353" s="184"/>
      <c r="T353" s="18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80" t="s">
        <v>225</v>
      </c>
      <c r="AU353" s="180" t="s">
        <v>102</v>
      </c>
      <c r="AV353" s="13" t="s">
        <v>93</v>
      </c>
      <c r="AW353" s="13" t="s">
        <v>40</v>
      </c>
      <c r="AX353" s="13" t="s">
        <v>91</v>
      </c>
      <c r="AY353" s="180" t="s">
        <v>217</v>
      </c>
    </row>
    <row r="354" spans="1:65" s="2" customFormat="1" ht="24.15" customHeight="1">
      <c r="A354" s="33"/>
      <c r="B354" s="164"/>
      <c r="C354" s="165" t="s">
        <v>729</v>
      </c>
      <c r="D354" s="165" t="s">
        <v>219</v>
      </c>
      <c r="E354" s="166" t="s">
        <v>730</v>
      </c>
      <c r="F354" s="167" t="s">
        <v>731</v>
      </c>
      <c r="G354" s="168" t="s">
        <v>451</v>
      </c>
      <c r="H354" s="169">
        <v>2</v>
      </c>
      <c r="I354" s="170">
        <v>10000</v>
      </c>
      <c r="J354" s="170">
        <f>ROUND(I354*H354,2)</f>
        <v>20000</v>
      </c>
      <c r="K354" s="171"/>
      <c r="L354" s="34"/>
      <c r="M354" s="172" t="s">
        <v>1</v>
      </c>
      <c r="N354" s="173" t="s">
        <v>48</v>
      </c>
      <c r="O354" s="174">
        <v>0</v>
      </c>
      <c r="P354" s="174">
        <f>O354*H354</f>
        <v>0</v>
      </c>
      <c r="Q354" s="174">
        <v>0</v>
      </c>
      <c r="R354" s="174">
        <f>Q354*H354</f>
        <v>0</v>
      </c>
      <c r="S354" s="174">
        <v>0</v>
      </c>
      <c r="T354" s="175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76" t="s">
        <v>223</v>
      </c>
      <c r="AT354" s="176" t="s">
        <v>219</v>
      </c>
      <c r="AU354" s="176" t="s">
        <v>102</v>
      </c>
      <c r="AY354" s="19" t="s">
        <v>217</v>
      </c>
      <c r="BE354" s="177">
        <f>IF(N354="základní",J354,0)</f>
        <v>20000</v>
      </c>
      <c r="BF354" s="177">
        <f>IF(N354="snížená",J354,0)</f>
        <v>0</v>
      </c>
      <c r="BG354" s="177">
        <f>IF(N354="zákl. přenesená",J354,0)</f>
        <v>0</v>
      </c>
      <c r="BH354" s="177">
        <f>IF(N354="sníž. přenesená",J354,0)</f>
        <v>0</v>
      </c>
      <c r="BI354" s="177">
        <f>IF(N354="nulová",J354,0)</f>
        <v>0</v>
      </c>
      <c r="BJ354" s="19" t="s">
        <v>91</v>
      </c>
      <c r="BK354" s="177">
        <f>ROUND(I354*H354,2)</f>
        <v>20000</v>
      </c>
      <c r="BL354" s="19" t="s">
        <v>223</v>
      </c>
      <c r="BM354" s="176" t="s">
        <v>732</v>
      </c>
    </row>
    <row r="355" spans="1:51" s="13" customFormat="1" ht="12">
      <c r="A355" s="13"/>
      <c r="B355" s="178"/>
      <c r="C355" s="13"/>
      <c r="D355" s="179" t="s">
        <v>225</v>
      </c>
      <c r="E355" s="180" t="s">
        <v>1</v>
      </c>
      <c r="F355" s="181" t="s">
        <v>733</v>
      </c>
      <c r="G355" s="13"/>
      <c r="H355" s="182">
        <v>2</v>
      </c>
      <c r="I355" s="13"/>
      <c r="J355" s="13"/>
      <c r="K355" s="13"/>
      <c r="L355" s="178"/>
      <c r="M355" s="183"/>
      <c r="N355" s="184"/>
      <c r="O355" s="184"/>
      <c r="P355" s="184"/>
      <c r="Q355" s="184"/>
      <c r="R355" s="184"/>
      <c r="S355" s="184"/>
      <c r="T355" s="18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80" t="s">
        <v>225</v>
      </c>
      <c r="AU355" s="180" t="s">
        <v>102</v>
      </c>
      <c r="AV355" s="13" t="s">
        <v>93</v>
      </c>
      <c r="AW355" s="13" t="s">
        <v>40</v>
      </c>
      <c r="AX355" s="13" t="s">
        <v>91</v>
      </c>
      <c r="AY355" s="180" t="s">
        <v>217</v>
      </c>
    </row>
    <row r="356" spans="1:65" s="2" customFormat="1" ht="24.15" customHeight="1">
      <c r="A356" s="33"/>
      <c r="B356" s="164"/>
      <c r="C356" s="165" t="s">
        <v>734</v>
      </c>
      <c r="D356" s="165" t="s">
        <v>219</v>
      </c>
      <c r="E356" s="166" t="s">
        <v>735</v>
      </c>
      <c r="F356" s="167" t="s">
        <v>736</v>
      </c>
      <c r="G356" s="168" t="s">
        <v>451</v>
      </c>
      <c r="H356" s="169">
        <v>1</v>
      </c>
      <c r="I356" s="170">
        <v>10000</v>
      </c>
      <c r="J356" s="170">
        <f>ROUND(I356*H356,2)</f>
        <v>10000</v>
      </c>
      <c r="K356" s="171"/>
      <c r="L356" s="34"/>
      <c r="M356" s="172" t="s">
        <v>1</v>
      </c>
      <c r="N356" s="173" t="s">
        <v>48</v>
      </c>
      <c r="O356" s="174">
        <v>0</v>
      </c>
      <c r="P356" s="174">
        <f>O356*H356</f>
        <v>0</v>
      </c>
      <c r="Q356" s="174">
        <v>0</v>
      </c>
      <c r="R356" s="174">
        <f>Q356*H356</f>
        <v>0</v>
      </c>
      <c r="S356" s="174">
        <v>0</v>
      </c>
      <c r="T356" s="175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76" t="s">
        <v>223</v>
      </c>
      <c r="AT356" s="176" t="s">
        <v>219</v>
      </c>
      <c r="AU356" s="176" t="s">
        <v>102</v>
      </c>
      <c r="AY356" s="19" t="s">
        <v>217</v>
      </c>
      <c r="BE356" s="177">
        <f>IF(N356="základní",J356,0)</f>
        <v>10000</v>
      </c>
      <c r="BF356" s="177">
        <f>IF(N356="snížená",J356,0)</f>
        <v>0</v>
      </c>
      <c r="BG356" s="177">
        <f>IF(N356="zákl. přenesená",J356,0)</f>
        <v>0</v>
      </c>
      <c r="BH356" s="177">
        <f>IF(N356="sníž. přenesená",J356,0)</f>
        <v>0</v>
      </c>
      <c r="BI356" s="177">
        <f>IF(N356="nulová",J356,0)</f>
        <v>0</v>
      </c>
      <c r="BJ356" s="19" t="s">
        <v>91</v>
      </c>
      <c r="BK356" s="177">
        <f>ROUND(I356*H356,2)</f>
        <v>10000</v>
      </c>
      <c r="BL356" s="19" t="s">
        <v>223</v>
      </c>
      <c r="BM356" s="176" t="s">
        <v>737</v>
      </c>
    </row>
    <row r="357" spans="1:63" s="12" customFormat="1" ht="22.8" customHeight="1">
      <c r="A357" s="12"/>
      <c r="B357" s="152"/>
      <c r="C357" s="12"/>
      <c r="D357" s="153" t="s">
        <v>82</v>
      </c>
      <c r="E357" s="162" t="s">
        <v>738</v>
      </c>
      <c r="F357" s="162" t="s">
        <v>739</v>
      </c>
      <c r="G357" s="12"/>
      <c r="H357" s="12"/>
      <c r="I357" s="12"/>
      <c r="J357" s="163">
        <f>BK357</f>
        <v>668454.24</v>
      </c>
      <c r="K357" s="12"/>
      <c r="L357" s="152"/>
      <c r="M357" s="156"/>
      <c r="N357" s="157"/>
      <c r="O357" s="157"/>
      <c r="P357" s="158">
        <f>SUM(P358:P375)</f>
        <v>43.547358</v>
      </c>
      <c r="Q357" s="157"/>
      <c r="R357" s="158">
        <f>SUM(R358:R375)</f>
        <v>0</v>
      </c>
      <c r="S357" s="157"/>
      <c r="T357" s="159">
        <f>SUM(T358:T375)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153" t="s">
        <v>91</v>
      </c>
      <c r="AT357" s="160" t="s">
        <v>82</v>
      </c>
      <c r="AU357" s="160" t="s">
        <v>91</v>
      </c>
      <c r="AY357" s="153" t="s">
        <v>217</v>
      </c>
      <c r="BK357" s="161">
        <f>SUM(BK358:BK375)</f>
        <v>668454.24</v>
      </c>
    </row>
    <row r="358" spans="1:65" s="2" customFormat="1" ht="21.75" customHeight="1">
      <c r="A358" s="33"/>
      <c r="B358" s="164"/>
      <c r="C358" s="165" t="s">
        <v>740</v>
      </c>
      <c r="D358" s="165" t="s">
        <v>219</v>
      </c>
      <c r="E358" s="166" t="s">
        <v>741</v>
      </c>
      <c r="F358" s="167" t="s">
        <v>742</v>
      </c>
      <c r="G358" s="168" t="s">
        <v>344</v>
      </c>
      <c r="H358" s="169">
        <v>556.338</v>
      </c>
      <c r="I358" s="170">
        <v>39.7</v>
      </c>
      <c r="J358" s="170">
        <f>ROUND(I358*H358,2)</f>
        <v>22086.62</v>
      </c>
      <c r="K358" s="171"/>
      <c r="L358" s="34"/>
      <c r="M358" s="172" t="s">
        <v>1</v>
      </c>
      <c r="N358" s="173" t="s">
        <v>48</v>
      </c>
      <c r="O358" s="174">
        <v>0.03</v>
      </c>
      <c r="P358" s="174">
        <f>O358*H358</f>
        <v>16.69014</v>
      </c>
      <c r="Q358" s="174">
        <v>0</v>
      </c>
      <c r="R358" s="174">
        <f>Q358*H358</f>
        <v>0</v>
      </c>
      <c r="S358" s="174">
        <v>0</v>
      </c>
      <c r="T358" s="175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76" t="s">
        <v>223</v>
      </c>
      <c r="AT358" s="176" t="s">
        <v>219</v>
      </c>
      <c r="AU358" s="176" t="s">
        <v>93</v>
      </c>
      <c r="AY358" s="19" t="s">
        <v>217</v>
      </c>
      <c r="BE358" s="177">
        <f>IF(N358="základní",J358,0)</f>
        <v>22086.62</v>
      </c>
      <c r="BF358" s="177">
        <f>IF(N358="snížená",J358,0)</f>
        <v>0</v>
      </c>
      <c r="BG358" s="177">
        <f>IF(N358="zákl. přenesená",J358,0)</f>
        <v>0</v>
      </c>
      <c r="BH358" s="177">
        <f>IF(N358="sníž. přenesená",J358,0)</f>
        <v>0</v>
      </c>
      <c r="BI358" s="177">
        <f>IF(N358="nulová",J358,0)</f>
        <v>0</v>
      </c>
      <c r="BJ358" s="19" t="s">
        <v>91</v>
      </c>
      <c r="BK358" s="177">
        <f>ROUND(I358*H358,2)</f>
        <v>22086.62</v>
      </c>
      <c r="BL358" s="19" t="s">
        <v>223</v>
      </c>
      <c r="BM358" s="176" t="s">
        <v>743</v>
      </c>
    </row>
    <row r="359" spans="1:51" s="13" customFormat="1" ht="12">
      <c r="A359" s="13"/>
      <c r="B359" s="178"/>
      <c r="C359" s="13"/>
      <c r="D359" s="179" t="s">
        <v>225</v>
      </c>
      <c r="E359" s="180" t="s">
        <v>166</v>
      </c>
      <c r="F359" s="181" t="s">
        <v>744</v>
      </c>
      <c r="G359" s="13"/>
      <c r="H359" s="182">
        <v>556.338</v>
      </c>
      <c r="I359" s="13"/>
      <c r="J359" s="13"/>
      <c r="K359" s="13"/>
      <c r="L359" s="178"/>
      <c r="M359" s="183"/>
      <c r="N359" s="184"/>
      <c r="O359" s="184"/>
      <c r="P359" s="184"/>
      <c r="Q359" s="184"/>
      <c r="R359" s="184"/>
      <c r="S359" s="184"/>
      <c r="T359" s="18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80" t="s">
        <v>225</v>
      </c>
      <c r="AU359" s="180" t="s">
        <v>93</v>
      </c>
      <c r="AV359" s="13" t="s">
        <v>93</v>
      </c>
      <c r="AW359" s="13" t="s">
        <v>40</v>
      </c>
      <c r="AX359" s="13" t="s">
        <v>91</v>
      </c>
      <c r="AY359" s="180" t="s">
        <v>217</v>
      </c>
    </row>
    <row r="360" spans="1:65" s="2" customFormat="1" ht="24.15" customHeight="1">
      <c r="A360" s="33"/>
      <c r="B360" s="164"/>
      <c r="C360" s="165" t="s">
        <v>745</v>
      </c>
      <c r="D360" s="165" t="s">
        <v>219</v>
      </c>
      <c r="E360" s="166" t="s">
        <v>746</v>
      </c>
      <c r="F360" s="167" t="s">
        <v>747</v>
      </c>
      <c r="G360" s="168" t="s">
        <v>344</v>
      </c>
      <c r="H360" s="169">
        <v>12795.774</v>
      </c>
      <c r="I360" s="170">
        <v>9.83</v>
      </c>
      <c r="J360" s="170">
        <f>ROUND(I360*H360,2)</f>
        <v>125782.46</v>
      </c>
      <c r="K360" s="171"/>
      <c r="L360" s="34"/>
      <c r="M360" s="172" t="s">
        <v>1</v>
      </c>
      <c r="N360" s="173" t="s">
        <v>48</v>
      </c>
      <c r="O360" s="174">
        <v>0.002</v>
      </c>
      <c r="P360" s="174">
        <f>O360*H360</f>
        <v>25.591548</v>
      </c>
      <c r="Q360" s="174">
        <v>0</v>
      </c>
      <c r="R360" s="174">
        <f>Q360*H360</f>
        <v>0</v>
      </c>
      <c r="S360" s="174">
        <v>0</v>
      </c>
      <c r="T360" s="175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76" t="s">
        <v>223</v>
      </c>
      <c r="AT360" s="176" t="s">
        <v>219</v>
      </c>
      <c r="AU360" s="176" t="s">
        <v>93</v>
      </c>
      <c r="AY360" s="19" t="s">
        <v>217</v>
      </c>
      <c r="BE360" s="177">
        <f>IF(N360="základní",J360,0)</f>
        <v>125782.46</v>
      </c>
      <c r="BF360" s="177">
        <f>IF(N360="snížená",J360,0)</f>
        <v>0</v>
      </c>
      <c r="BG360" s="177">
        <f>IF(N360="zákl. přenesená",J360,0)</f>
        <v>0</v>
      </c>
      <c r="BH360" s="177">
        <f>IF(N360="sníž. přenesená",J360,0)</f>
        <v>0</v>
      </c>
      <c r="BI360" s="177">
        <f>IF(N360="nulová",J360,0)</f>
        <v>0</v>
      </c>
      <c r="BJ360" s="19" t="s">
        <v>91</v>
      </c>
      <c r="BK360" s="177">
        <f>ROUND(I360*H360,2)</f>
        <v>125782.46</v>
      </c>
      <c r="BL360" s="19" t="s">
        <v>223</v>
      </c>
      <c r="BM360" s="176" t="s">
        <v>748</v>
      </c>
    </row>
    <row r="361" spans="1:51" s="16" customFormat="1" ht="12">
      <c r="A361" s="16"/>
      <c r="B361" s="200"/>
      <c r="C361" s="16"/>
      <c r="D361" s="179" t="s">
        <v>225</v>
      </c>
      <c r="E361" s="201" t="s">
        <v>1</v>
      </c>
      <c r="F361" s="202" t="s">
        <v>323</v>
      </c>
      <c r="G361" s="16"/>
      <c r="H361" s="201" t="s">
        <v>1</v>
      </c>
      <c r="I361" s="16"/>
      <c r="J361" s="16"/>
      <c r="K361" s="16"/>
      <c r="L361" s="200"/>
      <c r="M361" s="203"/>
      <c r="N361" s="204"/>
      <c r="O361" s="204"/>
      <c r="P361" s="204"/>
      <c r="Q361" s="204"/>
      <c r="R361" s="204"/>
      <c r="S361" s="204"/>
      <c r="T361" s="205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01" t="s">
        <v>225</v>
      </c>
      <c r="AU361" s="201" t="s">
        <v>93</v>
      </c>
      <c r="AV361" s="16" t="s">
        <v>91</v>
      </c>
      <c r="AW361" s="16" t="s">
        <v>40</v>
      </c>
      <c r="AX361" s="16" t="s">
        <v>83</v>
      </c>
      <c r="AY361" s="201" t="s">
        <v>217</v>
      </c>
    </row>
    <row r="362" spans="1:51" s="13" customFormat="1" ht="12">
      <c r="A362" s="13"/>
      <c r="B362" s="178"/>
      <c r="C362" s="13"/>
      <c r="D362" s="179" t="s">
        <v>225</v>
      </c>
      <c r="E362" s="180" t="s">
        <v>1</v>
      </c>
      <c r="F362" s="181" t="s">
        <v>749</v>
      </c>
      <c r="G362" s="13"/>
      <c r="H362" s="182">
        <v>12795.774</v>
      </c>
      <c r="I362" s="13"/>
      <c r="J362" s="13"/>
      <c r="K362" s="13"/>
      <c r="L362" s="178"/>
      <c r="M362" s="183"/>
      <c r="N362" s="184"/>
      <c r="O362" s="184"/>
      <c r="P362" s="184"/>
      <c r="Q362" s="184"/>
      <c r="R362" s="184"/>
      <c r="S362" s="184"/>
      <c r="T362" s="18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80" t="s">
        <v>225</v>
      </c>
      <c r="AU362" s="180" t="s">
        <v>93</v>
      </c>
      <c r="AV362" s="13" t="s">
        <v>93</v>
      </c>
      <c r="AW362" s="13" t="s">
        <v>40</v>
      </c>
      <c r="AX362" s="13" t="s">
        <v>91</v>
      </c>
      <c r="AY362" s="180" t="s">
        <v>217</v>
      </c>
    </row>
    <row r="363" spans="1:65" s="2" customFormat="1" ht="21.75" customHeight="1">
      <c r="A363" s="33"/>
      <c r="B363" s="164"/>
      <c r="C363" s="165" t="s">
        <v>750</v>
      </c>
      <c r="D363" s="165" t="s">
        <v>219</v>
      </c>
      <c r="E363" s="166" t="s">
        <v>751</v>
      </c>
      <c r="F363" s="167" t="s">
        <v>752</v>
      </c>
      <c r="G363" s="168" t="s">
        <v>344</v>
      </c>
      <c r="H363" s="169">
        <v>4.41</v>
      </c>
      <c r="I363" s="170">
        <v>53.3</v>
      </c>
      <c r="J363" s="170">
        <f>ROUND(I363*H363,2)</f>
        <v>235.05</v>
      </c>
      <c r="K363" s="171"/>
      <c r="L363" s="34"/>
      <c r="M363" s="172" t="s">
        <v>1</v>
      </c>
      <c r="N363" s="173" t="s">
        <v>48</v>
      </c>
      <c r="O363" s="174">
        <v>0.032</v>
      </c>
      <c r="P363" s="174">
        <f>O363*H363</f>
        <v>0.14112</v>
      </c>
      <c r="Q363" s="174">
        <v>0</v>
      </c>
      <c r="R363" s="174">
        <f>Q363*H363</f>
        <v>0</v>
      </c>
      <c r="S363" s="174">
        <v>0</v>
      </c>
      <c r="T363" s="175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76" t="s">
        <v>223</v>
      </c>
      <c r="AT363" s="176" t="s">
        <v>219</v>
      </c>
      <c r="AU363" s="176" t="s">
        <v>93</v>
      </c>
      <c r="AY363" s="19" t="s">
        <v>217</v>
      </c>
      <c r="BE363" s="177">
        <f>IF(N363="základní",J363,0)</f>
        <v>235.05</v>
      </c>
      <c r="BF363" s="177">
        <f>IF(N363="snížená",J363,0)</f>
        <v>0</v>
      </c>
      <c r="BG363" s="177">
        <f>IF(N363="zákl. přenesená",J363,0)</f>
        <v>0</v>
      </c>
      <c r="BH363" s="177">
        <f>IF(N363="sníž. přenesená",J363,0)</f>
        <v>0</v>
      </c>
      <c r="BI363" s="177">
        <f>IF(N363="nulová",J363,0)</f>
        <v>0</v>
      </c>
      <c r="BJ363" s="19" t="s">
        <v>91</v>
      </c>
      <c r="BK363" s="177">
        <f>ROUND(I363*H363,2)</f>
        <v>235.05</v>
      </c>
      <c r="BL363" s="19" t="s">
        <v>223</v>
      </c>
      <c r="BM363" s="176" t="s">
        <v>753</v>
      </c>
    </row>
    <row r="364" spans="1:51" s="13" customFormat="1" ht="12">
      <c r="A364" s="13"/>
      <c r="B364" s="178"/>
      <c r="C364" s="13"/>
      <c r="D364" s="179" t="s">
        <v>225</v>
      </c>
      <c r="E364" s="180" t="s">
        <v>1</v>
      </c>
      <c r="F364" s="181" t="s">
        <v>162</v>
      </c>
      <c r="G364" s="13"/>
      <c r="H364" s="182">
        <v>4.41</v>
      </c>
      <c r="I364" s="13"/>
      <c r="J364" s="13"/>
      <c r="K364" s="13"/>
      <c r="L364" s="178"/>
      <c r="M364" s="183"/>
      <c r="N364" s="184"/>
      <c r="O364" s="184"/>
      <c r="P364" s="184"/>
      <c r="Q364" s="184"/>
      <c r="R364" s="184"/>
      <c r="S364" s="184"/>
      <c r="T364" s="18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80" t="s">
        <v>225</v>
      </c>
      <c r="AU364" s="180" t="s">
        <v>93</v>
      </c>
      <c r="AV364" s="13" t="s">
        <v>93</v>
      </c>
      <c r="AW364" s="13" t="s">
        <v>40</v>
      </c>
      <c r="AX364" s="13" t="s">
        <v>91</v>
      </c>
      <c r="AY364" s="180" t="s">
        <v>217</v>
      </c>
    </row>
    <row r="365" spans="1:65" s="2" customFormat="1" ht="24.15" customHeight="1">
      <c r="A365" s="33"/>
      <c r="B365" s="164"/>
      <c r="C365" s="165" t="s">
        <v>754</v>
      </c>
      <c r="D365" s="165" t="s">
        <v>219</v>
      </c>
      <c r="E365" s="166" t="s">
        <v>755</v>
      </c>
      <c r="F365" s="167" t="s">
        <v>756</v>
      </c>
      <c r="G365" s="168" t="s">
        <v>344</v>
      </c>
      <c r="H365" s="169">
        <v>141.12</v>
      </c>
      <c r="I365" s="170">
        <v>14.5</v>
      </c>
      <c r="J365" s="170">
        <f>ROUND(I365*H365,2)</f>
        <v>2046.24</v>
      </c>
      <c r="K365" s="171"/>
      <c r="L365" s="34"/>
      <c r="M365" s="172" t="s">
        <v>1</v>
      </c>
      <c r="N365" s="173" t="s">
        <v>48</v>
      </c>
      <c r="O365" s="174">
        <v>0.003</v>
      </c>
      <c r="P365" s="174">
        <f>O365*H365</f>
        <v>0.42336</v>
      </c>
      <c r="Q365" s="174">
        <v>0</v>
      </c>
      <c r="R365" s="174">
        <f>Q365*H365</f>
        <v>0</v>
      </c>
      <c r="S365" s="174">
        <v>0</v>
      </c>
      <c r="T365" s="175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76" t="s">
        <v>223</v>
      </c>
      <c r="AT365" s="176" t="s">
        <v>219</v>
      </c>
      <c r="AU365" s="176" t="s">
        <v>93</v>
      </c>
      <c r="AY365" s="19" t="s">
        <v>217</v>
      </c>
      <c r="BE365" s="177">
        <f>IF(N365="základní",J365,0)</f>
        <v>2046.24</v>
      </c>
      <c r="BF365" s="177">
        <f>IF(N365="snížená",J365,0)</f>
        <v>0</v>
      </c>
      <c r="BG365" s="177">
        <f>IF(N365="zákl. přenesená",J365,0)</f>
        <v>0</v>
      </c>
      <c r="BH365" s="177">
        <f>IF(N365="sníž. přenesená",J365,0)</f>
        <v>0</v>
      </c>
      <c r="BI365" s="177">
        <f>IF(N365="nulová",J365,0)</f>
        <v>0</v>
      </c>
      <c r="BJ365" s="19" t="s">
        <v>91</v>
      </c>
      <c r="BK365" s="177">
        <f>ROUND(I365*H365,2)</f>
        <v>2046.24</v>
      </c>
      <c r="BL365" s="19" t="s">
        <v>223</v>
      </c>
      <c r="BM365" s="176" t="s">
        <v>757</v>
      </c>
    </row>
    <row r="366" spans="1:51" s="16" customFormat="1" ht="12">
      <c r="A366" s="16"/>
      <c r="B366" s="200"/>
      <c r="C366" s="16"/>
      <c r="D366" s="179" t="s">
        <v>225</v>
      </c>
      <c r="E366" s="201" t="s">
        <v>1</v>
      </c>
      <c r="F366" s="202" t="s">
        <v>323</v>
      </c>
      <c r="G366" s="16"/>
      <c r="H366" s="201" t="s">
        <v>1</v>
      </c>
      <c r="I366" s="16"/>
      <c r="J366" s="16"/>
      <c r="K366" s="16"/>
      <c r="L366" s="200"/>
      <c r="M366" s="203"/>
      <c r="N366" s="204"/>
      <c r="O366" s="204"/>
      <c r="P366" s="204"/>
      <c r="Q366" s="204"/>
      <c r="R366" s="204"/>
      <c r="S366" s="204"/>
      <c r="T366" s="205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T366" s="201" t="s">
        <v>225</v>
      </c>
      <c r="AU366" s="201" t="s">
        <v>93</v>
      </c>
      <c r="AV366" s="16" t="s">
        <v>91</v>
      </c>
      <c r="AW366" s="16" t="s">
        <v>40</v>
      </c>
      <c r="AX366" s="16" t="s">
        <v>83</v>
      </c>
      <c r="AY366" s="201" t="s">
        <v>217</v>
      </c>
    </row>
    <row r="367" spans="1:51" s="13" customFormat="1" ht="12">
      <c r="A367" s="13"/>
      <c r="B367" s="178"/>
      <c r="C367" s="13"/>
      <c r="D367" s="179" t="s">
        <v>225</v>
      </c>
      <c r="E367" s="180" t="s">
        <v>1</v>
      </c>
      <c r="F367" s="181" t="s">
        <v>758</v>
      </c>
      <c r="G367" s="13"/>
      <c r="H367" s="182">
        <v>141.12</v>
      </c>
      <c r="I367" s="13"/>
      <c r="J367" s="13"/>
      <c r="K367" s="13"/>
      <c r="L367" s="178"/>
      <c r="M367" s="183"/>
      <c r="N367" s="184"/>
      <c r="O367" s="184"/>
      <c r="P367" s="184"/>
      <c r="Q367" s="184"/>
      <c r="R367" s="184"/>
      <c r="S367" s="184"/>
      <c r="T367" s="18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80" t="s">
        <v>225</v>
      </c>
      <c r="AU367" s="180" t="s">
        <v>93</v>
      </c>
      <c r="AV367" s="13" t="s">
        <v>93</v>
      </c>
      <c r="AW367" s="13" t="s">
        <v>40</v>
      </c>
      <c r="AX367" s="13" t="s">
        <v>91</v>
      </c>
      <c r="AY367" s="180" t="s">
        <v>217</v>
      </c>
    </row>
    <row r="368" spans="1:65" s="2" customFormat="1" ht="24.15" customHeight="1">
      <c r="A368" s="33"/>
      <c r="B368" s="164"/>
      <c r="C368" s="165" t="s">
        <v>759</v>
      </c>
      <c r="D368" s="165" t="s">
        <v>219</v>
      </c>
      <c r="E368" s="166" t="s">
        <v>760</v>
      </c>
      <c r="F368" s="167" t="s">
        <v>761</v>
      </c>
      <c r="G368" s="168" t="s">
        <v>344</v>
      </c>
      <c r="H368" s="169">
        <v>4.41</v>
      </c>
      <c r="I368" s="170">
        <v>187</v>
      </c>
      <c r="J368" s="170">
        <f>ROUND(I368*H368,2)</f>
        <v>824.67</v>
      </c>
      <c r="K368" s="171"/>
      <c r="L368" s="34"/>
      <c r="M368" s="172" t="s">
        <v>1</v>
      </c>
      <c r="N368" s="173" t="s">
        <v>48</v>
      </c>
      <c r="O368" s="174">
        <v>0.159</v>
      </c>
      <c r="P368" s="174">
        <f>O368*H368</f>
        <v>0.70119</v>
      </c>
      <c r="Q368" s="174">
        <v>0</v>
      </c>
      <c r="R368" s="174">
        <f>Q368*H368</f>
        <v>0</v>
      </c>
      <c r="S368" s="174">
        <v>0</v>
      </c>
      <c r="T368" s="175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76" t="s">
        <v>223</v>
      </c>
      <c r="AT368" s="176" t="s">
        <v>219</v>
      </c>
      <c r="AU368" s="176" t="s">
        <v>93</v>
      </c>
      <c r="AY368" s="19" t="s">
        <v>217</v>
      </c>
      <c r="BE368" s="177">
        <f>IF(N368="základní",J368,0)</f>
        <v>824.67</v>
      </c>
      <c r="BF368" s="177">
        <f>IF(N368="snížená",J368,0)</f>
        <v>0</v>
      </c>
      <c r="BG368" s="177">
        <f>IF(N368="zákl. přenesená",J368,0)</f>
        <v>0</v>
      </c>
      <c r="BH368" s="177">
        <f>IF(N368="sníž. přenesená",J368,0)</f>
        <v>0</v>
      </c>
      <c r="BI368" s="177">
        <f>IF(N368="nulová",J368,0)</f>
        <v>0</v>
      </c>
      <c r="BJ368" s="19" t="s">
        <v>91</v>
      </c>
      <c r="BK368" s="177">
        <f>ROUND(I368*H368,2)</f>
        <v>824.67</v>
      </c>
      <c r="BL368" s="19" t="s">
        <v>223</v>
      </c>
      <c r="BM368" s="176" t="s">
        <v>762</v>
      </c>
    </row>
    <row r="369" spans="1:51" s="13" customFormat="1" ht="12">
      <c r="A369" s="13"/>
      <c r="B369" s="178"/>
      <c r="C369" s="13"/>
      <c r="D369" s="179" t="s">
        <v>225</v>
      </c>
      <c r="E369" s="180" t="s">
        <v>1</v>
      </c>
      <c r="F369" s="181" t="s">
        <v>162</v>
      </c>
      <c r="G369" s="13"/>
      <c r="H369" s="182">
        <v>4.41</v>
      </c>
      <c r="I369" s="13"/>
      <c r="J369" s="13"/>
      <c r="K369" s="13"/>
      <c r="L369" s="178"/>
      <c r="M369" s="183"/>
      <c r="N369" s="184"/>
      <c r="O369" s="184"/>
      <c r="P369" s="184"/>
      <c r="Q369" s="184"/>
      <c r="R369" s="184"/>
      <c r="S369" s="184"/>
      <c r="T369" s="18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80" t="s">
        <v>225</v>
      </c>
      <c r="AU369" s="180" t="s">
        <v>93</v>
      </c>
      <c r="AV369" s="13" t="s">
        <v>93</v>
      </c>
      <c r="AW369" s="13" t="s">
        <v>40</v>
      </c>
      <c r="AX369" s="13" t="s">
        <v>91</v>
      </c>
      <c r="AY369" s="180" t="s">
        <v>217</v>
      </c>
    </row>
    <row r="370" spans="1:65" s="2" customFormat="1" ht="37.8" customHeight="1">
      <c r="A370" s="33"/>
      <c r="B370" s="164"/>
      <c r="C370" s="165" t="s">
        <v>763</v>
      </c>
      <c r="D370" s="165" t="s">
        <v>219</v>
      </c>
      <c r="E370" s="166" t="s">
        <v>764</v>
      </c>
      <c r="F370" s="167" t="s">
        <v>765</v>
      </c>
      <c r="G370" s="168" t="s">
        <v>344</v>
      </c>
      <c r="H370" s="169">
        <v>4.41</v>
      </c>
      <c r="I370" s="170">
        <v>1530</v>
      </c>
      <c r="J370" s="170">
        <f>ROUND(I370*H370,2)</f>
        <v>6747.3</v>
      </c>
      <c r="K370" s="171"/>
      <c r="L370" s="34"/>
      <c r="M370" s="172" t="s">
        <v>1</v>
      </c>
      <c r="N370" s="173" t="s">
        <v>48</v>
      </c>
      <c r="O370" s="174">
        <v>0</v>
      </c>
      <c r="P370" s="174">
        <f>O370*H370</f>
        <v>0</v>
      </c>
      <c r="Q370" s="174">
        <v>0</v>
      </c>
      <c r="R370" s="174">
        <f>Q370*H370</f>
        <v>0</v>
      </c>
      <c r="S370" s="174">
        <v>0</v>
      </c>
      <c r="T370" s="175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76" t="s">
        <v>223</v>
      </c>
      <c r="AT370" s="176" t="s">
        <v>219</v>
      </c>
      <c r="AU370" s="176" t="s">
        <v>93</v>
      </c>
      <c r="AY370" s="19" t="s">
        <v>217</v>
      </c>
      <c r="BE370" s="177">
        <f>IF(N370="základní",J370,0)</f>
        <v>6747.3</v>
      </c>
      <c r="BF370" s="177">
        <f>IF(N370="snížená",J370,0)</f>
        <v>0</v>
      </c>
      <c r="BG370" s="177">
        <f>IF(N370="zákl. přenesená",J370,0)</f>
        <v>0</v>
      </c>
      <c r="BH370" s="177">
        <f>IF(N370="sníž. přenesená",J370,0)</f>
        <v>0</v>
      </c>
      <c r="BI370" s="177">
        <f>IF(N370="nulová",J370,0)</f>
        <v>0</v>
      </c>
      <c r="BJ370" s="19" t="s">
        <v>91</v>
      </c>
      <c r="BK370" s="177">
        <f>ROUND(I370*H370,2)</f>
        <v>6747.3</v>
      </c>
      <c r="BL370" s="19" t="s">
        <v>223</v>
      </c>
      <c r="BM370" s="176" t="s">
        <v>766</v>
      </c>
    </row>
    <row r="371" spans="1:51" s="13" customFormat="1" ht="12">
      <c r="A371" s="13"/>
      <c r="B371" s="178"/>
      <c r="C371" s="13"/>
      <c r="D371" s="179" t="s">
        <v>225</v>
      </c>
      <c r="E371" s="180" t="s">
        <v>162</v>
      </c>
      <c r="F371" s="181" t="s">
        <v>767</v>
      </c>
      <c r="G371" s="13"/>
      <c r="H371" s="182">
        <v>4.41</v>
      </c>
      <c r="I371" s="13"/>
      <c r="J371" s="13"/>
      <c r="K371" s="13"/>
      <c r="L371" s="178"/>
      <c r="M371" s="183"/>
      <c r="N371" s="184"/>
      <c r="O371" s="184"/>
      <c r="P371" s="184"/>
      <c r="Q371" s="184"/>
      <c r="R371" s="184"/>
      <c r="S371" s="184"/>
      <c r="T371" s="18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80" t="s">
        <v>225</v>
      </c>
      <c r="AU371" s="180" t="s">
        <v>93</v>
      </c>
      <c r="AV371" s="13" t="s">
        <v>93</v>
      </c>
      <c r="AW371" s="13" t="s">
        <v>40</v>
      </c>
      <c r="AX371" s="13" t="s">
        <v>91</v>
      </c>
      <c r="AY371" s="180" t="s">
        <v>217</v>
      </c>
    </row>
    <row r="372" spans="1:65" s="2" customFormat="1" ht="33" customHeight="1">
      <c r="A372" s="33"/>
      <c r="B372" s="164"/>
      <c r="C372" s="165" t="s">
        <v>768</v>
      </c>
      <c r="D372" s="165" t="s">
        <v>219</v>
      </c>
      <c r="E372" s="166" t="s">
        <v>769</v>
      </c>
      <c r="F372" s="167" t="s">
        <v>770</v>
      </c>
      <c r="G372" s="168" t="s">
        <v>344</v>
      </c>
      <c r="H372" s="169">
        <v>317.26</v>
      </c>
      <c r="I372" s="170">
        <v>1120</v>
      </c>
      <c r="J372" s="170">
        <f>ROUND(I372*H372,2)</f>
        <v>355331.2</v>
      </c>
      <c r="K372" s="171"/>
      <c r="L372" s="34"/>
      <c r="M372" s="172" t="s">
        <v>1</v>
      </c>
      <c r="N372" s="173" t="s">
        <v>48</v>
      </c>
      <c r="O372" s="174">
        <v>0</v>
      </c>
      <c r="P372" s="174">
        <f>O372*H372</f>
        <v>0</v>
      </c>
      <c r="Q372" s="174">
        <v>0</v>
      </c>
      <c r="R372" s="174">
        <f>Q372*H372</f>
        <v>0</v>
      </c>
      <c r="S372" s="174">
        <v>0</v>
      </c>
      <c r="T372" s="175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76" t="s">
        <v>223</v>
      </c>
      <c r="AT372" s="176" t="s">
        <v>219</v>
      </c>
      <c r="AU372" s="176" t="s">
        <v>93</v>
      </c>
      <c r="AY372" s="19" t="s">
        <v>217</v>
      </c>
      <c r="BE372" s="177">
        <f>IF(N372="základní",J372,0)</f>
        <v>355331.2</v>
      </c>
      <c r="BF372" s="177">
        <f>IF(N372="snížená",J372,0)</f>
        <v>0</v>
      </c>
      <c r="BG372" s="177">
        <f>IF(N372="zákl. přenesená",J372,0)</f>
        <v>0</v>
      </c>
      <c r="BH372" s="177">
        <f>IF(N372="sníž. přenesená",J372,0)</f>
        <v>0</v>
      </c>
      <c r="BI372" s="177">
        <f>IF(N372="nulová",J372,0)</f>
        <v>0</v>
      </c>
      <c r="BJ372" s="19" t="s">
        <v>91</v>
      </c>
      <c r="BK372" s="177">
        <f>ROUND(I372*H372,2)</f>
        <v>355331.2</v>
      </c>
      <c r="BL372" s="19" t="s">
        <v>223</v>
      </c>
      <c r="BM372" s="176" t="s">
        <v>771</v>
      </c>
    </row>
    <row r="373" spans="1:51" s="13" customFormat="1" ht="12">
      <c r="A373" s="13"/>
      <c r="B373" s="178"/>
      <c r="C373" s="13"/>
      <c r="D373" s="179" t="s">
        <v>225</v>
      </c>
      <c r="E373" s="180" t="s">
        <v>164</v>
      </c>
      <c r="F373" s="181" t="s">
        <v>772</v>
      </c>
      <c r="G373" s="13"/>
      <c r="H373" s="182">
        <v>317.26</v>
      </c>
      <c r="I373" s="13"/>
      <c r="J373" s="13"/>
      <c r="K373" s="13"/>
      <c r="L373" s="178"/>
      <c r="M373" s="183"/>
      <c r="N373" s="184"/>
      <c r="O373" s="184"/>
      <c r="P373" s="184"/>
      <c r="Q373" s="184"/>
      <c r="R373" s="184"/>
      <c r="S373" s="184"/>
      <c r="T373" s="18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80" t="s">
        <v>225</v>
      </c>
      <c r="AU373" s="180" t="s">
        <v>93</v>
      </c>
      <c r="AV373" s="13" t="s">
        <v>93</v>
      </c>
      <c r="AW373" s="13" t="s">
        <v>40</v>
      </c>
      <c r="AX373" s="13" t="s">
        <v>91</v>
      </c>
      <c r="AY373" s="180" t="s">
        <v>217</v>
      </c>
    </row>
    <row r="374" spans="1:65" s="2" customFormat="1" ht="24.15" customHeight="1">
      <c r="A374" s="33"/>
      <c r="B374" s="164"/>
      <c r="C374" s="165" t="s">
        <v>773</v>
      </c>
      <c r="D374" s="165" t="s">
        <v>219</v>
      </c>
      <c r="E374" s="166" t="s">
        <v>774</v>
      </c>
      <c r="F374" s="167" t="s">
        <v>343</v>
      </c>
      <c r="G374" s="168" t="s">
        <v>344</v>
      </c>
      <c r="H374" s="169">
        <v>239.078</v>
      </c>
      <c r="I374" s="170">
        <v>650</v>
      </c>
      <c r="J374" s="170">
        <f>ROUND(I374*H374,2)</f>
        <v>155400.7</v>
      </c>
      <c r="K374" s="171"/>
      <c r="L374" s="34"/>
      <c r="M374" s="172" t="s">
        <v>1</v>
      </c>
      <c r="N374" s="173" t="s">
        <v>48</v>
      </c>
      <c r="O374" s="174">
        <v>0</v>
      </c>
      <c r="P374" s="174">
        <f>O374*H374</f>
        <v>0</v>
      </c>
      <c r="Q374" s="174">
        <v>0</v>
      </c>
      <c r="R374" s="174">
        <f>Q374*H374</f>
        <v>0</v>
      </c>
      <c r="S374" s="174">
        <v>0</v>
      </c>
      <c r="T374" s="175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76" t="s">
        <v>223</v>
      </c>
      <c r="AT374" s="176" t="s">
        <v>219</v>
      </c>
      <c r="AU374" s="176" t="s">
        <v>93</v>
      </c>
      <c r="AY374" s="19" t="s">
        <v>217</v>
      </c>
      <c r="BE374" s="177">
        <f>IF(N374="základní",J374,0)</f>
        <v>155400.7</v>
      </c>
      <c r="BF374" s="177">
        <f>IF(N374="snížená",J374,0)</f>
        <v>0</v>
      </c>
      <c r="BG374" s="177">
        <f>IF(N374="zákl. přenesená",J374,0)</f>
        <v>0</v>
      </c>
      <c r="BH374" s="177">
        <f>IF(N374="sníž. přenesená",J374,0)</f>
        <v>0</v>
      </c>
      <c r="BI374" s="177">
        <f>IF(N374="nulová",J374,0)</f>
        <v>0</v>
      </c>
      <c r="BJ374" s="19" t="s">
        <v>91</v>
      </c>
      <c r="BK374" s="177">
        <f>ROUND(I374*H374,2)</f>
        <v>155400.7</v>
      </c>
      <c r="BL374" s="19" t="s">
        <v>223</v>
      </c>
      <c r="BM374" s="176" t="s">
        <v>775</v>
      </c>
    </row>
    <row r="375" spans="1:51" s="13" customFormat="1" ht="12">
      <c r="A375" s="13"/>
      <c r="B375" s="178"/>
      <c r="C375" s="13"/>
      <c r="D375" s="179" t="s">
        <v>225</v>
      </c>
      <c r="E375" s="180" t="s">
        <v>157</v>
      </c>
      <c r="F375" s="181" t="s">
        <v>776</v>
      </c>
      <c r="G375" s="13"/>
      <c r="H375" s="182">
        <v>239.078</v>
      </c>
      <c r="I375" s="13"/>
      <c r="J375" s="13"/>
      <c r="K375" s="13"/>
      <c r="L375" s="178"/>
      <c r="M375" s="183"/>
      <c r="N375" s="184"/>
      <c r="O375" s="184"/>
      <c r="P375" s="184"/>
      <c r="Q375" s="184"/>
      <c r="R375" s="184"/>
      <c r="S375" s="184"/>
      <c r="T375" s="18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80" t="s">
        <v>225</v>
      </c>
      <c r="AU375" s="180" t="s">
        <v>93</v>
      </c>
      <c r="AV375" s="13" t="s">
        <v>93</v>
      </c>
      <c r="AW375" s="13" t="s">
        <v>40</v>
      </c>
      <c r="AX375" s="13" t="s">
        <v>91</v>
      </c>
      <c r="AY375" s="180" t="s">
        <v>217</v>
      </c>
    </row>
    <row r="376" spans="1:63" s="12" customFormat="1" ht="22.8" customHeight="1">
      <c r="A376" s="12"/>
      <c r="B376" s="152"/>
      <c r="C376" s="12"/>
      <c r="D376" s="153" t="s">
        <v>82</v>
      </c>
      <c r="E376" s="162" t="s">
        <v>777</v>
      </c>
      <c r="F376" s="162" t="s">
        <v>778</v>
      </c>
      <c r="G376" s="12"/>
      <c r="H376" s="12"/>
      <c r="I376" s="12"/>
      <c r="J376" s="163">
        <f>BK376</f>
        <v>15288.68</v>
      </c>
      <c r="K376" s="12"/>
      <c r="L376" s="152"/>
      <c r="M376" s="156"/>
      <c r="N376" s="157"/>
      <c r="O376" s="157"/>
      <c r="P376" s="158">
        <f>SUM(P377:P380)</f>
        <v>23.523756</v>
      </c>
      <c r="Q376" s="157"/>
      <c r="R376" s="158">
        <f>SUM(R377:R380)</f>
        <v>0</v>
      </c>
      <c r="S376" s="157"/>
      <c r="T376" s="159">
        <f>SUM(T377:T380)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153" t="s">
        <v>91</v>
      </c>
      <c r="AT376" s="160" t="s">
        <v>82</v>
      </c>
      <c r="AU376" s="160" t="s">
        <v>91</v>
      </c>
      <c r="AY376" s="153" t="s">
        <v>217</v>
      </c>
      <c r="BK376" s="161">
        <f>SUM(BK377:BK380)</f>
        <v>15288.68</v>
      </c>
    </row>
    <row r="377" spans="1:65" s="2" customFormat="1" ht="24.15" customHeight="1">
      <c r="A377" s="33"/>
      <c r="B377" s="164"/>
      <c r="C377" s="165" t="s">
        <v>779</v>
      </c>
      <c r="D377" s="165" t="s">
        <v>219</v>
      </c>
      <c r="E377" s="166" t="s">
        <v>780</v>
      </c>
      <c r="F377" s="167" t="s">
        <v>781</v>
      </c>
      <c r="G377" s="168" t="s">
        <v>344</v>
      </c>
      <c r="H377" s="169">
        <v>17.634</v>
      </c>
      <c r="I377" s="170">
        <v>459</v>
      </c>
      <c r="J377" s="170">
        <f>ROUND(I377*H377,2)</f>
        <v>8094.01</v>
      </c>
      <c r="K377" s="171"/>
      <c r="L377" s="34"/>
      <c r="M377" s="172" t="s">
        <v>1</v>
      </c>
      <c r="N377" s="173" t="s">
        <v>48</v>
      </c>
      <c r="O377" s="174">
        <v>0.828</v>
      </c>
      <c r="P377" s="174">
        <f>O377*H377</f>
        <v>14.600952</v>
      </c>
      <c r="Q377" s="174">
        <v>0</v>
      </c>
      <c r="R377" s="174">
        <f>Q377*H377</f>
        <v>0</v>
      </c>
      <c r="S377" s="174">
        <v>0</v>
      </c>
      <c r="T377" s="175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76" t="s">
        <v>223</v>
      </c>
      <c r="AT377" s="176" t="s">
        <v>219</v>
      </c>
      <c r="AU377" s="176" t="s">
        <v>93</v>
      </c>
      <c r="AY377" s="19" t="s">
        <v>217</v>
      </c>
      <c r="BE377" s="177">
        <f>IF(N377="základní",J377,0)</f>
        <v>8094.01</v>
      </c>
      <c r="BF377" s="177">
        <f>IF(N377="snížená",J377,0)</f>
        <v>0</v>
      </c>
      <c r="BG377" s="177">
        <f>IF(N377="zákl. přenesená",J377,0)</f>
        <v>0</v>
      </c>
      <c r="BH377" s="177">
        <f>IF(N377="sníž. přenesená",J377,0)</f>
        <v>0</v>
      </c>
      <c r="BI377" s="177">
        <f>IF(N377="nulová",J377,0)</f>
        <v>0</v>
      </c>
      <c r="BJ377" s="19" t="s">
        <v>91</v>
      </c>
      <c r="BK377" s="177">
        <f>ROUND(I377*H377,2)</f>
        <v>8094.01</v>
      </c>
      <c r="BL377" s="19" t="s">
        <v>223</v>
      </c>
      <c r="BM377" s="176" t="s">
        <v>782</v>
      </c>
    </row>
    <row r="378" spans="1:51" s="13" customFormat="1" ht="12">
      <c r="A378" s="13"/>
      <c r="B378" s="178"/>
      <c r="C378" s="13"/>
      <c r="D378" s="179" t="s">
        <v>225</v>
      </c>
      <c r="E378" s="180" t="s">
        <v>168</v>
      </c>
      <c r="F378" s="181" t="s">
        <v>783</v>
      </c>
      <c r="G378" s="13"/>
      <c r="H378" s="182">
        <v>17.634</v>
      </c>
      <c r="I378" s="13"/>
      <c r="J378" s="13"/>
      <c r="K378" s="13"/>
      <c r="L378" s="178"/>
      <c r="M378" s="183"/>
      <c r="N378" s="184"/>
      <c r="O378" s="184"/>
      <c r="P378" s="184"/>
      <c r="Q378" s="184"/>
      <c r="R378" s="184"/>
      <c r="S378" s="184"/>
      <c r="T378" s="18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80" t="s">
        <v>225</v>
      </c>
      <c r="AU378" s="180" t="s">
        <v>93</v>
      </c>
      <c r="AV378" s="13" t="s">
        <v>93</v>
      </c>
      <c r="AW378" s="13" t="s">
        <v>40</v>
      </c>
      <c r="AX378" s="13" t="s">
        <v>91</v>
      </c>
      <c r="AY378" s="180" t="s">
        <v>217</v>
      </c>
    </row>
    <row r="379" spans="1:65" s="2" customFormat="1" ht="33" customHeight="1">
      <c r="A379" s="33"/>
      <c r="B379" s="164"/>
      <c r="C379" s="165" t="s">
        <v>784</v>
      </c>
      <c r="D379" s="165" t="s">
        <v>219</v>
      </c>
      <c r="E379" s="166" t="s">
        <v>785</v>
      </c>
      <c r="F379" s="167" t="s">
        <v>786</v>
      </c>
      <c r="G379" s="168" t="s">
        <v>344</v>
      </c>
      <c r="H379" s="169">
        <v>17.634</v>
      </c>
      <c r="I379" s="170">
        <v>408</v>
      </c>
      <c r="J379" s="170">
        <f>ROUND(I379*H379,2)</f>
        <v>7194.67</v>
      </c>
      <c r="K379" s="171"/>
      <c r="L379" s="34"/>
      <c r="M379" s="172" t="s">
        <v>1</v>
      </c>
      <c r="N379" s="173" t="s">
        <v>48</v>
      </c>
      <c r="O379" s="174">
        <v>0.506</v>
      </c>
      <c r="P379" s="174">
        <f>O379*H379</f>
        <v>8.922804000000001</v>
      </c>
      <c r="Q379" s="174">
        <v>0</v>
      </c>
      <c r="R379" s="174">
        <f>Q379*H379</f>
        <v>0</v>
      </c>
      <c r="S379" s="174">
        <v>0</v>
      </c>
      <c r="T379" s="175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76" t="s">
        <v>223</v>
      </c>
      <c r="AT379" s="176" t="s">
        <v>219</v>
      </c>
      <c r="AU379" s="176" t="s">
        <v>93</v>
      </c>
      <c r="AY379" s="19" t="s">
        <v>217</v>
      </c>
      <c r="BE379" s="177">
        <f>IF(N379="základní",J379,0)</f>
        <v>7194.67</v>
      </c>
      <c r="BF379" s="177">
        <f>IF(N379="snížená",J379,0)</f>
        <v>0</v>
      </c>
      <c r="BG379" s="177">
        <f>IF(N379="zákl. přenesená",J379,0)</f>
        <v>0</v>
      </c>
      <c r="BH379" s="177">
        <f>IF(N379="sníž. přenesená",J379,0)</f>
        <v>0</v>
      </c>
      <c r="BI379" s="177">
        <f>IF(N379="nulová",J379,0)</f>
        <v>0</v>
      </c>
      <c r="BJ379" s="19" t="s">
        <v>91</v>
      </c>
      <c r="BK379" s="177">
        <f>ROUND(I379*H379,2)</f>
        <v>7194.67</v>
      </c>
      <c r="BL379" s="19" t="s">
        <v>223</v>
      </c>
      <c r="BM379" s="176" t="s">
        <v>787</v>
      </c>
    </row>
    <row r="380" spans="1:51" s="13" customFormat="1" ht="12">
      <c r="A380" s="13"/>
      <c r="B380" s="178"/>
      <c r="C380" s="13"/>
      <c r="D380" s="179" t="s">
        <v>225</v>
      </c>
      <c r="E380" s="180" t="s">
        <v>1</v>
      </c>
      <c r="F380" s="181" t="s">
        <v>168</v>
      </c>
      <c r="G380" s="13"/>
      <c r="H380" s="182">
        <v>17.634</v>
      </c>
      <c r="I380" s="13"/>
      <c r="J380" s="13"/>
      <c r="K380" s="13"/>
      <c r="L380" s="178"/>
      <c r="M380" s="183"/>
      <c r="N380" s="184"/>
      <c r="O380" s="184"/>
      <c r="P380" s="184"/>
      <c r="Q380" s="184"/>
      <c r="R380" s="184"/>
      <c r="S380" s="184"/>
      <c r="T380" s="18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80" t="s">
        <v>225</v>
      </c>
      <c r="AU380" s="180" t="s">
        <v>93</v>
      </c>
      <c r="AV380" s="13" t="s">
        <v>93</v>
      </c>
      <c r="AW380" s="13" t="s">
        <v>40</v>
      </c>
      <c r="AX380" s="13" t="s">
        <v>91</v>
      </c>
      <c r="AY380" s="180" t="s">
        <v>217</v>
      </c>
    </row>
    <row r="381" spans="1:63" s="12" customFormat="1" ht="25.9" customHeight="1">
      <c r="A381" s="12"/>
      <c r="B381" s="152"/>
      <c r="C381" s="12"/>
      <c r="D381" s="153" t="s">
        <v>82</v>
      </c>
      <c r="E381" s="154" t="s">
        <v>788</v>
      </c>
      <c r="F381" s="154" t="s">
        <v>789</v>
      </c>
      <c r="G381" s="12"/>
      <c r="H381" s="12"/>
      <c r="I381" s="12"/>
      <c r="J381" s="155">
        <f>BK381</f>
        <v>70000</v>
      </c>
      <c r="K381" s="12"/>
      <c r="L381" s="152"/>
      <c r="M381" s="156"/>
      <c r="N381" s="157"/>
      <c r="O381" s="157"/>
      <c r="P381" s="158">
        <f>P382+P387+P389</f>
        <v>0</v>
      </c>
      <c r="Q381" s="157"/>
      <c r="R381" s="158">
        <f>R382+R387+R389</f>
        <v>0</v>
      </c>
      <c r="S381" s="157"/>
      <c r="T381" s="159">
        <f>T382+T387+T389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153" t="s">
        <v>258</v>
      </c>
      <c r="AT381" s="160" t="s">
        <v>82</v>
      </c>
      <c r="AU381" s="160" t="s">
        <v>83</v>
      </c>
      <c r="AY381" s="153" t="s">
        <v>217</v>
      </c>
      <c r="BK381" s="161">
        <f>BK382+BK387+BK389</f>
        <v>70000</v>
      </c>
    </row>
    <row r="382" spans="1:63" s="12" customFormat="1" ht="22.8" customHeight="1">
      <c r="A382" s="12"/>
      <c r="B382" s="152"/>
      <c r="C382" s="12"/>
      <c r="D382" s="153" t="s">
        <v>82</v>
      </c>
      <c r="E382" s="162" t="s">
        <v>790</v>
      </c>
      <c r="F382" s="162" t="s">
        <v>791</v>
      </c>
      <c r="G382" s="12"/>
      <c r="H382" s="12"/>
      <c r="I382" s="12"/>
      <c r="J382" s="163">
        <f>BK382</f>
        <v>35000</v>
      </c>
      <c r="K382" s="12"/>
      <c r="L382" s="152"/>
      <c r="M382" s="156"/>
      <c r="N382" s="157"/>
      <c r="O382" s="157"/>
      <c r="P382" s="158">
        <f>SUM(P383:P386)</f>
        <v>0</v>
      </c>
      <c r="Q382" s="157"/>
      <c r="R382" s="158">
        <f>SUM(R383:R386)</f>
        <v>0</v>
      </c>
      <c r="S382" s="157"/>
      <c r="T382" s="159">
        <f>SUM(T383:T386)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153" t="s">
        <v>258</v>
      </c>
      <c r="AT382" s="160" t="s">
        <v>82</v>
      </c>
      <c r="AU382" s="160" t="s">
        <v>91</v>
      </c>
      <c r="AY382" s="153" t="s">
        <v>217</v>
      </c>
      <c r="BK382" s="161">
        <f>SUM(BK383:BK386)</f>
        <v>35000</v>
      </c>
    </row>
    <row r="383" spans="1:65" s="2" customFormat="1" ht="16.5" customHeight="1">
      <c r="A383" s="33"/>
      <c r="B383" s="164"/>
      <c r="C383" s="165" t="s">
        <v>792</v>
      </c>
      <c r="D383" s="165" t="s">
        <v>219</v>
      </c>
      <c r="E383" s="166" t="s">
        <v>793</v>
      </c>
      <c r="F383" s="167" t="s">
        <v>794</v>
      </c>
      <c r="G383" s="168" t="s">
        <v>795</v>
      </c>
      <c r="H383" s="169">
        <v>1</v>
      </c>
      <c r="I383" s="170">
        <v>10000</v>
      </c>
      <c r="J383" s="170">
        <f>ROUND(I383*H383,2)</f>
        <v>10000</v>
      </c>
      <c r="K383" s="171"/>
      <c r="L383" s="34"/>
      <c r="M383" s="172" t="s">
        <v>1</v>
      </c>
      <c r="N383" s="173" t="s">
        <v>48</v>
      </c>
      <c r="O383" s="174">
        <v>0</v>
      </c>
      <c r="P383" s="174">
        <f>O383*H383</f>
        <v>0</v>
      </c>
      <c r="Q383" s="174">
        <v>0</v>
      </c>
      <c r="R383" s="174">
        <f>Q383*H383</f>
        <v>0</v>
      </c>
      <c r="S383" s="174">
        <v>0</v>
      </c>
      <c r="T383" s="175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76" t="s">
        <v>796</v>
      </c>
      <c r="AT383" s="176" t="s">
        <v>219</v>
      </c>
      <c r="AU383" s="176" t="s">
        <v>93</v>
      </c>
      <c r="AY383" s="19" t="s">
        <v>217</v>
      </c>
      <c r="BE383" s="177">
        <f>IF(N383="základní",J383,0)</f>
        <v>10000</v>
      </c>
      <c r="BF383" s="177">
        <f>IF(N383="snížená",J383,0)</f>
        <v>0</v>
      </c>
      <c r="BG383" s="177">
        <f>IF(N383="zákl. přenesená",J383,0)</f>
        <v>0</v>
      </c>
      <c r="BH383" s="177">
        <f>IF(N383="sníž. přenesená",J383,0)</f>
        <v>0</v>
      </c>
      <c r="BI383" s="177">
        <f>IF(N383="nulová",J383,0)</f>
        <v>0</v>
      </c>
      <c r="BJ383" s="19" t="s">
        <v>91</v>
      </c>
      <c r="BK383" s="177">
        <f>ROUND(I383*H383,2)</f>
        <v>10000</v>
      </c>
      <c r="BL383" s="19" t="s">
        <v>796</v>
      </c>
      <c r="BM383" s="176" t="s">
        <v>797</v>
      </c>
    </row>
    <row r="384" spans="1:65" s="2" customFormat="1" ht="16.5" customHeight="1">
      <c r="A384" s="33"/>
      <c r="B384" s="164"/>
      <c r="C384" s="165" t="s">
        <v>798</v>
      </c>
      <c r="D384" s="165" t="s">
        <v>219</v>
      </c>
      <c r="E384" s="166" t="s">
        <v>799</v>
      </c>
      <c r="F384" s="167" t="s">
        <v>800</v>
      </c>
      <c r="G384" s="168" t="s">
        <v>795</v>
      </c>
      <c r="H384" s="169">
        <v>1</v>
      </c>
      <c r="I384" s="170">
        <v>5000</v>
      </c>
      <c r="J384" s="170">
        <f>ROUND(I384*H384,2)</f>
        <v>5000</v>
      </c>
      <c r="K384" s="171"/>
      <c r="L384" s="34"/>
      <c r="M384" s="172" t="s">
        <v>1</v>
      </c>
      <c r="N384" s="173" t="s">
        <v>48</v>
      </c>
      <c r="O384" s="174">
        <v>0</v>
      </c>
      <c r="P384" s="174">
        <f>O384*H384</f>
        <v>0</v>
      </c>
      <c r="Q384" s="174">
        <v>0</v>
      </c>
      <c r="R384" s="174">
        <f>Q384*H384</f>
        <v>0</v>
      </c>
      <c r="S384" s="174">
        <v>0</v>
      </c>
      <c r="T384" s="175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76" t="s">
        <v>796</v>
      </c>
      <c r="AT384" s="176" t="s">
        <v>219</v>
      </c>
      <c r="AU384" s="176" t="s">
        <v>93</v>
      </c>
      <c r="AY384" s="19" t="s">
        <v>217</v>
      </c>
      <c r="BE384" s="177">
        <f>IF(N384="základní",J384,0)</f>
        <v>5000</v>
      </c>
      <c r="BF384" s="177">
        <f>IF(N384="snížená",J384,0)</f>
        <v>0</v>
      </c>
      <c r="BG384" s="177">
        <f>IF(N384="zákl. přenesená",J384,0)</f>
        <v>0</v>
      </c>
      <c r="BH384" s="177">
        <f>IF(N384="sníž. přenesená",J384,0)</f>
        <v>0</v>
      </c>
      <c r="BI384" s="177">
        <f>IF(N384="nulová",J384,0)</f>
        <v>0</v>
      </c>
      <c r="BJ384" s="19" t="s">
        <v>91</v>
      </c>
      <c r="BK384" s="177">
        <f>ROUND(I384*H384,2)</f>
        <v>5000</v>
      </c>
      <c r="BL384" s="19" t="s">
        <v>796</v>
      </c>
      <c r="BM384" s="176" t="s">
        <v>801</v>
      </c>
    </row>
    <row r="385" spans="1:65" s="2" customFormat="1" ht="16.5" customHeight="1">
      <c r="A385" s="33"/>
      <c r="B385" s="164"/>
      <c r="C385" s="165" t="s">
        <v>802</v>
      </c>
      <c r="D385" s="165" t="s">
        <v>219</v>
      </c>
      <c r="E385" s="166" t="s">
        <v>803</v>
      </c>
      <c r="F385" s="167" t="s">
        <v>804</v>
      </c>
      <c r="G385" s="168" t="s">
        <v>795</v>
      </c>
      <c r="H385" s="169">
        <v>1</v>
      </c>
      <c r="I385" s="170">
        <v>10000</v>
      </c>
      <c r="J385" s="170">
        <f>ROUND(I385*H385,2)</f>
        <v>10000</v>
      </c>
      <c r="K385" s="171"/>
      <c r="L385" s="34"/>
      <c r="M385" s="172" t="s">
        <v>1</v>
      </c>
      <c r="N385" s="173" t="s">
        <v>48</v>
      </c>
      <c r="O385" s="174">
        <v>0</v>
      </c>
      <c r="P385" s="174">
        <f>O385*H385</f>
        <v>0</v>
      </c>
      <c r="Q385" s="174">
        <v>0</v>
      </c>
      <c r="R385" s="174">
        <f>Q385*H385</f>
        <v>0</v>
      </c>
      <c r="S385" s="174">
        <v>0</v>
      </c>
      <c r="T385" s="175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76" t="s">
        <v>796</v>
      </c>
      <c r="AT385" s="176" t="s">
        <v>219</v>
      </c>
      <c r="AU385" s="176" t="s">
        <v>93</v>
      </c>
      <c r="AY385" s="19" t="s">
        <v>217</v>
      </c>
      <c r="BE385" s="177">
        <f>IF(N385="základní",J385,0)</f>
        <v>10000</v>
      </c>
      <c r="BF385" s="177">
        <f>IF(N385="snížená",J385,0)</f>
        <v>0</v>
      </c>
      <c r="BG385" s="177">
        <f>IF(N385="zákl. přenesená",J385,0)</f>
        <v>0</v>
      </c>
      <c r="BH385" s="177">
        <f>IF(N385="sníž. přenesená",J385,0)</f>
        <v>0</v>
      </c>
      <c r="BI385" s="177">
        <f>IF(N385="nulová",J385,0)</f>
        <v>0</v>
      </c>
      <c r="BJ385" s="19" t="s">
        <v>91</v>
      </c>
      <c r="BK385" s="177">
        <f>ROUND(I385*H385,2)</f>
        <v>10000</v>
      </c>
      <c r="BL385" s="19" t="s">
        <v>796</v>
      </c>
      <c r="BM385" s="176" t="s">
        <v>805</v>
      </c>
    </row>
    <row r="386" spans="1:65" s="2" customFormat="1" ht="16.5" customHeight="1">
      <c r="A386" s="33"/>
      <c r="B386" s="164"/>
      <c r="C386" s="165" t="s">
        <v>806</v>
      </c>
      <c r="D386" s="165" t="s">
        <v>219</v>
      </c>
      <c r="E386" s="166" t="s">
        <v>807</v>
      </c>
      <c r="F386" s="167" t="s">
        <v>808</v>
      </c>
      <c r="G386" s="168" t="s">
        <v>795</v>
      </c>
      <c r="H386" s="169">
        <v>1</v>
      </c>
      <c r="I386" s="170">
        <v>10000</v>
      </c>
      <c r="J386" s="170">
        <f>ROUND(I386*H386,2)</f>
        <v>10000</v>
      </c>
      <c r="K386" s="171"/>
      <c r="L386" s="34"/>
      <c r="M386" s="172" t="s">
        <v>1</v>
      </c>
      <c r="N386" s="173" t="s">
        <v>48</v>
      </c>
      <c r="O386" s="174">
        <v>0</v>
      </c>
      <c r="P386" s="174">
        <f>O386*H386</f>
        <v>0</v>
      </c>
      <c r="Q386" s="174">
        <v>0</v>
      </c>
      <c r="R386" s="174">
        <f>Q386*H386</f>
        <v>0</v>
      </c>
      <c r="S386" s="174">
        <v>0</v>
      </c>
      <c r="T386" s="175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76" t="s">
        <v>796</v>
      </c>
      <c r="AT386" s="176" t="s">
        <v>219</v>
      </c>
      <c r="AU386" s="176" t="s">
        <v>93</v>
      </c>
      <c r="AY386" s="19" t="s">
        <v>217</v>
      </c>
      <c r="BE386" s="177">
        <f>IF(N386="základní",J386,0)</f>
        <v>10000</v>
      </c>
      <c r="BF386" s="177">
        <f>IF(N386="snížená",J386,0)</f>
        <v>0</v>
      </c>
      <c r="BG386" s="177">
        <f>IF(N386="zákl. přenesená",J386,0)</f>
        <v>0</v>
      </c>
      <c r="BH386" s="177">
        <f>IF(N386="sníž. přenesená",J386,0)</f>
        <v>0</v>
      </c>
      <c r="BI386" s="177">
        <f>IF(N386="nulová",J386,0)</f>
        <v>0</v>
      </c>
      <c r="BJ386" s="19" t="s">
        <v>91</v>
      </c>
      <c r="BK386" s="177">
        <f>ROUND(I386*H386,2)</f>
        <v>10000</v>
      </c>
      <c r="BL386" s="19" t="s">
        <v>796</v>
      </c>
      <c r="BM386" s="176" t="s">
        <v>809</v>
      </c>
    </row>
    <row r="387" spans="1:63" s="12" customFormat="1" ht="22.8" customHeight="1">
      <c r="A387" s="12"/>
      <c r="B387" s="152"/>
      <c r="C387" s="12"/>
      <c r="D387" s="153" t="s">
        <v>82</v>
      </c>
      <c r="E387" s="162" t="s">
        <v>810</v>
      </c>
      <c r="F387" s="162" t="s">
        <v>811</v>
      </c>
      <c r="G387" s="12"/>
      <c r="H387" s="12"/>
      <c r="I387" s="12"/>
      <c r="J387" s="163">
        <f>BK387</f>
        <v>10000</v>
      </c>
      <c r="K387" s="12"/>
      <c r="L387" s="152"/>
      <c r="M387" s="156"/>
      <c r="N387" s="157"/>
      <c r="O387" s="157"/>
      <c r="P387" s="158">
        <f>P388</f>
        <v>0</v>
      </c>
      <c r="Q387" s="157"/>
      <c r="R387" s="158">
        <f>R388</f>
        <v>0</v>
      </c>
      <c r="S387" s="157"/>
      <c r="T387" s="159">
        <f>T388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153" t="s">
        <v>258</v>
      </c>
      <c r="AT387" s="160" t="s">
        <v>82</v>
      </c>
      <c r="AU387" s="160" t="s">
        <v>91</v>
      </c>
      <c r="AY387" s="153" t="s">
        <v>217</v>
      </c>
      <c r="BK387" s="161">
        <f>BK388</f>
        <v>10000</v>
      </c>
    </row>
    <row r="388" spans="1:65" s="2" customFormat="1" ht="16.5" customHeight="1">
      <c r="A388" s="33"/>
      <c r="B388" s="164"/>
      <c r="C388" s="165" t="s">
        <v>812</v>
      </c>
      <c r="D388" s="165" t="s">
        <v>219</v>
      </c>
      <c r="E388" s="166" t="s">
        <v>813</v>
      </c>
      <c r="F388" s="167" t="s">
        <v>814</v>
      </c>
      <c r="G388" s="168" t="s">
        <v>795</v>
      </c>
      <c r="H388" s="169">
        <v>1</v>
      </c>
      <c r="I388" s="170">
        <v>10000</v>
      </c>
      <c r="J388" s="170">
        <f>ROUND(I388*H388,2)</f>
        <v>10000</v>
      </c>
      <c r="K388" s="171"/>
      <c r="L388" s="34"/>
      <c r="M388" s="172" t="s">
        <v>1</v>
      </c>
      <c r="N388" s="173" t="s">
        <v>48</v>
      </c>
      <c r="O388" s="174">
        <v>0</v>
      </c>
      <c r="P388" s="174">
        <f>O388*H388</f>
        <v>0</v>
      </c>
      <c r="Q388" s="174">
        <v>0</v>
      </c>
      <c r="R388" s="174">
        <f>Q388*H388</f>
        <v>0</v>
      </c>
      <c r="S388" s="174">
        <v>0</v>
      </c>
      <c r="T388" s="175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76" t="s">
        <v>796</v>
      </c>
      <c r="AT388" s="176" t="s">
        <v>219</v>
      </c>
      <c r="AU388" s="176" t="s">
        <v>93</v>
      </c>
      <c r="AY388" s="19" t="s">
        <v>217</v>
      </c>
      <c r="BE388" s="177">
        <f>IF(N388="základní",J388,0)</f>
        <v>10000</v>
      </c>
      <c r="BF388" s="177">
        <f>IF(N388="snížená",J388,0)</f>
        <v>0</v>
      </c>
      <c r="BG388" s="177">
        <f>IF(N388="zákl. přenesená",J388,0)</f>
        <v>0</v>
      </c>
      <c r="BH388" s="177">
        <f>IF(N388="sníž. přenesená",J388,0)</f>
        <v>0</v>
      </c>
      <c r="BI388" s="177">
        <f>IF(N388="nulová",J388,0)</f>
        <v>0</v>
      </c>
      <c r="BJ388" s="19" t="s">
        <v>91</v>
      </c>
      <c r="BK388" s="177">
        <f>ROUND(I388*H388,2)</f>
        <v>10000</v>
      </c>
      <c r="BL388" s="19" t="s">
        <v>796</v>
      </c>
      <c r="BM388" s="176" t="s">
        <v>815</v>
      </c>
    </row>
    <row r="389" spans="1:63" s="12" customFormat="1" ht="22.8" customHeight="1">
      <c r="A389" s="12"/>
      <c r="B389" s="152"/>
      <c r="C389" s="12"/>
      <c r="D389" s="153" t="s">
        <v>82</v>
      </c>
      <c r="E389" s="162" t="s">
        <v>816</v>
      </c>
      <c r="F389" s="162" t="s">
        <v>817</v>
      </c>
      <c r="G389" s="12"/>
      <c r="H389" s="12"/>
      <c r="I389" s="12"/>
      <c r="J389" s="163">
        <f>BK389</f>
        <v>25000</v>
      </c>
      <c r="K389" s="12"/>
      <c r="L389" s="152"/>
      <c r="M389" s="156"/>
      <c r="N389" s="157"/>
      <c r="O389" s="157"/>
      <c r="P389" s="158">
        <f>P390</f>
        <v>0</v>
      </c>
      <c r="Q389" s="157"/>
      <c r="R389" s="158">
        <f>R390</f>
        <v>0</v>
      </c>
      <c r="S389" s="157"/>
      <c r="T389" s="159">
        <f>T390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53" t="s">
        <v>258</v>
      </c>
      <c r="AT389" s="160" t="s">
        <v>82</v>
      </c>
      <c r="AU389" s="160" t="s">
        <v>91</v>
      </c>
      <c r="AY389" s="153" t="s">
        <v>217</v>
      </c>
      <c r="BK389" s="161">
        <f>BK390</f>
        <v>25000</v>
      </c>
    </row>
    <row r="390" spans="1:65" s="2" customFormat="1" ht="24.15" customHeight="1">
      <c r="A390" s="33"/>
      <c r="B390" s="164"/>
      <c r="C390" s="165" t="s">
        <v>818</v>
      </c>
      <c r="D390" s="165" t="s">
        <v>219</v>
      </c>
      <c r="E390" s="166" t="s">
        <v>819</v>
      </c>
      <c r="F390" s="167" t="s">
        <v>820</v>
      </c>
      <c r="G390" s="168" t="s">
        <v>795</v>
      </c>
      <c r="H390" s="169">
        <v>1</v>
      </c>
      <c r="I390" s="170">
        <v>25000</v>
      </c>
      <c r="J390" s="170">
        <f>ROUND(I390*H390,2)</f>
        <v>25000</v>
      </c>
      <c r="K390" s="171"/>
      <c r="L390" s="34"/>
      <c r="M390" s="216" t="s">
        <v>1</v>
      </c>
      <c r="N390" s="217" t="s">
        <v>48</v>
      </c>
      <c r="O390" s="218">
        <v>0</v>
      </c>
      <c r="P390" s="218">
        <f>O390*H390</f>
        <v>0</v>
      </c>
      <c r="Q390" s="218">
        <v>0</v>
      </c>
      <c r="R390" s="218">
        <f>Q390*H390</f>
        <v>0</v>
      </c>
      <c r="S390" s="218">
        <v>0</v>
      </c>
      <c r="T390" s="219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76" t="s">
        <v>796</v>
      </c>
      <c r="AT390" s="176" t="s">
        <v>219</v>
      </c>
      <c r="AU390" s="176" t="s">
        <v>93</v>
      </c>
      <c r="AY390" s="19" t="s">
        <v>217</v>
      </c>
      <c r="BE390" s="177">
        <f>IF(N390="základní",J390,0)</f>
        <v>25000</v>
      </c>
      <c r="BF390" s="177">
        <f>IF(N390="snížená",J390,0)</f>
        <v>0</v>
      </c>
      <c r="BG390" s="177">
        <f>IF(N390="zákl. přenesená",J390,0)</f>
        <v>0</v>
      </c>
      <c r="BH390" s="177">
        <f>IF(N390="sníž. přenesená",J390,0)</f>
        <v>0</v>
      </c>
      <c r="BI390" s="177">
        <f>IF(N390="nulová",J390,0)</f>
        <v>0</v>
      </c>
      <c r="BJ390" s="19" t="s">
        <v>91</v>
      </c>
      <c r="BK390" s="177">
        <f>ROUND(I390*H390,2)</f>
        <v>25000</v>
      </c>
      <c r="BL390" s="19" t="s">
        <v>796</v>
      </c>
      <c r="BM390" s="176" t="s">
        <v>821</v>
      </c>
    </row>
    <row r="391" spans="1:31" s="2" customFormat="1" ht="6.95" customHeight="1">
      <c r="A391" s="33"/>
      <c r="B391" s="54"/>
      <c r="C391" s="55"/>
      <c r="D391" s="55"/>
      <c r="E391" s="55"/>
      <c r="F391" s="55"/>
      <c r="G391" s="55"/>
      <c r="H391" s="55"/>
      <c r="I391" s="55"/>
      <c r="J391" s="55"/>
      <c r="K391" s="55"/>
      <c r="L391" s="34"/>
      <c r="M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</row>
  </sheetData>
  <autoFilter ref="C127:K390"/>
  <mergeCells count="9">
    <mergeCell ref="E7:H7"/>
    <mergeCell ref="E9:H9"/>
    <mergeCell ref="E18:H18"/>
    <mergeCell ref="E27:H27"/>
    <mergeCell ref="E84:H84"/>
    <mergeCell ref="E86:H8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0"/>
      <c r="C3" s="21"/>
      <c r="D3" s="21"/>
      <c r="E3" s="21"/>
      <c r="F3" s="21"/>
      <c r="G3" s="21"/>
      <c r="H3" s="22"/>
    </row>
    <row r="4" spans="2:8" s="1" customFormat="1" ht="24.95" customHeight="1">
      <c r="B4" s="22"/>
      <c r="C4" s="23" t="s">
        <v>822</v>
      </c>
      <c r="H4" s="22"/>
    </row>
    <row r="5" spans="2:8" s="1" customFormat="1" ht="12" customHeight="1">
      <c r="B5" s="22"/>
      <c r="C5" s="25" t="s">
        <v>12</v>
      </c>
      <c r="D5" s="31" t="s">
        <v>13</v>
      </c>
      <c r="E5" s="1"/>
      <c r="F5" s="1"/>
      <c r="H5" s="22"/>
    </row>
    <row r="6" spans="2:8" s="1" customFormat="1" ht="36.95" customHeight="1">
      <c r="B6" s="22"/>
      <c r="C6" s="27" t="s">
        <v>14</v>
      </c>
      <c r="D6" s="28" t="s">
        <v>15</v>
      </c>
      <c r="E6" s="1"/>
      <c r="F6" s="1"/>
      <c r="H6" s="22"/>
    </row>
    <row r="7" spans="2:8" s="1" customFormat="1" ht="16.5" customHeight="1">
      <c r="B7" s="22"/>
      <c r="C7" s="29" t="s">
        <v>22</v>
      </c>
      <c r="D7" s="63" t="str">
        <f>'Rekapitulace stavby'!AN8</f>
        <v>3. 1. 2023</v>
      </c>
      <c r="H7" s="22"/>
    </row>
    <row r="8" spans="1:8" s="2" customFormat="1" ht="10.8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41"/>
      <c r="B9" s="142"/>
      <c r="C9" s="143" t="s">
        <v>64</v>
      </c>
      <c r="D9" s="144" t="s">
        <v>65</v>
      </c>
      <c r="E9" s="144" t="s">
        <v>204</v>
      </c>
      <c r="F9" s="145" t="s">
        <v>823</v>
      </c>
      <c r="G9" s="141"/>
      <c r="H9" s="142"/>
    </row>
    <row r="10" spans="1:8" s="2" customFormat="1" ht="26.4" customHeight="1">
      <c r="A10" s="33"/>
      <c r="B10" s="34"/>
      <c r="C10" s="220" t="s">
        <v>824</v>
      </c>
      <c r="D10" s="220" t="s">
        <v>89</v>
      </c>
      <c r="E10" s="33"/>
      <c r="F10" s="33"/>
      <c r="G10" s="33"/>
      <c r="H10" s="34"/>
    </row>
    <row r="11" spans="1:8" s="2" customFormat="1" ht="16.8" customHeight="1">
      <c r="A11" s="33"/>
      <c r="B11" s="34"/>
      <c r="C11" s="221" t="s">
        <v>438</v>
      </c>
      <c r="D11" s="222" t="s">
        <v>1</v>
      </c>
      <c r="E11" s="223" t="s">
        <v>1</v>
      </c>
      <c r="F11" s="224">
        <v>13.904</v>
      </c>
      <c r="G11" s="33"/>
      <c r="H11" s="34"/>
    </row>
    <row r="12" spans="1:8" s="2" customFormat="1" ht="16.8" customHeight="1">
      <c r="A12" s="33"/>
      <c r="B12" s="34"/>
      <c r="C12" s="225" t="s">
        <v>438</v>
      </c>
      <c r="D12" s="225" t="s">
        <v>127</v>
      </c>
      <c r="E12" s="19" t="s">
        <v>1</v>
      </c>
      <c r="F12" s="226">
        <v>13.904</v>
      </c>
      <c r="G12" s="33"/>
      <c r="H12" s="34"/>
    </row>
    <row r="13" spans="1:8" s="2" customFormat="1" ht="16.8" customHeight="1">
      <c r="A13" s="33"/>
      <c r="B13" s="34"/>
      <c r="C13" s="221" t="s">
        <v>432</v>
      </c>
      <c r="D13" s="222" t="s">
        <v>1</v>
      </c>
      <c r="E13" s="223" t="s">
        <v>1</v>
      </c>
      <c r="F13" s="224">
        <v>86.24</v>
      </c>
      <c r="G13" s="33"/>
      <c r="H13" s="34"/>
    </row>
    <row r="14" spans="1:8" s="2" customFormat="1" ht="16.8" customHeight="1">
      <c r="A14" s="33"/>
      <c r="B14" s="34"/>
      <c r="C14" s="225" t="s">
        <v>432</v>
      </c>
      <c r="D14" s="225" t="s">
        <v>433</v>
      </c>
      <c r="E14" s="19" t="s">
        <v>1</v>
      </c>
      <c r="F14" s="226">
        <v>86.24</v>
      </c>
      <c r="G14" s="33"/>
      <c r="H14" s="34"/>
    </row>
    <row r="15" spans="1:8" s="2" customFormat="1" ht="16.8" customHeight="1">
      <c r="A15" s="33"/>
      <c r="B15" s="34"/>
      <c r="C15" s="221" t="s">
        <v>424</v>
      </c>
      <c r="D15" s="222" t="s">
        <v>1</v>
      </c>
      <c r="E15" s="223" t="s">
        <v>1</v>
      </c>
      <c r="F15" s="224">
        <v>131</v>
      </c>
      <c r="G15" s="33"/>
      <c r="H15" s="34"/>
    </row>
    <row r="16" spans="1:8" s="2" customFormat="1" ht="16.8" customHeight="1">
      <c r="A16" s="33"/>
      <c r="B16" s="34"/>
      <c r="C16" s="225" t="s">
        <v>424</v>
      </c>
      <c r="D16" s="225" t="s">
        <v>425</v>
      </c>
      <c r="E16" s="19" t="s">
        <v>1</v>
      </c>
      <c r="F16" s="226">
        <v>131</v>
      </c>
      <c r="G16" s="33"/>
      <c r="H16" s="34"/>
    </row>
    <row r="17" spans="1:8" s="2" customFormat="1" ht="16.8" customHeight="1">
      <c r="A17" s="33"/>
      <c r="B17" s="34"/>
      <c r="C17" s="221" t="s">
        <v>426</v>
      </c>
      <c r="D17" s="222" t="s">
        <v>1</v>
      </c>
      <c r="E17" s="223" t="s">
        <v>1</v>
      </c>
      <c r="F17" s="224">
        <v>1004.176</v>
      </c>
      <c r="G17" s="33"/>
      <c r="H17" s="34"/>
    </row>
    <row r="18" spans="1:8" s="2" customFormat="1" ht="16.8" customHeight="1">
      <c r="A18" s="33"/>
      <c r="B18" s="34"/>
      <c r="C18" s="225" t="s">
        <v>426</v>
      </c>
      <c r="D18" s="225" t="s">
        <v>427</v>
      </c>
      <c r="E18" s="19" t="s">
        <v>1</v>
      </c>
      <c r="F18" s="226">
        <v>1004.176</v>
      </c>
      <c r="G18" s="33"/>
      <c r="H18" s="34"/>
    </row>
    <row r="19" spans="1:8" s="2" customFormat="1" ht="16.8" customHeight="1">
      <c r="A19" s="33"/>
      <c r="B19" s="34"/>
      <c r="C19" s="221" t="s">
        <v>161</v>
      </c>
      <c r="D19" s="222" t="s">
        <v>1</v>
      </c>
      <c r="E19" s="223" t="s">
        <v>1</v>
      </c>
      <c r="F19" s="224">
        <v>1.8</v>
      </c>
      <c r="G19" s="33"/>
      <c r="H19" s="34"/>
    </row>
    <row r="20" spans="1:8" s="2" customFormat="1" ht="16.8" customHeight="1">
      <c r="A20" s="33"/>
      <c r="B20" s="34"/>
      <c r="C20" s="225" t="s">
        <v>161</v>
      </c>
      <c r="D20" s="225" t="s">
        <v>691</v>
      </c>
      <c r="E20" s="19" t="s">
        <v>1</v>
      </c>
      <c r="F20" s="226">
        <v>1.8</v>
      </c>
      <c r="G20" s="33"/>
      <c r="H20" s="34"/>
    </row>
    <row r="21" spans="1:8" s="2" customFormat="1" ht="16.8" customHeight="1">
      <c r="A21" s="33"/>
      <c r="B21" s="34"/>
      <c r="C21" s="227" t="s">
        <v>825</v>
      </c>
      <c r="D21" s="33"/>
      <c r="E21" s="33"/>
      <c r="F21" s="33"/>
      <c r="G21" s="33"/>
      <c r="H21" s="34"/>
    </row>
    <row r="22" spans="1:8" s="2" customFormat="1" ht="16.8" customHeight="1">
      <c r="A22" s="33"/>
      <c r="B22" s="34"/>
      <c r="C22" s="225" t="s">
        <v>688</v>
      </c>
      <c r="D22" s="225" t="s">
        <v>689</v>
      </c>
      <c r="E22" s="19" t="s">
        <v>267</v>
      </c>
      <c r="F22" s="226">
        <v>1.8</v>
      </c>
      <c r="G22" s="33"/>
      <c r="H22" s="34"/>
    </row>
    <row r="23" spans="1:8" s="2" customFormat="1" ht="12">
      <c r="A23" s="33"/>
      <c r="B23" s="34"/>
      <c r="C23" s="225" t="s">
        <v>663</v>
      </c>
      <c r="D23" s="225" t="s">
        <v>664</v>
      </c>
      <c r="E23" s="19" t="s">
        <v>267</v>
      </c>
      <c r="F23" s="226">
        <v>3.6</v>
      </c>
      <c r="G23" s="33"/>
      <c r="H23" s="34"/>
    </row>
    <row r="24" spans="1:8" s="2" customFormat="1" ht="12">
      <c r="A24" s="33"/>
      <c r="B24" s="34"/>
      <c r="C24" s="225" t="s">
        <v>764</v>
      </c>
      <c r="D24" s="225" t="s">
        <v>765</v>
      </c>
      <c r="E24" s="19" t="s">
        <v>344</v>
      </c>
      <c r="F24" s="226">
        <v>4.41</v>
      </c>
      <c r="G24" s="33"/>
      <c r="H24" s="34"/>
    </row>
    <row r="25" spans="1:8" s="2" customFormat="1" ht="16.8" customHeight="1">
      <c r="A25" s="33"/>
      <c r="B25" s="34"/>
      <c r="C25" s="221" t="s">
        <v>159</v>
      </c>
      <c r="D25" s="222" t="s">
        <v>1</v>
      </c>
      <c r="E25" s="223" t="s">
        <v>1</v>
      </c>
      <c r="F25" s="224">
        <v>1.8</v>
      </c>
      <c r="G25" s="33"/>
      <c r="H25" s="34"/>
    </row>
    <row r="26" spans="1:8" s="2" customFormat="1" ht="16.8" customHeight="1">
      <c r="A26" s="33"/>
      <c r="B26" s="34"/>
      <c r="C26" s="225" t="s">
        <v>159</v>
      </c>
      <c r="D26" s="225" t="s">
        <v>686</v>
      </c>
      <c r="E26" s="19" t="s">
        <v>1</v>
      </c>
      <c r="F26" s="226">
        <v>1.8</v>
      </c>
      <c r="G26" s="33"/>
      <c r="H26" s="34"/>
    </row>
    <row r="27" spans="1:8" s="2" customFormat="1" ht="16.8" customHeight="1">
      <c r="A27" s="33"/>
      <c r="B27" s="34"/>
      <c r="C27" s="227" t="s">
        <v>825</v>
      </c>
      <c r="D27" s="33"/>
      <c r="E27" s="33"/>
      <c r="F27" s="33"/>
      <c r="G27" s="33"/>
      <c r="H27" s="34"/>
    </row>
    <row r="28" spans="1:8" s="2" customFormat="1" ht="16.8" customHeight="1">
      <c r="A28" s="33"/>
      <c r="B28" s="34"/>
      <c r="C28" s="225" t="s">
        <v>683</v>
      </c>
      <c r="D28" s="225" t="s">
        <v>684</v>
      </c>
      <c r="E28" s="19" t="s">
        <v>267</v>
      </c>
      <c r="F28" s="226">
        <v>1.8</v>
      </c>
      <c r="G28" s="33"/>
      <c r="H28" s="34"/>
    </row>
    <row r="29" spans="1:8" s="2" customFormat="1" ht="12">
      <c r="A29" s="33"/>
      <c r="B29" s="34"/>
      <c r="C29" s="225" t="s">
        <v>663</v>
      </c>
      <c r="D29" s="225" t="s">
        <v>664</v>
      </c>
      <c r="E29" s="19" t="s">
        <v>267</v>
      </c>
      <c r="F29" s="226">
        <v>3.6</v>
      </c>
      <c r="G29" s="33"/>
      <c r="H29" s="34"/>
    </row>
    <row r="30" spans="1:8" s="2" customFormat="1" ht="12">
      <c r="A30" s="33"/>
      <c r="B30" s="34"/>
      <c r="C30" s="225" t="s">
        <v>764</v>
      </c>
      <c r="D30" s="225" t="s">
        <v>765</v>
      </c>
      <c r="E30" s="19" t="s">
        <v>344</v>
      </c>
      <c r="F30" s="226">
        <v>4.41</v>
      </c>
      <c r="G30" s="33"/>
      <c r="H30" s="34"/>
    </row>
    <row r="31" spans="1:8" s="2" customFormat="1" ht="16.8" customHeight="1">
      <c r="A31" s="33"/>
      <c r="B31" s="34"/>
      <c r="C31" s="221" t="s">
        <v>103</v>
      </c>
      <c r="D31" s="222" t="s">
        <v>1</v>
      </c>
      <c r="E31" s="223" t="s">
        <v>1</v>
      </c>
      <c r="F31" s="224">
        <v>44.1</v>
      </c>
      <c r="G31" s="33"/>
      <c r="H31" s="34"/>
    </row>
    <row r="32" spans="1:8" s="2" customFormat="1" ht="16.8" customHeight="1">
      <c r="A32" s="33"/>
      <c r="B32" s="34"/>
      <c r="C32" s="225" t="s">
        <v>101</v>
      </c>
      <c r="D32" s="225" t="s">
        <v>230</v>
      </c>
      <c r="E32" s="19" t="s">
        <v>1</v>
      </c>
      <c r="F32" s="226">
        <v>3</v>
      </c>
      <c r="G32" s="33"/>
      <c r="H32" s="34"/>
    </row>
    <row r="33" spans="1:8" s="2" customFormat="1" ht="16.8" customHeight="1">
      <c r="A33" s="33"/>
      <c r="B33" s="34"/>
      <c r="C33" s="225" t="s">
        <v>174</v>
      </c>
      <c r="D33" s="225" t="s">
        <v>231</v>
      </c>
      <c r="E33" s="19" t="s">
        <v>1</v>
      </c>
      <c r="F33" s="226">
        <v>38.4</v>
      </c>
      <c r="G33" s="33"/>
      <c r="H33" s="34"/>
    </row>
    <row r="34" spans="1:8" s="2" customFormat="1" ht="16.8" customHeight="1">
      <c r="A34" s="33"/>
      <c r="B34" s="34"/>
      <c r="C34" s="225" t="s">
        <v>176</v>
      </c>
      <c r="D34" s="225" t="s">
        <v>232</v>
      </c>
      <c r="E34" s="19" t="s">
        <v>1</v>
      </c>
      <c r="F34" s="226">
        <v>2.7</v>
      </c>
      <c r="G34" s="33"/>
      <c r="H34" s="34"/>
    </row>
    <row r="35" spans="1:8" s="2" customFormat="1" ht="16.8" customHeight="1">
      <c r="A35" s="33"/>
      <c r="B35" s="34"/>
      <c r="C35" s="225" t="s">
        <v>103</v>
      </c>
      <c r="D35" s="225" t="s">
        <v>229</v>
      </c>
      <c r="E35" s="19" t="s">
        <v>1</v>
      </c>
      <c r="F35" s="226">
        <v>44.1</v>
      </c>
      <c r="G35" s="33"/>
      <c r="H35" s="34"/>
    </row>
    <row r="36" spans="1:8" s="2" customFormat="1" ht="16.8" customHeight="1">
      <c r="A36" s="33"/>
      <c r="B36" s="34"/>
      <c r="C36" s="227" t="s">
        <v>825</v>
      </c>
      <c r="D36" s="33"/>
      <c r="E36" s="33"/>
      <c r="F36" s="33"/>
      <c r="G36" s="33"/>
      <c r="H36" s="34"/>
    </row>
    <row r="37" spans="1:8" s="2" customFormat="1" ht="16.8" customHeight="1">
      <c r="A37" s="33"/>
      <c r="B37" s="34"/>
      <c r="C37" s="225" t="s">
        <v>220</v>
      </c>
      <c r="D37" s="225" t="s">
        <v>221</v>
      </c>
      <c r="E37" s="19" t="s">
        <v>222</v>
      </c>
      <c r="F37" s="226">
        <v>543.36</v>
      </c>
      <c r="G37" s="33"/>
      <c r="H37" s="34"/>
    </row>
    <row r="38" spans="1:8" s="2" customFormat="1" ht="16.8" customHeight="1">
      <c r="A38" s="33"/>
      <c r="B38" s="34"/>
      <c r="C38" s="225" t="s">
        <v>311</v>
      </c>
      <c r="D38" s="225" t="s">
        <v>312</v>
      </c>
      <c r="E38" s="19" t="s">
        <v>222</v>
      </c>
      <c r="F38" s="226">
        <v>2434.253</v>
      </c>
      <c r="G38" s="33"/>
      <c r="H38" s="34"/>
    </row>
    <row r="39" spans="1:8" s="2" customFormat="1" ht="12">
      <c r="A39" s="33"/>
      <c r="B39" s="34"/>
      <c r="C39" s="225" t="s">
        <v>320</v>
      </c>
      <c r="D39" s="225" t="s">
        <v>321</v>
      </c>
      <c r="E39" s="19" t="s">
        <v>285</v>
      </c>
      <c r="F39" s="226">
        <v>583.849</v>
      </c>
      <c r="G39" s="33"/>
      <c r="H39" s="34"/>
    </row>
    <row r="40" spans="1:8" s="2" customFormat="1" ht="16.8" customHeight="1">
      <c r="A40" s="33"/>
      <c r="B40" s="34"/>
      <c r="C40" s="225" t="s">
        <v>368</v>
      </c>
      <c r="D40" s="225" t="s">
        <v>369</v>
      </c>
      <c r="E40" s="19" t="s">
        <v>285</v>
      </c>
      <c r="F40" s="226">
        <v>182.608</v>
      </c>
      <c r="G40" s="33"/>
      <c r="H40" s="34"/>
    </row>
    <row r="41" spans="1:8" s="2" customFormat="1" ht="16.8" customHeight="1">
      <c r="A41" s="33"/>
      <c r="B41" s="34"/>
      <c r="C41" s="225" t="s">
        <v>379</v>
      </c>
      <c r="D41" s="225" t="s">
        <v>380</v>
      </c>
      <c r="E41" s="19" t="s">
        <v>285</v>
      </c>
      <c r="F41" s="226">
        <v>81.504</v>
      </c>
      <c r="G41" s="33"/>
      <c r="H41" s="34"/>
    </row>
    <row r="42" spans="1:8" s="2" customFormat="1" ht="12">
      <c r="A42" s="33"/>
      <c r="B42" s="34"/>
      <c r="C42" s="225" t="s">
        <v>511</v>
      </c>
      <c r="D42" s="225" t="s">
        <v>512</v>
      </c>
      <c r="E42" s="19" t="s">
        <v>267</v>
      </c>
      <c r="F42" s="226">
        <v>44.1</v>
      </c>
      <c r="G42" s="33"/>
      <c r="H42" s="34"/>
    </row>
    <row r="43" spans="1:8" s="2" customFormat="1" ht="16.8" customHeight="1">
      <c r="A43" s="33"/>
      <c r="B43" s="34"/>
      <c r="C43" s="225" t="s">
        <v>649</v>
      </c>
      <c r="D43" s="225" t="s">
        <v>650</v>
      </c>
      <c r="E43" s="19" t="s">
        <v>267</v>
      </c>
      <c r="F43" s="226">
        <v>679.2</v>
      </c>
      <c r="G43" s="33"/>
      <c r="H43" s="34"/>
    </row>
    <row r="44" spans="1:8" s="2" customFormat="1" ht="16.8" customHeight="1">
      <c r="A44" s="33"/>
      <c r="B44" s="34"/>
      <c r="C44" s="225" t="s">
        <v>725</v>
      </c>
      <c r="D44" s="225" t="s">
        <v>726</v>
      </c>
      <c r="E44" s="19" t="s">
        <v>451</v>
      </c>
      <c r="F44" s="226">
        <v>13.584</v>
      </c>
      <c r="G44" s="33"/>
      <c r="H44" s="34"/>
    </row>
    <row r="45" spans="1:8" s="2" customFormat="1" ht="16.8" customHeight="1">
      <c r="A45" s="33"/>
      <c r="B45" s="34"/>
      <c r="C45" s="225" t="s">
        <v>515</v>
      </c>
      <c r="D45" s="225" t="s">
        <v>516</v>
      </c>
      <c r="E45" s="19" t="s">
        <v>267</v>
      </c>
      <c r="F45" s="226">
        <v>44.1</v>
      </c>
      <c r="G45" s="33"/>
      <c r="H45" s="34"/>
    </row>
    <row r="46" spans="1:8" s="2" customFormat="1" ht="16.8" customHeight="1">
      <c r="A46" s="33"/>
      <c r="B46" s="34"/>
      <c r="C46" s="221" t="s">
        <v>176</v>
      </c>
      <c r="D46" s="222" t="s">
        <v>1</v>
      </c>
      <c r="E46" s="223" t="s">
        <v>1</v>
      </c>
      <c r="F46" s="224">
        <v>2.7</v>
      </c>
      <c r="G46" s="33"/>
      <c r="H46" s="34"/>
    </row>
    <row r="47" spans="1:8" s="2" customFormat="1" ht="16.8" customHeight="1">
      <c r="A47" s="33"/>
      <c r="B47" s="34"/>
      <c r="C47" s="225" t="s">
        <v>176</v>
      </c>
      <c r="D47" s="225" t="s">
        <v>232</v>
      </c>
      <c r="E47" s="19" t="s">
        <v>1</v>
      </c>
      <c r="F47" s="226">
        <v>2.7</v>
      </c>
      <c r="G47" s="33"/>
      <c r="H47" s="34"/>
    </row>
    <row r="48" spans="1:8" s="2" customFormat="1" ht="16.8" customHeight="1">
      <c r="A48" s="33"/>
      <c r="B48" s="34"/>
      <c r="C48" s="227" t="s">
        <v>825</v>
      </c>
      <c r="D48" s="33"/>
      <c r="E48" s="33"/>
      <c r="F48" s="33"/>
      <c r="G48" s="33"/>
      <c r="H48" s="34"/>
    </row>
    <row r="49" spans="1:8" s="2" customFormat="1" ht="16.8" customHeight="1">
      <c r="A49" s="33"/>
      <c r="B49" s="34"/>
      <c r="C49" s="225" t="s">
        <v>220</v>
      </c>
      <c r="D49" s="225" t="s">
        <v>221</v>
      </c>
      <c r="E49" s="19" t="s">
        <v>222</v>
      </c>
      <c r="F49" s="226">
        <v>543.36</v>
      </c>
      <c r="G49" s="33"/>
      <c r="H49" s="34"/>
    </row>
    <row r="50" spans="1:8" s="2" customFormat="1" ht="12">
      <c r="A50" s="33"/>
      <c r="B50" s="34"/>
      <c r="C50" s="225" t="s">
        <v>283</v>
      </c>
      <c r="D50" s="225" t="s">
        <v>284</v>
      </c>
      <c r="E50" s="19" t="s">
        <v>285</v>
      </c>
      <c r="F50" s="226">
        <v>583.849</v>
      </c>
      <c r="G50" s="33"/>
      <c r="H50" s="34"/>
    </row>
    <row r="51" spans="1:8" s="2" customFormat="1" ht="16.8" customHeight="1">
      <c r="A51" s="33"/>
      <c r="B51" s="34"/>
      <c r="C51" s="221" t="s">
        <v>101</v>
      </c>
      <c r="D51" s="222" t="s">
        <v>1</v>
      </c>
      <c r="E51" s="223" t="s">
        <v>1</v>
      </c>
      <c r="F51" s="224">
        <v>3</v>
      </c>
      <c r="G51" s="33"/>
      <c r="H51" s="34"/>
    </row>
    <row r="52" spans="1:8" s="2" customFormat="1" ht="16.8" customHeight="1">
      <c r="A52" s="33"/>
      <c r="B52" s="34"/>
      <c r="C52" s="225" t="s">
        <v>101</v>
      </c>
      <c r="D52" s="225" t="s">
        <v>230</v>
      </c>
      <c r="E52" s="19" t="s">
        <v>1</v>
      </c>
      <c r="F52" s="226">
        <v>3</v>
      </c>
      <c r="G52" s="33"/>
      <c r="H52" s="34"/>
    </row>
    <row r="53" spans="1:8" s="2" customFormat="1" ht="16.8" customHeight="1">
      <c r="A53" s="33"/>
      <c r="B53" s="34"/>
      <c r="C53" s="227" t="s">
        <v>825</v>
      </c>
      <c r="D53" s="33"/>
      <c r="E53" s="33"/>
      <c r="F53" s="33"/>
      <c r="G53" s="33"/>
      <c r="H53" s="34"/>
    </row>
    <row r="54" spans="1:8" s="2" customFormat="1" ht="16.8" customHeight="1">
      <c r="A54" s="33"/>
      <c r="B54" s="34"/>
      <c r="C54" s="225" t="s">
        <v>220</v>
      </c>
      <c r="D54" s="225" t="s">
        <v>221</v>
      </c>
      <c r="E54" s="19" t="s">
        <v>222</v>
      </c>
      <c r="F54" s="226">
        <v>543.36</v>
      </c>
      <c r="G54" s="33"/>
      <c r="H54" s="34"/>
    </row>
    <row r="55" spans="1:8" s="2" customFormat="1" ht="12">
      <c r="A55" s="33"/>
      <c r="B55" s="34"/>
      <c r="C55" s="225" t="s">
        <v>248</v>
      </c>
      <c r="D55" s="225" t="s">
        <v>249</v>
      </c>
      <c r="E55" s="19" t="s">
        <v>222</v>
      </c>
      <c r="F55" s="226">
        <v>593.976</v>
      </c>
      <c r="G55" s="33"/>
      <c r="H55" s="34"/>
    </row>
    <row r="56" spans="1:8" s="2" customFormat="1" ht="12">
      <c r="A56" s="33"/>
      <c r="B56" s="34"/>
      <c r="C56" s="225" t="s">
        <v>283</v>
      </c>
      <c r="D56" s="225" t="s">
        <v>284</v>
      </c>
      <c r="E56" s="19" t="s">
        <v>285</v>
      </c>
      <c r="F56" s="226">
        <v>583.849</v>
      </c>
      <c r="G56" s="33"/>
      <c r="H56" s="34"/>
    </row>
    <row r="57" spans="1:8" s="2" customFormat="1" ht="16.8" customHeight="1">
      <c r="A57" s="33"/>
      <c r="B57" s="34"/>
      <c r="C57" s="225" t="s">
        <v>400</v>
      </c>
      <c r="D57" s="225" t="s">
        <v>401</v>
      </c>
      <c r="E57" s="19" t="s">
        <v>222</v>
      </c>
      <c r="F57" s="226">
        <v>118.368</v>
      </c>
      <c r="G57" s="33"/>
      <c r="H57" s="34"/>
    </row>
    <row r="58" spans="1:8" s="2" customFormat="1" ht="16.8" customHeight="1">
      <c r="A58" s="33"/>
      <c r="B58" s="34"/>
      <c r="C58" s="225" t="s">
        <v>405</v>
      </c>
      <c r="D58" s="225" t="s">
        <v>406</v>
      </c>
      <c r="E58" s="19" t="s">
        <v>222</v>
      </c>
      <c r="F58" s="226">
        <v>57.024</v>
      </c>
      <c r="G58" s="33"/>
      <c r="H58" s="34"/>
    </row>
    <row r="59" spans="1:8" s="2" customFormat="1" ht="16.8" customHeight="1">
      <c r="A59" s="33"/>
      <c r="B59" s="34"/>
      <c r="C59" s="225" t="s">
        <v>415</v>
      </c>
      <c r="D59" s="225" t="s">
        <v>416</v>
      </c>
      <c r="E59" s="19" t="s">
        <v>222</v>
      </c>
      <c r="F59" s="226">
        <v>1171</v>
      </c>
      <c r="G59" s="33"/>
      <c r="H59" s="34"/>
    </row>
    <row r="60" spans="1:8" s="2" customFormat="1" ht="16.8" customHeight="1">
      <c r="A60" s="33"/>
      <c r="B60" s="34"/>
      <c r="C60" s="225" t="s">
        <v>429</v>
      </c>
      <c r="D60" s="225" t="s">
        <v>430</v>
      </c>
      <c r="E60" s="19" t="s">
        <v>222</v>
      </c>
      <c r="F60" s="226">
        <v>86.24</v>
      </c>
      <c r="G60" s="33"/>
      <c r="H60" s="34"/>
    </row>
    <row r="61" spans="1:8" s="2" customFormat="1" ht="16.8" customHeight="1">
      <c r="A61" s="33"/>
      <c r="B61" s="34"/>
      <c r="C61" s="221" t="s">
        <v>174</v>
      </c>
      <c r="D61" s="222" t="s">
        <v>1</v>
      </c>
      <c r="E61" s="223" t="s">
        <v>1</v>
      </c>
      <c r="F61" s="224">
        <v>38.4</v>
      </c>
      <c r="G61" s="33"/>
      <c r="H61" s="34"/>
    </row>
    <row r="62" spans="1:8" s="2" customFormat="1" ht="16.8" customHeight="1">
      <c r="A62" s="33"/>
      <c r="B62" s="34"/>
      <c r="C62" s="225" t="s">
        <v>174</v>
      </c>
      <c r="D62" s="225" t="s">
        <v>231</v>
      </c>
      <c r="E62" s="19" t="s">
        <v>1</v>
      </c>
      <c r="F62" s="226">
        <v>38.4</v>
      </c>
      <c r="G62" s="33"/>
      <c r="H62" s="34"/>
    </row>
    <row r="63" spans="1:8" s="2" customFormat="1" ht="16.8" customHeight="1">
      <c r="A63" s="33"/>
      <c r="B63" s="34"/>
      <c r="C63" s="227" t="s">
        <v>825</v>
      </c>
      <c r="D63" s="33"/>
      <c r="E63" s="33"/>
      <c r="F63" s="33"/>
      <c r="G63" s="33"/>
      <c r="H63" s="34"/>
    </row>
    <row r="64" spans="1:8" s="2" customFormat="1" ht="16.8" customHeight="1">
      <c r="A64" s="33"/>
      <c r="B64" s="34"/>
      <c r="C64" s="225" t="s">
        <v>220</v>
      </c>
      <c r="D64" s="225" t="s">
        <v>221</v>
      </c>
      <c r="E64" s="19" t="s">
        <v>222</v>
      </c>
      <c r="F64" s="226">
        <v>543.36</v>
      </c>
      <c r="G64" s="33"/>
      <c r="H64" s="34"/>
    </row>
    <row r="65" spans="1:8" s="2" customFormat="1" ht="12">
      <c r="A65" s="33"/>
      <c r="B65" s="34"/>
      <c r="C65" s="225" t="s">
        <v>283</v>
      </c>
      <c r="D65" s="225" t="s">
        <v>284</v>
      </c>
      <c r="E65" s="19" t="s">
        <v>285</v>
      </c>
      <c r="F65" s="226">
        <v>583.849</v>
      </c>
      <c r="G65" s="33"/>
      <c r="H65" s="34"/>
    </row>
    <row r="66" spans="1:8" s="2" customFormat="1" ht="16.8" customHeight="1">
      <c r="A66" s="33"/>
      <c r="B66" s="34"/>
      <c r="C66" s="225" t="s">
        <v>353</v>
      </c>
      <c r="D66" s="225" t="s">
        <v>354</v>
      </c>
      <c r="E66" s="19" t="s">
        <v>285</v>
      </c>
      <c r="F66" s="226">
        <v>596.099</v>
      </c>
      <c r="G66" s="33"/>
      <c r="H66" s="34"/>
    </row>
    <row r="67" spans="1:8" s="2" customFormat="1" ht="16.8" customHeight="1">
      <c r="A67" s="33"/>
      <c r="B67" s="34"/>
      <c r="C67" s="225" t="s">
        <v>410</v>
      </c>
      <c r="D67" s="225" t="s">
        <v>411</v>
      </c>
      <c r="E67" s="19" t="s">
        <v>222</v>
      </c>
      <c r="F67" s="226">
        <v>484.176</v>
      </c>
      <c r="G67" s="33"/>
      <c r="H67" s="34"/>
    </row>
    <row r="68" spans="1:8" s="2" customFormat="1" ht="16.8" customHeight="1">
      <c r="A68" s="33"/>
      <c r="B68" s="34"/>
      <c r="C68" s="221" t="s">
        <v>99</v>
      </c>
      <c r="D68" s="222" t="s">
        <v>1</v>
      </c>
      <c r="E68" s="223" t="s">
        <v>1</v>
      </c>
      <c r="F68" s="224">
        <v>635.1</v>
      </c>
      <c r="G68" s="33"/>
      <c r="H68" s="34"/>
    </row>
    <row r="69" spans="1:8" s="2" customFormat="1" ht="16.8" customHeight="1">
      <c r="A69" s="33"/>
      <c r="B69" s="34"/>
      <c r="C69" s="225" t="s">
        <v>94</v>
      </c>
      <c r="D69" s="225" t="s">
        <v>226</v>
      </c>
      <c r="E69" s="19" t="s">
        <v>1</v>
      </c>
      <c r="F69" s="226">
        <v>17.38</v>
      </c>
      <c r="G69" s="33"/>
      <c r="H69" s="34"/>
    </row>
    <row r="70" spans="1:8" s="2" customFormat="1" ht="16.8" customHeight="1">
      <c r="A70" s="33"/>
      <c r="B70" s="34"/>
      <c r="C70" s="225" t="s">
        <v>96</v>
      </c>
      <c r="D70" s="225" t="s">
        <v>227</v>
      </c>
      <c r="E70" s="19" t="s">
        <v>1</v>
      </c>
      <c r="F70" s="226">
        <v>50.9</v>
      </c>
      <c r="G70" s="33"/>
      <c r="H70" s="34"/>
    </row>
    <row r="71" spans="1:8" s="2" customFormat="1" ht="16.8" customHeight="1">
      <c r="A71" s="33"/>
      <c r="B71" s="34"/>
      <c r="C71" s="225" t="s">
        <v>170</v>
      </c>
      <c r="D71" s="225" t="s">
        <v>228</v>
      </c>
      <c r="E71" s="19" t="s">
        <v>1</v>
      </c>
      <c r="F71" s="226">
        <v>566.82</v>
      </c>
      <c r="G71" s="33"/>
      <c r="H71" s="34"/>
    </row>
    <row r="72" spans="1:8" s="2" customFormat="1" ht="16.8" customHeight="1">
      <c r="A72" s="33"/>
      <c r="B72" s="34"/>
      <c r="C72" s="225" t="s">
        <v>99</v>
      </c>
      <c r="D72" s="225" t="s">
        <v>229</v>
      </c>
      <c r="E72" s="19" t="s">
        <v>1</v>
      </c>
      <c r="F72" s="226">
        <v>635.1</v>
      </c>
      <c r="G72" s="33"/>
      <c r="H72" s="34"/>
    </row>
    <row r="73" spans="1:8" s="2" customFormat="1" ht="16.8" customHeight="1">
      <c r="A73" s="33"/>
      <c r="B73" s="34"/>
      <c r="C73" s="227" t="s">
        <v>825</v>
      </c>
      <c r="D73" s="33"/>
      <c r="E73" s="33"/>
      <c r="F73" s="33"/>
      <c r="G73" s="33"/>
      <c r="H73" s="34"/>
    </row>
    <row r="74" spans="1:8" s="2" customFormat="1" ht="16.8" customHeight="1">
      <c r="A74" s="33"/>
      <c r="B74" s="34"/>
      <c r="C74" s="225" t="s">
        <v>220</v>
      </c>
      <c r="D74" s="225" t="s">
        <v>221</v>
      </c>
      <c r="E74" s="19" t="s">
        <v>222</v>
      </c>
      <c r="F74" s="226">
        <v>543.36</v>
      </c>
      <c r="G74" s="33"/>
      <c r="H74" s="34"/>
    </row>
    <row r="75" spans="1:8" s="2" customFormat="1" ht="16.8" customHeight="1">
      <c r="A75" s="33"/>
      <c r="B75" s="34"/>
      <c r="C75" s="225" t="s">
        <v>253</v>
      </c>
      <c r="D75" s="225" t="s">
        <v>254</v>
      </c>
      <c r="E75" s="19" t="s">
        <v>255</v>
      </c>
      <c r="F75" s="226">
        <v>423.4</v>
      </c>
      <c r="G75" s="33"/>
      <c r="H75" s="34"/>
    </row>
    <row r="76" spans="1:8" s="2" customFormat="1" ht="16.8" customHeight="1">
      <c r="A76" s="33"/>
      <c r="B76" s="34"/>
      <c r="C76" s="225" t="s">
        <v>259</v>
      </c>
      <c r="D76" s="225" t="s">
        <v>260</v>
      </c>
      <c r="E76" s="19" t="s">
        <v>261</v>
      </c>
      <c r="F76" s="226">
        <v>52.925</v>
      </c>
      <c r="G76" s="33"/>
      <c r="H76" s="34"/>
    </row>
    <row r="77" spans="1:8" s="2" customFormat="1" ht="16.8" customHeight="1">
      <c r="A77" s="33"/>
      <c r="B77" s="34"/>
      <c r="C77" s="225" t="s">
        <v>311</v>
      </c>
      <c r="D77" s="225" t="s">
        <v>312</v>
      </c>
      <c r="E77" s="19" t="s">
        <v>222</v>
      </c>
      <c r="F77" s="226">
        <v>2434.253</v>
      </c>
      <c r="G77" s="33"/>
      <c r="H77" s="34"/>
    </row>
    <row r="78" spans="1:8" s="2" customFormat="1" ht="12">
      <c r="A78" s="33"/>
      <c r="B78" s="34"/>
      <c r="C78" s="225" t="s">
        <v>320</v>
      </c>
      <c r="D78" s="225" t="s">
        <v>321</v>
      </c>
      <c r="E78" s="19" t="s">
        <v>285</v>
      </c>
      <c r="F78" s="226">
        <v>583.849</v>
      </c>
      <c r="G78" s="33"/>
      <c r="H78" s="34"/>
    </row>
    <row r="79" spans="1:8" s="2" customFormat="1" ht="16.8" customHeight="1">
      <c r="A79" s="33"/>
      <c r="B79" s="34"/>
      <c r="C79" s="225" t="s">
        <v>368</v>
      </c>
      <c r="D79" s="225" t="s">
        <v>369</v>
      </c>
      <c r="E79" s="19" t="s">
        <v>285</v>
      </c>
      <c r="F79" s="226">
        <v>182.608</v>
      </c>
      <c r="G79" s="33"/>
      <c r="H79" s="34"/>
    </row>
    <row r="80" spans="1:8" s="2" customFormat="1" ht="16.8" customHeight="1">
      <c r="A80" s="33"/>
      <c r="B80" s="34"/>
      <c r="C80" s="225" t="s">
        <v>379</v>
      </c>
      <c r="D80" s="225" t="s">
        <v>380</v>
      </c>
      <c r="E80" s="19" t="s">
        <v>285</v>
      </c>
      <c r="F80" s="226">
        <v>81.504</v>
      </c>
      <c r="G80" s="33"/>
      <c r="H80" s="34"/>
    </row>
    <row r="81" spans="1:8" s="2" customFormat="1" ht="16.8" customHeight="1">
      <c r="A81" s="33"/>
      <c r="B81" s="34"/>
      <c r="C81" s="225" t="s">
        <v>441</v>
      </c>
      <c r="D81" s="225" t="s">
        <v>442</v>
      </c>
      <c r="E81" s="19" t="s">
        <v>267</v>
      </c>
      <c r="F81" s="226">
        <v>635.1</v>
      </c>
      <c r="G81" s="33"/>
      <c r="H81" s="34"/>
    </row>
    <row r="82" spans="1:8" s="2" customFormat="1" ht="16.8" customHeight="1">
      <c r="A82" s="33"/>
      <c r="B82" s="34"/>
      <c r="C82" s="225" t="s">
        <v>608</v>
      </c>
      <c r="D82" s="225" t="s">
        <v>609</v>
      </c>
      <c r="E82" s="19" t="s">
        <v>267</v>
      </c>
      <c r="F82" s="226">
        <v>635.1</v>
      </c>
      <c r="G82" s="33"/>
      <c r="H82" s="34"/>
    </row>
    <row r="83" spans="1:8" s="2" customFormat="1" ht="16.8" customHeight="1">
      <c r="A83" s="33"/>
      <c r="B83" s="34"/>
      <c r="C83" s="225" t="s">
        <v>612</v>
      </c>
      <c r="D83" s="225" t="s">
        <v>613</v>
      </c>
      <c r="E83" s="19" t="s">
        <v>267</v>
      </c>
      <c r="F83" s="226">
        <v>635.1</v>
      </c>
      <c r="G83" s="33"/>
      <c r="H83" s="34"/>
    </row>
    <row r="84" spans="1:8" s="2" customFormat="1" ht="16.8" customHeight="1">
      <c r="A84" s="33"/>
      <c r="B84" s="34"/>
      <c r="C84" s="225" t="s">
        <v>649</v>
      </c>
      <c r="D84" s="225" t="s">
        <v>650</v>
      </c>
      <c r="E84" s="19" t="s">
        <v>267</v>
      </c>
      <c r="F84" s="226">
        <v>679.2</v>
      </c>
      <c r="G84" s="33"/>
      <c r="H84" s="34"/>
    </row>
    <row r="85" spans="1:8" s="2" customFormat="1" ht="16.8" customHeight="1">
      <c r="A85" s="33"/>
      <c r="B85" s="34"/>
      <c r="C85" s="225" t="s">
        <v>658</v>
      </c>
      <c r="D85" s="225" t="s">
        <v>659</v>
      </c>
      <c r="E85" s="19" t="s">
        <v>267</v>
      </c>
      <c r="F85" s="226">
        <v>635.1</v>
      </c>
      <c r="G85" s="33"/>
      <c r="H85" s="34"/>
    </row>
    <row r="86" spans="1:8" s="2" customFormat="1" ht="16.8" customHeight="1">
      <c r="A86" s="33"/>
      <c r="B86" s="34"/>
      <c r="C86" s="225" t="s">
        <v>725</v>
      </c>
      <c r="D86" s="225" t="s">
        <v>726</v>
      </c>
      <c r="E86" s="19" t="s">
        <v>451</v>
      </c>
      <c r="F86" s="226">
        <v>13.584</v>
      </c>
      <c r="G86" s="33"/>
      <c r="H86" s="34"/>
    </row>
    <row r="87" spans="1:8" s="2" customFormat="1" ht="16.8" customHeight="1">
      <c r="A87" s="33"/>
      <c r="B87" s="34"/>
      <c r="C87" s="225" t="s">
        <v>445</v>
      </c>
      <c r="D87" s="225" t="s">
        <v>446</v>
      </c>
      <c r="E87" s="19" t="s">
        <v>267</v>
      </c>
      <c r="F87" s="226">
        <v>635.1</v>
      </c>
      <c r="G87" s="33"/>
      <c r="H87" s="34"/>
    </row>
    <row r="88" spans="1:8" s="2" customFormat="1" ht="16.8" customHeight="1">
      <c r="A88" s="33"/>
      <c r="B88" s="34"/>
      <c r="C88" s="221" t="s">
        <v>94</v>
      </c>
      <c r="D88" s="222" t="s">
        <v>1</v>
      </c>
      <c r="E88" s="223" t="s">
        <v>1</v>
      </c>
      <c r="F88" s="224">
        <v>17.38</v>
      </c>
      <c r="G88" s="33"/>
      <c r="H88" s="34"/>
    </row>
    <row r="89" spans="1:8" s="2" customFormat="1" ht="16.8" customHeight="1">
      <c r="A89" s="33"/>
      <c r="B89" s="34"/>
      <c r="C89" s="225" t="s">
        <v>94</v>
      </c>
      <c r="D89" s="225" t="s">
        <v>226</v>
      </c>
      <c r="E89" s="19" t="s">
        <v>1</v>
      </c>
      <c r="F89" s="226">
        <v>17.38</v>
      </c>
      <c r="G89" s="33"/>
      <c r="H89" s="34"/>
    </row>
    <row r="90" spans="1:8" s="2" customFormat="1" ht="16.8" customHeight="1">
      <c r="A90" s="33"/>
      <c r="B90" s="34"/>
      <c r="C90" s="227" t="s">
        <v>825</v>
      </c>
      <c r="D90" s="33"/>
      <c r="E90" s="33"/>
      <c r="F90" s="33"/>
      <c r="G90" s="33"/>
      <c r="H90" s="34"/>
    </row>
    <row r="91" spans="1:8" s="2" customFormat="1" ht="16.8" customHeight="1">
      <c r="A91" s="33"/>
      <c r="B91" s="34"/>
      <c r="C91" s="225" t="s">
        <v>220</v>
      </c>
      <c r="D91" s="225" t="s">
        <v>221</v>
      </c>
      <c r="E91" s="19" t="s">
        <v>222</v>
      </c>
      <c r="F91" s="226">
        <v>543.36</v>
      </c>
      <c r="G91" s="33"/>
      <c r="H91" s="34"/>
    </row>
    <row r="92" spans="1:8" s="2" customFormat="1" ht="12">
      <c r="A92" s="33"/>
      <c r="B92" s="34"/>
      <c r="C92" s="225" t="s">
        <v>283</v>
      </c>
      <c r="D92" s="225" t="s">
        <v>284</v>
      </c>
      <c r="E92" s="19" t="s">
        <v>285</v>
      </c>
      <c r="F92" s="226">
        <v>583.849</v>
      </c>
      <c r="G92" s="33"/>
      <c r="H92" s="34"/>
    </row>
    <row r="93" spans="1:8" s="2" customFormat="1" ht="16.8" customHeight="1">
      <c r="A93" s="33"/>
      <c r="B93" s="34"/>
      <c r="C93" s="221" t="s">
        <v>96</v>
      </c>
      <c r="D93" s="222" t="s">
        <v>1</v>
      </c>
      <c r="E93" s="223" t="s">
        <v>1</v>
      </c>
      <c r="F93" s="224">
        <v>50.9</v>
      </c>
      <c r="G93" s="33"/>
      <c r="H93" s="34"/>
    </row>
    <row r="94" spans="1:8" s="2" customFormat="1" ht="16.8" customHeight="1">
      <c r="A94" s="33"/>
      <c r="B94" s="34"/>
      <c r="C94" s="225" t="s">
        <v>96</v>
      </c>
      <c r="D94" s="225" t="s">
        <v>227</v>
      </c>
      <c r="E94" s="19" t="s">
        <v>1</v>
      </c>
      <c r="F94" s="226">
        <v>50.9</v>
      </c>
      <c r="G94" s="33"/>
      <c r="H94" s="34"/>
    </row>
    <row r="95" spans="1:8" s="2" customFormat="1" ht="16.8" customHeight="1">
      <c r="A95" s="33"/>
      <c r="B95" s="34"/>
      <c r="C95" s="227" t="s">
        <v>825</v>
      </c>
      <c r="D95" s="33"/>
      <c r="E95" s="33"/>
      <c r="F95" s="33"/>
      <c r="G95" s="33"/>
      <c r="H95" s="34"/>
    </row>
    <row r="96" spans="1:8" s="2" customFormat="1" ht="16.8" customHeight="1">
      <c r="A96" s="33"/>
      <c r="B96" s="34"/>
      <c r="C96" s="225" t="s">
        <v>220</v>
      </c>
      <c r="D96" s="225" t="s">
        <v>221</v>
      </c>
      <c r="E96" s="19" t="s">
        <v>222</v>
      </c>
      <c r="F96" s="226">
        <v>543.36</v>
      </c>
      <c r="G96" s="33"/>
      <c r="H96" s="34"/>
    </row>
    <row r="97" spans="1:8" s="2" customFormat="1" ht="12">
      <c r="A97" s="33"/>
      <c r="B97" s="34"/>
      <c r="C97" s="225" t="s">
        <v>248</v>
      </c>
      <c r="D97" s="225" t="s">
        <v>249</v>
      </c>
      <c r="E97" s="19" t="s">
        <v>222</v>
      </c>
      <c r="F97" s="226">
        <v>593.976</v>
      </c>
      <c r="G97" s="33"/>
      <c r="H97" s="34"/>
    </row>
    <row r="98" spans="1:8" s="2" customFormat="1" ht="12">
      <c r="A98" s="33"/>
      <c r="B98" s="34"/>
      <c r="C98" s="225" t="s">
        <v>283</v>
      </c>
      <c r="D98" s="225" t="s">
        <v>284</v>
      </c>
      <c r="E98" s="19" t="s">
        <v>285</v>
      </c>
      <c r="F98" s="226">
        <v>583.849</v>
      </c>
      <c r="G98" s="33"/>
      <c r="H98" s="34"/>
    </row>
    <row r="99" spans="1:8" s="2" customFormat="1" ht="16.8" customHeight="1">
      <c r="A99" s="33"/>
      <c r="B99" s="34"/>
      <c r="C99" s="225" t="s">
        <v>400</v>
      </c>
      <c r="D99" s="225" t="s">
        <v>401</v>
      </c>
      <c r="E99" s="19" t="s">
        <v>222</v>
      </c>
      <c r="F99" s="226">
        <v>118.368</v>
      </c>
      <c r="G99" s="33"/>
      <c r="H99" s="34"/>
    </row>
    <row r="100" spans="1:8" s="2" customFormat="1" ht="16.8" customHeight="1">
      <c r="A100" s="33"/>
      <c r="B100" s="34"/>
      <c r="C100" s="225" t="s">
        <v>405</v>
      </c>
      <c r="D100" s="225" t="s">
        <v>406</v>
      </c>
      <c r="E100" s="19" t="s">
        <v>222</v>
      </c>
      <c r="F100" s="226">
        <v>57.024</v>
      </c>
      <c r="G100" s="33"/>
      <c r="H100" s="34"/>
    </row>
    <row r="101" spans="1:8" s="2" customFormat="1" ht="16.8" customHeight="1">
      <c r="A101" s="33"/>
      <c r="B101" s="34"/>
      <c r="C101" s="225" t="s">
        <v>415</v>
      </c>
      <c r="D101" s="225" t="s">
        <v>416</v>
      </c>
      <c r="E101" s="19" t="s">
        <v>222</v>
      </c>
      <c r="F101" s="226">
        <v>1171</v>
      </c>
      <c r="G101" s="33"/>
      <c r="H101" s="34"/>
    </row>
    <row r="102" spans="1:8" s="2" customFormat="1" ht="16.8" customHeight="1">
      <c r="A102" s="33"/>
      <c r="B102" s="34"/>
      <c r="C102" s="225" t="s">
        <v>429</v>
      </c>
      <c r="D102" s="225" t="s">
        <v>430</v>
      </c>
      <c r="E102" s="19" t="s">
        <v>222</v>
      </c>
      <c r="F102" s="226">
        <v>86.24</v>
      </c>
      <c r="G102" s="33"/>
      <c r="H102" s="34"/>
    </row>
    <row r="103" spans="1:8" s="2" customFormat="1" ht="16.8" customHeight="1">
      <c r="A103" s="33"/>
      <c r="B103" s="34"/>
      <c r="C103" s="221" t="s">
        <v>170</v>
      </c>
      <c r="D103" s="222" t="s">
        <v>1</v>
      </c>
      <c r="E103" s="223" t="s">
        <v>1</v>
      </c>
      <c r="F103" s="224">
        <v>566.82</v>
      </c>
      <c r="G103" s="33"/>
      <c r="H103" s="34"/>
    </row>
    <row r="104" spans="1:8" s="2" customFormat="1" ht="16.8" customHeight="1">
      <c r="A104" s="33"/>
      <c r="B104" s="34"/>
      <c r="C104" s="225" t="s">
        <v>170</v>
      </c>
      <c r="D104" s="225" t="s">
        <v>228</v>
      </c>
      <c r="E104" s="19" t="s">
        <v>1</v>
      </c>
      <c r="F104" s="226">
        <v>566.82</v>
      </c>
      <c r="G104" s="33"/>
      <c r="H104" s="34"/>
    </row>
    <row r="105" spans="1:8" s="2" customFormat="1" ht="16.8" customHeight="1">
      <c r="A105" s="33"/>
      <c r="B105" s="34"/>
      <c r="C105" s="227" t="s">
        <v>825</v>
      </c>
      <c r="D105" s="33"/>
      <c r="E105" s="33"/>
      <c r="F105" s="33"/>
      <c r="G105" s="33"/>
      <c r="H105" s="34"/>
    </row>
    <row r="106" spans="1:8" s="2" customFormat="1" ht="16.8" customHeight="1">
      <c r="A106" s="33"/>
      <c r="B106" s="34"/>
      <c r="C106" s="225" t="s">
        <v>220</v>
      </c>
      <c r="D106" s="225" t="s">
        <v>221</v>
      </c>
      <c r="E106" s="19" t="s">
        <v>222</v>
      </c>
      <c r="F106" s="226">
        <v>543.36</v>
      </c>
      <c r="G106" s="33"/>
      <c r="H106" s="34"/>
    </row>
    <row r="107" spans="1:8" s="2" customFormat="1" ht="12">
      <c r="A107" s="33"/>
      <c r="B107" s="34"/>
      <c r="C107" s="225" t="s">
        <v>283</v>
      </c>
      <c r="D107" s="225" t="s">
        <v>284</v>
      </c>
      <c r="E107" s="19" t="s">
        <v>285</v>
      </c>
      <c r="F107" s="226">
        <v>583.849</v>
      </c>
      <c r="G107" s="33"/>
      <c r="H107" s="34"/>
    </row>
    <row r="108" spans="1:8" s="2" customFormat="1" ht="16.8" customHeight="1">
      <c r="A108" s="33"/>
      <c r="B108" s="34"/>
      <c r="C108" s="225" t="s">
        <v>353</v>
      </c>
      <c r="D108" s="225" t="s">
        <v>354</v>
      </c>
      <c r="E108" s="19" t="s">
        <v>285</v>
      </c>
      <c r="F108" s="226">
        <v>596.099</v>
      </c>
      <c r="G108" s="33"/>
      <c r="H108" s="34"/>
    </row>
    <row r="109" spans="1:8" s="2" customFormat="1" ht="16.8" customHeight="1">
      <c r="A109" s="33"/>
      <c r="B109" s="34"/>
      <c r="C109" s="225" t="s">
        <v>410</v>
      </c>
      <c r="D109" s="225" t="s">
        <v>411</v>
      </c>
      <c r="E109" s="19" t="s">
        <v>222</v>
      </c>
      <c r="F109" s="226">
        <v>484.176</v>
      </c>
      <c r="G109" s="33"/>
      <c r="H109" s="34"/>
    </row>
    <row r="110" spans="1:8" s="2" customFormat="1" ht="16.8" customHeight="1">
      <c r="A110" s="33"/>
      <c r="B110" s="34"/>
      <c r="C110" s="221" t="s">
        <v>153</v>
      </c>
      <c r="D110" s="222" t="s">
        <v>1</v>
      </c>
      <c r="E110" s="223" t="s">
        <v>1</v>
      </c>
      <c r="F110" s="224">
        <v>9</v>
      </c>
      <c r="G110" s="33"/>
      <c r="H110" s="34"/>
    </row>
    <row r="111" spans="1:8" s="2" customFormat="1" ht="16.8" customHeight="1">
      <c r="A111" s="33"/>
      <c r="B111" s="34"/>
      <c r="C111" s="225" t="s">
        <v>153</v>
      </c>
      <c r="D111" s="225" t="s">
        <v>522</v>
      </c>
      <c r="E111" s="19" t="s">
        <v>1</v>
      </c>
      <c r="F111" s="226">
        <v>9</v>
      </c>
      <c r="G111" s="33"/>
      <c r="H111" s="34"/>
    </row>
    <row r="112" spans="1:8" s="2" customFormat="1" ht="16.8" customHeight="1">
      <c r="A112" s="33"/>
      <c r="B112" s="34"/>
      <c r="C112" s="227" t="s">
        <v>825</v>
      </c>
      <c r="D112" s="33"/>
      <c r="E112" s="33"/>
      <c r="F112" s="33"/>
      <c r="G112" s="33"/>
      <c r="H112" s="34"/>
    </row>
    <row r="113" spans="1:8" s="2" customFormat="1" ht="16.8" customHeight="1">
      <c r="A113" s="33"/>
      <c r="B113" s="34"/>
      <c r="C113" s="225" t="s">
        <v>519</v>
      </c>
      <c r="D113" s="225" t="s">
        <v>520</v>
      </c>
      <c r="E113" s="19" t="s">
        <v>267</v>
      </c>
      <c r="F113" s="226">
        <v>9</v>
      </c>
      <c r="G113" s="33"/>
      <c r="H113" s="34"/>
    </row>
    <row r="114" spans="1:8" s="2" customFormat="1" ht="16.8" customHeight="1">
      <c r="A114" s="33"/>
      <c r="B114" s="34"/>
      <c r="C114" s="225" t="s">
        <v>524</v>
      </c>
      <c r="D114" s="225" t="s">
        <v>525</v>
      </c>
      <c r="E114" s="19" t="s">
        <v>267</v>
      </c>
      <c r="F114" s="226">
        <v>9</v>
      </c>
      <c r="G114" s="33"/>
      <c r="H114" s="34"/>
    </row>
    <row r="115" spans="1:8" s="2" customFormat="1" ht="16.8" customHeight="1">
      <c r="A115" s="33"/>
      <c r="B115" s="34"/>
      <c r="C115" s="221" t="s">
        <v>239</v>
      </c>
      <c r="D115" s="222" t="s">
        <v>1</v>
      </c>
      <c r="E115" s="223" t="s">
        <v>1</v>
      </c>
      <c r="F115" s="224">
        <v>63.222</v>
      </c>
      <c r="G115" s="33"/>
      <c r="H115" s="34"/>
    </row>
    <row r="116" spans="1:8" s="2" customFormat="1" ht="16.8" customHeight="1">
      <c r="A116" s="33"/>
      <c r="B116" s="34"/>
      <c r="C116" s="225" t="s">
        <v>115</v>
      </c>
      <c r="D116" s="225" t="s">
        <v>236</v>
      </c>
      <c r="E116" s="19" t="s">
        <v>1</v>
      </c>
      <c r="F116" s="226">
        <v>4.301</v>
      </c>
      <c r="G116" s="33"/>
      <c r="H116" s="34"/>
    </row>
    <row r="117" spans="1:8" s="2" customFormat="1" ht="16.8" customHeight="1">
      <c r="A117" s="33"/>
      <c r="B117" s="34"/>
      <c r="C117" s="225" t="s">
        <v>180</v>
      </c>
      <c r="D117" s="225" t="s">
        <v>237</v>
      </c>
      <c r="E117" s="19" t="s">
        <v>1</v>
      </c>
      <c r="F117" s="226">
        <v>55.05</v>
      </c>
      <c r="G117" s="33"/>
      <c r="H117" s="34"/>
    </row>
    <row r="118" spans="1:8" s="2" customFormat="1" ht="16.8" customHeight="1">
      <c r="A118" s="33"/>
      <c r="B118" s="34"/>
      <c r="C118" s="225" t="s">
        <v>182</v>
      </c>
      <c r="D118" s="225" t="s">
        <v>238</v>
      </c>
      <c r="E118" s="19" t="s">
        <v>1</v>
      </c>
      <c r="F118" s="226">
        <v>3.871</v>
      </c>
      <c r="G118" s="33"/>
      <c r="H118" s="34"/>
    </row>
    <row r="119" spans="1:8" s="2" customFormat="1" ht="16.8" customHeight="1">
      <c r="A119" s="33"/>
      <c r="B119" s="34"/>
      <c r="C119" s="225" t="s">
        <v>239</v>
      </c>
      <c r="D119" s="225" t="s">
        <v>229</v>
      </c>
      <c r="E119" s="19" t="s">
        <v>1</v>
      </c>
      <c r="F119" s="226">
        <v>63.222</v>
      </c>
      <c r="G119" s="33"/>
      <c r="H119" s="34"/>
    </row>
    <row r="120" spans="1:8" s="2" customFormat="1" ht="16.8" customHeight="1">
      <c r="A120" s="33"/>
      <c r="B120" s="34"/>
      <c r="C120" s="221" t="s">
        <v>182</v>
      </c>
      <c r="D120" s="222" t="s">
        <v>1</v>
      </c>
      <c r="E120" s="223" t="s">
        <v>1</v>
      </c>
      <c r="F120" s="224">
        <v>3.871</v>
      </c>
      <c r="G120" s="33"/>
      <c r="H120" s="34"/>
    </row>
    <row r="121" spans="1:8" s="2" customFormat="1" ht="16.8" customHeight="1">
      <c r="A121" s="33"/>
      <c r="B121" s="34"/>
      <c r="C121" s="225" t="s">
        <v>182</v>
      </c>
      <c r="D121" s="225" t="s">
        <v>238</v>
      </c>
      <c r="E121" s="19" t="s">
        <v>1</v>
      </c>
      <c r="F121" s="226">
        <v>3.871</v>
      </c>
      <c r="G121" s="33"/>
      <c r="H121" s="34"/>
    </row>
    <row r="122" spans="1:8" s="2" customFormat="1" ht="16.8" customHeight="1">
      <c r="A122" s="33"/>
      <c r="B122" s="34"/>
      <c r="C122" s="227" t="s">
        <v>825</v>
      </c>
      <c r="D122" s="33"/>
      <c r="E122" s="33"/>
      <c r="F122" s="33"/>
      <c r="G122" s="33"/>
      <c r="H122" s="34"/>
    </row>
    <row r="123" spans="1:8" s="2" customFormat="1" ht="16.8" customHeight="1">
      <c r="A123" s="33"/>
      <c r="B123" s="34"/>
      <c r="C123" s="225" t="s">
        <v>220</v>
      </c>
      <c r="D123" s="225" t="s">
        <v>221</v>
      </c>
      <c r="E123" s="19" t="s">
        <v>222</v>
      </c>
      <c r="F123" s="226">
        <v>543.36</v>
      </c>
      <c r="G123" s="33"/>
      <c r="H123" s="34"/>
    </row>
    <row r="124" spans="1:8" s="2" customFormat="1" ht="12">
      <c r="A124" s="33"/>
      <c r="B124" s="34"/>
      <c r="C124" s="225" t="s">
        <v>283</v>
      </c>
      <c r="D124" s="225" t="s">
        <v>284</v>
      </c>
      <c r="E124" s="19" t="s">
        <v>285</v>
      </c>
      <c r="F124" s="226">
        <v>583.849</v>
      </c>
      <c r="G124" s="33"/>
      <c r="H124" s="34"/>
    </row>
    <row r="125" spans="1:8" s="2" customFormat="1" ht="16.8" customHeight="1">
      <c r="A125" s="33"/>
      <c r="B125" s="34"/>
      <c r="C125" s="221" t="s">
        <v>115</v>
      </c>
      <c r="D125" s="222" t="s">
        <v>1</v>
      </c>
      <c r="E125" s="223" t="s">
        <v>1</v>
      </c>
      <c r="F125" s="224">
        <v>4.301</v>
      </c>
      <c r="G125" s="33"/>
      <c r="H125" s="34"/>
    </row>
    <row r="126" spans="1:8" s="2" customFormat="1" ht="16.8" customHeight="1">
      <c r="A126" s="33"/>
      <c r="B126" s="34"/>
      <c r="C126" s="225" t="s">
        <v>115</v>
      </c>
      <c r="D126" s="225" t="s">
        <v>236</v>
      </c>
      <c r="E126" s="19" t="s">
        <v>1</v>
      </c>
      <c r="F126" s="226">
        <v>4.301</v>
      </c>
      <c r="G126" s="33"/>
      <c r="H126" s="34"/>
    </row>
    <row r="127" spans="1:8" s="2" customFormat="1" ht="16.8" customHeight="1">
      <c r="A127" s="33"/>
      <c r="B127" s="34"/>
      <c r="C127" s="227" t="s">
        <v>825</v>
      </c>
      <c r="D127" s="33"/>
      <c r="E127" s="33"/>
      <c r="F127" s="33"/>
      <c r="G127" s="33"/>
      <c r="H127" s="34"/>
    </row>
    <row r="128" spans="1:8" s="2" customFormat="1" ht="16.8" customHeight="1">
      <c r="A128" s="33"/>
      <c r="B128" s="34"/>
      <c r="C128" s="225" t="s">
        <v>220</v>
      </c>
      <c r="D128" s="225" t="s">
        <v>221</v>
      </c>
      <c r="E128" s="19" t="s">
        <v>222</v>
      </c>
      <c r="F128" s="226">
        <v>543.36</v>
      </c>
      <c r="G128" s="33"/>
      <c r="H128" s="34"/>
    </row>
    <row r="129" spans="1:8" s="2" customFormat="1" ht="12">
      <c r="A129" s="33"/>
      <c r="B129" s="34"/>
      <c r="C129" s="225" t="s">
        <v>283</v>
      </c>
      <c r="D129" s="225" t="s">
        <v>284</v>
      </c>
      <c r="E129" s="19" t="s">
        <v>285</v>
      </c>
      <c r="F129" s="226">
        <v>583.849</v>
      </c>
      <c r="G129" s="33"/>
      <c r="H129" s="34"/>
    </row>
    <row r="130" spans="1:8" s="2" customFormat="1" ht="16.8" customHeight="1">
      <c r="A130" s="33"/>
      <c r="B130" s="34"/>
      <c r="C130" s="221" t="s">
        <v>180</v>
      </c>
      <c r="D130" s="222" t="s">
        <v>1</v>
      </c>
      <c r="E130" s="223" t="s">
        <v>1</v>
      </c>
      <c r="F130" s="224">
        <v>55.05</v>
      </c>
      <c r="G130" s="33"/>
      <c r="H130" s="34"/>
    </row>
    <row r="131" spans="1:8" s="2" customFormat="1" ht="16.8" customHeight="1">
      <c r="A131" s="33"/>
      <c r="B131" s="34"/>
      <c r="C131" s="225" t="s">
        <v>180</v>
      </c>
      <c r="D131" s="225" t="s">
        <v>237</v>
      </c>
      <c r="E131" s="19" t="s">
        <v>1</v>
      </c>
      <c r="F131" s="226">
        <v>55.05</v>
      </c>
      <c r="G131" s="33"/>
      <c r="H131" s="34"/>
    </row>
    <row r="132" spans="1:8" s="2" customFormat="1" ht="16.8" customHeight="1">
      <c r="A132" s="33"/>
      <c r="B132" s="34"/>
      <c r="C132" s="227" t="s">
        <v>825</v>
      </c>
      <c r="D132" s="33"/>
      <c r="E132" s="33"/>
      <c r="F132" s="33"/>
      <c r="G132" s="33"/>
      <c r="H132" s="34"/>
    </row>
    <row r="133" spans="1:8" s="2" customFormat="1" ht="16.8" customHeight="1">
      <c r="A133" s="33"/>
      <c r="B133" s="34"/>
      <c r="C133" s="225" t="s">
        <v>220</v>
      </c>
      <c r="D133" s="225" t="s">
        <v>221</v>
      </c>
      <c r="E133" s="19" t="s">
        <v>222</v>
      </c>
      <c r="F133" s="226">
        <v>543.36</v>
      </c>
      <c r="G133" s="33"/>
      <c r="H133" s="34"/>
    </row>
    <row r="134" spans="1:8" s="2" customFormat="1" ht="12">
      <c r="A134" s="33"/>
      <c r="B134" s="34"/>
      <c r="C134" s="225" t="s">
        <v>283</v>
      </c>
      <c r="D134" s="225" t="s">
        <v>284</v>
      </c>
      <c r="E134" s="19" t="s">
        <v>285</v>
      </c>
      <c r="F134" s="226">
        <v>583.849</v>
      </c>
      <c r="G134" s="33"/>
      <c r="H134" s="34"/>
    </row>
    <row r="135" spans="1:8" s="2" customFormat="1" ht="16.8" customHeight="1">
      <c r="A135" s="33"/>
      <c r="B135" s="34"/>
      <c r="C135" s="221" t="s">
        <v>111</v>
      </c>
      <c r="D135" s="222" t="s">
        <v>1</v>
      </c>
      <c r="E135" s="223" t="s">
        <v>1</v>
      </c>
      <c r="F135" s="224">
        <v>910.36</v>
      </c>
      <c r="G135" s="33"/>
      <c r="H135" s="34"/>
    </row>
    <row r="136" spans="1:8" s="2" customFormat="1" ht="16.8" customHeight="1">
      <c r="A136" s="33"/>
      <c r="B136" s="34"/>
      <c r="C136" s="225" t="s">
        <v>105</v>
      </c>
      <c r="D136" s="225" t="s">
        <v>233</v>
      </c>
      <c r="E136" s="19" t="s">
        <v>1</v>
      </c>
      <c r="F136" s="226">
        <v>23.38</v>
      </c>
      <c r="G136" s="33"/>
      <c r="H136" s="34"/>
    </row>
    <row r="137" spans="1:8" s="2" customFormat="1" ht="16.8" customHeight="1">
      <c r="A137" s="33"/>
      <c r="B137" s="34"/>
      <c r="C137" s="225" t="s">
        <v>108</v>
      </c>
      <c r="D137" s="225" t="s">
        <v>234</v>
      </c>
      <c r="E137" s="19" t="s">
        <v>1</v>
      </c>
      <c r="F137" s="226">
        <v>73.43</v>
      </c>
      <c r="G137" s="33"/>
      <c r="H137" s="34"/>
    </row>
    <row r="138" spans="1:8" s="2" customFormat="1" ht="16.8" customHeight="1">
      <c r="A138" s="33"/>
      <c r="B138" s="34"/>
      <c r="C138" s="225" t="s">
        <v>172</v>
      </c>
      <c r="D138" s="225" t="s">
        <v>235</v>
      </c>
      <c r="E138" s="19" t="s">
        <v>1</v>
      </c>
      <c r="F138" s="226">
        <v>813.55</v>
      </c>
      <c r="G138" s="33"/>
      <c r="H138" s="34"/>
    </row>
    <row r="139" spans="1:8" s="2" customFormat="1" ht="16.8" customHeight="1">
      <c r="A139" s="33"/>
      <c r="B139" s="34"/>
      <c r="C139" s="225" t="s">
        <v>111</v>
      </c>
      <c r="D139" s="225" t="s">
        <v>229</v>
      </c>
      <c r="E139" s="19" t="s">
        <v>1</v>
      </c>
      <c r="F139" s="226">
        <v>910.36</v>
      </c>
      <c r="G139" s="33"/>
      <c r="H139" s="34"/>
    </row>
    <row r="140" spans="1:8" s="2" customFormat="1" ht="16.8" customHeight="1">
      <c r="A140" s="33"/>
      <c r="B140" s="34"/>
      <c r="C140" s="227" t="s">
        <v>825</v>
      </c>
      <c r="D140" s="33"/>
      <c r="E140" s="33"/>
      <c r="F140" s="33"/>
      <c r="G140" s="33"/>
      <c r="H140" s="34"/>
    </row>
    <row r="141" spans="1:8" s="2" customFormat="1" ht="16.8" customHeight="1">
      <c r="A141" s="33"/>
      <c r="B141" s="34"/>
      <c r="C141" s="225" t="s">
        <v>220</v>
      </c>
      <c r="D141" s="225" t="s">
        <v>221</v>
      </c>
      <c r="E141" s="19" t="s">
        <v>222</v>
      </c>
      <c r="F141" s="226">
        <v>543.36</v>
      </c>
      <c r="G141" s="33"/>
      <c r="H141" s="34"/>
    </row>
    <row r="142" spans="1:8" s="2" customFormat="1" ht="16.8" customHeight="1">
      <c r="A142" s="33"/>
      <c r="B142" s="34"/>
      <c r="C142" s="221" t="s">
        <v>105</v>
      </c>
      <c r="D142" s="222" t="s">
        <v>1</v>
      </c>
      <c r="E142" s="223" t="s">
        <v>1</v>
      </c>
      <c r="F142" s="224">
        <v>23.38</v>
      </c>
      <c r="G142" s="33"/>
      <c r="H142" s="34"/>
    </row>
    <row r="143" spans="1:8" s="2" customFormat="1" ht="16.8" customHeight="1">
      <c r="A143" s="33"/>
      <c r="B143" s="34"/>
      <c r="C143" s="225" t="s">
        <v>105</v>
      </c>
      <c r="D143" s="225" t="s">
        <v>233</v>
      </c>
      <c r="E143" s="19" t="s">
        <v>1</v>
      </c>
      <c r="F143" s="226">
        <v>23.38</v>
      </c>
      <c r="G143" s="33"/>
      <c r="H143" s="34"/>
    </row>
    <row r="144" spans="1:8" s="2" customFormat="1" ht="16.8" customHeight="1">
      <c r="A144" s="33"/>
      <c r="B144" s="34"/>
      <c r="C144" s="227" t="s">
        <v>825</v>
      </c>
      <c r="D144" s="33"/>
      <c r="E144" s="33"/>
      <c r="F144" s="33"/>
      <c r="G144" s="33"/>
      <c r="H144" s="34"/>
    </row>
    <row r="145" spans="1:8" s="2" customFormat="1" ht="16.8" customHeight="1">
      <c r="A145" s="33"/>
      <c r="B145" s="34"/>
      <c r="C145" s="225" t="s">
        <v>220</v>
      </c>
      <c r="D145" s="225" t="s">
        <v>221</v>
      </c>
      <c r="E145" s="19" t="s">
        <v>222</v>
      </c>
      <c r="F145" s="226">
        <v>543.36</v>
      </c>
      <c r="G145" s="33"/>
      <c r="H145" s="34"/>
    </row>
    <row r="146" spans="1:8" s="2" customFormat="1" ht="12">
      <c r="A146" s="33"/>
      <c r="B146" s="34"/>
      <c r="C146" s="225" t="s">
        <v>283</v>
      </c>
      <c r="D146" s="225" t="s">
        <v>284</v>
      </c>
      <c r="E146" s="19" t="s">
        <v>285</v>
      </c>
      <c r="F146" s="226">
        <v>583.849</v>
      </c>
      <c r="G146" s="33"/>
      <c r="H146" s="34"/>
    </row>
    <row r="147" spans="1:8" s="2" customFormat="1" ht="16.8" customHeight="1">
      <c r="A147" s="33"/>
      <c r="B147" s="34"/>
      <c r="C147" s="221" t="s">
        <v>108</v>
      </c>
      <c r="D147" s="222" t="s">
        <v>1</v>
      </c>
      <c r="E147" s="223" t="s">
        <v>1</v>
      </c>
      <c r="F147" s="224">
        <v>73.43</v>
      </c>
      <c r="G147" s="33"/>
      <c r="H147" s="34"/>
    </row>
    <row r="148" spans="1:8" s="2" customFormat="1" ht="16.8" customHeight="1">
      <c r="A148" s="33"/>
      <c r="B148" s="34"/>
      <c r="C148" s="225" t="s">
        <v>108</v>
      </c>
      <c r="D148" s="225" t="s">
        <v>234</v>
      </c>
      <c r="E148" s="19" t="s">
        <v>1</v>
      </c>
      <c r="F148" s="226">
        <v>73.43</v>
      </c>
      <c r="G148" s="33"/>
      <c r="H148" s="34"/>
    </row>
    <row r="149" spans="1:8" s="2" customFormat="1" ht="16.8" customHeight="1">
      <c r="A149" s="33"/>
      <c r="B149" s="34"/>
      <c r="C149" s="227" t="s">
        <v>825</v>
      </c>
      <c r="D149" s="33"/>
      <c r="E149" s="33"/>
      <c r="F149" s="33"/>
      <c r="G149" s="33"/>
      <c r="H149" s="34"/>
    </row>
    <row r="150" spans="1:8" s="2" customFormat="1" ht="16.8" customHeight="1">
      <c r="A150" s="33"/>
      <c r="B150" s="34"/>
      <c r="C150" s="225" t="s">
        <v>220</v>
      </c>
      <c r="D150" s="225" t="s">
        <v>221</v>
      </c>
      <c r="E150" s="19" t="s">
        <v>222</v>
      </c>
      <c r="F150" s="226">
        <v>543.36</v>
      </c>
      <c r="G150" s="33"/>
      <c r="H150" s="34"/>
    </row>
    <row r="151" spans="1:8" s="2" customFormat="1" ht="12">
      <c r="A151" s="33"/>
      <c r="B151" s="34"/>
      <c r="C151" s="225" t="s">
        <v>283</v>
      </c>
      <c r="D151" s="225" t="s">
        <v>284</v>
      </c>
      <c r="E151" s="19" t="s">
        <v>285</v>
      </c>
      <c r="F151" s="226">
        <v>583.849</v>
      </c>
      <c r="G151" s="33"/>
      <c r="H151" s="34"/>
    </row>
    <row r="152" spans="1:8" s="2" customFormat="1" ht="16.8" customHeight="1">
      <c r="A152" s="33"/>
      <c r="B152" s="34"/>
      <c r="C152" s="221" t="s">
        <v>172</v>
      </c>
      <c r="D152" s="222" t="s">
        <v>1</v>
      </c>
      <c r="E152" s="223" t="s">
        <v>1</v>
      </c>
      <c r="F152" s="224">
        <v>813.55</v>
      </c>
      <c r="G152" s="33"/>
      <c r="H152" s="34"/>
    </row>
    <row r="153" spans="1:8" s="2" customFormat="1" ht="16.8" customHeight="1">
      <c r="A153" s="33"/>
      <c r="B153" s="34"/>
      <c r="C153" s="225" t="s">
        <v>172</v>
      </c>
      <c r="D153" s="225" t="s">
        <v>235</v>
      </c>
      <c r="E153" s="19" t="s">
        <v>1</v>
      </c>
      <c r="F153" s="226">
        <v>813.55</v>
      </c>
      <c r="G153" s="33"/>
      <c r="H153" s="34"/>
    </row>
    <row r="154" spans="1:8" s="2" customFormat="1" ht="16.8" customHeight="1">
      <c r="A154" s="33"/>
      <c r="B154" s="34"/>
      <c r="C154" s="227" t="s">
        <v>825</v>
      </c>
      <c r="D154" s="33"/>
      <c r="E154" s="33"/>
      <c r="F154" s="33"/>
      <c r="G154" s="33"/>
      <c r="H154" s="34"/>
    </row>
    <row r="155" spans="1:8" s="2" customFormat="1" ht="16.8" customHeight="1">
      <c r="A155" s="33"/>
      <c r="B155" s="34"/>
      <c r="C155" s="225" t="s">
        <v>220</v>
      </c>
      <c r="D155" s="225" t="s">
        <v>221</v>
      </c>
      <c r="E155" s="19" t="s">
        <v>222</v>
      </c>
      <c r="F155" s="226">
        <v>543.36</v>
      </c>
      <c r="G155" s="33"/>
      <c r="H155" s="34"/>
    </row>
    <row r="156" spans="1:8" s="2" customFormat="1" ht="12">
      <c r="A156" s="33"/>
      <c r="B156" s="34"/>
      <c r="C156" s="225" t="s">
        <v>283</v>
      </c>
      <c r="D156" s="225" t="s">
        <v>284</v>
      </c>
      <c r="E156" s="19" t="s">
        <v>285</v>
      </c>
      <c r="F156" s="226">
        <v>583.849</v>
      </c>
      <c r="G156" s="33"/>
      <c r="H156" s="34"/>
    </row>
    <row r="157" spans="1:8" s="2" customFormat="1" ht="16.8" customHeight="1">
      <c r="A157" s="33"/>
      <c r="B157" s="34"/>
      <c r="C157" s="221" t="s">
        <v>382</v>
      </c>
      <c r="D157" s="222" t="s">
        <v>1</v>
      </c>
      <c r="E157" s="223" t="s">
        <v>1</v>
      </c>
      <c r="F157" s="224">
        <v>81.504</v>
      </c>
      <c r="G157" s="33"/>
      <c r="H157" s="34"/>
    </row>
    <row r="158" spans="1:8" s="2" customFormat="1" ht="16.8" customHeight="1">
      <c r="A158" s="33"/>
      <c r="B158" s="34"/>
      <c r="C158" s="225" t="s">
        <v>382</v>
      </c>
      <c r="D158" s="225" t="s">
        <v>383</v>
      </c>
      <c r="E158" s="19" t="s">
        <v>1</v>
      </c>
      <c r="F158" s="226">
        <v>81.504</v>
      </c>
      <c r="G158" s="33"/>
      <c r="H158" s="34"/>
    </row>
    <row r="159" spans="1:8" s="2" customFormat="1" ht="16.8" customHeight="1">
      <c r="A159" s="33"/>
      <c r="B159" s="34"/>
      <c r="C159" s="221" t="s">
        <v>151</v>
      </c>
      <c r="D159" s="222" t="s">
        <v>1</v>
      </c>
      <c r="E159" s="223" t="s">
        <v>1</v>
      </c>
      <c r="F159" s="224">
        <v>182.608</v>
      </c>
      <c r="G159" s="33"/>
      <c r="H159" s="34"/>
    </row>
    <row r="160" spans="1:8" s="2" customFormat="1" ht="16.8" customHeight="1">
      <c r="A160" s="33"/>
      <c r="B160" s="34"/>
      <c r="C160" s="225" t="s">
        <v>151</v>
      </c>
      <c r="D160" s="225" t="s">
        <v>371</v>
      </c>
      <c r="E160" s="19" t="s">
        <v>1</v>
      </c>
      <c r="F160" s="226">
        <v>182.608</v>
      </c>
      <c r="G160" s="33"/>
      <c r="H160" s="34"/>
    </row>
    <row r="161" spans="1:8" s="2" customFormat="1" ht="16.8" customHeight="1">
      <c r="A161" s="33"/>
      <c r="B161" s="34"/>
      <c r="C161" s="227" t="s">
        <v>825</v>
      </c>
      <c r="D161" s="33"/>
      <c r="E161" s="33"/>
      <c r="F161" s="33"/>
      <c r="G161" s="33"/>
      <c r="H161" s="34"/>
    </row>
    <row r="162" spans="1:8" s="2" customFormat="1" ht="16.8" customHeight="1">
      <c r="A162" s="33"/>
      <c r="B162" s="34"/>
      <c r="C162" s="225" t="s">
        <v>368</v>
      </c>
      <c r="D162" s="225" t="s">
        <v>369</v>
      </c>
      <c r="E162" s="19" t="s">
        <v>285</v>
      </c>
      <c r="F162" s="226">
        <v>182.608</v>
      </c>
      <c r="G162" s="33"/>
      <c r="H162" s="34"/>
    </row>
    <row r="163" spans="1:8" s="2" customFormat="1" ht="16.8" customHeight="1">
      <c r="A163" s="33"/>
      <c r="B163" s="34"/>
      <c r="C163" s="225" t="s">
        <v>373</v>
      </c>
      <c r="D163" s="225" t="s">
        <v>374</v>
      </c>
      <c r="E163" s="19" t="s">
        <v>344</v>
      </c>
      <c r="F163" s="226">
        <v>365.216</v>
      </c>
      <c r="G163" s="33"/>
      <c r="H163" s="34"/>
    </row>
    <row r="164" spans="1:8" s="2" customFormat="1" ht="16.8" customHeight="1">
      <c r="A164" s="33"/>
      <c r="B164" s="34"/>
      <c r="C164" s="221" t="s">
        <v>244</v>
      </c>
      <c r="D164" s="222" t="s">
        <v>1</v>
      </c>
      <c r="E164" s="223" t="s">
        <v>1</v>
      </c>
      <c r="F164" s="224">
        <v>543.36</v>
      </c>
      <c r="G164" s="33"/>
      <c r="H164" s="34"/>
    </row>
    <row r="165" spans="1:8" s="2" customFormat="1" ht="16.8" customHeight="1">
      <c r="A165" s="33"/>
      <c r="B165" s="34"/>
      <c r="C165" s="225" t="s">
        <v>117</v>
      </c>
      <c r="D165" s="225" t="s">
        <v>241</v>
      </c>
      <c r="E165" s="19" t="s">
        <v>1</v>
      </c>
      <c r="F165" s="226">
        <v>13.904</v>
      </c>
      <c r="G165" s="33"/>
      <c r="H165" s="34"/>
    </row>
    <row r="166" spans="1:8" s="2" customFormat="1" ht="16.8" customHeight="1">
      <c r="A166" s="33"/>
      <c r="B166" s="34"/>
      <c r="C166" s="225" t="s">
        <v>119</v>
      </c>
      <c r="D166" s="225" t="s">
        <v>242</v>
      </c>
      <c r="E166" s="19" t="s">
        <v>1</v>
      </c>
      <c r="F166" s="226">
        <v>527.296</v>
      </c>
      <c r="G166" s="33"/>
      <c r="H166" s="34"/>
    </row>
    <row r="167" spans="1:8" s="2" customFormat="1" ht="16.8" customHeight="1">
      <c r="A167" s="33"/>
      <c r="B167" s="34"/>
      <c r="C167" s="225" t="s">
        <v>178</v>
      </c>
      <c r="D167" s="225" t="s">
        <v>243</v>
      </c>
      <c r="E167" s="19" t="s">
        <v>1</v>
      </c>
      <c r="F167" s="226">
        <v>2.16</v>
      </c>
      <c r="G167" s="33"/>
      <c r="H167" s="34"/>
    </row>
    <row r="168" spans="1:8" s="2" customFormat="1" ht="16.8" customHeight="1">
      <c r="A168" s="33"/>
      <c r="B168" s="34"/>
      <c r="C168" s="225" t="s">
        <v>244</v>
      </c>
      <c r="D168" s="225" t="s">
        <v>229</v>
      </c>
      <c r="E168" s="19" t="s">
        <v>1</v>
      </c>
      <c r="F168" s="226">
        <v>543.36</v>
      </c>
      <c r="G168" s="33"/>
      <c r="H168" s="34"/>
    </row>
    <row r="169" spans="1:8" s="2" customFormat="1" ht="16.8" customHeight="1">
      <c r="A169" s="33"/>
      <c r="B169" s="34"/>
      <c r="C169" s="221" t="s">
        <v>178</v>
      </c>
      <c r="D169" s="222" t="s">
        <v>1</v>
      </c>
      <c r="E169" s="223" t="s">
        <v>1</v>
      </c>
      <c r="F169" s="224">
        <v>2.16</v>
      </c>
      <c r="G169" s="33"/>
      <c r="H169" s="34"/>
    </row>
    <row r="170" spans="1:8" s="2" customFormat="1" ht="16.8" customHeight="1">
      <c r="A170" s="33"/>
      <c r="B170" s="34"/>
      <c r="C170" s="225" t="s">
        <v>178</v>
      </c>
      <c r="D170" s="225" t="s">
        <v>243</v>
      </c>
      <c r="E170" s="19" t="s">
        <v>1</v>
      </c>
      <c r="F170" s="226">
        <v>2.16</v>
      </c>
      <c r="G170" s="33"/>
      <c r="H170" s="34"/>
    </row>
    <row r="171" spans="1:8" s="2" customFormat="1" ht="16.8" customHeight="1">
      <c r="A171" s="33"/>
      <c r="B171" s="34"/>
      <c r="C171" s="227" t="s">
        <v>825</v>
      </c>
      <c r="D171" s="33"/>
      <c r="E171" s="33"/>
      <c r="F171" s="33"/>
      <c r="G171" s="33"/>
      <c r="H171" s="34"/>
    </row>
    <row r="172" spans="1:8" s="2" customFormat="1" ht="16.8" customHeight="1">
      <c r="A172" s="33"/>
      <c r="B172" s="34"/>
      <c r="C172" s="225" t="s">
        <v>220</v>
      </c>
      <c r="D172" s="225" t="s">
        <v>221</v>
      </c>
      <c r="E172" s="19" t="s">
        <v>222</v>
      </c>
      <c r="F172" s="226">
        <v>543.36</v>
      </c>
      <c r="G172" s="33"/>
      <c r="H172" s="34"/>
    </row>
    <row r="173" spans="1:8" s="2" customFormat="1" ht="16.8" customHeight="1">
      <c r="A173" s="33"/>
      <c r="B173" s="34"/>
      <c r="C173" s="225" t="s">
        <v>400</v>
      </c>
      <c r="D173" s="225" t="s">
        <v>401</v>
      </c>
      <c r="E173" s="19" t="s">
        <v>222</v>
      </c>
      <c r="F173" s="226">
        <v>118.368</v>
      </c>
      <c r="G173" s="33"/>
      <c r="H173" s="34"/>
    </row>
    <row r="174" spans="1:8" s="2" customFormat="1" ht="16.8" customHeight="1">
      <c r="A174" s="33"/>
      <c r="B174" s="34"/>
      <c r="C174" s="225" t="s">
        <v>774</v>
      </c>
      <c r="D174" s="225" t="s">
        <v>343</v>
      </c>
      <c r="E174" s="19" t="s">
        <v>344</v>
      </c>
      <c r="F174" s="226">
        <v>239.078</v>
      </c>
      <c r="G174" s="33"/>
      <c r="H174" s="34"/>
    </row>
    <row r="175" spans="1:8" s="2" customFormat="1" ht="16.8" customHeight="1">
      <c r="A175" s="33"/>
      <c r="B175" s="34"/>
      <c r="C175" s="221" t="s">
        <v>117</v>
      </c>
      <c r="D175" s="222" t="s">
        <v>1</v>
      </c>
      <c r="E175" s="223" t="s">
        <v>1</v>
      </c>
      <c r="F175" s="224">
        <v>13.904</v>
      </c>
      <c r="G175" s="33"/>
      <c r="H175" s="34"/>
    </row>
    <row r="176" spans="1:8" s="2" customFormat="1" ht="16.8" customHeight="1">
      <c r="A176" s="33"/>
      <c r="B176" s="34"/>
      <c r="C176" s="225" t="s">
        <v>117</v>
      </c>
      <c r="D176" s="225" t="s">
        <v>241</v>
      </c>
      <c r="E176" s="19" t="s">
        <v>1</v>
      </c>
      <c r="F176" s="226">
        <v>13.904</v>
      </c>
      <c r="G176" s="33"/>
      <c r="H176" s="34"/>
    </row>
    <row r="177" spans="1:8" s="2" customFormat="1" ht="16.8" customHeight="1">
      <c r="A177" s="33"/>
      <c r="B177" s="34"/>
      <c r="C177" s="227" t="s">
        <v>825</v>
      </c>
      <c r="D177" s="33"/>
      <c r="E177" s="33"/>
      <c r="F177" s="33"/>
      <c r="G177" s="33"/>
      <c r="H177" s="34"/>
    </row>
    <row r="178" spans="1:8" s="2" customFormat="1" ht="16.8" customHeight="1">
      <c r="A178" s="33"/>
      <c r="B178" s="34"/>
      <c r="C178" s="225" t="s">
        <v>220</v>
      </c>
      <c r="D178" s="225" t="s">
        <v>221</v>
      </c>
      <c r="E178" s="19" t="s">
        <v>222</v>
      </c>
      <c r="F178" s="226">
        <v>543.36</v>
      </c>
      <c r="G178" s="33"/>
      <c r="H178" s="34"/>
    </row>
    <row r="179" spans="1:8" s="2" customFormat="1" ht="12">
      <c r="A179" s="33"/>
      <c r="B179" s="34"/>
      <c r="C179" s="225" t="s">
        <v>245</v>
      </c>
      <c r="D179" s="225" t="s">
        <v>246</v>
      </c>
      <c r="E179" s="19" t="s">
        <v>222</v>
      </c>
      <c r="F179" s="226">
        <v>541.2</v>
      </c>
      <c r="G179" s="33"/>
      <c r="H179" s="34"/>
    </row>
    <row r="180" spans="1:8" s="2" customFormat="1" ht="16.8" customHeight="1">
      <c r="A180" s="33"/>
      <c r="B180" s="34"/>
      <c r="C180" s="225" t="s">
        <v>400</v>
      </c>
      <c r="D180" s="225" t="s">
        <v>401</v>
      </c>
      <c r="E180" s="19" t="s">
        <v>222</v>
      </c>
      <c r="F180" s="226">
        <v>118.368</v>
      </c>
      <c r="G180" s="33"/>
      <c r="H180" s="34"/>
    </row>
    <row r="181" spans="1:8" s="2" customFormat="1" ht="16.8" customHeight="1">
      <c r="A181" s="33"/>
      <c r="B181" s="34"/>
      <c r="C181" s="225" t="s">
        <v>774</v>
      </c>
      <c r="D181" s="225" t="s">
        <v>343</v>
      </c>
      <c r="E181" s="19" t="s">
        <v>344</v>
      </c>
      <c r="F181" s="226">
        <v>239.078</v>
      </c>
      <c r="G181" s="33"/>
      <c r="H181" s="34"/>
    </row>
    <row r="182" spans="1:8" s="2" customFormat="1" ht="16.8" customHeight="1">
      <c r="A182" s="33"/>
      <c r="B182" s="34"/>
      <c r="C182" s="221" t="s">
        <v>119</v>
      </c>
      <c r="D182" s="222" t="s">
        <v>1</v>
      </c>
      <c r="E182" s="223" t="s">
        <v>1</v>
      </c>
      <c r="F182" s="224">
        <v>527.296</v>
      </c>
      <c r="G182" s="33"/>
      <c r="H182" s="34"/>
    </row>
    <row r="183" spans="1:8" s="2" customFormat="1" ht="16.8" customHeight="1">
      <c r="A183" s="33"/>
      <c r="B183" s="34"/>
      <c r="C183" s="225" t="s">
        <v>119</v>
      </c>
      <c r="D183" s="225" t="s">
        <v>242</v>
      </c>
      <c r="E183" s="19" t="s">
        <v>1</v>
      </c>
      <c r="F183" s="226">
        <v>527.296</v>
      </c>
      <c r="G183" s="33"/>
      <c r="H183" s="34"/>
    </row>
    <row r="184" spans="1:8" s="2" customFormat="1" ht="16.8" customHeight="1">
      <c r="A184" s="33"/>
      <c r="B184" s="34"/>
      <c r="C184" s="227" t="s">
        <v>825</v>
      </c>
      <c r="D184" s="33"/>
      <c r="E184" s="33"/>
      <c r="F184" s="33"/>
      <c r="G184" s="33"/>
      <c r="H184" s="34"/>
    </row>
    <row r="185" spans="1:8" s="2" customFormat="1" ht="16.8" customHeight="1">
      <c r="A185" s="33"/>
      <c r="B185" s="34"/>
      <c r="C185" s="225" t="s">
        <v>220</v>
      </c>
      <c r="D185" s="225" t="s">
        <v>221</v>
      </c>
      <c r="E185" s="19" t="s">
        <v>222</v>
      </c>
      <c r="F185" s="226">
        <v>543.36</v>
      </c>
      <c r="G185" s="33"/>
      <c r="H185" s="34"/>
    </row>
    <row r="186" spans="1:8" s="2" customFormat="1" ht="12">
      <c r="A186" s="33"/>
      <c r="B186" s="34"/>
      <c r="C186" s="225" t="s">
        <v>245</v>
      </c>
      <c r="D186" s="225" t="s">
        <v>246</v>
      </c>
      <c r="E186" s="19" t="s">
        <v>222</v>
      </c>
      <c r="F186" s="226">
        <v>541.2</v>
      </c>
      <c r="G186" s="33"/>
      <c r="H186" s="34"/>
    </row>
    <row r="187" spans="1:8" s="2" customFormat="1" ht="16.8" customHeight="1">
      <c r="A187" s="33"/>
      <c r="B187" s="34"/>
      <c r="C187" s="225" t="s">
        <v>774</v>
      </c>
      <c r="D187" s="225" t="s">
        <v>343</v>
      </c>
      <c r="E187" s="19" t="s">
        <v>344</v>
      </c>
      <c r="F187" s="226">
        <v>239.078</v>
      </c>
      <c r="G187" s="33"/>
      <c r="H187" s="34"/>
    </row>
    <row r="188" spans="1:8" s="2" customFormat="1" ht="16.8" customHeight="1">
      <c r="A188" s="33"/>
      <c r="B188" s="34"/>
      <c r="C188" s="221" t="s">
        <v>127</v>
      </c>
      <c r="D188" s="222" t="s">
        <v>1</v>
      </c>
      <c r="E188" s="223" t="s">
        <v>1</v>
      </c>
      <c r="F188" s="224">
        <v>13.904</v>
      </c>
      <c r="G188" s="33"/>
      <c r="H188" s="34"/>
    </row>
    <row r="189" spans="1:8" s="2" customFormat="1" ht="16.8" customHeight="1">
      <c r="A189" s="33"/>
      <c r="B189" s="34"/>
      <c r="C189" s="225" t="s">
        <v>127</v>
      </c>
      <c r="D189" s="225" t="s">
        <v>117</v>
      </c>
      <c r="E189" s="19" t="s">
        <v>1</v>
      </c>
      <c r="F189" s="226">
        <v>13.904</v>
      </c>
      <c r="G189" s="33"/>
      <c r="H189" s="34"/>
    </row>
    <row r="190" spans="1:8" s="2" customFormat="1" ht="16.8" customHeight="1">
      <c r="A190" s="33"/>
      <c r="B190" s="34"/>
      <c r="C190" s="227" t="s">
        <v>825</v>
      </c>
      <c r="D190" s="33"/>
      <c r="E190" s="33"/>
      <c r="F190" s="33"/>
      <c r="G190" s="33"/>
      <c r="H190" s="34"/>
    </row>
    <row r="191" spans="1:8" s="2" customFormat="1" ht="12">
      <c r="A191" s="33"/>
      <c r="B191" s="34"/>
      <c r="C191" s="225" t="s">
        <v>245</v>
      </c>
      <c r="D191" s="225" t="s">
        <v>246</v>
      </c>
      <c r="E191" s="19" t="s">
        <v>222</v>
      </c>
      <c r="F191" s="226">
        <v>541.2</v>
      </c>
      <c r="G191" s="33"/>
      <c r="H191" s="34"/>
    </row>
    <row r="192" spans="1:8" s="2" customFormat="1" ht="12">
      <c r="A192" s="33"/>
      <c r="B192" s="34"/>
      <c r="C192" s="225" t="s">
        <v>248</v>
      </c>
      <c r="D192" s="225" t="s">
        <v>249</v>
      </c>
      <c r="E192" s="19" t="s">
        <v>222</v>
      </c>
      <c r="F192" s="226">
        <v>593.976</v>
      </c>
      <c r="G192" s="33"/>
      <c r="H192" s="34"/>
    </row>
    <row r="193" spans="1:8" s="2" customFormat="1" ht="16.8" customHeight="1">
      <c r="A193" s="33"/>
      <c r="B193" s="34"/>
      <c r="C193" s="225" t="s">
        <v>405</v>
      </c>
      <c r="D193" s="225" t="s">
        <v>406</v>
      </c>
      <c r="E193" s="19" t="s">
        <v>222</v>
      </c>
      <c r="F193" s="226">
        <v>57.024</v>
      </c>
      <c r="G193" s="33"/>
      <c r="H193" s="34"/>
    </row>
    <row r="194" spans="1:8" s="2" customFormat="1" ht="16.8" customHeight="1">
      <c r="A194" s="33"/>
      <c r="B194" s="34"/>
      <c r="C194" s="225" t="s">
        <v>415</v>
      </c>
      <c r="D194" s="225" t="s">
        <v>416</v>
      </c>
      <c r="E194" s="19" t="s">
        <v>222</v>
      </c>
      <c r="F194" s="226">
        <v>1171</v>
      </c>
      <c r="G194" s="33"/>
      <c r="H194" s="34"/>
    </row>
    <row r="195" spans="1:8" s="2" customFormat="1" ht="12">
      <c r="A195" s="33"/>
      <c r="B195" s="34"/>
      <c r="C195" s="225" t="s">
        <v>421</v>
      </c>
      <c r="D195" s="225" t="s">
        <v>422</v>
      </c>
      <c r="E195" s="19" t="s">
        <v>222</v>
      </c>
      <c r="F195" s="226">
        <v>1135.176</v>
      </c>
      <c r="G195" s="33"/>
      <c r="H195" s="34"/>
    </row>
    <row r="196" spans="1:8" s="2" customFormat="1" ht="16.8" customHeight="1">
      <c r="A196" s="33"/>
      <c r="B196" s="34"/>
      <c r="C196" s="225" t="s">
        <v>435</v>
      </c>
      <c r="D196" s="225" t="s">
        <v>436</v>
      </c>
      <c r="E196" s="19" t="s">
        <v>222</v>
      </c>
      <c r="F196" s="226">
        <v>13.904</v>
      </c>
      <c r="G196" s="33"/>
      <c r="H196" s="34"/>
    </row>
    <row r="197" spans="1:8" s="2" customFormat="1" ht="12">
      <c r="A197" s="33"/>
      <c r="B197" s="34"/>
      <c r="C197" s="225" t="s">
        <v>769</v>
      </c>
      <c r="D197" s="225" t="s">
        <v>770</v>
      </c>
      <c r="E197" s="19" t="s">
        <v>344</v>
      </c>
      <c r="F197" s="226">
        <v>317.26</v>
      </c>
      <c r="G197" s="33"/>
      <c r="H197" s="34"/>
    </row>
    <row r="198" spans="1:8" s="2" customFormat="1" ht="16.8" customHeight="1">
      <c r="A198" s="33"/>
      <c r="B198" s="34"/>
      <c r="C198" s="221" t="s">
        <v>128</v>
      </c>
      <c r="D198" s="222" t="s">
        <v>1</v>
      </c>
      <c r="E198" s="223" t="s">
        <v>1</v>
      </c>
      <c r="F198" s="224">
        <v>527.296</v>
      </c>
      <c r="G198" s="33"/>
      <c r="H198" s="34"/>
    </row>
    <row r="199" spans="1:8" s="2" customFormat="1" ht="16.8" customHeight="1">
      <c r="A199" s="33"/>
      <c r="B199" s="34"/>
      <c r="C199" s="225" t="s">
        <v>128</v>
      </c>
      <c r="D199" s="225" t="s">
        <v>119</v>
      </c>
      <c r="E199" s="19" t="s">
        <v>1</v>
      </c>
      <c r="F199" s="226">
        <v>527.296</v>
      </c>
      <c r="G199" s="33"/>
      <c r="H199" s="34"/>
    </row>
    <row r="200" spans="1:8" s="2" customFormat="1" ht="16.8" customHeight="1">
      <c r="A200" s="33"/>
      <c r="B200" s="34"/>
      <c r="C200" s="227" t="s">
        <v>825</v>
      </c>
      <c r="D200" s="33"/>
      <c r="E200" s="33"/>
      <c r="F200" s="33"/>
      <c r="G200" s="33"/>
      <c r="H200" s="34"/>
    </row>
    <row r="201" spans="1:8" s="2" customFormat="1" ht="12">
      <c r="A201" s="33"/>
      <c r="B201" s="34"/>
      <c r="C201" s="225" t="s">
        <v>245</v>
      </c>
      <c r="D201" s="225" t="s">
        <v>246</v>
      </c>
      <c r="E201" s="19" t="s">
        <v>222</v>
      </c>
      <c r="F201" s="226">
        <v>541.2</v>
      </c>
      <c r="G201" s="33"/>
      <c r="H201" s="34"/>
    </row>
    <row r="202" spans="1:8" s="2" customFormat="1" ht="12">
      <c r="A202" s="33"/>
      <c r="B202" s="34"/>
      <c r="C202" s="225" t="s">
        <v>421</v>
      </c>
      <c r="D202" s="225" t="s">
        <v>422</v>
      </c>
      <c r="E202" s="19" t="s">
        <v>222</v>
      </c>
      <c r="F202" s="226">
        <v>1135.176</v>
      </c>
      <c r="G202" s="33"/>
      <c r="H202" s="34"/>
    </row>
    <row r="203" spans="1:8" s="2" customFormat="1" ht="12">
      <c r="A203" s="33"/>
      <c r="B203" s="34"/>
      <c r="C203" s="225" t="s">
        <v>769</v>
      </c>
      <c r="D203" s="225" t="s">
        <v>770</v>
      </c>
      <c r="E203" s="19" t="s">
        <v>344</v>
      </c>
      <c r="F203" s="226">
        <v>317.26</v>
      </c>
      <c r="G203" s="33"/>
      <c r="H203" s="34"/>
    </row>
    <row r="204" spans="1:8" s="2" customFormat="1" ht="16.8" customHeight="1">
      <c r="A204" s="33"/>
      <c r="B204" s="34"/>
      <c r="C204" s="221" t="s">
        <v>129</v>
      </c>
      <c r="D204" s="222" t="s">
        <v>1</v>
      </c>
      <c r="E204" s="223" t="s">
        <v>1</v>
      </c>
      <c r="F204" s="224">
        <v>117.096</v>
      </c>
      <c r="G204" s="33"/>
      <c r="H204" s="34"/>
    </row>
    <row r="205" spans="1:8" s="2" customFormat="1" ht="12">
      <c r="A205" s="33"/>
      <c r="B205" s="34"/>
      <c r="C205" s="225" t="s">
        <v>129</v>
      </c>
      <c r="D205" s="225" t="s">
        <v>251</v>
      </c>
      <c r="E205" s="19" t="s">
        <v>1</v>
      </c>
      <c r="F205" s="226">
        <v>117.096</v>
      </c>
      <c r="G205" s="33"/>
      <c r="H205" s="34"/>
    </row>
    <row r="206" spans="1:8" s="2" customFormat="1" ht="16.8" customHeight="1">
      <c r="A206" s="33"/>
      <c r="B206" s="34"/>
      <c r="C206" s="227" t="s">
        <v>825</v>
      </c>
      <c r="D206" s="33"/>
      <c r="E206" s="33"/>
      <c r="F206" s="33"/>
      <c r="G206" s="33"/>
      <c r="H206" s="34"/>
    </row>
    <row r="207" spans="1:8" s="2" customFormat="1" ht="12">
      <c r="A207" s="33"/>
      <c r="B207" s="34"/>
      <c r="C207" s="225" t="s">
        <v>248</v>
      </c>
      <c r="D207" s="225" t="s">
        <v>249</v>
      </c>
      <c r="E207" s="19" t="s">
        <v>222</v>
      </c>
      <c r="F207" s="226">
        <v>593.976</v>
      </c>
      <c r="G207" s="33"/>
      <c r="H207" s="34"/>
    </row>
    <row r="208" spans="1:8" s="2" customFormat="1" ht="16.8" customHeight="1">
      <c r="A208" s="33"/>
      <c r="B208" s="34"/>
      <c r="C208" s="225" t="s">
        <v>415</v>
      </c>
      <c r="D208" s="225" t="s">
        <v>416</v>
      </c>
      <c r="E208" s="19" t="s">
        <v>222</v>
      </c>
      <c r="F208" s="226">
        <v>1171</v>
      </c>
      <c r="G208" s="33"/>
      <c r="H208" s="34"/>
    </row>
    <row r="209" spans="1:8" s="2" customFormat="1" ht="12">
      <c r="A209" s="33"/>
      <c r="B209" s="34"/>
      <c r="C209" s="225" t="s">
        <v>421</v>
      </c>
      <c r="D209" s="225" t="s">
        <v>422</v>
      </c>
      <c r="E209" s="19" t="s">
        <v>222</v>
      </c>
      <c r="F209" s="226">
        <v>1135.176</v>
      </c>
      <c r="G209" s="33"/>
      <c r="H209" s="34"/>
    </row>
    <row r="210" spans="1:8" s="2" customFormat="1" ht="12">
      <c r="A210" s="33"/>
      <c r="B210" s="34"/>
      <c r="C210" s="225" t="s">
        <v>769</v>
      </c>
      <c r="D210" s="225" t="s">
        <v>770</v>
      </c>
      <c r="E210" s="19" t="s">
        <v>344</v>
      </c>
      <c r="F210" s="226">
        <v>317.26</v>
      </c>
      <c r="G210" s="33"/>
      <c r="H210" s="34"/>
    </row>
    <row r="211" spans="1:8" s="2" customFormat="1" ht="16.8" customHeight="1">
      <c r="A211" s="33"/>
      <c r="B211" s="34"/>
      <c r="C211" s="221" t="s">
        <v>131</v>
      </c>
      <c r="D211" s="222" t="s">
        <v>1</v>
      </c>
      <c r="E211" s="223" t="s">
        <v>1</v>
      </c>
      <c r="F211" s="224">
        <v>476.88</v>
      </c>
      <c r="G211" s="33"/>
      <c r="H211" s="34"/>
    </row>
    <row r="212" spans="1:8" s="2" customFormat="1" ht="12">
      <c r="A212" s="33"/>
      <c r="B212" s="34"/>
      <c r="C212" s="225" t="s">
        <v>131</v>
      </c>
      <c r="D212" s="225" t="s">
        <v>252</v>
      </c>
      <c r="E212" s="19" t="s">
        <v>1</v>
      </c>
      <c r="F212" s="226">
        <v>476.88</v>
      </c>
      <c r="G212" s="33"/>
      <c r="H212" s="34"/>
    </row>
    <row r="213" spans="1:8" s="2" customFormat="1" ht="16.8" customHeight="1">
      <c r="A213" s="33"/>
      <c r="B213" s="34"/>
      <c r="C213" s="227" t="s">
        <v>825</v>
      </c>
      <c r="D213" s="33"/>
      <c r="E213" s="33"/>
      <c r="F213" s="33"/>
      <c r="G213" s="33"/>
      <c r="H213" s="34"/>
    </row>
    <row r="214" spans="1:8" s="2" customFormat="1" ht="12">
      <c r="A214" s="33"/>
      <c r="B214" s="34"/>
      <c r="C214" s="225" t="s">
        <v>248</v>
      </c>
      <c r="D214" s="225" t="s">
        <v>249</v>
      </c>
      <c r="E214" s="19" t="s">
        <v>222</v>
      </c>
      <c r="F214" s="226">
        <v>593.976</v>
      </c>
      <c r="G214" s="33"/>
      <c r="H214" s="34"/>
    </row>
    <row r="215" spans="1:8" s="2" customFormat="1" ht="16.8" customHeight="1">
      <c r="A215" s="33"/>
      <c r="B215" s="34"/>
      <c r="C215" s="225" t="s">
        <v>415</v>
      </c>
      <c r="D215" s="225" t="s">
        <v>416</v>
      </c>
      <c r="E215" s="19" t="s">
        <v>222</v>
      </c>
      <c r="F215" s="226">
        <v>1171</v>
      </c>
      <c r="G215" s="33"/>
      <c r="H215" s="34"/>
    </row>
    <row r="216" spans="1:8" s="2" customFormat="1" ht="12">
      <c r="A216" s="33"/>
      <c r="B216" s="34"/>
      <c r="C216" s="225" t="s">
        <v>421</v>
      </c>
      <c r="D216" s="225" t="s">
        <v>422</v>
      </c>
      <c r="E216" s="19" t="s">
        <v>222</v>
      </c>
      <c r="F216" s="226">
        <v>1135.176</v>
      </c>
      <c r="G216" s="33"/>
      <c r="H216" s="34"/>
    </row>
    <row r="217" spans="1:8" s="2" customFormat="1" ht="12">
      <c r="A217" s="33"/>
      <c r="B217" s="34"/>
      <c r="C217" s="225" t="s">
        <v>769</v>
      </c>
      <c r="D217" s="225" t="s">
        <v>770</v>
      </c>
      <c r="E217" s="19" t="s">
        <v>344</v>
      </c>
      <c r="F217" s="226">
        <v>317.26</v>
      </c>
      <c r="G217" s="33"/>
      <c r="H217" s="34"/>
    </row>
    <row r="218" spans="1:8" s="2" customFormat="1" ht="16.8" customHeight="1">
      <c r="A218" s="33"/>
      <c r="B218" s="34"/>
      <c r="C218" s="221" t="s">
        <v>148</v>
      </c>
      <c r="D218" s="222" t="s">
        <v>1</v>
      </c>
      <c r="E218" s="223" t="s">
        <v>1</v>
      </c>
      <c r="F218" s="224">
        <v>729.811</v>
      </c>
      <c r="G218" s="33"/>
      <c r="H218" s="34"/>
    </row>
    <row r="219" spans="1:8" s="2" customFormat="1" ht="16.8" customHeight="1">
      <c r="A219" s="33"/>
      <c r="B219" s="34"/>
      <c r="C219" s="225" t="s">
        <v>148</v>
      </c>
      <c r="D219" s="225" t="s">
        <v>346</v>
      </c>
      <c r="E219" s="19" t="s">
        <v>1</v>
      </c>
      <c r="F219" s="226">
        <v>729.811</v>
      </c>
      <c r="G219" s="33"/>
      <c r="H219" s="34"/>
    </row>
    <row r="220" spans="1:8" s="2" customFormat="1" ht="16.8" customHeight="1">
      <c r="A220" s="33"/>
      <c r="B220" s="34"/>
      <c r="C220" s="227" t="s">
        <v>825</v>
      </c>
      <c r="D220" s="33"/>
      <c r="E220" s="33"/>
      <c r="F220" s="33"/>
      <c r="G220" s="33"/>
      <c r="H220" s="34"/>
    </row>
    <row r="221" spans="1:8" s="2" customFormat="1" ht="16.8" customHeight="1">
      <c r="A221" s="33"/>
      <c r="B221" s="34"/>
      <c r="C221" s="225" t="s">
        <v>342</v>
      </c>
      <c r="D221" s="225" t="s">
        <v>343</v>
      </c>
      <c r="E221" s="19" t="s">
        <v>344</v>
      </c>
      <c r="F221" s="226">
        <v>1459.622</v>
      </c>
      <c r="G221" s="33"/>
      <c r="H221" s="34"/>
    </row>
    <row r="222" spans="1:8" s="2" customFormat="1" ht="16.8" customHeight="1">
      <c r="A222" s="33"/>
      <c r="B222" s="34"/>
      <c r="C222" s="225" t="s">
        <v>349</v>
      </c>
      <c r="D222" s="225" t="s">
        <v>350</v>
      </c>
      <c r="E222" s="19" t="s">
        <v>285</v>
      </c>
      <c r="F222" s="226">
        <v>729.811</v>
      </c>
      <c r="G222" s="33"/>
      <c r="H222" s="34"/>
    </row>
    <row r="223" spans="1:8" s="2" customFormat="1" ht="16.8" customHeight="1">
      <c r="A223" s="33"/>
      <c r="B223" s="34"/>
      <c r="C223" s="221" t="s">
        <v>146</v>
      </c>
      <c r="D223" s="222" t="s">
        <v>1</v>
      </c>
      <c r="E223" s="223" t="s">
        <v>1</v>
      </c>
      <c r="F223" s="224">
        <v>583.849</v>
      </c>
      <c r="G223" s="33"/>
      <c r="H223" s="34"/>
    </row>
    <row r="224" spans="1:8" s="2" customFormat="1" ht="16.8" customHeight="1">
      <c r="A224" s="33"/>
      <c r="B224" s="34"/>
      <c r="C224" s="225" t="s">
        <v>146</v>
      </c>
      <c r="D224" s="225" t="s">
        <v>326</v>
      </c>
      <c r="E224" s="19" t="s">
        <v>1</v>
      </c>
      <c r="F224" s="226">
        <v>583.849</v>
      </c>
      <c r="G224" s="33"/>
      <c r="H224" s="34"/>
    </row>
    <row r="225" spans="1:8" s="2" customFormat="1" ht="16.8" customHeight="1">
      <c r="A225" s="33"/>
      <c r="B225" s="34"/>
      <c r="C225" s="227" t="s">
        <v>825</v>
      </c>
      <c r="D225" s="33"/>
      <c r="E225" s="33"/>
      <c r="F225" s="33"/>
      <c r="G225" s="33"/>
      <c r="H225" s="34"/>
    </row>
    <row r="226" spans="1:8" s="2" customFormat="1" ht="12">
      <c r="A226" s="33"/>
      <c r="B226" s="34"/>
      <c r="C226" s="225" t="s">
        <v>320</v>
      </c>
      <c r="D226" s="225" t="s">
        <v>321</v>
      </c>
      <c r="E226" s="19" t="s">
        <v>285</v>
      </c>
      <c r="F226" s="226">
        <v>583.849</v>
      </c>
      <c r="G226" s="33"/>
      <c r="H226" s="34"/>
    </row>
    <row r="227" spans="1:8" s="2" customFormat="1" ht="12">
      <c r="A227" s="33"/>
      <c r="B227" s="34"/>
      <c r="C227" s="225" t="s">
        <v>327</v>
      </c>
      <c r="D227" s="225" t="s">
        <v>328</v>
      </c>
      <c r="E227" s="19" t="s">
        <v>285</v>
      </c>
      <c r="F227" s="226">
        <v>13428.527</v>
      </c>
      <c r="G227" s="33"/>
      <c r="H227" s="34"/>
    </row>
    <row r="228" spans="1:8" s="2" customFormat="1" ht="16.8" customHeight="1">
      <c r="A228" s="33"/>
      <c r="B228" s="34"/>
      <c r="C228" s="225" t="s">
        <v>342</v>
      </c>
      <c r="D228" s="225" t="s">
        <v>343</v>
      </c>
      <c r="E228" s="19" t="s">
        <v>344</v>
      </c>
      <c r="F228" s="226">
        <v>1459.622</v>
      </c>
      <c r="G228" s="33"/>
      <c r="H228" s="34"/>
    </row>
    <row r="229" spans="1:8" s="2" customFormat="1" ht="16.8" customHeight="1">
      <c r="A229" s="33"/>
      <c r="B229" s="34"/>
      <c r="C229" s="221" t="s">
        <v>147</v>
      </c>
      <c r="D229" s="222" t="s">
        <v>1</v>
      </c>
      <c r="E229" s="223" t="s">
        <v>1</v>
      </c>
      <c r="F229" s="224">
        <v>145.962</v>
      </c>
      <c r="G229" s="33"/>
      <c r="H229" s="34"/>
    </row>
    <row r="230" spans="1:8" s="2" customFormat="1" ht="16.8" customHeight="1">
      <c r="A230" s="33"/>
      <c r="B230" s="34"/>
      <c r="C230" s="225" t="s">
        <v>1</v>
      </c>
      <c r="D230" s="225" t="s">
        <v>323</v>
      </c>
      <c r="E230" s="19" t="s">
        <v>1</v>
      </c>
      <c r="F230" s="226">
        <v>0</v>
      </c>
      <c r="G230" s="33"/>
      <c r="H230" s="34"/>
    </row>
    <row r="231" spans="1:8" s="2" customFormat="1" ht="16.8" customHeight="1">
      <c r="A231" s="33"/>
      <c r="B231" s="34"/>
      <c r="C231" s="225" t="s">
        <v>147</v>
      </c>
      <c r="D231" s="225" t="s">
        <v>335</v>
      </c>
      <c r="E231" s="19" t="s">
        <v>1</v>
      </c>
      <c r="F231" s="226">
        <v>145.962</v>
      </c>
      <c r="G231" s="33"/>
      <c r="H231" s="34"/>
    </row>
    <row r="232" spans="1:8" s="2" customFormat="1" ht="16.8" customHeight="1">
      <c r="A232" s="33"/>
      <c r="B232" s="34"/>
      <c r="C232" s="227" t="s">
        <v>825</v>
      </c>
      <c r="D232" s="33"/>
      <c r="E232" s="33"/>
      <c r="F232" s="33"/>
      <c r="G232" s="33"/>
      <c r="H232" s="34"/>
    </row>
    <row r="233" spans="1:8" s="2" customFormat="1" ht="12">
      <c r="A233" s="33"/>
      <c r="B233" s="34"/>
      <c r="C233" s="225" t="s">
        <v>332</v>
      </c>
      <c r="D233" s="225" t="s">
        <v>333</v>
      </c>
      <c r="E233" s="19" t="s">
        <v>285</v>
      </c>
      <c r="F233" s="226">
        <v>145.962</v>
      </c>
      <c r="G233" s="33"/>
      <c r="H233" s="34"/>
    </row>
    <row r="234" spans="1:8" s="2" customFormat="1" ht="12">
      <c r="A234" s="33"/>
      <c r="B234" s="34"/>
      <c r="C234" s="225" t="s">
        <v>337</v>
      </c>
      <c r="D234" s="225" t="s">
        <v>338</v>
      </c>
      <c r="E234" s="19" t="s">
        <v>285</v>
      </c>
      <c r="F234" s="226">
        <v>3357.126</v>
      </c>
      <c r="G234" s="33"/>
      <c r="H234" s="34"/>
    </row>
    <row r="235" spans="1:8" s="2" customFormat="1" ht="16.8" customHeight="1">
      <c r="A235" s="33"/>
      <c r="B235" s="34"/>
      <c r="C235" s="225" t="s">
        <v>342</v>
      </c>
      <c r="D235" s="225" t="s">
        <v>343</v>
      </c>
      <c r="E235" s="19" t="s">
        <v>344</v>
      </c>
      <c r="F235" s="226">
        <v>1459.622</v>
      </c>
      <c r="G235" s="33"/>
      <c r="H235" s="34"/>
    </row>
    <row r="236" spans="1:8" s="2" customFormat="1" ht="16.8" customHeight="1">
      <c r="A236" s="33"/>
      <c r="B236" s="34"/>
      <c r="C236" s="221" t="s">
        <v>141</v>
      </c>
      <c r="D236" s="222" t="s">
        <v>1</v>
      </c>
      <c r="E236" s="223" t="s">
        <v>1</v>
      </c>
      <c r="F236" s="224">
        <v>2434.253</v>
      </c>
      <c r="G236" s="33"/>
      <c r="H236" s="34"/>
    </row>
    <row r="237" spans="1:8" s="2" customFormat="1" ht="16.8" customHeight="1">
      <c r="A237" s="33"/>
      <c r="B237" s="34"/>
      <c r="C237" s="225" t="s">
        <v>141</v>
      </c>
      <c r="D237" s="225" t="s">
        <v>314</v>
      </c>
      <c r="E237" s="19" t="s">
        <v>1</v>
      </c>
      <c r="F237" s="226">
        <v>2434.253</v>
      </c>
      <c r="G237" s="33"/>
      <c r="H237" s="34"/>
    </row>
    <row r="238" spans="1:8" s="2" customFormat="1" ht="16.8" customHeight="1">
      <c r="A238" s="33"/>
      <c r="B238" s="34"/>
      <c r="C238" s="227" t="s">
        <v>825</v>
      </c>
      <c r="D238" s="33"/>
      <c r="E238" s="33"/>
      <c r="F238" s="33"/>
      <c r="G238" s="33"/>
      <c r="H238" s="34"/>
    </row>
    <row r="239" spans="1:8" s="2" customFormat="1" ht="16.8" customHeight="1">
      <c r="A239" s="33"/>
      <c r="B239" s="34"/>
      <c r="C239" s="225" t="s">
        <v>311</v>
      </c>
      <c r="D239" s="225" t="s">
        <v>312</v>
      </c>
      <c r="E239" s="19" t="s">
        <v>222</v>
      </c>
      <c r="F239" s="226">
        <v>2434.253</v>
      </c>
      <c r="G239" s="33"/>
      <c r="H239" s="34"/>
    </row>
    <row r="240" spans="1:8" s="2" customFormat="1" ht="16.8" customHeight="1">
      <c r="A240" s="33"/>
      <c r="B240" s="34"/>
      <c r="C240" s="225" t="s">
        <v>316</v>
      </c>
      <c r="D240" s="225" t="s">
        <v>317</v>
      </c>
      <c r="E240" s="19" t="s">
        <v>222</v>
      </c>
      <c r="F240" s="226">
        <v>2434.253</v>
      </c>
      <c r="G240" s="33"/>
      <c r="H240" s="34"/>
    </row>
    <row r="241" spans="1:8" s="2" customFormat="1" ht="16.8" customHeight="1">
      <c r="A241" s="33"/>
      <c r="B241" s="34"/>
      <c r="C241" s="221" t="s">
        <v>714</v>
      </c>
      <c r="D241" s="222" t="s">
        <v>1</v>
      </c>
      <c r="E241" s="223" t="s">
        <v>1</v>
      </c>
      <c r="F241" s="224">
        <v>1</v>
      </c>
      <c r="G241" s="33"/>
      <c r="H241" s="34"/>
    </row>
    <row r="242" spans="1:8" s="2" customFormat="1" ht="16.8" customHeight="1">
      <c r="A242" s="33"/>
      <c r="B242" s="34"/>
      <c r="C242" s="225" t="s">
        <v>714</v>
      </c>
      <c r="D242" s="225" t="s">
        <v>715</v>
      </c>
      <c r="E242" s="19" t="s">
        <v>1</v>
      </c>
      <c r="F242" s="226">
        <v>1</v>
      </c>
      <c r="G242" s="33"/>
      <c r="H242" s="34"/>
    </row>
    <row r="243" spans="1:8" s="2" customFormat="1" ht="16.8" customHeight="1">
      <c r="A243" s="33"/>
      <c r="B243" s="34"/>
      <c r="C243" s="221" t="s">
        <v>113</v>
      </c>
      <c r="D243" s="222" t="s">
        <v>1</v>
      </c>
      <c r="E243" s="223" t="s">
        <v>1</v>
      </c>
      <c r="F243" s="224">
        <v>1.792</v>
      </c>
      <c r="G243" s="33"/>
      <c r="H243" s="34"/>
    </row>
    <row r="244" spans="1:8" s="2" customFormat="1" ht="16.8" customHeight="1">
      <c r="A244" s="33"/>
      <c r="B244" s="34"/>
      <c r="C244" s="225" t="s">
        <v>113</v>
      </c>
      <c r="D244" s="225" t="s">
        <v>240</v>
      </c>
      <c r="E244" s="19" t="s">
        <v>1</v>
      </c>
      <c r="F244" s="226">
        <v>1.792</v>
      </c>
      <c r="G244" s="33"/>
      <c r="H244" s="34"/>
    </row>
    <row r="245" spans="1:8" s="2" customFormat="1" ht="16.8" customHeight="1">
      <c r="A245" s="33"/>
      <c r="B245" s="34"/>
      <c r="C245" s="227" t="s">
        <v>825</v>
      </c>
      <c r="D245" s="33"/>
      <c r="E245" s="33"/>
      <c r="F245" s="33"/>
      <c r="G245" s="33"/>
      <c r="H245" s="34"/>
    </row>
    <row r="246" spans="1:8" s="2" customFormat="1" ht="16.8" customHeight="1">
      <c r="A246" s="33"/>
      <c r="B246" s="34"/>
      <c r="C246" s="225" t="s">
        <v>220</v>
      </c>
      <c r="D246" s="225" t="s">
        <v>221</v>
      </c>
      <c r="E246" s="19" t="s">
        <v>222</v>
      </c>
      <c r="F246" s="226">
        <v>543.36</v>
      </c>
      <c r="G246" s="33"/>
      <c r="H246" s="34"/>
    </row>
    <row r="247" spans="1:8" s="2" customFormat="1" ht="16.8" customHeight="1">
      <c r="A247" s="33"/>
      <c r="B247" s="34"/>
      <c r="C247" s="225" t="s">
        <v>304</v>
      </c>
      <c r="D247" s="225" t="s">
        <v>305</v>
      </c>
      <c r="E247" s="19" t="s">
        <v>285</v>
      </c>
      <c r="F247" s="226">
        <v>37.192</v>
      </c>
      <c r="G247" s="33"/>
      <c r="H247" s="34"/>
    </row>
    <row r="248" spans="1:8" s="2" customFormat="1" ht="16.8" customHeight="1">
      <c r="A248" s="33"/>
      <c r="B248" s="34"/>
      <c r="C248" s="225" t="s">
        <v>311</v>
      </c>
      <c r="D248" s="225" t="s">
        <v>312</v>
      </c>
      <c r="E248" s="19" t="s">
        <v>222</v>
      </c>
      <c r="F248" s="226">
        <v>2434.253</v>
      </c>
      <c r="G248" s="33"/>
      <c r="H248" s="34"/>
    </row>
    <row r="249" spans="1:8" s="2" customFormat="1" ht="16.8" customHeight="1">
      <c r="A249" s="33"/>
      <c r="B249" s="34"/>
      <c r="C249" s="221" t="s">
        <v>168</v>
      </c>
      <c r="D249" s="222" t="s">
        <v>1</v>
      </c>
      <c r="E249" s="223" t="s">
        <v>1</v>
      </c>
      <c r="F249" s="224">
        <v>17.634</v>
      </c>
      <c r="G249" s="33"/>
      <c r="H249" s="34"/>
    </row>
    <row r="250" spans="1:8" s="2" customFormat="1" ht="16.8" customHeight="1">
      <c r="A250" s="33"/>
      <c r="B250" s="34"/>
      <c r="C250" s="225" t="s">
        <v>168</v>
      </c>
      <c r="D250" s="225" t="s">
        <v>783</v>
      </c>
      <c r="E250" s="19" t="s">
        <v>1</v>
      </c>
      <c r="F250" s="226">
        <v>17.634</v>
      </c>
      <c r="G250" s="33"/>
      <c r="H250" s="34"/>
    </row>
    <row r="251" spans="1:8" s="2" customFormat="1" ht="16.8" customHeight="1">
      <c r="A251" s="33"/>
      <c r="B251" s="34"/>
      <c r="C251" s="227" t="s">
        <v>825</v>
      </c>
      <c r="D251" s="33"/>
      <c r="E251" s="33"/>
      <c r="F251" s="33"/>
      <c r="G251" s="33"/>
      <c r="H251" s="34"/>
    </row>
    <row r="252" spans="1:8" s="2" customFormat="1" ht="16.8" customHeight="1">
      <c r="A252" s="33"/>
      <c r="B252" s="34"/>
      <c r="C252" s="225" t="s">
        <v>780</v>
      </c>
      <c r="D252" s="225" t="s">
        <v>781</v>
      </c>
      <c r="E252" s="19" t="s">
        <v>344</v>
      </c>
      <c r="F252" s="226">
        <v>17.634</v>
      </c>
      <c r="G252" s="33"/>
      <c r="H252" s="34"/>
    </row>
    <row r="253" spans="1:8" s="2" customFormat="1" ht="12">
      <c r="A253" s="33"/>
      <c r="B253" s="34"/>
      <c r="C253" s="225" t="s">
        <v>785</v>
      </c>
      <c r="D253" s="225" t="s">
        <v>786</v>
      </c>
      <c r="E253" s="19" t="s">
        <v>344</v>
      </c>
      <c r="F253" s="226">
        <v>17.634</v>
      </c>
      <c r="G253" s="33"/>
      <c r="H253" s="34"/>
    </row>
    <row r="254" spans="1:8" s="2" customFormat="1" ht="16.8" customHeight="1">
      <c r="A254" s="33"/>
      <c r="B254" s="34"/>
      <c r="C254" s="221" t="s">
        <v>166</v>
      </c>
      <c r="D254" s="222" t="s">
        <v>1</v>
      </c>
      <c r="E254" s="223" t="s">
        <v>1</v>
      </c>
      <c r="F254" s="224">
        <v>556.338</v>
      </c>
      <c r="G254" s="33"/>
      <c r="H254" s="34"/>
    </row>
    <row r="255" spans="1:8" s="2" customFormat="1" ht="16.8" customHeight="1">
      <c r="A255" s="33"/>
      <c r="B255" s="34"/>
      <c r="C255" s="225" t="s">
        <v>166</v>
      </c>
      <c r="D255" s="225" t="s">
        <v>744</v>
      </c>
      <c r="E255" s="19" t="s">
        <v>1</v>
      </c>
      <c r="F255" s="226">
        <v>556.338</v>
      </c>
      <c r="G255" s="33"/>
      <c r="H255" s="34"/>
    </row>
    <row r="256" spans="1:8" s="2" customFormat="1" ht="16.8" customHeight="1">
      <c r="A256" s="33"/>
      <c r="B256" s="34"/>
      <c r="C256" s="227" t="s">
        <v>825</v>
      </c>
      <c r="D256" s="33"/>
      <c r="E256" s="33"/>
      <c r="F256" s="33"/>
      <c r="G256" s="33"/>
      <c r="H256" s="34"/>
    </row>
    <row r="257" spans="1:8" s="2" customFormat="1" ht="16.8" customHeight="1">
      <c r="A257" s="33"/>
      <c r="B257" s="34"/>
      <c r="C257" s="225" t="s">
        <v>741</v>
      </c>
      <c r="D257" s="225" t="s">
        <v>742</v>
      </c>
      <c r="E257" s="19" t="s">
        <v>344</v>
      </c>
      <c r="F257" s="226">
        <v>556.338</v>
      </c>
      <c r="G257" s="33"/>
      <c r="H257" s="34"/>
    </row>
    <row r="258" spans="1:8" s="2" customFormat="1" ht="16.8" customHeight="1">
      <c r="A258" s="33"/>
      <c r="B258" s="34"/>
      <c r="C258" s="225" t="s">
        <v>746</v>
      </c>
      <c r="D258" s="225" t="s">
        <v>747</v>
      </c>
      <c r="E258" s="19" t="s">
        <v>344</v>
      </c>
      <c r="F258" s="226">
        <v>12795.774</v>
      </c>
      <c r="G258" s="33"/>
      <c r="H258" s="34"/>
    </row>
    <row r="259" spans="1:8" s="2" customFormat="1" ht="16.8" customHeight="1">
      <c r="A259" s="33"/>
      <c r="B259" s="34"/>
      <c r="C259" s="221" t="s">
        <v>157</v>
      </c>
      <c r="D259" s="222" t="s">
        <v>1</v>
      </c>
      <c r="E259" s="223" t="s">
        <v>1</v>
      </c>
      <c r="F259" s="224">
        <v>239.078</v>
      </c>
      <c r="G259" s="33"/>
      <c r="H259" s="34"/>
    </row>
    <row r="260" spans="1:8" s="2" customFormat="1" ht="16.8" customHeight="1">
      <c r="A260" s="33"/>
      <c r="B260" s="34"/>
      <c r="C260" s="225" t="s">
        <v>157</v>
      </c>
      <c r="D260" s="225" t="s">
        <v>776</v>
      </c>
      <c r="E260" s="19" t="s">
        <v>1</v>
      </c>
      <c r="F260" s="226">
        <v>239.078</v>
      </c>
      <c r="G260" s="33"/>
      <c r="H260" s="34"/>
    </row>
    <row r="261" spans="1:8" s="2" customFormat="1" ht="16.8" customHeight="1">
      <c r="A261" s="33"/>
      <c r="B261" s="34"/>
      <c r="C261" s="227" t="s">
        <v>825</v>
      </c>
      <c r="D261" s="33"/>
      <c r="E261" s="33"/>
      <c r="F261" s="33"/>
      <c r="G261" s="33"/>
      <c r="H261" s="34"/>
    </row>
    <row r="262" spans="1:8" s="2" customFormat="1" ht="16.8" customHeight="1">
      <c r="A262" s="33"/>
      <c r="B262" s="34"/>
      <c r="C262" s="225" t="s">
        <v>774</v>
      </c>
      <c r="D262" s="225" t="s">
        <v>343</v>
      </c>
      <c r="E262" s="19" t="s">
        <v>344</v>
      </c>
      <c r="F262" s="226">
        <v>239.078</v>
      </c>
      <c r="G262" s="33"/>
      <c r="H262" s="34"/>
    </row>
    <row r="263" spans="1:8" s="2" customFormat="1" ht="16.8" customHeight="1">
      <c r="A263" s="33"/>
      <c r="B263" s="34"/>
      <c r="C263" s="225" t="s">
        <v>741</v>
      </c>
      <c r="D263" s="225" t="s">
        <v>742</v>
      </c>
      <c r="E263" s="19" t="s">
        <v>344</v>
      </c>
      <c r="F263" s="226">
        <v>556.338</v>
      </c>
      <c r="G263" s="33"/>
      <c r="H263" s="34"/>
    </row>
    <row r="264" spans="1:8" s="2" customFormat="1" ht="16.8" customHeight="1">
      <c r="A264" s="33"/>
      <c r="B264" s="34"/>
      <c r="C264" s="221" t="s">
        <v>162</v>
      </c>
      <c r="D264" s="222" t="s">
        <v>1</v>
      </c>
      <c r="E264" s="223" t="s">
        <v>1</v>
      </c>
      <c r="F264" s="224">
        <v>4.41</v>
      </c>
      <c r="G264" s="33"/>
      <c r="H264" s="34"/>
    </row>
    <row r="265" spans="1:8" s="2" customFormat="1" ht="16.8" customHeight="1">
      <c r="A265" s="33"/>
      <c r="B265" s="34"/>
      <c r="C265" s="225" t="s">
        <v>162</v>
      </c>
      <c r="D265" s="225" t="s">
        <v>767</v>
      </c>
      <c r="E265" s="19" t="s">
        <v>1</v>
      </c>
      <c r="F265" s="226">
        <v>4.41</v>
      </c>
      <c r="G265" s="33"/>
      <c r="H265" s="34"/>
    </row>
    <row r="266" spans="1:8" s="2" customFormat="1" ht="16.8" customHeight="1">
      <c r="A266" s="33"/>
      <c r="B266" s="34"/>
      <c r="C266" s="227" t="s">
        <v>825</v>
      </c>
      <c r="D266" s="33"/>
      <c r="E266" s="33"/>
      <c r="F266" s="33"/>
      <c r="G266" s="33"/>
      <c r="H266" s="34"/>
    </row>
    <row r="267" spans="1:8" s="2" customFormat="1" ht="12">
      <c r="A267" s="33"/>
      <c r="B267" s="34"/>
      <c r="C267" s="225" t="s">
        <v>764</v>
      </c>
      <c r="D267" s="225" t="s">
        <v>765</v>
      </c>
      <c r="E267" s="19" t="s">
        <v>344</v>
      </c>
      <c r="F267" s="226">
        <v>4.41</v>
      </c>
      <c r="G267" s="33"/>
      <c r="H267" s="34"/>
    </row>
    <row r="268" spans="1:8" s="2" customFormat="1" ht="16.8" customHeight="1">
      <c r="A268" s="33"/>
      <c r="B268" s="34"/>
      <c r="C268" s="225" t="s">
        <v>751</v>
      </c>
      <c r="D268" s="225" t="s">
        <v>752</v>
      </c>
      <c r="E268" s="19" t="s">
        <v>344</v>
      </c>
      <c r="F268" s="226">
        <v>4.41</v>
      </c>
      <c r="G268" s="33"/>
      <c r="H268" s="34"/>
    </row>
    <row r="269" spans="1:8" s="2" customFormat="1" ht="16.8" customHeight="1">
      <c r="A269" s="33"/>
      <c r="B269" s="34"/>
      <c r="C269" s="225" t="s">
        <v>755</v>
      </c>
      <c r="D269" s="225" t="s">
        <v>756</v>
      </c>
      <c r="E269" s="19" t="s">
        <v>344</v>
      </c>
      <c r="F269" s="226">
        <v>141.12</v>
      </c>
      <c r="G269" s="33"/>
      <c r="H269" s="34"/>
    </row>
    <row r="270" spans="1:8" s="2" customFormat="1" ht="16.8" customHeight="1">
      <c r="A270" s="33"/>
      <c r="B270" s="34"/>
      <c r="C270" s="225" t="s">
        <v>760</v>
      </c>
      <c r="D270" s="225" t="s">
        <v>761</v>
      </c>
      <c r="E270" s="19" t="s">
        <v>344</v>
      </c>
      <c r="F270" s="226">
        <v>4.41</v>
      </c>
      <c r="G270" s="33"/>
      <c r="H270" s="34"/>
    </row>
    <row r="271" spans="1:8" s="2" customFormat="1" ht="16.8" customHeight="1">
      <c r="A271" s="33"/>
      <c r="B271" s="34"/>
      <c r="C271" s="221" t="s">
        <v>164</v>
      </c>
      <c r="D271" s="222" t="s">
        <v>1</v>
      </c>
      <c r="E271" s="223" t="s">
        <v>1</v>
      </c>
      <c r="F271" s="224">
        <v>317.26</v>
      </c>
      <c r="G271" s="33"/>
      <c r="H271" s="34"/>
    </row>
    <row r="272" spans="1:8" s="2" customFormat="1" ht="12">
      <c r="A272" s="33"/>
      <c r="B272" s="34"/>
      <c r="C272" s="225" t="s">
        <v>164</v>
      </c>
      <c r="D272" s="225" t="s">
        <v>772</v>
      </c>
      <c r="E272" s="19" t="s">
        <v>1</v>
      </c>
      <c r="F272" s="226">
        <v>317.26</v>
      </c>
      <c r="G272" s="33"/>
      <c r="H272" s="34"/>
    </row>
    <row r="273" spans="1:8" s="2" customFormat="1" ht="16.8" customHeight="1">
      <c r="A273" s="33"/>
      <c r="B273" s="34"/>
      <c r="C273" s="227" t="s">
        <v>825</v>
      </c>
      <c r="D273" s="33"/>
      <c r="E273" s="33"/>
      <c r="F273" s="33"/>
      <c r="G273" s="33"/>
      <c r="H273" s="34"/>
    </row>
    <row r="274" spans="1:8" s="2" customFormat="1" ht="12">
      <c r="A274" s="33"/>
      <c r="B274" s="34"/>
      <c r="C274" s="225" t="s">
        <v>769</v>
      </c>
      <c r="D274" s="225" t="s">
        <v>770</v>
      </c>
      <c r="E274" s="19" t="s">
        <v>344</v>
      </c>
      <c r="F274" s="226">
        <v>317.26</v>
      </c>
      <c r="G274" s="33"/>
      <c r="H274" s="34"/>
    </row>
    <row r="275" spans="1:8" s="2" customFormat="1" ht="16.8" customHeight="1">
      <c r="A275" s="33"/>
      <c r="B275" s="34"/>
      <c r="C275" s="225" t="s">
        <v>741</v>
      </c>
      <c r="D275" s="225" t="s">
        <v>742</v>
      </c>
      <c r="E275" s="19" t="s">
        <v>344</v>
      </c>
      <c r="F275" s="226">
        <v>556.338</v>
      </c>
      <c r="G275" s="33"/>
      <c r="H275" s="34"/>
    </row>
    <row r="276" spans="1:8" s="2" customFormat="1" ht="16.8" customHeight="1">
      <c r="A276" s="33"/>
      <c r="B276" s="34"/>
      <c r="C276" s="221" t="s">
        <v>155</v>
      </c>
      <c r="D276" s="222" t="s">
        <v>1</v>
      </c>
      <c r="E276" s="223" t="s">
        <v>1</v>
      </c>
      <c r="F276" s="224">
        <v>1195.6</v>
      </c>
      <c r="G276" s="33"/>
      <c r="H276" s="34"/>
    </row>
    <row r="277" spans="1:8" s="2" customFormat="1" ht="16.8" customHeight="1">
      <c r="A277" s="33"/>
      <c r="B277" s="34"/>
      <c r="C277" s="225" t="s">
        <v>671</v>
      </c>
      <c r="D277" s="225" t="s">
        <v>672</v>
      </c>
      <c r="E277" s="19" t="s">
        <v>1</v>
      </c>
      <c r="F277" s="226">
        <v>24.36</v>
      </c>
      <c r="G277" s="33"/>
      <c r="H277" s="34"/>
    </row>
    <row r="278" spans="1:8" s="2" customFormat="1" ht="16.8" customHeight="1">
      <c r="A278" s="33"/>
      <c r="B278" s="34"/>
      <c r="C278" s="225" t="s">
        <v>673</v>
      </c>
      <c r="D278" s="225" t="s">
        <v>674</v>
      </c>
      <c r="E278" s="19" t="s">
        <v>1</v>
      </c>
      <c r="F278" s="226">
        <v>73.24</v>
      </c>
      <c r="G278" s="33"/>
      <c r="H278" s="34"/>
    </row>
    <row r="279" spans="1:8" s="2" customFormat="1" ht="16.8" customHeight="1">
      <c r="A279" s="33"/>
      <c r="B279" s="34"/>
      <c r="C279" s="225" t="s">
        <v>675</v>
      </c>
      <c r="D279" s="225" t="s">
        <v>676</v>
      </c>
      <c r="E279" s="19" t="s">
        <v>1</v>
      </c>
      <c r="F279" s="226">
        <v>1098</v>
      </c>
      <c r="G279" s="33"/>
      <c r="H279" s="34"/>
    </row>
    <row r="280" spans="1:8" s="2" customFormat="1" ht="16.8" customHeight="1">
      <c r="A280" s="33"/>
      <c r="B280" s="34"/>
      <c r="C280" s="225" t="s">
        <v>155</v>
      </c>
      <c r="D280" s="225" t="s">
        <v>271</v>
      </c>
      <c r="E280" s="19" t="s">
        <v>1</v>
      </c>
      <c r="F280" s="226">
        <v>1195.6</v>
      </c>
      <c r="G280" s="33"/>
      <c r="H280" s="34"/>
    </row>
    <row r="281" spans="1:8" s="2" customFormat="1" ht="16.8" customHeight="1">
      <c r="A281" s="33"/>
      <c r="B281" s="34"/>
      <c r="C281" s="227" t="s">
        <v>825</v>
      </c>
      <c r="D281" s="33"/>
      <c r="E281" s="33"/>
      <c r="F281" s="33"/>
      <c r="G281" s="33"/>
      <c r="H281" s="34"/>
    </row>
    <row r="282" spans="1:8" s="2" customFormat="1" ht="16.8" customHeight="1">
      <c r="A282" s="33"/>
      <c r="B282" s="34"/>
      <c r="C282" s="225" t="s">
        <v>668</v>
      </c>
      <c r="D282" s="225" t="s">
        <v>669</v>
      </c>
      <c r="E282" s="19" t="s">
        <v>267</v>
      </c>
      <c r="F282" s="226">
        <v>1195.6</v>
      </c>
      <c r="G282" s="33"/>
      <c r="H282" s="34"/>
    </row>
    <row r="283" spans="1:8" s="2" customFormat="1" ht="16.8" customHeight="1">
      <c r="A283" s="33"/>
      <c r="B283" s="34"/>
      <c r="C283" s="225" t="s">
        <v>679</v>
      </c>
      <c r="D283" s="225" t="s">
        <v>680</v>
      </c>
      <c r="E283" s="19" t="s">
        <v>267</v>
      </c>
      <c r="F283" s="226">
        <v>1195.6</v>
      </c>
      <c r="G283" s="33"/>
      <c r="H283" s="34"/>
    </row>
    <row r="284" spans="1:8" s="2" customFormat="1" ht="16.8" customHeight="1">
      <c r="A284" s="33"/>
      <c r="B284" s="34"/>
      <c r="C284" s="221" t="s">
        <v>671</v>
      </c>
      <c r="D284" s="222" t="s">
        <v>1</v>
      </c>
      <c r="E284" s="223" t="s">
        <v>1</v>
      </c>
      <c r="F284" s="224">
        <v>24.36</v>
      </c>
      <c r="G284" s="33"/>
      <c r="H284" s="34"/>
    </row>
    <row r="285" spans="1:8" s="2" customFormat="1" ht="16.8" customHeight="1">
      <c r="A285" s="33"/>
      <c r="B285" s="34"/>
      <c r="C285" s="225" t="s">
        <v>671</v>
      </c>
      <c r="D285" s="225" t="s">
        <v>672</v>
      </c>
      <c r="E285" s="19" t="s">
        <v>1</v>
      </c>
      <c r="F285" s="226">
        <v>24.36</v>
      </c>
      <c r="G285" s="33"/>
      <c r="H285" s="34"/>
    </row>
    <row r="286" spans="1:8" s="2" customFormat="1" ht="16.8" customHeight="1">
      <c r="A286" s="33"/>
      <c r="B286" s="34"/>
      <c r="C286" s="221" t="s">
        <v>677</v>
      </c>
      <c r="D286" s="222" t="s">
        <v>1</v>
      </c>
      <c r="E286" s="223" t="s">
        <v>1</v>
      </c>
      <c r="F286" s="224">
        <v>1171.24</v>
      </c>
      <c r="G286" s="33"/>
      <c r="H286" s="34"/>
    </row>
    <row r="287" spans="1:8" s="2" customFormat="1" ht="16.8" customHeight="1">
      <c r="A287" s="33"/>
      <c r="B287" s="34"/>
      <c r="C287" s="225" t="s">
        <v>673</v>
      </c>
      <c r="D287" s="225" t="s">
        <v>674</v>
      </c>
      <c r="E287" s="19" t="s">
        <v>1</v>
      </c>
      <c r="F287" s="226">
        <v>73.24</v>
      </c>
      <c r="G287" s="33"/>
      <c r="H287" s="34"/>
    </row>
    <row r="288" spans="1:8" s="2" customFormat="1" ht="16.8" customHeight="1">
      <c r="A288" s="33"/>
      <c r="B288" s="34"/>
      <c r="C288" s="225" t="s">
        <v>675</v>
      </c>
      <c r="D288" s="225" t="s">
        <v>676</v>
      </c>
      <c r="E288" s="19" t="s">
        <v>1</v>
      </c>
      <c r="F288" s="226">
        <v>1098</v>
      </c>
      <c r="G288" s="33"/>
      <c r="H288" s="34"/>
    </row>
    <row r="289" spans="1:8" s="2" customFormat="1" ht="16.8" customHeight="1">
      <c r="A289" s="33"/>
      <c r="B289" s="34"/>
      <c r="C289" s="225" t="s">
        <v>677</v>
      </c>
      <c r="D289" s="225" t="s">
        <v>229</v>
      </c>
      <c r="E289" s="19" t="s">
        <v>1</v>
      </c>
      <c r="F289" s="226">
        <v>1171.24</v>
      </c>
      <c r="G289" s="33"/>
      <c r="H289" s="34"/>
    </row>
    <row r="290" spans="1:8" s="2" customFormat="1" ht="16.8" customHeight="1">
      <c r="A290" s="33"/>
      <c r="B290" s="34"/>
      <c r="C290" s="221" t="s">
        <v>673</v>
      </c>
      <c r="D290" s="222" t="s">
        <v>1</v>
      </c>
      <c r="E290" s="223" t="s">
        <v>1</v>
      </c>
      <c r="F290" s="224">
        <v>73.24</v>
      </c>
      <c r="G290" s="33"/>
      <c r="H290" s="34"/>
    </row>
    <row r="291" spans="1:8" s="2" customFormat="1" ht="16.8" customHeight="1">
      <c r="A291" s="33"/>
      <c r="B291" s="34"/>
      <c r="C291" s="225" t="s">
        <v>673</v>
      </c>
      <c r="D291" s="225" t="s">
        <v>674</v>
      </c>
      <c r="E291" s="19" t="s">
        <v>1</v>
      </c>
      <c r="F291" s="226">
        <v>73.24</v>
      </c>
      <c r="G291" s="33"/>
      <c r="H291" s="34"/>
    </row>
    <row r="292" spans="1:8" s="2" customFormat="1" ht="16.8" customHeight="1">
      <c r="A292" s="33"/>
      <c r="B292" s="34"/>
      <c r="C292" s="221" t="s">
        <v>675</v>
      </c>
      <c r="D292" s="222" t="s">
        <v>1</v>
      </c>
      <c r="E292" s="223" t="s">
        <v>1</v>
      </c>
      <c r="F292" s="224">
        <v>1098</v>
      </c>
      <c r="G292" s="33"/>
      <c r="H292" s="34"/>
    </row>
    <row r="293" spans="1:8" s="2" customFormat="1" ht="16.8" customHeight="1">
      <c r="A293" s="33"/>
      <c r="B293" s="34"/>
      <c r="C293" s="225" t="s">
        <v>675</v>
      </c>
      <c r="D293" s="225" t="s">
        <v>676</v>
      </c>
      <c r="E293" s="19" t="s">
        <v>1</v>
      </c>
      <c r="F293" s="226">
        <v>1098</v>
      </c>
      <c r="G293" s="33"/>
      <c r="H293" s="34"/>
    </row>
    <row r="294" spans="1:8" s="2" customFormat="1" ht="16.8" customHeight="1">
      <c r="A294" s="33"/>
      <c r="B294" s="34"/>
      <c r="C294" s="221" t="s">
        <v>293</v>
      </c>
      <c r="D294" s="222" t="s">
        <v>1</v>
      </c>
      <c r="E294" s="223" t="s">
        <v>1</v>
      </c>
      <c r="F294" s="224">
        <v>3.223</v>
      </c>
      <c r="G294" s="33"/>
      <c r="H294" s="34"/>
    </row>
    <row r="295" spans="1:8" s="2" customFormat="1" ht="16.8" customHeight="1">
      <c r="A295" s="33"/>
      <c r="B295" s="34"/>
      <c r="C295" s="225" t="s">
        <v>293</v>
      </c>
      <c r="D295" s="225" t="s">
        <v>294</v>
      </c>
      <c r="E295" s="19" t="s">
        <v>1</v>
      </c>
      <c r="F295" s="226">
        <v>3.223</v>
      </c>
      <c r="G295" s="33"/>
      <c r="H295" s="34"/>
    </row>
    <row r="296" spans="1:8" s="2" customFormat="1" ht="16.8" customHeight="1">
      <c r="A296" s="33"/>
      <c r="B296" s="34"/>
      <c r="C296" s="221" t="s">
        <v>287</v>
      </c>
      <c r="D296" s="222" t="s">
        <v>1</v>
      </c>
      <c r="E296" s="223" t="s">
        <v>1</v>
      </c>
      <c r="F296" s="224">
        <v>17.54</v>
      </c>
      <c r="G296" s="33"/>
      <c r="H296" s="34"/>
    </row>
    <row r="297" spans="1:8" s="2" customFormat="1" ht="16.8" customHeight="1">
      <c r="A297" s="33"/>
      <c r="B297" s="34"/>
      <c r="C297" s="225" t="s">
        <v>287</v>
      </c>
      <c r="D297" s="225" t="s">
        <v>288</v>
      </c>
      <c r="E297" s="19" t="s">
        <v>1</v>
      </c>
      <c r="F297" s="226">
        <v>17.54</v>
      </c>
      <c r="G297" s="33"/>
      <c r="H297" s="34"/>
    </row>
    <row r="298" spans="1:8" s="2" customFormat="1" ht="16.8" customHeight="1">
      <c r="A298" s="33"/>
      <c r="B298" s="34"/>
      <c r="C298" s="221" t="s">
        <v>289</v>
      </c>
      <c r="D298" s="222" t="s">
        <v>1</v>
      </c>
      <c r="E298" s="223" t="s">
        <v>1</v>
      </c>
      <c r="F298" s="224">
        <v>58.327</v>
      </c>
      <c r="G298" s="33"/>
      <c r="H298" s="34"/>
    </row>
    <row r="299" spans="1:8" s="2" customFormat="1" ht="16.8" customHeight="1">
      <c r="A299" s="33"/>
      <c r="B299" s="34"/>
      <c r="C299" s="225" t="s">
        <v>289</v>
      </c>
      <c r="D299" s="225" t="s">
        <v>290</v>
      </c>
      <c r="E299" s="19" t="s">
        <v>1</v>
      </c>
      <c r="F299" s="226">
        <v>58.327</v>
      </c>
      <c r="G299" s="33"/>
      <c r="H299" s="34"/>
    </row>
    <row r="300" spans="1:8" s="2" customFormat="1" ht="16.8" customHeight="1">
      <c r="A300" s="33"/>
      <c r="B300" s="34"/>
      <c r="C300" s="221" t="s">
        <v>291</v>
      </c>
      <c r="D300" s="222" t="s">
        <v>1</v>
      </c>
      <c r="E300" s="223" t="s">
        <v>1</v>
      </c>
      <c r="F300" s="224">
        <v>650.721</v>
      </c>
      <c r="G300" s="33"/>
      <c r="H300" s="34"/>
    </row>
    <row r="301" spans="1:8" s="2" customFormat="1" ht="16.8" customHeight="1">
      <c r="A301" s="33"/>
      <c r="B301" s="34"/>
      <c r="C301" s="225" t="s">
        <v>291</v>
      </c>
      <c r="D301" s="225" t="s">
        <v>292</v>
      </c>
      <c r="E301" s="19" t="s">
        <v>1</v>
      </c>
      <c r="F301" s="226">
        <v>650.721</v>
      </c>
      <c r="G301" s="33"/>
      <c r="H301" s="34"/>
    </row>
    <row r="302" spans="1:8" s="2" customFormat="1" ht="16.8" customHeight="1">
      <c r="A302" s="33"/>
      <c r="B302" s="34"/>
      <c r="C302" s="221" t="s">
        <v>136</v>
      </c>
      <c r="D302" s="222" t="s">
        <v>1</v>
      </c>
      <c r="E302" s="223" t="s">
        <v>1</v>
      </c>
      <c r="F302" s="224">
        <v>729.811</v>
      </c>
      <c r="G302" s="33"/>
      <c r="H302" s="34"/>
    </row>
    <row r="303" spans="1:8" s="2" customFormat="1" ht="16.8" customHeight="1">
      <c r="A303" s="33"/>
      <c r="B303" s="34"/>
      <c r="C303" s="225" t="s">
        <v>136</v>
      </c>
      <c r="D303" s="225" t="s">
        <v>296</v>
      </c>
      <c r="E303" s="19" t="s">
        <v>1</v>
      </c>
      <c r="F303" s="226">
        <v>729.811</v>
      </c>
      <c r="G303" s="33"/>
      <c r="H303" s="34"/>
    </row>
    <row r="304" spans="1:8" s="2" customFormat="1" ht="16.8" customHeight="1">
      <c r="A304" s="33"/>
      <c r="B304" s="34"/>
      <c r="C304" s="227" t="s">
        <v>825</v>
      </c>
      <c r="D304" s="33"/>
      <c r="E304" s="33"/>
      <c r="F304" s="33"/>
      <c r="G304" s="33"/>
      <c r="H304" s="34"/>
    </row>
    <row r="305" spans="1:8" s="2" customFormat="1" ht="12">
      <c r="A305" s="33"/>
      <c r="B305" s="34"/>
      <c r="C305" s="225" t="s">
        <v>283</v>
      </c>
      <c r="D305" s="225" t="s">
        <v>284</v>
      </c>
      <c r="E305" s="19" t="s">
        <v>285</v>
      </c>
      <c r="F305" s="226">
        <v>583.849</v>
      </c>
      <c r="G305" s="33"/>
      <c r="H305" s="34"/>
    </row>
    <row r="306" spans="1:8" s="2" customFormat="1" ht="12">
      <c r="A306" s="33"/>
      <c r="B306" s="34"/>
      <c r="C306" s="225" t="s">
        <v>299</v>
      </c>
      <c r="D306" s="225" t="s">
        <v>300</v>
      </c>
      <c r="E306" s="19" t="s">
        <v>285</v>
      </c>
      <c r="F306" s="226">
        <v>145.962</v>
      </c>
      <c r="G306" s="33"/>
      <c r="H306" s="34"/>
    </row>
    <row r="307" spans="1:8" s="2" customFormat="1" ht="12">
      <c r="A307" s="33"/>
      <c r="B307" s="34"/>
      <c r="C307" s="225" t="s">
        <v>320</v>
      </c>
      <c r="D307" s="225" t="s">
        <v>321</v>
      </c>
      <c r="E307" s="19" t="s">
        <v>285</v>
      </c>
      <c r="F307" s="226">
        <v>583.849</v>
      </c>
      <c r="G307" s="33"/>
      <c r="H307" s="34"/>
    </row>
    <row r="308" spans="1:8" s="2" customFormat="1" ht="12">
      <c r="A308" s="33"/>
      <c r="B308" s="34"/>
      <c r="C308" s="225" t="s">
        <v>332</v>
      </c>
      <c r="D308" s="225" t="s">
        <v>333</v>
      </c>
      <c r="E308" s="19" t="s">
        <v>285</v>
      </c>
      <c r="F308" s="226">
        <v>145.962</v>
      </c>
      <c r="G308" s="33"/>
      <c r="H308" s="34"/>
    </row>
    <row r="309" spans="1:8" s="2" customFormat="1" ht="16.8" customHeight="1">
      <c r="A309" s="33"/>
      <c r="B309" s="34"/>
      <c r="C309" s="221" t="s">
        <v>135</v>
      </c>
      <c r="D309" s="222" t="s">
        <v>1</v>
      </c>
      <c r="E309" s="223" t="s">
        <v>1</v>
      </c>
      <c r="F309" s="224">
        <v>0</v>
      </c>
      <c r="G309" s="33"/>
      <c r="H309" s="34"/>
    </row>
    <row r="310" spans="1:8" s="2" customFormat="1" ht="16.8" customHeight="1">
      <c r="A310" s="33"/>
      <c r="B310" s="34"/>
      <c r="C310" s="225" t="s">
        <v>135</v>
      </c>
      <c r="D310" s="225" t="s">
        <v>295</v>
      </c>
      <c r="E310" s="19" t="s">
        <v>1</v>
      </c>
      <c r="F310" s="226">
        <v>0</v>
      </c>
      <c r="G310" s="33"/>
      <c r="H310" s="34"/>
    </row>
    <row r="311" spans="1:8" s="2" customFormat="1" ht="16.8" customHeight="1">
      <c r="A311" s="33"/>
      <c r="B311" s="34"/>
      <c r="C311" s="227" t="s">
        <v>825</v>
      </c>
      <c r="D311" s="33"/>
      <c r="E311" s="33"/>
      <c r="F311" s="33"/>
      <c r="G311" s="33"/>
      <c r="H311" s="34"/>
    </row>
    <row r="312" spans="1:8" s="2" customFormat="1" ht="12">
      <c r="A312" s="33"/>
      <c r="B312" s="34"/>
      <c r="C312" s="225" t="s">
        <v>283</v>
      </c>
      <c r="D312" s="225" t="s">
        <v>284</v>
      </c>
      <c r="E312" s="19" t="s">
        <v>285</v>
      </c>
      <c r="F312" s="226">
        <v>583.849</v>
      </c>
      <c r="G312" s="33"/>
      <c r="H312" s="34"/>
    </row>
    <row r="313" spans="1:8" s="2" customFormat="1" ht="16.8" customHeight="1">
      <c r="A313" s="33"/>
      <c r="B313" s="34"/>
      <c r="C313" s="225" t="s">
        <v>353</v>
      </c>
      <c r="D313" s="225" t="s">
        <v>354</v>
      </c>
      <c r="E313" s="19" t="s">
        <v>285</v>
      </c>
      <c r="F313" s="226">
        <v>596.099</v>
      </c>
      <c r="G313" s="33"/>
      <c r="H313" s="34"/>
    </row>
    <row r="314" spans="1:8" s="2" customFormat="1" ht="16.8" customHeight="1">
      <c r="A314" s="33"/>
      <c r="B314" s="34"/>
      <c r="C314" s="221" t="s">
        <v>133</v>
      </c>
      <c r="D314" s="222" t="s">
        <v>1</v>
      </c>
      <c r="E314" s="223" t="s">
        <v>1</v>
      </c>
      <c r="F314" s="224">
        <v>729.811</v>
      </c>
      <c r="G314" s="33"/>
      <c r="H314" s="34"/>
    </row>
    <row r="315" spans="1:8" s="2" customFormat="1" ht="16.8" customHeight="1">
      <c r="A315" s="33"/>
      <c r="B315" s="34"/>
      <c r="C315" s="225" t="s">
        <v>287</v>
      </c>
      <c r="D315" s="225" t="s">
        <v>288</v>
      </c>
      <c r="E315" s="19" t="s">
        <v>1</v>
      </c>
      <c r="F315" s="226">
        <v>17.54</v>
      </c>
      <c r="G315" s="33"/>
      <c r="H315" s="34"/>
    </row>
    <row r="316" spans="1:8" s="2" customFormat="1" ht="16.8" customHeight="1">
      <c r="A316" s="33"/>
      <c r="B316" s="34"/>
      <c r="C316" s="225" t="s">
        <v>289</v>
      </c>
      <c r="D316" s="225" t="s">
        <v>290</v>
      </c>
      <c r="E316" s="19" t="s">
        <v>1</v>
      </c>
      <c r="F316" s="226">
        <v>58.327</v>
      </c>
      <c r="G316" s="33"/>
      <c r="H316" s="34"/>
    </row>
    <row r="317" spans="1:8" s="2" customFormat="1" ht="16.8" customHeight="1">
      <c r="A317" s="33"/>
      <c r="B317" s="34"/>
      <c r="C317" s="225" t="s">
        <v>291</v>
      </c>
      <c r="D317" s="225" t="s">
        <v>292</v>
      </c>
      <c r="E317" s="19" t="s">
        <v>1</v>
      </c>
      <c r="F317" s="226">
        <v>650.721</v>
      </c>
      <c r="G317" s="33"/>
      <c r="H317" s="34"/>
    </row>
    <row r="318" spans="1:8" s="2" customFormat="1" ht="16.8" customHeight="1">
      <c r="A318" s="33"/>
      <c r="B318" s="34"/>
      <c r="C318" s="225" t="s">
        <v>293</v>
      </c>
      <c r="D318" s="225" t="s">
        <v>294</v>
      </c>
      <c r="E318" s="19" t="s">
        <v>1</v>
      </c>
      <c r="F318" s="226">
        <v>3.223</v>
      </c>
      <c r="G318" s="33"/>
      <c r="H318" s="34"/>
    </row>
    <row r="319" spans="1:8" s="2" customFormat="1" ht="16.8" customHeight="1">
      <c r="A319" s="33"/>
      <c r="B319" s="34"/>
      <c r="C319" s="225" t="s">
        <v>133</v>
      </c>
      <c r="D319" s="225" t="s">
        <v>229</v>
      </c>
      <c r="E319" s="19" t="s">
        <v>1</v>
      </c>
      <c r="F319" s="226">
        <v>729.811</v>
      </c>
      <c r="G319" s="33"/>
      <c r="H319" s="34"/>
    </row>
    <row r="320" spans="1:8" s="2" customFormat="1" ht="16.8" customHeight="1">
      <c r="A320" s="33"/>
      <c r="B320" s="34"/>
      <c r="C320" s="227" t="s">
        <v>825</v>
      </c>
      <c r="D320" s="33"/>
      <c r="E320" s="33"/>
      <c r="F320" s="33"/>
      <c r="G320" s="33"/>
      <c r="H320" s="34"/>
    </row>
    <row r="321" spans="1:8" s="2" customFormat="1" ht="12">
      <c r="A321" s="33"/>
      <c r="B321" s="34"/>
      <c r="C321" s="225" t="s">
        <v>283</v>
      </c>
      <c r="D321" s="225" t="s">
        <v>284</v>
      </c>
      <c r="E321" s="19" t="s">
        <v>285</v>
      </c>
      <c r="F321" s="226">
        <v>583.849</v>
      </c>
      <c r="G321" s="33"/>
      <c r="H321" s="34"/>
    </row>
    <row r="322" spans="1:8" s="2" customFormat="1" ht="12">
      <c r="A322" s="33"/>
      <c r="B322" s="34"/>
      <c r="C322" s="225" t="s">
        <v>320</v>
      </c>
      <c r="D322" s="225" t="s">
        <v>321</v>
      </c>
      <c r="E322" s="19" t="s">
        <v>285</v>
      </c>
      <c r="F322" s="226">
        <v>583.849</v>
      </c>
      <c r="G322" s="33"/>
      <c r="H322" s="34"/>
    </row>
    <row r="323" spans="1:8" s="2" customFormat="1" ht="12">
      <c r="A323" s="33"/>
      <c r="B323" s="34"/>
      <c r="C323" s="225" t="s">
        <v>332</v>
      </c>
      <c r="D323" s="225" t="s">
        <v>333</v>
      </c>
      <c r="E323" s="19" t="s">
        <v>285</v>
      </c>
      <c r="F323" s="226">
        <v>145.962</v>
      </c>
      <c r="G323" s="33"/>
      <c r="H323" s="34"/>
    </row>
    <row r="324" spans="1:8" s="2" customFormat="1" ht="16.8" customHeight="1">
      <c r="A324" s="33"/>
      <c r="B324" s="34"/>
      <c r="C324" s="225" t="s">
        <v>353</v>
      </c>
      <c r="D324" s="225" t="s">
        <v>354</v>
      </c>
      <c r="E324" s="19" t="s">
        <v>285</v>
      </c>
      <c r="F324" s="226">
        <v>596.099</v>
      </c>
      <c r="G324" s="33"/>
      <c r="H324" s="34"/>
    </row>
    <row r="325" spans="1:8" s="2" customFormat="1" ht="16.8" customHeight="1">
      <c r="A325" s="33"/>
      <c r="B325" s="34"/>
      <c r="C325" s="221" t="s">
        <v>137</v>
      </c>
      <c r="D325" s="222" t="s">
        <v>1</v>
      </c>
      <c r="E325" s="223" t="s">
        <v>1</v>
      </c>
      <c r="F325" s="224">
        <v>583.849</v>
      </c>
      <c r="G325" s="33"/>
      <c r="H325" s="34"/>
    </row>
    <row r="326" spans="1:8" s="2" customFormat="1" ht="16.8" customHeight="1">
      <c r="A326" s="33"/>
      <c r="B326" s="34"/>
      <c r="C326" s="225" t="s">
        <v>137</v>
      </c>
      <c r="D326" s="225" t="s">
        <v>297</v>
      </c>
      <c r="E326" s="19" t="s">
        <v>1</v>
      </c>
      <c r="F326" s="226">
        <v>583.849</v>
      </c>
      <c r="G326" s="33"/>
      <c r="H326" s="34"/>
    </row>
    <row r="327" spans="1:8" s="2" customFormat="1" ht="16.8" customHeight="1">
      <c r="A327" s="33"/>
      <c r="B327" s="34"/>
      <c r="C327" s="227" t="s">
        <v>825</v>
      </c>
      <c r="D327" s="33"/>
      <c r="E327" s="33"/>
      <c r="F327" s="33"/>
      <c r="G327" s="33"/>
      <c r="H327" s="34"/>
    </row>
    <row r="328" spans="1:8" s="2" customFormat="1" ht="12">
      <c r="A328" s="33"/>
      <c r="B328" s="34"/>
      <c r="C328" s="225" t="s">
        <v>283</v>
      </c>
      <c r="D328" s="225" t="s">
        <v>284</v>
      </c>
      <c r="E328" s="19" t="s">
        <v>285</v>
      </c>
      <c r="F328" s="226">
        <v>583.849</v>
      </c>
      <c r="G328" s="33"/>
      <c r="H328" s="34"/>
    </row>
    <row r="329" spans="1:8" s="2" customFormat="1" ht="12">
      <c r="A329" s="33"/>
      <c r="B329" s="34"/>
      <c r="C329" s="225" t="s">
        <v>320</v>
      </c>
      <c r="D329" s="225" t="s">
        <v>321</v>
      </c>
      <c r="E329" s="19" t="s">
        <v>285</v>
      </c>
      <c r="F329" s="226">
        <v>583.849</v>
      </c>
      <c r="G329" s="33"/>
      <c r="H329" s="34"/>
    </row>
    <row r="330" spans="1:8" s="2" customFormat="1" ht="16.8" customHeight="1">
      <c r="A330" s="33"/>
      <c r="B330" s="34"/>
      <c r="C330" s="221" t="s">
        <v>139</v>
      </c>
      <c r="D330" s="222" t="s">
        <v>1</v>
      </c>
      <c r="E330" s="223" t="s">
        <v>1</v>
      </c>
      <c r="F330" s="224">
        <v>145.962</v>
      </c>
      <c r="G330" s="33"/>
      <c r="H330" s="34"/>
    </row>
    <row r="331" spans="1:8" s="2" customFormat="1" ht="16.8" customHeight="1">
      <c r="A331" s="33"/>
      <c r="B331" s="34"/>
      <c r="C331" s="225" t="s">
        <v>139</v>
      </c>
      <c r="D331" s="225" t="s">
        <v>302</v>
      </c>
      <c r="E331" s="19" t="s">
        <v>1</v>
      </c>
      <c r="F331" s="226">
        <v>145.962</v>
      </c>
      <c r="G331" s="33"/>
      <c r="H331" s="34"/>
    </row>
    <row r="332" spans="1:8" s="2" customFormat="1" ht="16.8" customHeight="1">
      <c r="A332" s="33"/>
      <c r="B332" s="34"/>
      <c r="C332" s="227" t="s">
        <v>825</v>
      </c>
      <c r="D332" s="33"/>
      <c r="E332" s="33"/>
      <c r="F332" s="33"/>
      <c r="G332" s="33"/>
      <c r="H332" s="34"/>
    </row>
    <row r="333" spans="1:8" s="2" customFormat="1" ht="12">
      <c r="A333" s="33"/>
      <c r="B333" s="34"/>
      <c r="C333" s="225" t="s">
        <v>299</v>
      </c>
      <c r="D333" s="225" t="s">
        <v>300</v>
      </c>
      <c r="E333" s="19" t="s">
        <v>285</v>
      </c>
      <c r="F333" s="226">
        <v>145.962</v>
      </c>
      <c r="G333" s="33"/>
      <c r="H333" s="34"/>
    </row>
    <row r="334" spans="1:8" s="2" customFormat="1" ht="12">
      <c r="A334" s="33"/>
      <c r="B334" s="34"/>
      <c r="C334" s="225" t="s">
        <v>332</v>
      </c>
      <c r="D334" s="225" t="s">
        <v>333</v>
      </c>
      <c r="E334" s="19" t="s">
        <v>285</v>
      </c>
      <c r="F334" s="226">
        <v>145.962</v>
      </c>
      <c r="G334" s="33"/>
      <c r="H334" s="34"/>
    </row>
    <row r="335" spans="1:8" s="2" customFormat="1" ht="16.8" customHeight="1">
      <c r="A335" s="33"/>
      <c r="B335" s="34"/>
      <c r="C335" s="221" t="s">
        <v>145</v>
      </c>
      <c r="D335" s="222" t="s">
        <v>1</v>
      </c>
      <c r="E335" s="223" t="s">
        <v>1</v>
      </c>
      <c r="F335" s="224">
        <v>0</v>
      </c>
      <c r="G335" s="33"/>
      <c r="H335" s="34"/>
    </row>
    <row r="336" spans="1:8" s="2" customFormat="1" ht="16.8" customHeight="1">
      <c r="A336" s="33"/>
      <c r="B336" s="34"/>
      <c r="C336" s="225" t="s">
        <v>145</v>
      </c>
      <c r="D336" s="225" t="s">
        <v>325</v>
      </c>
      <c r="E336" s="19" t="s">
        <v>1</v>
      </c>
      <c r="F336" s="226">
        <v>0</v>
      </c>
      <c r="G336" s="33"/>
      <c r="H336" s="34"/>
    </row>
    <row r="337" spans="1:8" s="2" customFormat="1" ht="16.8" customHeight="1">
      <c r="A337" s="33"/>
      <c r="B337" s="34"/>
      <c r="C337" s="227" t="s">
        <v>825</v>
      </c>
      <c r="D337" s="33"/>
      <c r="E337" s="33"/>
      <c r="F337" s="33"/>
      <c r="G337" s="33"/>
      <c r="H337" s="34"/>
    </row>
    <row r="338" spans="1:8" s="2" customFormat="1" ht="12">
      <c r="A338" s="33"/>
      <c r="B338" s="34"/>
      <c r="C338" s="225" t="s">
        <v>320</v>
      </c>
      <c r="D338" s="225" t="s">
        <v>321</v>
      </c>
      <c r="E338" s="19" t="s">
        <v>285</v>
      </c>
      <c r="F338" s="226">
        <v>583.849</v>
      </c>
      <c r="G338" s="33"/>
      <c r="H338" s="34"/>
    </row>
    <row r="339" spans="1:8" s="2" customFormat="1" ht="12">
      <c r="A339" s="33"/>
      <c r="B339" s="34"/>
      <c r="C339" s="225" t="s">
        <v>332</v>
      </c>
      <c r="D339" s="225" t="s">
        <v>333</v>
      </c>
      <c r="E339" s="19" t="s">
        <v>285</v>
      </c>
      <c r="F339" s="226">
        <v>145.962</v>
      </c>
      <c r="G339" s="33"/>
      <c r="H339" s="34"/>
    </row>
    <row r="340" spans="1:8" s="2" customFormat="1" ht="16.8" customHeight="1">
      <c r="A340" s="33"/>
      <c r="B340" s="34"/>
      <c r="C340" s="225" t="s">
        <v>353</v>
      </c>
      <c r="D340" s="225" t="s">
        <v>354</v>
      </c>
      <c r="E340" s="19" t="s">
        <v>285</v>
      </c>
      <c r="F340" s="226">
        <v>596.099</v>
      </c>
      <c r="G340" s="33"/>
      <c r="H340" s="34"/>
    </row>
    <row r="341" spans="1:8" s="2" customFormat="1" ht="16.8" customHeight="1">
      <c r="A341" s="33"/>
      <c r="B341" s="34"/>
      <c r="C341" s="221" t="s">
        <v>143</v>
      </c>
      <c r="D341" s="222" t="s">
        <v>1</v>
      </c>
      <c r="E341" s="223" t="s">
        <v>1</v>
      </c>
      <c r="F341" s="224">
        <v>269.281</v>
      </c>
      <c r="G341" s="33"/>
      <c r="H341" s="34"/>
    </row>
    <row r="342" spans="1:8" s="2" customFormat="1" ht="16.8" customHeight="1">
      <c r="A342" s="33"/>
      <c r="B342" s="34"/>
      <c r="C342" s="225" t="s">
        <v>1</v>
      </c>
      <c r="D342" s="225" t="s">
        <v>323</v>
      </c>
      <c r="E342" s="19" t="s">
        <v>1</v>
      </c>
      <c r="F342" s="226">
        <v>0</v>
      </c>
      <c r="G342" s="33"/>
      <c r="H342" s="34"/>
    </row>
    <row r="343" spans="1:8" s="2" customFormat="1" ht="16.8" customHeight="1">
      <c r="A343" s="33"/>
      <c r="B343" s="34"/>
      <c r="C343" s="225" t="s">
        <v>143</v>
      </c>
      <c r="D343" s="225" t="s">
        <v>324</v>
      </c>
      <c r="E343" s="19" t="s">
        <v>1</v>
      </c>
      <c r="F343" s="226">
        <v>269.281</v>
      </c>
      <c r="G343" s="33"/>
      <c r="H343" s="34"/>
    </row>
    <row r="344" spans="1:8" s="2" customFormat="1" ht="16.8" customHeight="1">
      <c r="A344" s="33"/>
      <c r="B344" s="34"/>
      <c r="C344" s="227" t="s">
        <v>825</v>
      </c>
      <c r="D344" s="33"/>
      <c r="E344" s="33"/>
      <c r="F344" s="33"/>
      <c r="G344" s="33"/>
      <c r="H344" s="34"/>
    </row>
    <row r="345" spans="1:8" s="2" customFormat="1" ht="12">
      <c r="A345" s="33"/>
      <c r="B345" s="34"/>
      <c r="C345" s="225" t="s">
        <v>320</v>
      </c>
      <c r="D345" s="225" t="s">
        <v>321</v>
      </c>
      <c r="E345" s="19" t="s">
        <v>285</v>
      </c>
      <c r="F345" s="226">
        <v>583.849</v>
      </c>
      <c r="G345" s="33"/>
      <c r="H345" s="34"/>
    </row>
    <row r="346" spans="1:8" s="2" customFormat="1" ht="16.8" customHeight="1">
      <c r="A346" s="33"/>
      <c r="B346" s="34"/>
      <c r="C346" s="225" t="s">
        <v>353</v>
      </c>
      <c r="D346" s="225" t="s">
        <v>354</v>
      </c>
      <c r="E346" s="19" t="s">
        <v>285</v>
      </c>
      <c r="F346" s="226">
        <v>596.099</v>
      </c>
      <c r="G346" s="33"/>
      <c r="H346" s="34"/>
    </row>
    <row r="347" spans="1:8" s="2" customFormat="1" ht="16.8" customHeight="1">
      <c r="A347" s="33"/>
      <c r="B347" s="34"/>
      <c r="C347" s="221" t="s">
        <v>125</v>
      </c>
      <c r="D347" s="222" t="s">
        <v>1</v>
      </c>
      <c r="E347" s="223" t="s">
        <v>1</v>
      </c>
      <c r="F347" s="224">
        <v>8</v>
      </c>
      <c r="G347" s="33"/>
      <c r="H347" s="34"/>
    </row>
    <row r="348" spans="1:8" s="2" customFormat="1" ht="16.8" customHeight="1">
      <c r="A348" s="33"/>
      <c r="B348" s="34"/>
      <c r="C348" s="225" t="s">
        <v>1</v>
      </c>
      <c r="D348" s="225" t="s">
        <v>281</v>
      </c>
      <c r="E348" s="19" t="s">
        <v>1</v>
      </c>
      <c r="F348" s="226">
        <v>4</v>
      </c>
      <c r="G348" s="33"/>
      <c r="H348" s="34"/>
    </row>
    <row r="349" spans="1:8" s="2" customFormat="1" ht="16.8" customHeight="1">
      <c r="A349" s="33"/>
      <c r="B349" s="34"/>
      <c r="C349" s="225" t="s">
        <v>1</v>
      </c>
      <c r="D349" s="225" t="s">
        <v>282</v>
      </c>
      <c r="E349" s="19" t="s">
        <v>1</v>
      </c>
      <c r="F349" s="226">
        <v>4</v>
      </c>
      <c r="G349" s="33"/>
      <c r="H349" s="34"/>
    </row>
    <row r="350" spans="1:8" s="2" customFormat="1" ht="16.8" customHeight="1">
      <c r="A350" s="33"/>
      <c r="B350" s="34"/>
      <c r="C350" s="225" t="s">
        <v>125</v>
      </c>
      <c r="D350" s="225" t="s">
        <v>271</v>
      </c>
      <c r="E350" s="19" t="s">
        <v>1</v>
      </c>
      <c r="F350" s="226">
        <v>8</v>
      </c>
      <c r="G350" s="33"/>
      <c r="H350" s="34"/>
    </row>
    <row r="351" spans="1:8" s="2" customFormat="1" ht="16.8" customHeight="1">
      <c r="A351" s="33"/>
      <c r="B351" s="34"/>
      <c r="C351" s="227" t="s">
        <v>825</v>
      </c>
      <c r="D351" s="33"/>
      <c r="E351" s="33"/>
      <c r="F351" s="33"/>
      <c r="G351" s="33"/>
      <c r="H351" s="34"/>
    </row>
    <row r="352" spans="1:8" s="2" customFormat="1" ht="16.8" customHeight="1">
      <c r="A352" s="33"/>
      <c r="B352" s="34"/>
      <c r="C352" s="225" t="s">
        <v>278</v>
      </c>
      <c r="D352" s="225" t="s">
        <v>279</v>
      </c>
      <c r="E352" s="19" t="s">
        <v>267</v>
      </c>
      <c r="F352" s="226">
        <v>8</v>
      </c>
      <c r="G352" s="33"/>
      <c r="H352" s="34"/>
    </row>
    <row r="353" spans="1:8" s="2" customFormat="1" ht="16.8" customHeight="1">
      <c r="A353" s="33"/>
      <c r="B353" s="34"/>
      <c r="C353" s="225" t="s">
        <v>304</v>
      </c>
      <c r="D353" s="225" t="s">
        <v>305</v>
      </c>
      <c r="E353" s="19" t="s">
        <v>285</v>
      </c>
      <c r="F353" s="226">
        <v>37.192</v>
      </c>
      <c r="G353" s="33"/>
      <c r="H353" s="34"/>
    </row>
    <row r="354" spans="1:8" s="2" customFormat="1" ht="16.8" customHeight="1">
      <c r="A354" s="33"/>
      <c r="B354" s="34"/>
      <c r="C354" s="221" t="s">
        <v>121</v>
      </c>
      <c r="D354" s="222" t="s">
        <v>1</v>
      </c>
      <c r="E354" s="223" t="s">
        <v>1</v>
      </c>
      <c r="F354" s="224">
        <v>3.2</v>
      </c>
      <c r="G354" s="33"/>
      <c r="H354" s="34"/>
    </row>
    <row r="355" spans="1:8" s="2" customFormat="1" ht="16.8" customHeight="1">
      <c r="A355" s="33"/>
      <c r="B355" s="34"/>
      <c r="C355" s="225" t="s">
        <v>1</v>
      </c>
      <c r="D355" s="225" t="s">
        <v>269</v>
      </c>
      <c r="E355" s="19" t="s">
        <v>1</v>
      </c>
      <c r="F355" s="226">
        <v>2.4</v>
      </c>
      <c r="G355" s="33"/>
      <c r="H355" s="34"/>
    </row>
    <row r="356" spans="1:8" s="2" customFormat="1" ht="16.8" customHeight="1">
      <c r="A356" s="33"/>
      <c r="B356" s="34"/>
      <c r="C356" s="225" t="s">
        <v>1</v>
      </c>
      <c r="D356" s="225" t="s">
        <v>270</v>
      </c>
      <c r="E356" s="19" t="s">
        <v>1</v>
      </c>
      <c r="F356" s="226">
        <v>0.8</v>
      </c>
      <c r="G356" s="33"/>
      <c r="H356" s="34"/>
    </row>
    <row r="357" spans="1:8" s="2" customFormat="1" ht="16.8" customHeight="1">
      <c r="A357" s="33"/>
      <c r="B357" s="34"/>
      <c r="C357" s="225" t="s">
        <v>121</v>
      </c>
      <c r="D357" s="225" t="s">
        <v>271</v>
      </c>
      <c r="E357" s="19" t="s">
        <v>1</v>
      </c>
      <c r="F357" s="226">
        <v>3.2</v>
      </c>
      <c r="G357" s="33"/>
      <c r="H357" s="34"/>
    </row>
    <row r="358" spans="1:8" s="2" customFormat="1" ht="16.8" customHeight="1">
      <c r="A358" s="33"/>
      <c r="B358" s="34"/>
      <c r="C358" s="227" t="s">
        <v>825</v>
      </c>
      <c r="D358" s="33"/>
      <c r="E358" s="33"/>
      <c r="F358" s="33"/>
      <c r="G358" s="33"/>
      <c r="H358" s="34"/>
    </row>
    <row r="359" spans="1:8" s="2" customFormat="1" ht="16.8" customHeight="1">
      <c r="A359" s="33"/>
      <c r="B359" s="34"/>
      <c r="C359" s="225" t="s">
        <v>265</v>
      </c>
      <c r="D359" s="225" t="s">
        <v>266</v>
      </c>
      <c r="E359" s="19" t="s">
        <v>267</v>
      </c>
      <c r="F359" s="226">
        <v>3.2</v>
      </c>
      <c r="G359" s="33"/>
      <c r="H359" s="34"/>
    </row>
    <row r="360" spans="1:8" s="2" customFormat="1" ht="16.8" customHeight="1">
      <c r="A360" s="33"/>
      <c r="B360" s="34"/>
      <c r="C360" s="225" t="s">
        <v>304</v>
      </c>
      <c r="D360" s="225" t="s">
        <v>305</v>
      </c>
      <c r="E360" s="19" t="s">
        <v>285</v>
      </c>
      <c r="F360" s="226">
        <v>37.192</v>
      </c>
      <c r="G360" s="33"/>
      <c r="H360" s="34"/>
    </row>
    <row r="361" spans="1:8" s="2" customFormat="1" ht="16.8" customHeight="1">
      <c r="A361" s="33"/>
      <c r="B361" s="34"/>
      <c r="C361" s="221" t="s">
        <v>123</v>
      </c>
      <c r="D361" s="222" t="s">
        <v>1</v>
      </c>
      <c r="E361" s="223" t="s">
        <v>1</v>
      </c>
      <c r="F361" s="224">
        <v>2.4</v>
      </c>
      <c r="G361" s="33"/>
      <c r="H361" s="34"/>
    </row>
    <row r="362" spans="1:8" s="2" customFormat="1" ht="16.8" customHeight="1">
      <c r="A362" s="33"/>
      <c r="B362" s="34"/>
      <c r="C362" s="225" t="s">
        <v>1</v>
      </c>
      <c r="D362" s="225" t="s">
        <v>276</v>
      </c>
      <c r="E362" s="19" t="s">
        <v>1</v>
      </c>
      <c r="F362" s="226">
        <v>0.8</v>
      </c>
      <c r="G362" s="33"/>
      <c r="H362" s="34"/>
    </row>
    <row r="363" spans="1:8" s="2" customFormat="1" ht="16.8" customHeight="1">
      <c r="A363" s="33"/>
      <c r="B363" s="34"/>
      <c r="C363" s="225" t="s">
        <v>1</v>
      </c>
      <c r="D363" s="225" t="s">
        <v>277</v>
      </c>
      <c r="E363" s="19" t="s">
        <v>1</v>
      </c>
      <c r="F363" s="226">
        <v>1.6</v>
      </c>
      <c r="G363" s="33"/>
      <c r="H363" s="34"/>
    </row>
    <row r="364" spans="1:8" s="2" customFormat="1" ht="16.8" customHeight="1">
      <c r="A364" s="33"/>
      <c r="B364" s="34"/>
      <c r="C364" s="225" t="s">
        <v>123</v>
      </c>
      <c r="D364" s="225" t="s">
        <v>271</v>
      </c>
      <c r="E364" s="19" t="s">
        <v>1</v>
      </c>
      <c r="F364" s="226">
        <v>2.4</v>
      </c>
      <c r="G364" s="33"/>
      <c r="H364" s="34"/>
    </row>
    <row r="365" spans="1:8" s="2" customFormat="1" ht="16.8" customHeight="1">
      <c r="A365" s="33"/>
      <c r="B365" s="34"/>
      <c r="C365" s="227" t="s">
        <v>825</v>
      </c>
      <c r="D365" s="33"/>
      <c r="E365" s="33"/>
      <c r="F365" s="33"/>
      <c r="G365" s="33"/>
      <c r="H365" s="34"/>
    </row>
    <row r="366" spans="1:8" s="2" customFormat="1" ht="16.8" customHeight="1">
      <c r="A366" s="33"/>
      <c r="B366" s="34"/>
      <c r="C366" s="225" t="s">
        <v>273</v>
      </c>
      <c r="D366" s="225" t="s">
        <v>274</v>
      </c>
      <c r="E366" s="19" t="s">
        <v>267</v>
      </c>
      <c r="F366" s="226">
        <v>2.4</v>
      </c>
      <c r="G366" s="33"/>
      <c r="H366" s="34"/>
    </row>
    <row r="367" spans="1:8" s="2" customFormat="1" ht="16.8" customHeight="1">
      <c r="A367" s="33"/>
      <c r="B367" s="34"/>
      <c r="C367" s="225" t="s">
        <v>304</v>
      </c>
      <c r="D367" s="225" t="s">
        <v>305</v>
      </c>
      <c r="E367" s="19" t="s">
        <v>285</v>
      </c>
      <c r="F367" s="226">
        <v>37.192</v>
      </c>
      <c r="G367" s="33"/>
      <c r="H367" s="34"/>
    </row>
    <row r="368" spans="1:8" s="2" customFormat="1" ht="16.8" customHeight="1">
      <c r="A368" s="33"/>
      <c r="B368" s="34"/>
      <c r="C368" s="221" t="s">
        <v>360</v>
      </c>
      <c r="D368" s="222" t="s">
        <v>1</v>
      </c>
      <c r="E368" s="223" t="s">
        <v>1</v>
      </c>
      <c r="F368" s="224">
        <v>596.099</v>
      </c>
      <c r="G368" s="33"/>
      <c r="H368" s="34"/>
    </row>
    <row r="369" spans="1:8" s="2" customFormat="1" ht="12">
      <c r="A369" s="33"/>
      <c r="B369" s="34"/>
      <c r="C369" s="225" t="s">
        <v>149</v>
      </c>
      <c r="D369" s="225" t="s">
        <v>356</v>
      </c>
      <c r="E369" s="19" t="s">
        <v>1</v>
      </c>
      <c r="F369" s="226">
        <v>596.099</v>
      </c>
      <c r="G369" s="33"/>
      <c r="H369" s="34"/>
    </row>
    <row r="370" spans="1:8" s="2" customFormat="1" ht="16.8" customHeight="1">
      <c r="A370" s="33"/>
      <c r="B370" s="34"/>
      <c r="C370" s="225" t="s">
        <v>357</v>
      </c>
      <c r="D370" s="225" t="s">
        <v>358</v>
      </c>
      <c r="E370" s="19" t="s">
        <v>1</v>
      </c>
      <c r="F370" s="226">
        <v>0</v>
      </c>
      <c r="G370" s="33"/>
      <c r="H370" s="34"/>
    </row>
    <row r="371" spans="1:8" s="2" customFormat="1" ht="16.8" customHeight="1">
      <c r="A371" s="33"/>
      <c r="B371" s="34"/>
      <c r="C371" s="225" t="s">
        <v>360</v>
      </c>
      <c r="D371" s="225" t="s">
        <v>271</v>
      </c>
      <c r="E371" s="19" t="s">
        <v>1</v>
      </c>
      <c r="F371" s="226">
        <v>596.099</v>
      </c>
      <c r="G371" s="33"/>
      <c r="H371" s="34"/>
    </row>
    <row r="372" spans="1:8" s="2" customFormat="1" ht="16.8" customHeight="1">
      <c r="A372" s="33"/>
      <c r="B372" s="34"/>
      <c r="C372" s="221" t="s">
        <v>357</v>
      </c>
      <c r="D372" s="222" t="s">
        <v>1</v>
      </c>
      <c r="E372" s="223" t="s">
        <v>1</v>
      </c>
      <c r="F372" s="224">
        <v>0</v>
      </c>
      <c r="G372" s="33"/>
      <c r="H372" s="34"/>
    </row>
    <row r="373" spans="1:8" s="2" customFormat="1" ht="16.8" customHeight="1">
      <c r="A373" s="33"/>
      <c r="B373" s="34"/>
      <c r="C373" s="225" t="s">
        <v>357</v>
      </c>
      <c r="D373" s="225" t="s">
        <v>358</v>
      </c>
      <c r="E373" s="19" t="s">
        <v>1</v>
      </c>
      <c r="F373" s="226">
        <v>0</v>
      </c>
      <c r="G373" s="33"/>
      <c r="H373" s="34"/>
    </row>
    <row r="374" spans="1:8" s="2" customFormat="1" ht="16.8" customHeight="1">
      <c r="A374" s="33"/>
      <c r="B374" s="34"/>
      <c r="C374" s="221" t="s">
        <v>359</v>
      </c>
      <c r="D374" s="222" t="s">
        <v>1</v>
      </c>
      <c r="E374" s="223" t="s">
        <v>1</v>
      </c>
      <c r="F374" s="224">
        <v>596.099</v>
      </c>
      <c r="G374" s="33"/>
      <c r="H374" s="34"/>
    </row>
    <row r="375" spans="1:8" s="2" customFormat="1" ht="12">
      <c r="A375" s="33"/>
      <c r="B375" s="34"/>
      <c r="C375" s="225" t="s">
        <v>149</v>
      </c>
      <c r="D375" s="225" t="s">
        <v>356</v>
      </c>
      <c r="E375" s="19" t="s">
        <v>1</v>
      </c>
      <c r="F375" s="226">
        <v>596.099</v>
      </c>
      <c r="G375" s="33"/>
      <c r="H375" s="34"/>
    </row>
    <row r="376" spans="1:8" s="2" customFormat="1" ht="16.8" customHeight="1">
      <c r="A376" s="33"/>
      <c r="B376" s="34"/>
      <c r="C376" s="225" t="s">
        <v>357</v>
      </c>
      <c r="D376" s="225" t="s">
        <v>358</v>
      </c>
      <c r="E376" s="19" t="s">
        <v>1</v>
      </c>
      <c r="F376" s="226">
        <v>0</v>
      </c>
      <c r="G376" s="33"/>
      <c r="H376" s="34"/>
    </row>
    <row r="377" spans="1:8" s="2" customFormat="1" ht="16.8" customHeight="1">
      <c r="A377" s="33"/>
      <c r="B377" s="34"/>
      <c r="C377" s="225" t="s">
        <v>359</v>
      </c>
      <c r="D377" s="225" t="s">
        <v>229</v>
      </c>
      <c r="E377" s="19" t="s">
        <v>1</v>
      </c>
      <c r="F377" s="226">
        <v>596.099</v>
      </c>
      <c r="G377" s="33"/>
      <c r="H377" s="34"/>
    </row>
    <row r="378" spans="1:8" s="2" customFormat="1" ht="16.8" customHeight="1">
      <c r="A378" s="33"/>
      <c r="B378" s="34"/>
      <c r="C378" s="221" t="s">
        <v>149</v>
      </c>
      <c r="D378" s="222" t="s">
        <v>1</v>
      </c>
      <c r="E378" s="223" t="s">
        <v>1</v>
      </c>
      <c r="F378" s="224">
        <v>596.099</v>
      </c>
      <c r="G378" s="33"/>
      <c r="H378" s="34"/>
    </row>
    <row r="379" spans="1:8" s="2" customFormat="1" ht="12">
      <c r="A379" s="33"/>
      <c r="B379" s="34"/>
      <c r="C379" s="225" t="s">
        <v>149</v>
      </c>
      <c r="D379" s="225" t="s">
        <v>356</v>
      </c>
      <c r="E379" s="19" t="s">
        <v>1</v>
      </c>
      <c r="F379" s="226">
        <v>596.099</v>
      </c>
      <c r="G379" s="33"/>
      <c r="H379" s="34"/>
    </row>
    <row r="380" spans="1:8" s="2" customFormat="1" ht="16.8" customHeight="1">
      <c r="A380" s="33"/>
      <c r="B380" s="34"/>
      <c r="C380" s="227" t="s">
        <v>825</v>
      </c>
      <c r="D380" s="33"/>
      <c r="E380" s="33"/>
      <c r="F380" s="33"/>
      <c r="G380" s="33"/>
      <c r="H380" s="34"/>
    </row>
    <row r="381" spans="1:8" s="2" customFormat="1" ht="16.8" customHeight="1">
      <c r="A381" s="33"/>
      <c r="B381" s="34"/>
      <c r="C381" s="225" t="s">
        <v>353</v>
      </c>
      <c r="D381" s="225" t="s">
        <v>354</v>
      </c>
      <c r="E381" s="19" t="s">
        <v>285</v>
      </c>
      <c r="F381" s="226">
        <v>596.099</v>
      </c>
      <c r="G381" s="33"/>
      <c r="H381" s="34"/>
    </row>
    <row r="382" spans="1:8" s="2" customFormat="1" ht="16.8" customHeight="1">
      <c r="A382" s="33"/>
      <c r="B382" s="34"/>
      <c r="C382" s="225" t="s">
        <v>362</v>
      </c>
      <c r="D382" s="225" t="s">
        <v>363</v>
      </c>
      <c r="E382" s="19" t="s">
        <v>344</v>
      </c>
      <c r="F382" s="226">
        <v>1192.198</v>
      </c>
      <c r="G382" s="33"/>
      <c r="H382" s="34"/>
    </row>
    <row r="383" spans="1:8" s="2" customFormat="1" ht="7.4" customHeight="1">
      <c r="A383" s="33"/>
      <c r="B383" s="54"/>
      <c r="C383" s="55"/>
      <c r="D383" s="55"/>
      <c r="E383" s="55"/>
      <c r="F383" s="55"/>
      <c r="G383" s="55"/>
      <c r="H383" s="34"/>
    </row>
    <row r="384" spans="1:8" s="2" customFormat="1" ht="12">
      <c r="A384" s="33"/>
      <c r="B384" s="33"/>
      <c r="C384" s="33"/>
      <c r="D384" s="33"/>
      <c r="E384" s="33"/>
      <c r="F384" s="33"/>
      <c r="G384" s="33"/>
      <c r="H384" s="33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PETR-HP450G4\Petr</dc:creator>
  <cp:keywords/>
  <dc:description/>
  <cp:lastModifiedBy>PETR-HP450G4\Petr</cp:lastModifiedBy>
  <dcterms:created xsi:type="dcterms:W3CDTF">2023-01-16T16:15:12Z</dcterms:created>
  <dcterms:modified xsi:type="dcterms:W3CDTF">2023-01-16T16:15:17Z</dcterms:modified>
  <cp:category/>
  <cp:version/>
  <cp:contentType/>
  <cp:contentStatus/>
</cp:coreProperties>
</file>