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5200" windowHeight="11475" activeTab="3"/>
  </bookViews>
  <sheets>
    <sheet name="Rekapitulace stavby" sheetId="1" r:id="rId1"/>
    <sheet name="2019078-301.1 - SO. 301.1..." sheetId="2" r:id="rId2"/>
    <sheet name="2019078-302.1 - SO. 302.1..." sheetId="3" r:id="rId3"/>
    <sheet name="2019078-VON - VEDLEJŠÍ A ..." sheetId="4" r:id="rId4"/>
  </sheets>
  <definedNames>
    <definedName name="_xlnm._FilterDatabase" localSheetId="1" hidden="1">'2019078-301.1 - SO. 301.1...'!$C$123:$K$268</definedName>
    <definedName name="_xlnm._FilterDatabase" localSheetId="2" hidden="1">'2019078-302.1 - SO. 302.1...'!$C$124:$K$388</definedName>
    <definedName name="_xlnm._FilterDatabase" localSheetId="3" hidden="1">'2019078-VON - VEDLEJŠÍ A ...'!$C$116:$K$133</definedName>
    <definedName name="_xlnm.Print_Area" localSheetId="1">'2019078-301.1 - SO. 301.1...'!$B$81:$J$269</definedName>
    <definedName name="_xlnm.Print_Area" localSheetId="2">'2019078-302.1 - SO. 302.1...'!$B$81:$J$389</definedName>
    <definedName name="_xlnm.Print_Area" localSheetId="3">'2019078-VON - VEDLEJŠÍ A ...'!$B$81:$J$134</definedName>
    <definedName name="_xlnm.Print_Area" localSheetId="0">'Rekapitulace stavby'!$B$81:$AP$99</definedName>
    <definedName name="_xlnm.Print_Titles" localSheetId="0">'Rekapitulace stavby'!$92:$92</definedName>
    <definedName name="_xlnm.Print_Titles" localSheetId="1">'2019078-301.1 - SO. 301.1...'!$123:$123</definedName>
    <definedName name="_xlnm.Print_Titles" localSheetId="2">'2019078-302.1 - SO. 302.1...'!$124:$124</definedName>
    <definedName name="_xlnm.Print_Titles" localSheetId="3">'2019078-VON - VEDLEJŠÍ A ...'!$116:$116</definedName>
  </definedNames>
  <calcPr calcId="191029"/>
</workbook>
</file>

<file path=xl/sharedStrings.xml><?xml version="1.0" encoding="utf-8"?>
<sst xmlns="http://schemas.openxmlformats.org/spreadsheetml/2006/main" count="5230" uniqueCount="929">
  <si>
    <t>Export Komplet</t>
  </si>
  <si>
    <t/>
  </si>
  <si>
    <t>2.0</t>
  </si>
  <si>
    <t>False</t>
  </si>
  <si>
    <t>{68811720-f623-42cd-9f7f-61624169549f}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</si>
  <si>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</si>
  <si>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</si>
  <si>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</si>
  <si>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</si>
  <si>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</si>
  <si>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</si>
  <si>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</si>
  <si>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</si>
  <si>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</si>
  <si>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2019078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</si>
  <si>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</si>
  <si>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</si>
  <si>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</si>
  <si>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</si>
  <si>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</si>
  <si>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</si>
  <si>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</si>
  <si>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22. 11. 2022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</si>
  <si>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</si>
  <si>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</si>
  <si>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</si>
  <si>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</si>
  <si>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</si>
  <si>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</si>
  <si>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</si>
  <si>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VEDU VODU s.r.o.</t>
  </si>
  <si>
    <t>True</t>
  </si>
  <si>
    <t>Zpracovatel:</t>
  </si>
  <si>
    <t>ing.Evžen Kozák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</si>
  <si>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</si>
  <si>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</si>
  <si>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</si>
  <si>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</si>
  <si>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</si>
  <si>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</si>
  <si>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</si>
  <si>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</si>
  <si>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</si>
  <si>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</si>
  <si>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</si>
  <si>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</si>
  <si>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</si>
  <si>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</si>
  <si>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</si>
  <si>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</si>
  <si>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</si>
  <si>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</si>
  <si>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</si>
  <si>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</si>
  <si>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</si>
  <si>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</si>
  <si>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</si>
  <si>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</si>
  <si>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</si>
  <si>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</si>
  <si>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</si>
  <si>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</si>
  <si>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</si>
  <si>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</si>
  <si>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</si>
  <si>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</si>
  <si>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</si>
  <si>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</si>
  <si>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</si>
  <si>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</si>
  <si>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</si>
  <si>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</si>
  <si>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</si>
  <si>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</si>
  <si>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</si>
  <si>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</si>
  <si>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</si>
  <si>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</si>
  <si>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</si>
  <si>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</si>
  <si>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2019078-301.1</t>
  </si>
  <si>
    <t>STA</t>
  </si>
  <si>
    <t>1</t>
  </si>
  <si>
    <t>{aac736ed-72b5-40b7-a6ef-dbe0107d6118}</t>
  </si>
  <si>
    <t>2</t>
  </si>
  <si>
    <t>2019078-302.1</t>
  </si>
  <si>
    <t>{1c18e15a-9ceb-4437-b72e-ca52cb47b35f}</t>
  </si>
  <si>
    <t>2019078-VON</t>
  </si>
  <si>
    <t>VEDLEJŠÍ A OSTATNÍ NÁKLADY</t>
  </si>
  <si>
    <t>{739e4f5b-42a4-433e-82ce-7d17785fa81b}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</si>
  <si>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</si>
  <si>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</si>
  <si>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</si>
  <si>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</si>
  <si>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</si>
  <si>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</si>
  <si>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</si>
  <si>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</si>
  <si>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</si>
  <si>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</si>
  <si>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</si>
  <si>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</si>
  <si>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</si>
  <si>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</si>
  <si>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</si>
  <si>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</si>
  <si>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</si>
  <si>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</si>
  <si>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</si>
  <si>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</si>
  <si>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</si>
  <si>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</si>
  <si>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</si>
  <si>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</si>
  <si>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</si>
  <si>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</si>
  <si>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</si>
  <si>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</si>
  <si>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</si>
  <si>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</si>
  <si>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</si>
  <si>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</si>
  <si>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</si>
  <si>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113106025</t>
  </si>
  <si>
    <t>Rozebrání dlažeb při překopech komunikací pro pěší z vegetační dlažby betonové ručně</t>
  </si>
  <si>
    <t>m2</t>
  </si>
  <si>
    <t>4</t>
  </si>
  <si>
    <t>-374326548</t>
  </si>
  <si>
    <t>VV</t>
  </si>
  <si>
    <t>3,0*5,0 "Š2368"</t>
  </si>
  <si>
    <t>113107413</t>
  </si>
  <si>
    <t>Odstranění podkladu z kameniva těženého tl přes 200 do 300 mm při překopech strojně pl do 15 m2</t>
  </si>
  <si>
    <t>1245132435</t>
  </si>
  <si>
    <t>4,0 "Š 30627, Š 2462, Š 30624"</t>
  </si>
  <si>
    <t>3</t>
  </si>
  <si>
    <t>113107444</t>
  </si>
  <si>
    <t>Odstranění podkladu živičných tl přes 150 do 200 mm při překopech strojně pl do 15 m2</t>
  </si>
  <si>
    <t>-428272549</t>
  </si>
  <si>
    <t>113202111</t>
  </si>
  <si>
    <t>Vytrhání obrub krajníků obrubníků stojatých</t>
  </si>
  <si>
    <t>m</t>
  </si>
  <si>
    <t>1631942261</t>
  </si>
  <si>
    <t>4,0 "Š 2462"</t>
  </si>
  <si>
    <t>5</t>
  </si>
  <si>
    <t>115001105</t>
  </si>
  <si>
    <t>-1277189258</t>
  </si>
  <si>
    <t>33,0 "osazení Š 2368"</t>
  </si>
  <si>
    <t>98,1 "osazení Š 2462"</t>
  </si>
  <si>
    <t>Součet</t>
  </si>
  <si>
    <t>6</t>
  </si>
  <si>
    <t>hod</t>
  </si>
  <si>
    <t>7</t>
  </si>
  <si>
    <t>den</t>
  </si>
  <si>
    <t>8</t>
  </si>
  <si>
    <t>119001401</t>
  </si>
  <si>
    <t>Dočasné zajištění potrubí ocelového nebo litinového DN do 200 mm</t>
  </si>
  <si>
    <t>-949149924</t>
  </si>
  <si>
    <t>2 "Š 30627, Š 2462, Š 30624"</t>
  </si>
  <si>
    <t>9</t>
  </si>
  <si>
    <t>119001421</t>
  </si>
  <si>
    <t>Dočasné zajištění kabelů a kabelových tratí ze 3 volně ložených kabelů</t>
  </si>
  <si>
    <t>151302042</t>
  </si>
  <si>
    <t>8 "Š 30627, Š 2462, Š 30624"</t>
  </si>
  <si>
    <t>10</t>
  </si>
  <si>
    <t>129001101</t>
  </si>
  <si>
    <t>Příplatek za ztížení odkopávky nebo prokopávky v blízkosti inženýrských sítí</t>
  </si>
  <si>
    <t>m3</t>
  </si>
  <si>
    <t>2144399937</t>
  </si>
  <si>
    <t>1,2*3,0*1,5*10 "Š 30627, Š 2462, Š 30624"</t>
  </si>
  <si>
    <t>11</t>
  </si>
  <si>
    <t>131251021</t>
  </si>
  <si>
    <t>Hloubení jam do 15 m3 zapažených v hornině třídy těžitelnosti I skupiny 3 při překopech inženýrských sítí strojně</t>
  </si>
  <si>
    <t>-13070041</t>
  </si>
  <si>
    <t>12</t>
  </si>
  <si>
    <t>151811131</t>
  </si>
  <si>
    <t>Osazení pažicího boxu hl výkopu do 4 m š do 1,2 m</t>
  </si>
  <si>
    <t>801730534</t>
  </si>
  <si>
    <t>13</t>
  </si>
  <si>
    <t>151811231</t>
  </si>
  <si>
    <t>Odstranění pažicího boxu hl výkopu do 4 m š do 1,2 m</t>
  </si>
  <si>
    <t>1572733738</t>
  </si>
  <si>
    <t>14</t>
  </si>
  <si>
    <t>162751117</t>
  </si>
  <si>
    <t>Vodorovné přemístění do 10000 m výkopku/sypaniny z horniny třídy těžitelnosti I, skupiny 1 až 3 na skládku-odvoz nehutnitelného výkopku-skládku určí zhotovitel</t>
  </si>
  <si>
    <t>-32582567</t>
  </si>
  <si>
    <t>16</t>
  </si>
  <si>
    <t>M</t>
  </si>
  <si>
    <t>583441970</t>
  </si>
  <si>
    <t>t</t>
  </si>
  <si>
    <t>-303834924</t>
  </si>
  <si>
    <t>17</t>
  </si>
  <si>
    <t>171201202</t>
  </si>
  <si>
    <t>Uložení sypaniny na skládku</t>
  </si>
  <si>
    <t>-1352390355</t>
  </si>
  <si>
    <t>18</t>
  </si>
  <si>
    <t>171201211</t>
  </si>
  <si>
    <t>Poplatek za uložení odpadu ze sypaniny na skládce (skládkovné)</t>
  </si>
  <si>
    <t>-1194006461</t>
  </si>
  <si>
    <t>19</t>
  </si>
  <si>
    <t>174101101</t>
  </si>
  <si>
    <t xml:space="preserve">Zásyp zhutněný jam šachet rýh nebo kolem objektů </t>
  </si>
  <si>
    <t>163057664</t>
  </si>
  <si>
    <t>Vodorovné konstrukce</t>
  </si>
  <si>
    <t>20</t>
  </si>
  <si>
    <t>451572111</t>
  </si>
  <si>
    <t>Lože pod potrubí otevřený výkop z kameniva drobného těženého</t>
  </si>
  <si>
    <t>735842355</t>
  </si>
  <si>
    <t>5,0*1,2*0,5 "obsyp potrubí"</t>
  </si>
  <si>
    <t>452312151</t>
  </si>
  <si>
    <t>Sedlové lože z betonu prostého tř. C 20/25 otevřený výkop</t>
  </si>
  <si>
    <t>-554910130</t>
  </si>
  <si>
    <t>5,0*1,2*0,4 "sedlo pod potrubí KT 600"</t>
  </si>
  <si>
    <t>Komunikace</t>
  </si>
  <si>
    <t>22</t>
  </si>
  <si>
    <t>-52790295</t>
  </si>
  <si>
    <t>2,0*2,0 "Š 30627"</t>
  </si>
  <si>
    <t>23</t>
  </si>
  <si>
    <t>564871116</t>
  </si>
  <si>
    <t>Podklad ze štěrkodrtě ŠD tl. 300 mm</t>
  </si>
  <si>
    <t>1834323867</t>
  </si>
  <si>
    <t>24</t>
  </si>
  <si>
    <t>573211111</t>
  </si>
  <si>
    <t>Postřik živičný spojovací z asfaltu v množství do 0,70 kg/m2</t>
  </si>
  <si>
    <t>-344956427</t>
  </si>
  <si>
    <t>27</t>
  </si>
  <si>
    <t>4*2,0 "Š 30627"</t>
  </si>
  <si>
    <t>4*2,0 "Š 30624"</t>
  </si>
  <si>
    <t>28</t>
  </si>
  <si>
    <t>919735113</t>
  </si>
  <si>
    <t>Řezání stávajícího živičného krytu hl do 150 mm</t>
  </si>
  <si>
    <t>-1708452551</t>
  </si>
  <si>
    <t>29</t>
  </si>
  <si>
    <t>465921122</t>
  </si>
  <si>
    <t>Kladení dlažby z betonových desek tl přes 100 do 150 mm hmotnosti do 90 kg s vyplněním spár drnem</t>
  </si>
  <si>
    <t>1376510414</t>
  </si>
  <si>
    <t>Trubní vedení</t>
  </si>
  <si>
    <t>30</t>
  </si>
  <si>
    <t>31</t>
  </si>
  <si>
    <t>32</t>
  </si>
  <si>
    <t>831312193</t>
  </si>
  <si>
    <t>Příplatek k montáži kameninového potrubí za napojení dvou dříků trub pomocí převlečné manžety DN 150</t>
  </si>
  <si>
    <t>kus</t>
  </si>
  <si>
    <t>-618347255</t>
  </si>
  <si>
    <t>2  "Š 2462"</t>
  </si>
  <si>
    <t>33</t>
  </si>
  <si>
    <t>59713303</t>
  </si>
  <si>
    <t>manžeta převlečná DN 150</t>
  </si>
  <si>
    <t>61898309</t>
  </si>
  <si>
    <t>34</t>
  </si>
  <si>
    <t>35</t>
  </si>
  <si>
    <t>36</t>
  </si>
  <si>
    <t>831392193</t>
  </si>
  <si>
    <t>Příplatek k montáži kameninového potrubí za napojení dvou dříků trub pomocí převlečné manžety DN 400</t>
  </si>
  <si>
    <t>-401394231</t>
  </si>
  <si>
    <t>37</t>
  </si>
  <si>
    <t>59713320</t>
  </si>
  <si>
    <t xml:space="preserve">manžeta převlečná DN 400 </t>
  </si>
  <si>
    <t>188413877</t>
  </si>
  <si>
    <t>38</t>
  </si>
  <si>
    <t>831442121</t>
  </si>
  <si>
    <t>Montáž potrubí z trub kameninových hrdlových s integrovaným těsněním výkop sklon do 20 % DN 600</t>
  </si>
  <si>
    <t>-1057008631</t>
  </si>
  <si>
    <t>39</t>
  </si>
  <si>
    <t>59710710</t>
  </si>
  <si>
    <t>trouba kameninová glazovaná DN 600 dl 2,50m spojovací systém C Třída 160</t>
  </si>
  <si>
    <t>477945574</t>
  </si>
  <si>
    <t>40</t>
  </si>
  <si>
    <t>831442193</t>
  </si>
  <si>
    <t>Příplatek k montáži kameninového potrubí za napojení dvou dříků trub pomocí převlečné manžety DN 600</t>
  </si>
  <si>
    <t>-1777177302</t>
  </si>
  <si>
    <t>41</t>
  </si>
  <si>
    <t>59713327</t>
  </si>
  <si>
    <t xml:space="preserve">manžeta převlečná DN 600 </t>
  </si>
  <si>
    <t>744354626</t>
  </si>
  <si>
    <t>42</t>
  </si>
  <si>
    <t>43</t>
  </si>
  <si>
    <t>837312221</t>
  </si>
  <si>
    <t>Montáž kameninových tvarovek jednoosých s integrovaným těsněním otevřený výkop DN 150</t>
  </si>
  <si>
    <t>-1628440142</t>
  </si>
  <si>
    <t>44</t>
  </si>
  <si>
    <t>59710842</t>
  </si>
  <si>
    <t>trouba kameninová glazovaná zkrácená DN 150 dl 60(75)cm spojovací systém F</t>
  </si>
  <si>
    <t>682569764</t>
  </si>
  <si>
    <t>45</t>
  </si>
  <si>
    <t>837392221</t>
  </si>
  <si>
    <t>Montáž kameninových tvarovek jednoosých s integrovaným těsněním otevřený výkop DN 400</t>
  </si>
  <si>
    <t>-1470512943</t>
  </si>
  <si>
    <t>46</t>
  </si>
  <si>
    <t>59710854</t>
  </si>
  <si>
    <t>trouba kameninová glazovaná zkrácená DN 400 dl 60(75)cm třída 160 spojovací systém C</t>
  </si>
  <si>
    <t>387565781</t>
  </si>
  <si>
    <t>47</t>
  </si>
  <si>
    <t>837442221</t>
  </si>
  <si>
    <t>Montáž kameninových tvarovek jednoosých s integrovaným těsněním otevřený výkop DN 600</t>
  </si>
  <si>
    <t>373478160</t>
  </si>
  <si>
    <t>48</t>
  </si>
  <si>
    <t>49</t>
  </si>
  <si>
    <t>59710860</t>
  </si>
  <si>
    <t>trouba kameninová glazovaná zkrácená DN 600 dl 60(75)cm třída 160 spojovací systém C</t>
  </si>
  <si>
    <t>-848405922</t>
  </si>
  <si>
    <t>50</t>
  </si>
  <si>
    <t>51</t>
  </si>
  <si>
    <t>894410211</t>
  </si>
  <si>
    <t>Osazení betonových dílců pro kanalizační šachty DN 1000 skruž rovná výšky 250 mm</t>
  </si>
  <si>
    <t>999391462</t>
  </si>
  <si>
    <t>52</t>
  </si>
  <si>
    <t>59224160</t>
  </si>
  <si>
    <t>skruž kanalizační s ocelovými stupadly TBS-Q 1000/250/120-SP</t>
  </si>
  <si>
    <t>-312265795</t>
  </si>
  <si>
    <t>1 "Š 30624"</t>
  </si>
  <si>
    <t>53</t>
  </si>
  <si>
    <t>894410232</t>
  </si>
  <si>
    <t>Osazení betonových dílců pro kanalizační šachty DN 1000 skruž přechodová (konus)</t>
  </si>
  <si>
    <t>548648865</t>
  </si>
  <si>
    <t>54</t>
  </si>
  <si>
    <t>894411221</t>
  </si>
  <si>
    <t>Zřízení šachet kanalizačních z betonových dílců na potrubí DN nad 200 do 300 dno kamenina</t>
  </si>
  <si>
    <t>-307196054</t>
  </si>
  <si>
    <t>55</t>
  </si>
  <si>
    <t>59224049</t>
  </si>
  <si>
    <t>dno betonové šachtové DN 600 TBZ-Q.1 CAPITAN 600/1000</t>
  </si>
  <si>
    <t>979708872</t>
  </si>
  <si>
    <t>56</t>
  </si>
  <si>
    <t>59224348</t>
  </si>
  <si>
    <t>těsnění elastomerové pro spojení šachetních dílů DN 1000</t>
  </si>
  <si>
    <t>704648710</t>
  </si>
  <si>
    <t>2 "Š 30624"</t>
  </si>
  <si>
    <t>57</t>
  </si>
  <si>
    <t>59224162</t>
  </si>
  <si>
    <t>skruž kanalizační s ocelovými stupadly TBS-Q 1000/1000/120-SP</t>
  </si>
  <si>
    <t>1759654384</t>
  </si>
  <si>
    <t>58</t>
  </si>
  <si>
    <t>59224056</t>
  </si>
  <si>
    <t>kónus pro kanalizační šachty s kapsovým stupadlem TBR-Q 600/1000x625/120 SPK</t>
  </si>
  <si>
    <t>-1023968799</t>
  </si>
  <si>
    <t>59</t>
  </si>
  <si>
    <t>59224014</t>
  </si>
  <si>
    <t>prstenec šachtový vyrovnávací betonový TBW-Q 120/625/120</t>
  </si>
  <si>
    <t>749642440</t>
  </si>
  <si>
    <t>1  "Š 30624"</t>
  </si>
  <si>
    <t>60</t>
  </si>
  <si>
    <t>59224013</t>
  </si>
  <si>
    <t>prstenec šachtový vyrovnávací betonový TBW-Q 100/625/120</t>
  </si>
  <si>
    <t>-1135237102</t>
  </si>
  <si>
    <t>1  "Š 2462"</t>
  </si>
  <si>
    <t>61</t>
  </si>
  <si>
    <t>59224011</t>
  </si>
  <si>
    <t>prstenec šachtový vyrovnávací betonový TBW-Q 60/625/120</t>
  </si>
  <si>
    <t>1754512073</t>
  </si>
  <si>
    <t>62</t>
  </si>
  <si>
    <t>1487229230</t>
  </si>
  <si>
    <t>63</t>
  </si>
  <si>
    <t>-1226980210</t>
  </si>
  <si>
    <t>64</t>
  </si>
  <si>
    <t>899104112</t>
  </si>
  <si>
    <t>Osazení poklopů litinových nebo ocelových včetně rámů pro třídu zatížení D400, E600</t>
  </si>
  <si>
    <t>-1942087611</t>
  </si>
  <si>
    <t>3 "Š 2462, Š 30624, Š30627"</t>
  </si>
  <si>
    <t>65</t>
  </si>
  <si>
    <t>55241030</t>
  </si>
  <si>
    <t>poklop šachtový litinový kruhový DN 600 bez ventilace samonivelační tř D400 pro intenzivní provoz</t>
  </si>
  <si>
    <t>1119170309</t>
  </si>
  <si>
    <t>66</t>
  </si>
  <si>
    <t>ks</t>
  </si>
  <si>
    <t>752523054</t>
  </si>
  <si>
    <t>67</t>
  </si>
  <si>
    <t>370991989</t>
  </si>
  <si>
    <t>68</t>
  </si>
  <si>
    <t>358315114</t>
  </si>
  <si>
    <t>Bourání stoky kompletní nebo vybourání otvorů z prostého betonu plochy do 4 m2</t>
  </si>
  <si>
    <t>1284578894</t>
  </si>
  <si>
    <t>3,14*0,65*0,65*3,5 "bourání Š 2462"</t>
  </si>
  <si>
    <t>-3,14*0,5*0,5*3,2 "odpočet otvoru"</t>
  </si>
  <si>
    <t>3,14*0,65*0,65*3,5 "bourání Š 2368"</t>
  </si>
  <si>
    <t>69</t>
  </si>
  <si>
    <t>359901212</t>
  </si>
  <si>
    <t>Monitoring stoky jakékoli výšky na stávající kanalizaci</t>
  </si>
  <si>
    <t>1717286867</t>
  </si>
  <si>
    <t>71,9+60,1+86,8</t>
  </si>
  <si>
    <t>Ostatní konstrukce a práce, bourání</t>
  </si>
  <si>
    <t>70</t>
  </si>
  <si>
    <t>916131213</t>
  </si>
  <si>
    <t>Osazení silničního obrubníku betonového stojatého s boční opěrou do lože z betonu prostého</t>
  </si>
  <si>
    <t>-1152306615</t>
  </si>
  <si>
    <t>4,0 "š 2462"</t>
  </si>
  <si>
    <t>997</t>
  </si>
  <si>
    <t>Přesun sutě</t>
  </si>
  <si>
    <t>71</t>
  </si>
  <si>
    <t>997013501</t>
  </si>
  <si>
    <t>Odvoz suti a vybouraných hmot na skládku nebo meziskládku do 1 km se složením</t>
  </si>
  <si>
    <t>1438376399</t>
  </si>
  <si>
    <t>72</t>
  </si>
  <si>
    <t>997013509</t>
  </si>
  <si>
    <t>Příplatek k odvozu suti a vybouraných hmot na skládku ZKD 1 km přes 1 km</t>
  </si>
  <si>
    <t>1544290039</t>
  </si>
  <si>
    <t>73</t>
  </si>
  <si>
    <t>997013601</t>
  </si>
  <si>
    <t>Poplatek za uložení na skládce (skládkovné) stavebního odpadu betonového kód odpadu 17 01 01</t>
  </si>
  <si>
    <t>274211933</t>
  </si>
  <si>
    <t>998</t>
  </si>
  <si>
    <t>Přesun hmot</t>
  </si>
  <si>
    <t>74</t>
  </si>
  <si>
    <t>998275101</t>
  </si>
  <si>
    <t>Přesun hmot pro trubní vedení z trub kameninových otevřený výkop</t>
  </si>
  <si>
    <t>583716139</t>
  </si>
  <si>
    <t>PSV - Práce a dodávky PSV</t>
  </si>
  <si>
    <t xml:space="preserve">    2 - Zakládání</t>
  </si>
  <si>
    <t>113106023</t>
  </si>
  <si>
    <t>1960624840</t>
  </si>
  <si>
    <t>1,5*4,0 "oprava S6"</t>
  </si>
  <si>
    <t>113106051</t>
  </si>
  <si>
    <t>-1394256717</t>
  </si>
  <si>
    <t>10,5 "oprava S7"</t>
  </si>
  <si>
    <t>113107012</t>
  </si>
  <si>
    <t>Odstranění podkladu z kameniva těženého tl přes 100 do 200 mm při překopech ručně</t>
  </si>
  <si>
    <t>-1338440835</t>
  </si>
  <si>
    <t>14,4 "oprava S9"</t>
  </si>
  <si>
    <t>113107513</t>
  </si>
  <si>
    <t>Odstranění podkladu z kameniva těženého tl přes 200 do 300 mm při překopech strojně pl přes 15 m2</t>
  </si>
  <si>
    <t>-100935679</t>
  </si>
  <si>
    <t>143,4 "oprava SI-plocha odměřena z CADu"</t>
  </si>
  <si>
    <t>10,4 "oprava S2-plocha odměřena z CADu"</t>
  </si>
  <si>
    <t>25,5 "oprava S3-plocha odměřena z CADu"</t>
  </si>
  <si>
    <t>32,9+1,8 "oprava S4-plocha odměřena z CADu"</t>
  </si>
  <si>
    <t>2,0+6,6 "oprava S5-plocha odměřena z CADu"</t>
  </si>
  <si>
    <t>113154232</t>
  </si>
  <si>
    <t>Frézování živičného krytu tl 40 mm pruh š přes 1 do 2 m pl přes 500 do 1000 m2 bez překážek v trase</t>
  </si>
  <si>
    <t>-868818747</t>
  </si>
  <si>
    <t>78,9 "oprava S8-plocha odměřena z CADu"</t>
  </si>
  <si>
    <t>113154264</t>
  </si>
  <si>
    <t>Frézování živičného krytu tl 100 mm pruh š přes 1 do 2 m pl přes 500 do 1000 m2 s překážkami v trase</t>
  </si>
  <si>
    <t>-1165164407</t>
  </si>
  <si>
    <t>25,5 "oprava S3,s8-plocha odměřena z CADu"</t>
  </si>
  <si>
    <t>115101201</t>
  </si>
  <si>
    <t>Čerpání vody na dopravní výšku do 10 m průměrný přítok do 500 l/min</t>
  </si>
  <si>
    <t>574362378</t>
  </si>
  <si>
    <t>115101301</t>
  </si>
  <si>
    <t>Pohotovost čerpací soupravy pro dopravní výšku do 10 m přítok do 500 l/min</t>
  </si>
  <si>
    <t>-1567247202</t>
  </si>
  <si>
    <t>119001405</t>
  </si>
  <si>
    <t>Dočasné zajištění potrubí z PE DN do 200 mm</t>
  </si>
  <si>
    <t>-55701684</t>
  </si>
  <si>
    <t>119001412</t>
  </si>
  <si>
    <t>Dočasné zajištění potrubí betonového, ŽB nebo kameninového DN přes 200 do 500 mm</t>
  </si>
  <si>
    <t>1005553627</t>
  </si>
  <si>
    <t>Dočasné zajištění kabelů - 3 kabely</t>
  </si>
  <si>
    <t>-1559030533</t>
  </si>
  <si>
    <t>120001101</t>
  </si>
  <si>
    <t>Příplatek za ztížení vykopávky v blízkosti podzemního vedení</t>
  </si>
  <si>
    <t>1728100185</t>
  </si>
  <si>
    <t>1,2*1,5*3,0*23</t>
  </si>
  <si>
    <t>132254205</t>
  </si>
  <si>
    <t>Hloubení zapažených rýh š do 2000 mm v hornině třídy těžitelnosti I skupiny 3 objem do 1000 m3</t>
  </si>
  <si>
    <t>-1214732223</t>
  </si>
  <si>
    <t>91,6+17,1+29,7+58,8+267,5+37,6"celková kubatura získána SW z podélného profilu"</t>
  </si>
  <si>
    <t>(6,0+0,7+6,6)*1,2*1,5 "přepojení vod.přípojek"</t>
  </si>
  <si>
    <t>-266196989</t>
  </si>
  <si>
    <t>152,7+28,5+49,5+98,0+445,9+62,7 "množství získáno SW z podélného profilu"</t>
  </si>
  <si>
    <t>(6,0+0,7+6,6)*2*1,5 "přepojení vod.přípojek"</t>
  </si>
  <si>
    <t>872240507</t>
  </si>
  <si>
    <t>199201458</t>
  </si>
  <si>
    <t>-994902136</t>
  </si>
  <si>
    <t>-(43,6+8,9+15,8+30,2+21,7+130,2)*(1,2*0,65-3,14*0,08*0,08) "lože a obsyp potrubí"</t>
  </si>
  <si>
    <t>-(6,0+0,7+6,6)*0,8*0,45 "lože a obsyp vod.přípojek"</t>
  </si>
  <si>
    <t>-812275175</t>
  </si>
  <si>
    <t>1568163355</t>
  </si>
  <si>
    <t>-1828594383</t>
  </si>
  <si>
    <t>1115362662</t>
  </si>
  <si>
    <t>PSV</t>
  </si>
  <si>
    <t>Práce a dodávky PSV</t>
  </si>
  <si>
    <t>Zakládání</t>
  </si>
  <si>
    <t>275313611</t>
  </si>
  <si>
    <t>Základové patky z betonu tř. C 16/20</t>
  </si>
  <si>
    <t>508061796</t>
  </si>
  <si>
    <t>0,75*0,75*0,75*16 "opěrné bloky"</t>
  </si>
  <si>
    <t>309355541</t>
  </si>
  <si>
    <t>48713289</t>
  </si>
  <si>
    <t>(43,6+8,9+15,8+30,2+21,7+130,2)*(1,2*0,65-3,14*0,08*0,08) "lože a obsyp potrubí"</t>
  </si>
  <si>
    <t>451573111</t>
  </si>
  <si>
    <t>Lože pod potrubí otevřený výkop ze štěrkopísku</t>
  </si>
  <si>
    <t>-459976403</t>
  </si>
  <si>
    <t>0,1*3,1*3,9 "šachta A 25"</t>
  </si>
  <si>
    <t>564851111</t>
  </si>
  <si>
    <t>Podklad ze štěrkodrtě ŠD plochy přes 100 m2 tl 150 mm</t>
  </si>
  <si>
    <t>1724808353</t>
  </si>
  <si>
    <t>(2,0+6,6)*2 "oprava S5-plocha odměřena z CADu"</t>
  </si>
  <si>
    <t>564861111</t>
  </si>
  <si>
    <t>Podklad ze štěrkodrtě ŠD plochy přes 100 m2 tl 200 mm</t>
  </si>
  <si>
    <t>-145026220</t>
  </si>
  <si>
    <t>10,5 "oprava S7-plocha odměřena z CADu"</t>
  </si>
  <si>
    <t>564930412</t>
  </si>
  <si>
    <t>Podklad z asfaltového recyklátu plochy do 100 m2 tl 100 mm</t>
  </si>
  <si>
    <t>-1542255647</t>
  </si>
  <si>
    <t>565135101</t>
  </si>
  <si>
    <t>Asfaltový beton vrstva podkladní ACP 16 (obalované kamenivo OKS) tl 50 mm š do 1,5 m</t>
  </si>
  <si>
    <t>-1742938459</t>
  </si>
  <si>
    <t>565145101</t>
  </si>
  <si>
    <t>Asfaltový beton vrstva podkladní ACP 16 (obalované kamenivo OKS) tl 60 mm š do 1,5 m</t>
  </si>
  <si>
    <t>-1252436394</t>
  </si>
  <si>
    <t>565165102</t>
  </si>
  <si>
    <t>Asfaltový beton vrstva podkladní ACP 16 (obalované kamenivo OKS) tl 90 mm š do 1,5 m</t>
  </si>
  <si>
    <t>-530507243</t>
  </si>
  <si>
    <t>567142111</t>
  </si>
  <si>
    <t>Podklad ze směsi stmelené cementem SC C 8/10 (KSC I) tl 210 mm</t>
  </si>
  <si>
    <t>407261894</t>
  </si>
  <si>
    <t>571908111</t>
  </si>
  <si>
    <t>Kryt vymývaným dekoračním kamenivem (kačírkem) tl 200 mm</t>
  </si>
  <si>
    <t>-1981303625</t>
  </si>
  <si>
    <t>-1253686660</t>
  </si>
  <si>
    <t>104,35 "oprava S3,s8-plocha odměřena z CADu"</t>
  </si>
  <si>
    <t>577134131</t>
  </si>
  <si>
    <t>Asfaltový beton vrstva obrusná ACO 11 (ABS) tř. I tl 40 mm š do 3 m z modifikovaného asfaltu</t>
  </si>
  <si>
    <t>-202743070</t>
  </si>
  <si>
    <t>577155132</t>
  </si>
  <si>
    <t>Asfaltový beton vrstva ložní ACL 16 (ABH) tl 60 mm š do 3 m z modifikovaného asfaltu</t>
  </si>
  <si>
    <t>-521881960</t>
  </si>
  <si>
    <t>43,5 "oprava S3-plocha odměřena z CADu"</t>
  </si>
  <si>
    <t>591111111</t>
  </si>
  <si>
    <t>Kladení původní dlažby z kostek velkých z kamene do lože z kameniva těženého tl 50 mm</t>
  </si>
  <si>
    <t>1547827849</t>
  </si>
  <si>
    <t>596211110</t>
  </si>
  <si>
    <t>-1604012931</t>
  </si>
  <si>
    <t>-1317657869</t>
  </si>
  <si>
    <t>288,6 "oprava S1"</t>
  </si>
  <si>
    <t>35,8+23,0 "oprava S2"</t>
  </si>
  <si>
    <t>22,6 "oprava S3"</t>
  </si>
  <si>
    <t>37,6+5,6 "oprava S4"</t>
  </si>
  <si>
    <t>10,6+6,0 "oprava S5"</t>
  </si>
  <si>
    <t>1000001</t>
  </si>
  <si>
    <t>-1732694480</t>
  </si>
  <si>
    <t>43,6+8,9+15,8+30,2+21,7+130,2</t>
  </si>
  <si>
    <t>460490001</t>
  </si>
  <si>
    <t xml:space="preserve">Krytí bílou výstražnou fólií s nápisem VODOVOD z PVC šířky do 20 cm včetně pokládky </t>
  </si>
  <si>
    <t>-1914319558</t>
  </si>
  <si>
    <t>850245121</t>
  </si>
  <si>
    <t>Výřez nebo výsek na potrubí z trub litinových tlakových DN 80</t>
  </si>
  <si>
    <t>1027354213</t>
  </si>
  <si>
    <t>850265121</t>
  </si>
  <si>
    <t>Výřez nebo výsek na potrubí z trub litinových tlakových nebo plastických hmot DN 100</t>
  </si>
  <si>
    <t>-1382190805</t>
  </si>
  <si>
    <t>850311811</t>
  </si>
  <si>
    <t>-6423460</t>
  </si>
  <si>
    <t>850315121</t>
  </si>
  <si>
    <t>Výřez nebo výsek na potrubí z trub litinových tlakových nebo plastických hmot DN 150</t>
  </si>
  <si>
    <t>1140194623</t>
  </si>
  <si>
    <t>851241131</t>
  </si>
  <si>
    <t>Montáž potrubí z trub litinových hrdlových s integrovaným těsněním otevřený výkop DN 80</t>
  </si>
  <si>
    <t>-951241269</t>
  </si>
  <si>
    <t>8,9+15,8+21,7</t>
  </si>
  <si>
    <t>2,7 "šachta A 25"</t>
  </si>
  <si>
    <t>55253000</t>
  </si>
  <si>
    <t>trouba vodovodní litinová hrdlová Pz dl 6m DN 80</t>
  </si>
  <si>
    <t>838291071</t>
  </si>
  <si>
    <t>851261131</t>
  </si>
  <si>
    <t>Montáž potrubí z trub litinových hrdlových s integrovaným těsněním otevřený výkop DN 100</t>
  </si>
  <si>
    <t>114063289</t>
  </si>
  <si>
    <t>30,2</t>
  </si>
  <si>
    <t>1,1 "šachta A 25"</t>
  </si>
  <si>
    <t>55253001</t>
  </si>
  <si>
    <t>trouba vodovodní litinová hrdlová Pz dl 6m DN 100</t>
  </si>
  <si>
    <t>1082900807</t>
  </si>
  <si>
    <t>851311131</t>
  </si>
  <si>
    <t>Montáž potrubí z trub litinových hrdlových s integrovaným těsněním otevřený výkop DN 150</t>
  </si>
  <si>
    <t>-1088923468</t>
  </si>
  <si>
    <t>43,6+130,2</t>
  </si>
  <si>
    <t>2,2 "šachta A 25"</t>
  </si>
  <si>
    <t>55253003</t>
  </si>
  <si>
    <t>trouba vodovodní litinová hrdlová Pz dl 6m DN 150</t>
  </si>
  <si>
    <t>247102053</t>
  </si>
  <si>
    <t>857241131</t>
  </si>
  <si>
    <t>Montáž litinových tvarovek jednoosých hrdlových otevřený výkop s integrovaným těsněním DN 80</t>
  </si>
  <si>
    <t>365221382</t>
  </si>
  <si>
    <t>857242122</t>
  </si>
  <si>
    <t>Montáž litinových tvarovek jednoosých přírubových otevřený výkop DN 80</t>
  </si>
  <si>
    <t>-2058932039</t>
  </si>
  <si>
    <t>857261131</t>
  </si>
  <si>
    <t>Montáž litinových tvarovek jednoosých hrdlových otevřený výkop s integrovaným těsněním DN 100</t>
  </si>
  <si>
    <t>1772236682</t>
  </si>
  <si>
    <t>857262122</t>
  </si>
  <si>
    <t>Montáž litinových tvarovek jednoosých přírubových otevřený výkop DN 100</t>
  </si>
  <si>
    <t>-226328664</t>
  </si>
  <si>
    <t>857311131</t>
  </si>
  <si>
    <t>Montáž litinových tvarovek jednoosých hrdlových otevřený výkop s integrovaným těsněním DN 150</t>
  </si>
  <si>
    <t>-1388915432</t>
  </si>
  <si>
    <t>857312122</t>
  </si>
  <si>
    <t>Montáž litinových tvarovek jednoosých přírubových otevřený výkop DN 150</t>
  </si>
  <si>
    <t>566418079</t>
  </si>
  <si>
    <t>857313131</t>
  </si>
  <si>
    <t>Montáž litinových tvarovek odbočných hrdlových otevřený výkop s integrovaným těsněním DN 150</t>
  </si>
  <si>
    <t>1942523378</t>
  </si>
  <si>
    <t>857314122</t>
  </si>
  <si>
    <t>Montáž litinových tvarovek odbočných přírubových otevřený výkop DN 150</t>
  </si>
  <si>
    <t>-1680940624</t>
  </si>
  <si>
    <t>-397233952</t>
  </si>
  <si>
    <t>55253905</t>
  </si>
  <si>
    <t>koleno hrdlové z tvárné litiny,práškový epoxid tl 250µm MMK-kus DN 100-11,25°</t>
  </si>
  <si>
    <t>1560795866</t>
  </si>
  <si>
    <t>55253907</t>
  </si>
  <si>
    <t>koleno hrdlové z tvárné litiny,práškový epoxid tl 250µm MMK-kus DN 150- 11,25°</t>
  </si>
  <si>
    <t>894929477</t>
  </si>
  <si>
    <t>55253916</t>
  </si>
  <si>
    <t>koleno hrdlové z tvárné litiny,práškový epoxid tl 250µm MMK-kus DN 80-22,5°</t>
  </si>
  <si>
    <t>-1737888930</t>
  </si>
  <si>
    <t>-1188792183</t>
  </si>
  <si>
    <t>1960613302</t>
  </si>
  <si>
    <t>55253941</t>
  </si>
  <si>
    <t>koleno hrdlové z tvárné litiny,práškový epoxid tl 250µm MMK-kus DN 100-45°</t>
  </si>
  <si>
    <t>947242180</t>
  </si>
  <si>
    <t>55253943</t>
  </si>
  <si>
    <t>koleno hrdlové z tvárné litiny,práškový epoxid tl 250µm MMK-kus DN 150-45°</t>
  </si>
  <si>
    <t>-868892129</t>
  </si>
  <si>
    <t>55254014</t>
  </si>
  <si>
    <t>koleno přírubové z tvárné litiny,práškový epoxid tl 250µm FFK-kus DN 150- 45°</t>
  </si>
  <si>
    <t>-1415181002</t>
  </si>
  <si>
    <t>55259985</t>
  </si>
  <si>
    <t>koleno přírubové Q tvárná litina DN 150-90°</t>
  </si>
  <si>
    <t>-1148045235</t>
  </si>
  <si>
    <t>55253527</t>
  </si>
  <si>
    <t>tvarovka přírubová litinová s přírubovou odbočkou,práškový epoxid tl 250µm T-kus DN 150/80</t>
  </si>
  <si>
    <t>1062244005</t>
  </si>
  <si>
    <t>55253528</t>
  </si>
  <si>
    <t>tvarovka přírubová litinová s přírubovou odbočkou,práškový epoxid tl 250µm T-kus DN 150/100</t>
  </si>
  <si>
    <t>-1512917981</t>
  </si>
  <si>
    <t>55253530</t>
  </si>
  <si>
    <t>tvarovka přírubová litinová vodovodní s přírubovou odbočkou PN10/16 T-kus DN 150/150</t>
  </si>
  <si>
    <t>910317149</t>
  </si>
  <si>
    <t>75</t>
  </si>
  <si>
    <t>55253489</t>
  </si>
  <si>
    <t>tvarovka přírubová litinová s hladkým koncem,práškový epoxid tl 250µm F-kus DN 80</t>
  </si>
  <si>
    <t>-1147101541</t>
  </si>
  <si>
    <t>76</t>
  </si>
  <si>
    <t>55253490</t>
  </si>
  <si>
    <t>tvarovka přírubová litinová s hladkým koncem,práškový epoxid tl 250µm F-kus DN 100</t>
  </si>
  <si>
    <t>-2613599</t>
  </si>
  <si>
    <t>77</t>
  </si>
  <si>
    <t>55259819</t>
  </si>
  <si>
    <t>1890416322</t>
  </si>
  <si>
    <t>78</t>
  </si>
  <si>
    <t>-45226210</t>
  </si>
  <si>
    <t>79</t>
  </si>
  <si>
    <t>552517241</t>
  </si>
  <si>
    <t>svěrná kotevní příruba DN 80</t>
  </si>
  <si>
    <t>1558696864</t>
  </si>
  <si>
    <t>80</t>
  </si>
  <si>
    <t>552517251</t>
  </si>
  <si>
    <t>svěrná kotevní příruba DN 100</t>
  </si>
  <si>
    <t>-1102057874</t>
  </si>
  <si>
    <t>81</t>
  </si>
  <si>
    <t>552536631</t>
  </si>
  <si>
    <t>svěrná kotevní příruba DN 150</t>
  </si>
  <si>
    <t>982648097</t>
  </si>
  <si>
    <t>82</t>
  </si>
  <si>
    <t>-1422156725</t>
  </si>
  <si>
    <t>83</t>
  </si>
  <si>
    <t>796713109</t>
  </si>
  <si>
    <t>84</t>
  </si>
  <si>
    <t>505862757</t>
  </si>
  <si>
    <t>85</t>
  </si>
  <si>
    <t>2067694205</t>
  </si>
  <si>
    <t>86</t>
  </si>
  <si>
    <t>55253492</t>
  </si>
  <si>
    <t>tvarovka přírubová litinová s hladkým koncem,práškový epoxid tl 250µm F-kus DN 150</t>
  </si>
  <si>
    <t>-625385400</t>
  </si>
  <si>
    <t>87</t>
  </si>
  <si>
    <t>55253756</t>
  </si>
  <si>
    <t>tvarovka hrdlová s přírubovou odbočkou z tvárné litiny,práškový epoxid tl 250µm MMA-kus DN 150/80</t>
  </si>
  <si>
    <t>43240139</t>
  </si>
  <si>
    <t>88</t>
  </si>
  <si>
    <t>55253892</t>
  </si>
  <si>
    <t>tvarovka přírubová s hrdlem z tvárné litiny,práškový epoxid tl 250µm EU-kus dl 130mm DN 80</t>
  </si>
  <si>
    <t>-495591535</t>
  </si>
  <si>
    <t>89</t>
  </si>
  <si>
    <t>55253895</t>
  </si>
  <si>
    <t>tvarovka přírubová s hrdlem z tvárné litiny,práškový epoxid tl 250µm EU-kus dl 135mm DN 150</t>
  </si>
  <si>
    <t>1174899654</t>
  </si>
  <si>
    <t>91</t>
  </si>
  <si>
    <t>55253649</t>
  </si>
  <si>
    <t>přesuvka hrdlová litinová práškový epoxid tl 250µm se šroubovým spojem U-kus DN 150</t>
  </si>
  <si>
    <t>110034137</t>
  </si>
  <si>
    <t>92</t>
  </si>
  <si>
    <t>42291073</t>
  </si>
  <si>
    <t>souprava zemní pro šoupátka DN 65-80mm Rd 1,5m</t>
  </si>
  <si>
    <t>-2019987494</t>
  </si>
  <si>
    <t>93</t>
  </si>
  <si>
    <t>42291062</t>
  </si>
  <si>
    <t>souprava zemní pro šoupátka DN 100-150mm Rd 1,0m</t>
  </si>
  <si>
    <t>-1573420690</t>
  </si>
  <si>
    <t>94</t>
  </si>
  <si>
    <t>871161211</t>
  </si>
  <si>
    <t>Montáž potrubí z PE100 SDR 11 otevřený výkop svařovaných elektrotvarovkou D 32 x 3,0 mm</t>
  </si>
  <si>
    <t>534082264</t>
  </si>
  <si>
    <t>6,0+0,7+6,6</t>
  </si>
  <si>
    <t>95</t>
  </si>
  <si>
    <t>28613170</t>
  </si>
  <si>
    <t>trubka vodovodní PE100 SDR11 se signalizační vrstvou 32x3,0mm</t>
  </si>
  <si>
    <t>-1545316633</t>
  </si>
  <si>
    <t>96</t>
  </si>
  <si>
    <t>31942800</t>
  </si>
  <si>
    <t>1023813187</t>
  </si>
  <si>
    <t>97</t>
  </si>
  <si>
    <t>319428001</t>
  </si>
  <si>
    <t>1281474340</t>
  </si>
  <si>
    <t>98</t>
  </si>
  <si>
    <t>879161111</t>
  </si>
  <si>
    <t>Montáž vodovodní přípojky na potrubí DN 25</t>
  </si>
  <si>
    <t>1826752832</t>
  </si>
  <si>
    <t>99</t>
  </si>
  <si>
    <t>42291053</t>
  </si>
  <si>
    <t>souprava zemní pro navrtávací pas se šoupátkem Rd 1,5m</t>
  </si>
  <si>
    <t>-1120484673</t>
  </si>
  <si>
    <t>100</t>
  </si>
  <si>
    <t>42273457</t>
  </si>
  <si>
    <t>pás navrtávací z tvárné litiny DN 150, univerzální, se závitovým výstupem 5/4"</t>
  </si>
  <si>
    <t>-806930019</t>
  </si>
  <si>
    <t>101</t>
  </si>
  <si>
    <t>891171321</t>
  </si>
  <si>
    <t>Montáž vodovodních šoupátek domovní přípojky se závitovými konci PN16 otevřený výkop G 5/4"</t>
  </si>
  <si>
    <t>1343384556</t>
  </si>
  <si>
    <t>102</t>
  </si>
  <si>
    <t>42221552</t>
  </si>
  <si>
    <t xml:space="preserve">šoupátko domovní přípojky litinové </t>
  </si>
  <si>
    <t>149873836</t>
  </si>
  <si>
    <t>103</t>
  </si>
  <si>
    <t>891241112</t>
  </si>
  <si>
    <t>Montáž vodovodních šoupátek otevřený výkop DN 80</t>
  </si>
  <si>
    <t>-1441490826</t>
  </si>
  <si>
    <t>104</t>
  </si>
  <si>
    <t>891241222</t>
  </si>
  <si>
    <t>Montáž vodovodních šoupátek s ručním kolečkem v šachtách DN 80</t>
  </si>
  <si>
    <t>-541372128</t>
  </si>
  <si>
    <t>105</t>
  </si>
  <si>
    <t>42221303</t>
  </si>
  <si>
    <t>šoupátko pitná voda litina GGG 50 krátká stavební dl PN10/16 DN 80x180mm</t>
  </si>
  <si>
    <t>-1390605358</t>
  </si>
  <si>
    <t>106</t>
  </si>
  <si>
    <t>891261222</t>
  </si>
  <si>
    <t>Montáž vodovodních šoupátek s ručním kolečkem v šachtách DN 100</t>
  </si>
  <si>
    <t>-109014926</t>
  </si>
  <si>
    <t>107</t>
  </si>
  <si>
    <t>42221304</t>
  </si>
  <si>
    <t>šoupátko pitná voda litina GGG 50 krátká stavební dl PN10/16 DN 100x190mm</t>
  </si>
  <si>
    <t>-1032975422</t>
  </si>
  <si>
    <t>108</t>
  </si>
  <si>
    <t>891311112</t>
  </si>
  <si>
    <t>Montáž vodovodních šoupátek otevřený výkop DN 150</t>
  </si>
  <si>
    <t>1484047976</t>
  </si>
  <si>
    <t>109</t>
  </si>
  <si>
    <t>891311222</t>
  </si>
  <si>
    <t>Montáž vodovodních šoupátek s ručním kolečkem v šachtách DN 150</t>
  </si>
  <si>
    <t>-1482430178</t>
  </si>
  <si>
    <t>110</t>
  </si>
  <si>
    <t>42221306</t>
  </si>
  <si>
    <t>šoupátko pitná voda litina GGG 50 krátká stavební dl PN10/16 DN 150x210mm</t>
  </si>
  <si>
    <t>563877452</t>
  </si>
  <si>
    <t>111</t>
  </si>
  <si>
    <t>892241111</t>
  </si>
  <si>
    <t>Tlaková zkouška vodou potrubí DN do 80</t>
  </si>
  <si>
    <t>50754614</t>
  </si>
  <si>
    <t>112</t>
  </si>
  <si>
    <t>892271111</t>
  </si>
  <si>
    <t>Tlaková zkouška vodou potrubí DN 100 nebo 125</t>
  </si>
  <si>
    <t>-458933894</t>
  </si>
  <si>
    <t>113</t>
  </si>
  <si>
    <t>892351111</t>
  </si>
  <si>
    <t>Tlaková zkouška vodou potrubí DN 150 nebo 200</t>
  </si>
  <si>
    <t>1869720501</t>
  </si>
  <si>
    <t>114</t>
  </si>
  <si>
    <t>892353122</t>
  </si>
  <si>
    <t>Proplach a dezinfekce vodovodního potrubí DN 150 nebo 200</t>
  </si>
  <si>
    <t>710741961</t>
  </si>
  <si>
    <t>115</t>
  </si>
  <si>
    <t>899401112</t>
  </si>
  <si>
    <t>Osazení poklopů litinových šoupátkových</t>
  </si>
  <si>
    <t>1655654504</t>
  </si>
  <si>
    <t>116</t>
  </si>
  <si>
    <t>422913520</t>
  </si>
  <si>
    <t>-898902851</t>
  </si>
  <si>
    <t>117</t>
  </si>
  <si>
    <t>899501221</t>
  </si>
  <si>
    <t>Stupadla do šachet ocelová s PE povlakem vidlicová-dodávka a montáž</t>
  </si>
  <si>
    <t>-739712586</t>
  </si>
  <si>
    <t>118</t>
  </si>
  <si>
    <t>1714516055</t>
  </si>
  <si>
    <t>732554050</t>
  </si>
  <si>
    <t>59217032</t>
  </si>
  <si>
    <t>obrubník betonový silniční 1000x150x150mm</t>
  </si>
  <si>
    <t>-342161595</t>
  </si>
  <si>
    <t>919732211</t>
  </si>
  <si>
    <t>Styčná spára napojení nového živičného povrchu na stávající za tepla š 15 mm hl 25 mm s prořezáním</t>
  </si>
  <si>
    <t>1999529782</t>
  </si>
  <si>
    <t>71,7 "oprava S8"</t>
  </si>
  <si>
    <t>-1678235090</t>
  </si>
  <si>
    <t>998273102</t>
  </si>
  <si>
    <t>Přesun hmot pro trubní vedení z trub litinových otevřený výkop</t>
  </si>
  <si>
    <t>843403648</t>
  </si>
  <si>
    <t>2019078-VON - VEDLEJŠÍ A OSTATNÍ NÁKLADY</t>
  </si>
  <si>
    <t>VRN - Vedlejší a ostatní rozpočtové náklady</t>
  </si>
  <si>
    <t>VRN</t>
  </si>
  <si>
    <t>Vedlejší a ostatní rozpočtové náklady</t>
  </si>
  <si>
    <t>1024</t>
  </si>
  <si>
    <t>-1892459726</t>
  </si>
  <si>
    <t>592322414</t>
  </si>
  <si>
    <t>1146933578</t>
  </si>
  <si>
    <t>-477167402</t>
  </si>
  <si>
    <t>959333364</t>
  </si>
  <si>
    <t>-261171312</t>
  </si>
  <si>
    <t>Ostatní posudky-krácený rozbor vody</t>
  </si>
  <si>
    <t>-1142746299</t>
  </si>
  <si>
    <t>916745341</t>
  </si>
  <si>
    <t>1155850469</t>
  </si>
  <si>
    <t>-1575134006</t>
  </si>
  <si>
    <t>Jádrové vrty diamantovými korunkami do stavebních materiálů průměr 250 mm hl. do 500 mm</t>
  </si>
  <si>
    <t>Jádrové vrty diamantovými korunkami do stavebních materiálů průměr 300 mm hl. do 500 mm</t>
  </si>
  <si>
    <t>Rozebrání dlažeb při překopech komunikací pro pěší ze zámkové dlažby ručně- pro znovupoužití</t>
  </si>
  <si>
    <t>Rozebrání dlažeb při překopech vozovek z velkých kostek s ložem z kameniva ručně- pro znovupoužití</t>
  </si>
  <si>
    <t>Zapravení prostupů v šachtě A25 ( penetrační nátěr prostupu, bobtnavé pásky, hydroizolační rozpínavá malta, hydroizolační nátěr vně i uvnitř )</t>
  </si>
  <si>
    <t>Vyřezání původních stupadel v šachtě A25</t>
  </si>
  <si>
    <t>poklop šachtový litinový čtvercový vodotěsný 600x600 tř D400 pro intenzivní provoz</t>
  </si>
  <si>
    <t>původní i nové</t>
  </si>
  <si>
    <t>Vybourání poklopu litinového 600x600, odstranění usazenin ze dna šachty</t>
  </si>
  <si>
    <t xml:space="preserve">27 a </t>
  </si>
  <si>
    <t>Podklad ze štěrkodrtě  tl 440 mm z původní  komunikace</t>
  </si>
  <si>
    <t>331,172*1,89 "objemová hmotnost štěrkodrti"</t>
  </si>
  <si>
    <t>25,5 *2"oprava S3-plocha odměřena z CADu"</t>
  </si>
  <si>
    <t>2,5 "Š 2368"</t>
  </si>
  <si>
    <t>3,14*(0,35*0,35-0,3*0,3)*3 "potrubí DN 600"</t>
  </si>
  <si>
    <t>3,14*(0,25*0,25-0,2*0,2)*1 "potrubí DN 400"</t>
  </si>
  <si>
    <t>3,14*(0,1*0,1-0,075*0,075)*1 "potrubí DN 150"</t>
  </si>
  <si>
    <t>trouba kameninová glazovaná zkrácená GZ DN 150 dl 60(75)cm spojovací systém F</t>
  </si>
  <si>
    <t>trouba kameninová glazovaná zkrácená GZ DN 400 dl 60(75)cm třída 160 spojovací systém C</t>
  </si>
  <si>
    <t>trouba kameninová glazovaná zkrácená GZ DN 600 dl 60(75)cm třída 160 spojovací systém C</t>
  </si>
  <si>
    <t>" Š 2462"</t>
  </si>
  <si>
    <t>Š 30627</t>
  </si>
  <si>
    <t>2 "Š 2462", 2 "Š 2368"</t>
  </si>
  <si>
    <t>koleno hrdlové s jedním hrdlem z tvárné litiny,práškový epoxid tl 250µm MK-kus DN 80-11,25°</t>
  </si>
  <si>
    <t>65 a</t>
  </si>
  <si>
    <t>koleno hrdlové s jedním hrdlem z tvárné litiny,práškový epoxid tl 250µm MK-kus DN 80-22,5°</t>
  </si>
  <si>
    <t>63 a</t>
  </si>
  <si>
    <t>koleno hrdlové s jedním hrdlem z tvárné litiny,práškový epoxid tl 250µm MK-kus DN 100-11,25°</t>
  </si>
  <si>
    <t>koleno hrdlové s jedním hrdlem z tvárné litiny,práškový epoxid tl 250µm MK-kus DN 100-22,5°</t>
  </si>
  <si>
    <t>64 a</t>
  </si>
  <si>
    <t>koleno hrdlové s jedním hrdlem z tvárné litiny,práškový epoxid tl 250µm MK-kus DN 150- 11,25°</t>
  </si>
  <si>
    <t>koleno hrdlové s jedním hrdlem z tvárné litiny,práškový epoxid tl 250µm MK-kus DN 150-22,5°</t>
  </si>
  <si>
    <t>69 a</t>
  </si>
  <si>
    <t>koleno hrdlové s jedním hrdlem z tvárné litiny,práškový epoxid tl 250µm MK-kus DN 150-45°</t>
  </si>
  <si>
    <t>příruba jištěná proti posuvu DN 150</t>
  </si>
  <si>
    <t xml:space="preserve">78 a </t>
  </si>
  <si>
    <t>78 b</t>
  </si>
  <si>
    <t>příruba jištěná proti posuvu DN 100</t>
  </si>
  <si>
    <t>příruba jištěná proti posuvu DN 80</t>
  </si>
  <si>
    <t>redukce přírubová DN150x80 PN 10-16 d. 200 mm, p.p.</t>
  </si>
  <si>
    <t>potrubní spojka WAGA hrdlo-příruba  DN 150/125</t>
  </si>
  <si>
    <t>potrubní spojka WAGA hrdlo-příruba  DN 80</t>
  </si>
  <si>
    <t>potrubní spojka WAGA   DN 80</t>
  </si>
  <si>
    <t>potrubní spojka WAGA   DN 150/100</t>
  </si>
  <si>
    <t>85 a</t>
  </si>
  <si>
    <t>potrubní spojka WAGA   DN 100 s podpůrnou vložkou z nerezu</t>
  </si>
  <si>
    <t>poklop litinový-šoupátkový samonivelační</t>
  </si>
  <si>
    <t>100 a</t>
  </si>
  <si>
    <t>trubka z PE DN 90 délky 1,0 m s výplní z písku frakce 0-4</t>
  </si>
  <si>
    <t>ISIFLO spojka potrubí mosaz 32x32</t>
  </si>
  <si>
    <t>ISIFLO spojka potrubí mosaz 32x27</t>
  </si>
  <si>
    <t>Zkouška průchodnosti volným nástrojem vodovodního potrubí do DN 600</t>
  </si>
  <si>
    <t>Bourání stávajícího potrubí z trub litinových DN 150 včetně vyřezání armatur</t>
  </si>
  <si>
    <t xml:space="preserve">kpl </t>
  </si>
  <si>
    <t>Provizorní propojení řadů LT 80 ulic Stakorská a Pod Loretou potrubím z PE 90, položeným na povrchu komunikace</t>
  </si>
  <si>
    <t>Odhalení konce potrubí LT 80 v ulici FR.Opolského, přerušení potrubí. Na potrubí LT 80 nasazena  jištěná příruba , zaslepovací příruba se závitovým otvorem 5/4", přípojkové šoupátko 1".  Odstranění komunikace, výkop , zásyp. V ceně jen použití armatur dodavatele po dobu stavby, nebude trvale součástí díla.</t>
  </si>
  <si>
    <t>Odhalení konce potrubí PE 110 v ulici Puškinova, přerušení potrubí. Na potrubí PE 110 nasazena  jištěná zaslepovací .  Odstranění komunikace, výkop , zásyp. V ceně jen použití armatur dodavatele po dobu stavby, nebude trvale součástí díla.</t>
  </si>
  <si>
    <t>Odhalení konce potrubí LT 80 v ulici Stakorská a Pod Loretou , přerušení potrubí. Na potrubí LT 80 nasazena  WAGA spojkaDN 80 pro projení stávajícího potrubí LT 80 a provizorního potrubí PE 90.  Odstranění komunikace, výkop , zásyp. V ceně jen použití armatur dodavatele po dobu stavby, nebude trvale součástí díla.</t>
  </si>
  <si>
    <t>Odhalení konce potrubí TL 100 v ulici Boleslavská, přerušení potrubí. Na potrubí LT 100 nasazena  jištěná zaslepovací .  Odstranění komunikace, výkop , zásyp. V ceně jen použití armatur dodavatele po dobu stavby, nebude trvale součástí díla.</t>
  </si>
  <si>
    <t>Odhalení konce potrubí LT 125 v Debřské ulici , přerušení potrubí. Na přírubu šoupěte DN 125 se osadí zaslepovací příruba se závitovým otvorem 5/4", přípojkové šoupátko 1".  Odstranění komunikace, výkop , zásyp. V ceně jen použití armatur dodavatele po dobu stavby, nebude trvale součástí díla.</t>
  </si>
  <si>
    <t>Provizorní napojení vodovodní přípojky domu čp. 48 potrubím z PE 32, položeným na povrchu komunikace. V ceně přerušení přípojky a napojení pomocí  ISIFLO spojky.</t>
  </si>
  <si>
    <t>Provizorní napojení vodovodní přípojky domu čp. 237 potrubím z PE 32, položeným na povrchu komunikace. V ceně přerušení přípojky a napojení pomocí  ISIFLO spojky.</t>
  </si>
  <si>
    <t>Provizorní napojení vodovodní přípojky domu čp. 167 potrubím z PE 32, položeným na povrchu komunikace. V ceně přerušení přípojky a napojení pomocí  ISIFLO spojky.</t>
  </si>
  <si>
    <t>Odhalení napojovacího bodu pro provizorní vodovodní přípojku domů čp. 48, 237, 167. Odstranění komunikace, výkop , zásyp.</t>
  </si>
  <si>
    <t>Provedení kopaných sond v místě křížení trasy vodovodu s potrubím plynovodu, kanalizace  s kabely</t>
  </si>
  <si>
    <t>1,5*4,0</t>
  </si>
  <si>
    <t>Kladení původní zámkové dlažby komunikací pro pěší ručně tl 60 mm skupiny A pl do 50 m2 s ložem z kameniva tl. do 40 mm- z původní dlažby</t>
  </si>
  <si>
    <t>526,24*2,0 "přepočet na tuny"</t>
  </si>
  <si>
    <t>mezisoučet</t>
  </si>
  <si>
    <t>štěrkodrť frakce 0-63-nakupovaný hutnitelný materiál včetně dopravy na stavbu</t>
  </si>
  <si>
    <t>Vodorovné přemístění kameniva z původních konstrukcí komunikací na meziskládku zhotovitele a zpět na stavbu do zásypů</t>
  </si>
  <si>
    <t>222,6*0,3</t>
  </si>
  <si>
    <t>(143,4+10,4)*0,44"zásyp nad pláň v ploše oprav komunikací S1,S2- materiál z původní konstrukce komunikací</t>
  </si>
  <si>
    <t>2 "oprava v trase-K5, K7"</t>
  </si>
  <si>
    <t>2 "oprava v trase-K1,K2"</t>
  </si>
  <si>
    <t>odfrézování přesahuící přípojky do stoky, provedení injektáže napojení přípojky do stoky DN 500 cementopolymerní hmotou kanalizačním robotem , včetně vyčištění potrubí a převedení odpadních vod náhradní trasou po dobu opravy</t>
  </si>
  <si>
    <t>Dodávka a montáž - manžeta nerezová tl. plechu min. 0,8 mm, délka 800 mm s kompresním EPDM těsněním  do potrubí DN 500, včetně vyčištění potrubí a převedení odpadních vod náhradní trasou po dobu opravy</t>
  </si>
  <si>
    <t>Dodávka a montáž - manžeta nerezová tl. plechu min. 0,8 mm, délka 800 mm s kompresním EPDM těsněním  do potrubí DN 600, včetně vyčištění potrubí a převedení odpadních vod náhradní trasou po dobu opravy</t>
  </si>
  <si>
    <t>odfrézování přesahuící přípojky do stoky, provedení injektáže napojení přípojky do stoky DN 600 cementopolymerní hmotou kanalizačním robotem , včetně vyčištění potrubí a převedení odpadních vod náhradní trasou po dobu opravy</t>
  </si>
  <si>
    <t>"oprava v trase-K6"</t>
  </si>
  <si>
    <t xml:space="preserve"> "oprava v trase-K3"</t>
  </si>
  <si>
    <t>67 a</t>
  </si>
  <si>
    <t>"oprava v trase-K4"</t>
  </si>
  <si>
    <t>provedení injektáže rozestouplého spoje stoky DN 600 cementopolymerní hmotou kanalizačním robotem s vyfrézováním drážky, včetně vyčištění potrubí a převedení odpadních vod náhradní trasou po dobu opravy</t>
  </si>
  <si>
    <t>Převedení odpadní  vody potrubím DN přes 300 do 600</t>
  </si>
  <si>
    <t>2*5,0*3,3 "zrušení Š 2368"</t>
  </si>
  <si>
    <t>2*5,0*3,3 "bourání Š 2462"</t>
  </si>
  <si>
    <t>(2*2-3,14*0,65*0,65)*0,9 "odkopání Š 30627"</t>
  </si>
  <si>
    <t>(3,0*5-3,14*0,65*0,65)*3,0 "bourání Š 2462"</t>
  </si>
  <si>
    <t>(2,0*5,0-3,14*0,65*0,65)*3,1 "zrušení Š 2368"</t>
  </si>
  <si>
    <t>70,313*2,0 "přepočet na tuny"</t>
  </si>
  <si>
    <t>(2,0*5,0)*3,1-2,5*3,14*0,35*0,35 "zrušení Š 2368"</t>
  </si>
  <si>
    <t>3,0+2,4"obsyp a sedlové lože</t>
  </si>
  <si>
    <t>68,064*1,89 "objemová hmotnost štěrkodrti"</t>
  </si>
  <si>
    <t>2,0*5,0 "Š 2368"</t>
  </si>
  <si>
    <t>1,5*5 "Š 2462"</t>
  </si>
  <si>
    <t>3,0*5,0"Š 2368"</t>
  </si>
  <si>
    <t>564211111</t>
  </si>
  <si>
    <t>Podklad nebo podsyp ze štěrkopísku ŠP tl 50 mm</t>
  </si>
  <si>
    <t>Náklady na zajištění DIO (dopravně-inženýrské opatření) vč. vyřízení se správními orgány.</t>
  </si>
  <si>
    <t>Pasportizace přilehlých objektů, vč. monitoringu, čl.1.11-TP v1.9</t>
  </si>
  <si>
    <t>Vytyčení stavby ( všech stavebních objektů ) oprávněným geodetem včetně vypracování zprávy, ochrana geodetických bodů před poškozením ., čl.1.9-TP v.1.9</t>
  </si>
  <si>
    <t>Fotodokumentace v průběhu provádění celého díla dle čl.1.3. technických podmínek</t>
  </si>
  <si>
    <t>Osazení informačních panelů ( dodávka panelů objednatel )</t>
  </si>
  <si>
    <t>Vytyčení podzemních zařízení, rizika a zvláštní opatření</t>
  </si>
  <si>
    <t>Dokumentace geodetického zaměření stavby. Průběžné zaměřování a odesílání zpracovaných výkresů objednateli k posouzení, závěrečné zpracování dokumentace geodetického zaměření stavby dle standartizovaných požadavků objednatele</t>
  </si>
  <si>
    <t>Vypracování geometrického plánu pro zřízení věcného břemene v rozsahu budovaných potrubí</t>
  </si>
  <si>
    <t>Spolupráce při archeologickém dohledu</t>
  </si>
  <si>
    <t>Přechodné dopravní značení na staveništi podle vypracovaného a schváleného DIO po celou dobu stavby</t>
  </si>
  <si>
    <t>Dokumentace skutečného provedení stavby ve 2 vyhotoveních</t>
  </si>
  <si>
    <t>Doklady k předání a převzetí díla ve 2 vyhotoveních</t>
  </si>
  <si>
    <t>kpl</t>
  </si>
  <si>
    <t>Zajištění a osvětlení výkopů a překopů, oplocení staveniště,  čl.1.15-TP v.1.9</t>
  </si>
  <si>
    <t>Ostatní zkoušky-statické hutnící zkoušky po 50m</t>
  </si>
  <si>
    <t>Kosmonosy-Boleslavská ulice-obnova vodovodu a kanalizace 1.etapa</t>
  </si>
  <si>
    <t xml:space="preserve">SO. 302.1 - OBNOVA VODOVODU </t>
  </si>
  <si>
    <t xml:space="preserve">SO. 301.1 -  OBNOVA KANALIZACE </t>
  </si>
  <si>
    <t>SO. 302.1 - OBNOVA VODOVODU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</si>
</sst>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name val="Arial CE"/>
      <family val="2"/>
    </font>
    <font>
      <i/>
      <sz val="8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2" xfId="0" applyNumberFormat="1" applyFont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166" fontId="29" fillId="0" borderId="13" xfId="0" applyNumberFormat="1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35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0" fillId="0" borderId="1" xfId="0" applyFill="1" applyBorder="1"/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/>
      <protection locked="0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38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20" xfId="0" applyFill="1" applyBorder="1"/>
    <xf numFmtId="0" fontId="0" fillId="0" borderId="2" xfId="0" applyFill="1" applyBorder="1"/>
    <xf numFmtId="0" fontId="0" fillId="0" borderId="2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18" xfId="0" applyFill="1" applyBorder="1"/>
    <xf numFmtId="0" fontId="17" fillId="0" borderId="1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left" vertical="center"/>
    </xf>
    <xf numFmtId="4" fontId="24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" fontId="17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Protection="1">
      <protection/>
    </xf>
    <xf numFmtId="0" fontId="0" fillId="0" borderId="0" xfId="0" applyFill="1" applyProtection="1">
      <protection/>
    </xf>
    <xf numFmtId="0" fontId="13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Border="1" applyProtection="1">
      <protection/>
    </xf>
    <xf numFmtId="0" fontId="0" fillId="0" borderId="1" xfId="0" applyFill="1" applyBorder="1" applyProtection="1"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65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4" fontId="24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3" borderId="0" xfId="0" applyFont="1" applyFill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23" fillId="0" borderId="7" xfId="0" applyFont="1" applyBorder="1" applyAlignment="1" applyProtection="1">
      <alignment horizontal="center" vertical="center" wrapText="1"/>
      <protection/>
    </xf>
    <xf numFmtId="0" fontId="23" fillId="0" borderId="8" xfId="0" applyFont="1" applyBorder="1" applyAlignment="1" applyProtection="1">
      <alignment horizontal="center"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left" vertical="center"/>
      <protection/>
    </xf>
    <xf numFmtId="4" fontId="24" fillId="0" borderId="0" xfId="0" applyNumberFormat="1" applyFont="1" applyFill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166" fontId="32" fillId="0" borderId="4" xfId="0" applyNumberFormat="1" applyFont="1" applyBorder="1" applyAlignment="1" applyProtection="1">
      <alignment/>
      <protection/>
    </xf>
    <xf numFmtId="166" fontId="32" fillId="0" borderId="5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4" fontId="7" fillId="0" borderId="0" xfId="0" applyNumberFormat="1" applyFont="1" applyFill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6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Font="1" applyFill="1" applyBorder="1" applyAlignment="1" applyProtection="1">
      <alignment horizontal="left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67" fontId="22" fillId="0" borderId="15" xfId="0" applyNumberFormat="1" applyFont="1" applyFill="1" applyBorder="1" applyAlignment="1" applyProtection="1">
      <alignment vertical="center"/>
      <protection/>
    </xf>
    <xf numFmtId="4" fontId="22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5" borderId="11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167" fontId="11" fillId="0" borderId="0" xfId="0" applyNumberFormat="1" applyFont="1" applyFill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23" fillId="0" borderId="0" xfId="0" applyNumberFormat="1" applyFont="1" applyFill="1" applyBorder="1" applyAlignment="1" applyProtection="1">
      <alignment vertical="center"/>
      <protection/>
    </xf>
    <xf numFmtId="166" fontId="23" fillId="0" borderId="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10" fillId="0" borderId="2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49" fontId="35" fillId="0" borderId="15" xfId="0" applyNumberFormat="1" applyFont="1" applyFill="1" applyBorder="1" applyAlignment="1" applyProtection="1">
      <alignment horizontal="left" vertical="center" wrapText="1"/>
      <protection/>
    </xf>
    <xf numFmtId="0" fontId="35" fillId="0" borderId="15" xfId="0" applyFont="1" applyFill="1" applyBorder="1" applyAlignment="1" applyProtection="1">
      <alignment horizontal="left" vertical="center" wrapText="1"/>
      <protection/>
    </xf>
    <xf numFmtId="0" fontId="35" fillId="0" borderId="15" xfId="0" applyFont="1" applyFill="1" applyBorder="1" applyAlignment="1" applyProtection="1">
      <alignment horizontal="center" vertical="center" wrapText="1"/>
      <protection/>
    </xf>
    <xf numFmtId="167" fontId="35" fillId="0" borderId="15" xfId="0" applyNumberFormat="1" applyFont="1" applyFill="1" applyBorder="1" applyAlignment="1" applyProtection="1">
      <alignment vertical="center"/>
      <protection/>
    </xf>
    <xf numFmtId="4" fontId="35" fillId="0" borderId="15" xfId="0" applyNumberFormat="1" applyFont="1" applyFill="1" applyBorder="1" applyAlignment="1" applyProtection="1">
      <alignment vertical="center"/>
      <protection/>
    </xf>
    <xf numFmtId="0" fontId="36" fillId="0" borderId="15" xfId="0" applyFont="1" applyBorder="1" applyAlignment="1" applyProtection="1">
      <alignment vertical="center"/>
      <protection/>
    </xf>
    <xf numFmtId="0" fontId="36" fillId="0" borderId="2" xfId="0" applyFont="1" applyBorder="1" applyAlignment="1" applyProtection="1">
      <alignment vertical="center"/>
      <protection/>
    </xf>
    <xf numFmtId="0" fontId="35" fillId="5" borderId="11" xfId="0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8" fillId="0" borderId="15" xfId="0" applyFont="1" applyFill="1" applyBorder="1" applyAlignment="1" applyProtection="1">
      <alignment horizontal="center" vertical="center"/>
      <protection/>
    </xf>
    <xf numFmtId="49" fontId="38" fillId="0" borderId="15" xfId="0" applyNumberFormat="1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167" fontId="38" fillId="0" borderId="15" xfId="0" applyNumberFormat="1" applyFont="1" applyFill="1" applyBorder="1" applyAlignment="1" applyProtection="1">
      <alignment vertical="center"/>
      <protection/>
    </xf>
    <xf numFmtId="4" fontId="38" fillId="0" borderId="15" xfId="0" applyNumberFormat="1" applyFont="1" applyFill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39" fillId="0" borderId="2" xfId="0" applyFont="1" applyBorder="1" applyAlignment="1" applyProtection="1">
      <alignment vertical="center"/>
      <protection/>
    </xf>
    <xf numFmtId="0" fontId="38" fillId="5" borderId="11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3" fillId="5" borderId="12" xfId="0" applyFont="1" applyFill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166" fontId="23" fillId="0" borderId="13" xfId="0" applyNumberFormat="1" applyFont="1" applyBorder="1" applyAlignment="1" applyProtection="1">
      <alignment vertical="center"/>
      <protection/>
    </xf>
    <xf numFmtId="166" fontId="23" fillId="0" borderId="14" xfId="0" applyNumberFormat="1" applyFont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36" fillId="0" borderId="15" xfId="0" applyFont="1" applyFill="1" applyBorder="1" applyAlignment="1" applyProtection="1">
      <alignment vertical="center"/>
      <protection/>
    </xf>
    <xf numFmtId="0" fontId="36" fillId="0" borderId="2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167" fontId="0" fillId="0" borderId="2" xfId="0" applyNumberFormat="1" applyFont="1" applyBorder="1" applyAlignment="1" applyProtection="1">
      <alignment vertical="center"/>
      <protection/>
    </xf>
    <xf numFmtId="167" fontId="36" fillId="0" borderId="2" xfId="0" applyNumberFormat="1" applyFont="1" applyBorder="1" applyAlignment="1" applyProtection="1">
      <alignment vertical="center"/>
      <protection/>
    </xf>
    <xf numFmtId="0" fontId="0" fillId="0" borderId="20" xfId="0" applyFill="1" applyBorder="1" applyProtection="1">
      <protection/>
    </xf>
    <xf numFmtId="0" fontId="0" fillId="0" borderId="2" xfId="0" applyFill="1" applyBorder="1" applyProtection="1"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76">
      <selection activeCell="AG95" sqref="AG95:AM95"/>
    </sheetView>
  </sheetViews>
  <sheetFormatPr defaultColWidth="9.140625" defaultRowHeight="12"/>
  <cols>
    <col min="1" max="1" width="8.28125" style="1" customWidth="1"/>
    <col min="2" max="2" width="1.7109375" style="58" customWidth="1"/>
    <col min="3" max="3" width="4.140625" style="58" customWidth="1"/>
    <col min="4" max="33" width="2.7109375" style="58" customWidth="1"/>
    <col min="34" max="34" width="3.28125" style="58" customWidth="1"/>
    <col min="35" max="35" width="31.7109375" style="58" customWidth="1"/>
    <col min="36" max="37" width="2.421875" style="58" customWidth="1"/>
    <col min="38" max="38" width="8.28125" style="58" customWidth="1"/>
    <col min="39" max="39" width="3.28125" style="58" customWidth="1"/>
    <col min="40" max="40" width="13.28125" style="58" customWidth="1"/>
    <col min="41" max="41" width="7.421875" style="58" customWidth="1"/>
    <col min="42" max="42" width="4.140625" style="58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2:72" s="1" customFormat="1" ht="36.9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R2" s="104" t="s">
        <v>5</v>
      </c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S2" s="9" t="s">
        <v>6</v>
      </c>
      <c r="BT2" s="9" t="s">
        <v>7</v>
      </c>
    </row>
    <row r="3" spans="2:72" s="1" customFormat="1" ht="6.95" customHeight="1">
      <c r="B3" s="8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10"/>
      <c r="AR3" s="11"/>
      <c r="BS3" s="9" t="s">
        <v>6</v>
      </c>
      <c r="BT3" s="9" t="s">
        <v>8</v>
      </c>
    </row>
    <row r="4" spans="2:71" s="1" customFormat="1" ht="24.95" customHeight="1">
      <c r="B4" s="82"/>
      <c r="C4" s="58"/>
      <c r="D4" s="60" t="s">
        <v>9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R4" s="11"/>
      <c r="AS4" s="12" t="s">
        <v>10</v>
      </c>
      <c r="BE4" s="13" t="s">
        <v>11</v>
      </c>
      <c r="BS4" s="9" t="s">
        <v>12</v>
      </c>
    </row>
    <row r="5" spans="2:71" s="1" customFormat="1" ht="12" customHeight="1">
      <c r="B5" s="82"/>
      <c r="C5" s="58"/>
      <c r="D5" s="86" t="s">
        <v>13</v>
      </c>
      <c r="E5" s="58"/>
      <c r="F5" s="58"/>
      <c r="G5" s="58"/>
      <c r="H5" s="58"/>
      <c r="I5" s="58"/>
      <c r="J5" s="58"/>
      <c r="K5" s="135" t="s">
        <v>14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58"/>
      <c r="AL5" s="58"/>
      <c r="AM5" s="58"/>
      <c r="AN5" s="58"/>
      <c r="AO5" s="58"/>
      <c r="AP5" s="58"/>
      <c r="AR5" s="11"/>
      <c r="BE5" s="132" t="s">
        <v>15</v>
      </c>
      <c r="BS5" s="9" t="s">
        <v>6</v>
      </c>
    </row>
    <row r="6" spans="2:71" s="1" customFormat="1" ht="36.95" customHeight="1">
      <c r="B6" s="82"/>
      <c r="C6" s="58"/>
      <c r="D6" s="87" t="s">
        <v>16</v>
      </c>
      <c r="E6" s="58"/>
      <c r="F6" s="58"/>
      <c r="G6" s="58"/>
      <c r="H6" s="58"/>
      <c r="I6" s="58"/>
      <c r="J6" s="58"/>
      <c r="K6" s="137" t="s">
        <v>925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58"/>
      <c r="AL6" s="58"/>
      <c r="AM6" s="58"/>
      <c r="AN6" s="58"/>
      <c r="AO6" s="58"/>
      <c r="AP6" s="58"/>
      <c r="AR6" s="11"/>
      <c r="BE6" s="133"/>
      <c r="BS6" s="9" t="s">
        <v>6</v>
      </c>
    </row>
    <row r="7" spans="2:71" s="1" customFormat="1" ht="12" customHeight="1">
      <c r="B7" s="82"/>
      <c r="C7" s="58"/>
      <c r="D7" s="61" t="s">
        <v>17</v>
      </c>
      <c r="E7" s="58"/>
      <c r="F7" s="58"/>
      <c r="G7" s="58"/>
      <c r="H7" s="58"/>
      <c r="I7" s="58"/>
      <c r="J7" s="58"/>
      <c r="K7" s="64" t="s">
        <v>1</v>
      </c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61" t="s">
        <v>18</v>
      </c>
      <c r="AL7" s="58"/>
      <c r="AM7" s="58"/>
      <c r="AN7" s="64" t="s">
        <v>1</v>
      </c>
      <c r="AO7" s="58"/>
      <c r="AP7" s="58"/>
      <c r="AR7" s="11"/>
      <c r="BE7" s="133"/>
      <c r="BS7" s="9" t="s">
        <v>6</v>
      </c>
    </row>
    <row r="8" spans="2:71" s="1" customFormat="1" ht="12" customHeight="1">
      <c r="B8" s="82"/>
      <c r="C8" s="58"/>
      <c r="D8" s="61" t="s">
        <v>19</v>
      </c>
      <c r="E8" s="58"/>
      <c r="F8" s="58"/>
      <c r="G8" s="58"/>
      <c r="H8" s="58"/>
      <c r="I8" s="58"/>
      <c r="J8" s="58"/>
      <c r="K8" s="64" t="s">
        <v>20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61" t="s">
        <v>21</v>
      </c>
      <c r="AL8" s="58"/>
      <c r="AM8" s="58"/>
      <c r="AN8" s="63" t="s">
        <v>22</v>
      </c>
      <c r="AO8" s="58"/>
      <c r="AP8" s="58"/>
      <c r="AR8" s="11"/>
      <c r="BE8" s="133"/>
      <c r="BS8" s="9" t="s">
        <v>6</v>
      </c>
    </row>
    <row r="9" spans="2:71" s="1" customFormat="1" ht="14.45" customHeight="1">
      <c r="B9" s="82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R9" s="11"/>
      <c r="BE9" s="133"/>
      <c r="BS9" s="9" t="s">
        <v>6</v>
      </c>
    </row>
    <row r="10" spans="2:71" s="1" customFormat="1" ht="12" customHeight="1">
      <c r="B10" s="82"/>
      <c r="C10" s="58"/>
      <c r="D10" s="61" t="s">
        <v>23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61" t="s">
        <v>24</v>
      </c>
      <c r="AL10" s="58"/>
      <c r="AM10" s="58"/>
      <c r="AN10" s="64" t="s">
        <v>1</v>
      </c>
      <c r="AO10" s="58"/>
      <c r="AP10" s="58"/>
      <c r="AR10" s="11"/>
      <c r="BE10" s="133"/>
      <c r="BS10" s="9" t="s">
        <v>6</v>
      </c>
    </row>
    <row r="11" spans="2:71" s="1" customFormat="1" ht="18.4" customHeight="1">
      <c r="B11" s="82"/>
      <c r="C11" s="58"/>
      <c r="D11" s="58"/>
      <c r="E11" s="64" t="s">
        <v>25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61" t="s">
        <v>26</v>
      </c>
      <c r="AL11" s="58"/>
      <c r="AM11" s="58"/>
      <c r="AN11" s="64" t="s">
        <v>1</v>
      </c>
      <c r="AO11" s="58"/>
      <c r="AP11" s="58"/>
      <c r="AR11" s="11"/>
      <c r="BE11" s="133"/>
      <c r="BS11" s="9" t="s">
        <v>6</v>
      </c>
    </row>
    <row r="12" spans="2:71" s="1" customFormat="1" ht="6.95" customHeight="1">
      <c r="B12" s="82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R12" s="11"/>
      <c r="BE12" s="133"/>
      <c r="BS12" s="9" t="s">
        <v>6</v>
      </c>
    </row>
    <row r="13" spans="2:71" s="1" customFormat="1" ht="12" customHeight="1">
      <c r="B13" s="82"/>
      <c r="C13" s="58"/>
      <c r="D13" s="61" t="s">
        <v>27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61" t="s">
        <v>24</v>
      </c>
      <c r="AL13" s="58"/>
      <c r="AM13" s="58"/>
      <c r="AN13" s="88" t="s">
        <v>28</v>
      </c>
      <c r="AO13" s="58"/>
      <c r="AP13" s="58"/>
      <c r="AR13" s="11"/>
      <c r="BE13" s="133"/>
      <c r="BS13" s="9" t="s">
        <v>6</v>
      </c>
    </row>
    <row r="14" spans="2:71" ht="12.75">
      <c r="B14" s="82"/>
      <c r="E14" s="138" t="s">
        <v>28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61" t="s">
        <v>26</v>
      </c>
      <c r="AN14" s="88" t="s">
        <v>28</v>
      </c>
      <c r="AR14" s="11"/>
      <c r="BE14" s="133"/>
      <c r="BS14" s="9" t="s">
        <v>6</v>
      </c>
    </row>
    <row r="15" spans="2:71" s="1" customFormat="1" ht="6.95" customHeight="1">
      <c r="B15" s="82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R15" s="11"/>
      <c r="BE15" s="133"/>
      <c r="BS15" s="9" t="s">
        <v>3</v>
      </c>
    </row>
    <row r="16" spans="2:71" s="1" customFormat="1" ht="12" customHeight="1">
      <c r="B16" s="82"/>
      <c r="C16" s="58"/>
      <c r="D16" s="61" t="s">
        <v>29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61" t="s">
        <v>24</v>
      </c>
      <c r="AL16" s="58"/>
      <c r="AM16" s="58"/>
      <c r="AN16" s="64" t="s">
        <v>1</v>
      </c>
      <c r="AO16" s="58"/>
      <c r="AP16" s="58"/>
      <c r="AR16" s="11"/>
      <c r="BE16" s="133"/>
      <c r="BS16" s="9" t="s">
        <v>3</v>
      </c>
    </row>
    <row r="17" spans="2:71" s="1" customFormat="1" ht="18.4" customHeight="1">
      <c r="B17" s="82"/>
      <c r="C17" s="58"/>
      <c r="D17" s="58"/>
      <c r="E17" s="64" t="s">
        <v>30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61" t="s">
        <v>26</v>
      </c>
      <c r="AL17" s="58"/>
      <c r="AM17" s="58"/>
      <c r="AN17" s="64" t="s">
        <v>1</v>
      </c>
      <c r="AO17" s="58"/>
      <c r="AP17" s="58"/>
      <c r="AR17" s="11"/>
      <c r="BE17" s="133"/>
      <c r="BS17" s="9" t="s">
        <v>31</v>
      </c>
    </row>
    <row r="18" spans="2:71" s="1" customFormat="1" ht="6.95" customHeight="1">
      <c r="B18" s="8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R18" s="11"/>
      <c r="BE18" s="133"/>
      <c r="BS18" s="9" t="s">
        <v>6</v>
      </c>
    </row>
    <row r="19" spans="2:71" s="1" customFormat="1" ht="12" customHeight="1">
      <c r="B19" s="82"/>
      <c r="C19" s="58"/>
      <c r="D19" s="61" t="s">
        <v>32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61" t="s">
        <v>24</v>
      </c>
      <c r="AL19" s="58"/>
      <c r="AM19" s="58"/>
      <c r="AN19" s="64" t="s">
        <v>1</v>
      </c>
      <c r="AO19" s="58"/>
      <c r="AP19" s="58"/>
      <c r="AR19" s="11"/>
      <c r="BE19" s="133"/>
      <c r="BS19" s="9" t="s">
        <v>6</v>
      </c>
    </row>
    <row r="20" spans="2:71" s="1" customFormat="1" ht="18.4" customHeight="1">
      <c r="B20" s="82"/>
      <c r="C20" s="58"/>
      <c r="D20" s="58"/>
      <c r="E20" s="64" t="s">
        <v>33</v>
      </c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61" t="s">
        <v>26</v>
      </c>
      <c r="AL20" s="58"/>
      <c r="AM20" s="58"/>
      <c r="AN20" s="64" t="s">
        <v>1</v>
      </c>
      <c r="AO20" s="58"/>
      <c r="AP20" s="58"/>
      <c r="AR20" s="11"/>
      <c r="BE20" s="133"/>
      <c r="BS20" s="9" t="s">
        <v>31</v>
      </c>
    </row>
    <row r="21" spans="2:57" s="1" customFormat="1" ht="6.95" customHeight="1">
      <c r="B21" s="82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R21" s="11"/>
      <c r="BE21" s="133"/>
    </row>
    <row r="22" spans="2:57" s="1" customFormat="1" ht="12" customHeight="1">
      <c r="B22" s="82"/>
      <c r="C22" s="58"/>
      <c r="D22" s="61" t="s">
        <v>34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R22" s="11"/>
      <c r="BE22" s="133"/>
    </row>
    <row r="23" spans="2:57" s="1" customFormat="1" ht="16.5" customHeight="1">
      <c r="B23" s="82"/>
      <c r="C23" s="58"/>
      <c r="D23" s="58"/>
      <c r="E23" s="140" t="s">
        <v>1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58"/>
      <c r="AP23" s="58"/>
      <c r="AR23" s="11"/>
      <c r="BE23" s="133"/>
    </row>
    <row r="24" spans="2:57" s="1" customFormat="1" ht="6.95" customHeight="1">
      <c r="B24" s="8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R24" s="11"/>
      <c r="BE24" s="133"/>
    </row>
    <row r="25" spans="2:57" s="1" customFormat="1" ht="6.95" customHeight="1">
      <c r="B25" s="82"/>
      <c r="C25" s="5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58"/>
      <c r="AR25" s="11"/>
      <c r="BE25" s="133"/>
    </row>
    <row r="26" spans="1:57" s="2" customFormat="1" ht="25.9" customHeight="1">
      <c r="A26" s="14"/>
      <c r="B26" s="80"/>
      <c r="C26" s="62"/>
      <c r="D26" s="90" t="s">
        <v>35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141">
        <f>ROUND(AG94,2)</f>
        <v>0</v>
      </c>
      <c r="AL26" s="142"/>
      <c r="AM26" s="142"/>
      <c r="AN26" s="142"/>
      <c r="AO26" s="142"/>
      <c r="AP26" s="62"/>
      <c r="AQ26" s="14"/>
      <c r="AR26" s="15"/>
      <c r="BE26" s="133"/>
    </row>
    <row r="27" spans="1:57" s="2" customFormat="1" ht="6.95" customHeight="1">
      <c r="A27" s="14"/>
      <c r="B27" s="80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14"/>
      <c r="AR27" s="15"/>
      <c r="BE27" s="133"/>
    </row>
    <row r="28" spans="1:57" s="2" customFormat="1" ht="12.75">
      <c r="A28" s="14"/>
      <c r="B28" s="80"/>
      <c r="C28" s="62"/>
      <c r="D28" s="62"/>
      <c r="E28" s="62"/>
      <c r="F28" s="62"/>
      <c r="G28" s="62"/>
      <c r="H28" s="62"/>
      <c r="I28" s="62"/>
      <c r="J28" s="62"/>
      <c r="K28" s="62"/>
      <c r="L28" s="143" t="s">
        <v>36</v>
      </c>
      <c r="M28" s="143"/>
      <c r="N28" s="143"/>
      <c r="O28" s="143"/>
      <c r="P28" s="143"/>
      <c r="Q28" s="62"/>
      <c r="R28" s="62"/>
      <c r="S28" s="62"/>
      <c r="T28" s="62"/>
      <c r="U28" s="62"/>
      <c r="V28" s="62"/>
      <c r="W28" s="143" t="s">
        <v>37</v>
      </c>
      <c r="X28" s="143"/>
      <c r="Y28" s="143"/>
      <c r="Z28" s="143"/>
      <c r="AA28" s="143"/>
      <c r="AB28" s="143"/>
      <c r="AC28" s="143"/>
      <c r="AD28" s="143"/>
      <c r="AE28" s="143"/>
      <c r="AF28" s="62"/>
      <c r="AG28" s="62"/>
      <c r="AH28" s="62"/>
      <c r="AI28" s="62"/>
      <c r="AJ28" s="62"/>
      <c r="AK28" s="143" t="s">
        <v>38</v>
      </c>
      <c r="AL28" s="143"/>
      <c r="AM28" s="143"/>
      <c r="AN28" s="143"/>
      <c r="AO28" s="143"/>
      <c r="AP28" s="62"/>
      <c r="AQ28" s="14"/>
      <c r="AR28" s="15"/>
      <c r="BE28" s="133"/>
    </row>
    <row r="29" spans="2:57" s="3" customFormat="1" ht="14.45" customHeight="1">
      <c r="B29" s="91"/>
      <c r="C29" s="92"/>
      <c r="D29" s="61" t="s">
        <v>39</v>
      </c>
      <c r="E29" s="92"/>
      <c r="F29" s="61" t="s">
        <v>40</v>
      </c>
      <c r="G29" s="92"/>
      <c r="H29" s="92"/>
      <c r="I29" s="92"/>
      <c r="J29" s="92"/>
      <c r="K29" s="92"/>
      <c r="L29" s="120">
        <v>0.21</v>
      </c>
      <c r="M29" s="119"/>
      <c r="N29" s="119"/>
      <c r="O29" s="119"/>
      <c r="P29" s="119"/>
      <c r="Q29" s="92"/>
      <c r="R29" s="92"/>
      <c r="S29" s="92"/>
      <c r="T29" s="92"/>
      <c r="U29" s="92"/>
      <c r="V29" s="92"/>
      <c r="W29" s="118">
        <f>ROUND(AZ94,2)</f>
        <v>0</v>
      </c>
      <c r="X29" s="119"/>
      <c r="Y29" s="119"/>
      <c r="Z29" s="119"/>
      <c r="AA29" s="119"/>
      <c r="AB29" s="119"/>
      <c r="AC29" s="119"/>
      <c r="AD29" s="119"/>
      <c r="AE29" s="119"/>
      <c r="AF29" s="92"/>
      <c r="AG29" s="92"/>
      <c r="AH29" s="92"/>
      <c r="AI29" s="92"/>
      <c r="AJ29" s="92"/>
      <c r="AK29" s="118">
        <f>ROUND(AV94,2)</f>
        <v>0</v>
      </c>
      <c r="AL29" s="119"/>
      <c r="AM29" s="119"/>
      <c r="AN29" s="119"/>
      <c r="AO29" s="119"/>
      <c r="AP29" s="92"/>
      <c r="AR29" s="16"/>
      <c r="BE29" s="134"/>
    </row>
    <row r="30" spans="2:57" s="3" customFormat="1" ht="14.45" customHeight="1">
      <c r="B30" s="91"/>
      <c r="C30" s="92"/>
      <c r="D30" s="92"/>
      <c r="E30" s="92"/>
      <c r="F30" s="61" t="s">
        <v>41</v>
      </c>
      <c r="G30" s="92"/>
      <c r="H30" s="92"/>
      <c r="I30" s="92"/>
      <c r="J30" s="92"/>
      <c r="K30" s="92"/>
      <c r="L30" s="120">
        <v>0.15</v>
      </c>
      <c r="M30" s="119"/>
      <c r="N30" s="119"/>
      <c r="O30" s="119"/>
      <c r="P30" s="119"/>
      <c r="Q30" s="92"/>
      <c r="R30" s="92"/>
      <c r="S30" s="92"/>
      <c r="T30" s="92"/>
      <c r="U30" s="92"/>
      <c r="V30" s="92"/>
      <c r="W30" s="118">
        <f>ROUND(BA94,2)</f>
        <v>0</v>
      </c>
      <c r="X30" s="119"/>
      <c r="Y30" s="119"/>
      <c r="Z30" s="119"/>
      <c r="AA30" s="119"/>
      <c r="AB30" s="119"/>
      <c r="AC30" s="119"/>
      <c r="AD30" s="119"/>
      <c r="AE30" s="119"/>
      <c r="AF30" s="92"/>
      <c r="AG30" s="92"/>
      <c r="AH30" s="92"/>
      <c r="AI30" s="92"/>
      <c r="AJ30" s="92"/>
      <c r="AK30" s="118">
        <f>ROUND(AW94,2)</f>
        <v>0</v>
      </c>
      <c r="AL30" s="119"/>
      <c r="AM30" s="119"/>
      <c r="AN30" s="119"/>
      <c r="AO30" s="119"/>
      <c r="AP30" s="92"/>
      <c r="AR30" s="16"/>
      <c r="BE30" s="134"/>
    </row>
    <row r="31" spans="2:57" s="3" customFormat="1" ht="14.45" customHeight="1">
      <c r="B31" s="91"/>
      <c r="C31" s="92"/>
      <c r="D31" s="92"/>
      <c r="E31" s="92"/>
      <c r="F31" s="61" t="s">
        <v>42</v>
      </c>
      <c r="G31" s="92"/>
      <c r="H31" s="92"/>
      <c r="I31" s="92"/>
      <c r="J31" s="92"/>
      <c r="K31" s="92"/>
      <c r="L31" s="120">
        <v>0.21</v>
      </c>
      <c r="M31" s="119"/>
      <c r="N31" s="119"/>
      <c r="O31" s="119"/>
      <c r="P31" s="119"/>
      <c r="Q31" s="92"/>
      <c r="R31" s="92"/>
      <c r="S31" s="92"/>
      <c r="T31" s="92"/>
      <c r="U31" s="92"/>
      <c r="V31" s="92"/>
      <c r="W31" s="118">
        <f>ROUND(BB94,2)</f>
        <v>0</v>
      </c>
      <c r="X31" s="119"/>
      <c r="Y31" s="119"/>
      <c r="Z31" s="119"/>
      <c r="AA31" s="119"/>
      <c r="AB31" s="119"/>
      <c r="AC31" s="119"/>
      <c r="AD31" s="119"/>
      <c r="AE31" s="119"/>
      <c r="AF31" s="92"/>
      <c r="AG31" s="92"/>
      <c r="AH31" s="92"/>
      <c r="AI31" s="92"/>
      <c r="AJ31" s="92"/>
      <c r="AK31" s="118">
        <v>0</v>
      </c>
      <c r="AL31" s="119"/>
      <c r="AM31" s="119"/>
      <c r="AN31" s="119"/>
      <c r="AO31" s="119"/>
      <c r="AP31" s="92"/>
      <c r="AR31" s="16"/>
      <c r="BE31" s="134"/>
    </row>
    <row r="32" spans="2:57" s="3" customFormat="1" ht="14.45" customHeight="1">
      <c r="B32" s="91"/>
      <c r="C32" s="92"/>
      <c r="D32" s="92"/>
      <c r="E32" s="92"/>
      <c r="F32" s="61" t="s">
        <v>43</v>
      </c>
      <c r="G32" s="92"/>
      <c r="H32" s="92"/>
      <c r="I32" s="92"/>
      <c r="J32" s="92"/>
      <c r="K32" s="92"/>
      <c r="L32" s="120">
        <v>0.15</v>
      </c>
      <c r="M32" s="119"/>
      <c r="N32" s="119"/>
      <c r="O32" s="119"/>
      <c r="P32" s="119"/>
      <c r="Q32" s="92"/>
      <c r="R32" s="92"/>
      <c r="S32" s="92"/>
      <c r="T32" s="92"/>
      <c r="U32" s="92"/>
      <c r="V32" s="92"/>
      <c r="W32" s="118">
        <f>ROUND(BC94,2)</f>
        <v>0</v>
      </c>
      <c r="X32" s="119"/>
      <c r="Y32" s="119"/>
      <c r="Z32" s="119"/>
      <c r="AA32" s="119"/>
      <c r="AB32" s="119"/>
      <c r="AC32" s="119"/>
      <c r="AD32" s="119"/>
      <c r="AE32" s="119"/>
      <c r="AF32" s="92"/>
      <c r="AG32" s="92"/>
      <c r="AH32" s="92"/>
      <c r="AI32" s="92"/>
      <c r="AJ32" s="92"/>
      <c r="AK32" s="118">
        <v>0</v>
      </c>
      <c r="AL32" s="119"/>
      <c r="AM32" s="119"/>
      <c r="AN32" s="119"/>
      <c r="AO32" s="119"/>
      <c r="AP32" s="92"/>
      <c r="AR32" s="16"/>
      <c r="BE32" s="134"/>
    </row>
    <row r="33" spans="2:57" s="3" customFormat="1" ht="14.45" customHeight="1">
      <c r="B33" s="91"/>
      <c r="C33" s="92"/>
      <c r="D33" s="92"/>
      <c r="E33" s="92"/>
      <c r="F33" s="61" t="s">
        <v>44</v>
      </c>
      <c r="G33" s="92"/>
      <c r="H33" s="92"/>
      <c r="I33" s="92"/>
      <c r="J33" s="92"/>
      <c r="K33" s="92"/>
      <c r="L33" s="120">
        <v>0</v>
      </c>
      <c r="M33" s="119"/>
      <c r="N33" s="119"/>
      <c r="O33" s="119"/>
      <c r="P33" s="119"/>
      <c r="Q33" s="92"/>
      <c r="R33" s="92"/>
      <c r="S33" s="92"/>
      <c r="T33" s="92"/>
      <c r="U33" s="92"/>
      <c r="V33" s="92"/>
      <c r="W33" s="118">
        <f>ROUND(BD94,2)</f>
        <v>0</v>
      </c>
      <c r="X33" s="119"/>
      <c r="Y33" s="119"/>
      <c r="Z33" s="119"/>
      <c r="AA33" s="119"/>
      <c r="AB33" s="119"/>
      <c r="AC33" s="119"/>
      <c r="AD33" s="119"/>
      <c r="AE33" s="119"/>
      <c r="AF33" s="92"/>
      <c r="AG33" s="92"/>
      <c r="AH33" s="92"/>
      <c r="AI33" s="92"/>
      <c r="AJ33" s="92"/>
      <c r="AK33" s="118">
        <v>0</v>
      </c>
      <c r="AL33" s="119"/>
      <c r="AM33" s="119"/>
      <c r="AN33" s="119"/>
      <c r="AO33" s="119"/>
      <c r="AP33" s="92"/>
      <c r="AR33" s="16"/>
      <c r="BE33" s="134"/>
    </row>
    <row r="34" spans="1:57" s="2" customFormat="1" ht="6.95" customHeight="1">
      <c r="A34" s="14"/>
      <c r="B34" s="80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14"/>
      <c r="AR34" s="15"/>
      <c r="BE34" s="133"/>
    </row>
    <row r="35" spans="1:57" s="2" customFormat="1" ht="25.9" customHeight="1">
      <c r="A35" s="14"/>
      <c r="B35" s="80"/>
      <c r="C35" s="62"/>
      <c r="D35" s="65" t="s">
        <v>45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 t="s">
        <v>46</v>
      </c>
      <c r="U35" s="66"/>
      <c r="V35" s="66"/>
      <c r="W35" s="66"/>
      <c r="X35" s="121" t="s">
        <v>47</v>
      </c>
      <c r="Y35" s="122"/>
      <c r="Z35" s="122"/>
      <c r="AA35" s="122"/>
      <c r="AB35" s="122"/>
      <c r="AC35" s="66"/>
      <c r="AD35" s="66"/>
      <c r="AE35" s="66"/>
      <c r="AF35" s="66"/>
      <c r="AG35" s="66"/>
      <c r="AH35" s="66"/>
      <c r="AI35" s="66"/>
      <c r="AJ35" s="66"/>
      <c r="AK35" s="123">
        <f>SUM(AK26:AK33)</f>
        <v>0</v>
      </c>
      <c r="AL35" s="122"/>
      <c r="AM35" s="122"/>
      <c r="AN35" s="122"/>
      <c r="AO35" s="124"/>
      <c r="AP35" s="62"/>
      <c r="AQ35" s="17"/>
      <c r="AR35" s="15"/>
      <c r="BE35" s="14"/>
    </row>
    <row r="36" spans="1:57" s="2" customFormat="1" ht="6.95" customHeight="1">
      <c r="A36" s="14"/>
      <c r="B36" s="80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14"/>
      <c r="AR36" s="15"/>
      <c r="BE36" s="14"/>
    </row>
    <row r="37" spans="1:57" s="2" customFormat="1" ht="14.45" customHeight="1">
      <c r="A37" s="14"/>
      <c r="B37" s="80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14"/>
      <c r="AR37" s="15"/>
      <c r="BE37" s="14"/>
    </row>
    <row r="38" spans="2:44" s="1" customFormat="1" ht="14.45" customHeight="1">
      <c r="B38" s="82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R38" s="11"/>
    </row>
    <row r="39" spans="2:44" s="1" customFormat="1" ht="14.45" customHeight="1">
      <c r="B39" s="82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R39" s="11"/>
    </row>
    <row r="40" spans="2:44" s="1" customFormat="1" ht="14.45" customHeight="1">
      <c r="B40" s="82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R40" s="11"/>
    </row>
    <row r="41" spans="2:44" s="1" customFormat="1" ht="14.45" customHeight="1">
      <c r="B41" s="82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R41" s="11"/>
    </row>
    <row r="42" spans="2:44" s="1" customFormat="1" ht="14.45" customHeight="1">
      <c r="B42" s="82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R42" s="11"/>
    </row>
    <row r="43" spans="2:44" s="1" customFormat="1" ht="14.45" customHeight="1">
      <c r="B43" s="82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R43" s="11"/>
    </row>
    <row r="44" spans="2:44" s="1" customFormat="1" ht="14.45" customHeight="1">
      <c r="B44" s="8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R44" s="11"/>
    </row>
    <row r="45" spans="2:44" s="1" customFormat="1" ht="14.45" customHeight="1">
      <c r="B45" s="82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R45" s="11"/>
    </row>
    <row r="46" spans="2:44" s="1" customFormat="1" ht="14.45" customHeight="1">
      <c r="B46" s="82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R46" s="11"/>
    </row>
    <row r="47" spans="2:44" s="1" customFormat="1" ht="14.45" customHeight="1">
      <c r="B47" s="82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R47" s="11"/>
    </row>
    <row r="48" spans="2:44" s="1" customFormat="1" ht="14.45" customHeight="1">
      <c r="B48" s="82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R48" s="11"/>
    </row>
    <row r="49" spans="2:44" s="2" customFormat="1" ht="14.45" customHeight="1">
      <c r="B49" s="83"/>
      <c r="C49" s="55"/>
      <c r="D49" s="68" t="s">
        <v>48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49</v>
      </c>
      <c r="AI49" s="69"/>
      <c r="AJ49" s="69"/>
      <c r="AK49" s="69"/>
      <c r="AL49" s="69"/>
      <c r="AM49" s="69"/>
      <c r="AN49" s="69"/>
      <c r="AO49" s="69"/>
      <c r="AP49" s="55"/>
      <c r="AR49" s="18"/>
    </row>
    <row r="50" spans="2:44" ht="12">
      <c r="B50" s="82"/>
      <c r="AR50" s="11"/>
    </row>
    <row r="51" spans="2:44" ht="12">
      <c r="B51" s="82"/>
      <c r="AR51" s="11"/>
    </row>
    <row r="52" spans="2:44" ht="12">
      <c r="B52" s="82"/>
      <c r="AR52" s="11"/>
    </row>
    <row r="53" spans="2:44" ht="12">
      <c r="B53" s="82"/>
      <c r="AR53" s="11"/>
    </row>
    <row r="54" spans="2:44" ht="12">
      <c r="B54" s="82"/>
      <c r="AR54" s="11"/>
    </row>
    <row r="55" spans="2:44" ht="12">
      <c r="B55" s="82"/>
      <c r="AR55" s="11"/>
    </row>
    <row r="56" spans="2:44" ht="12">
      <c r="B56" s="82"/>
      <c r="AR56" s="11"/>
    </row>
    <row r="57" spans="2:44" ht="12">
      <c r="B57" s="82"/>
      <c r="AR57" s="11"/>
    </row>
    <row r="58" spans="2:44" ht="12">
      <c r="B58" s="82"/>
      <c r="AR58" s="11"/>
    </row>
    <row r="59" spans="2:44" ht="12">
      <c r="B59" s="82"/>
      <c r="AR59" s="11"/>
    </row>
    <row r="60" spans="1:57" s="2" customFormat="1" ht="12.75">
      <c r="A60" s="14"/>
      <c r="B60" s="80"/>
      <c r="C60" s="62"/>
      <c r="D60" s="70" t="s">
        <v>50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0" t="s">
        <v>51</v>
      </c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0" t="s">
        <v>50</v>
      </c>
      <c r="AI60" s="71"/>
      <c r="AJ60" s="71"/>
      <c r="AK60" s="71"/>
      <c r="AL60" s="71"/>
      <c r="AM60" s="70" t="s">
        <v>51</v>
      </c>
      <c r="AN60" s="71"/>
      <c r="AO60" s="71"/>
      <c r="AP60" s="62"/>
      <c r="AQ60" s="14"/>
      <c r="AR60" s="15"/>
      <c r="BE60" s="14"/>
    </row>
    <row r="61" spans="2:44" ht="12">
      <c r="B61" s="82"/>
      <c r="AR61" s="11"/>
    </row>
    <row r="62" spans="2:44" ht="12">
      <c r="B62" s="82"/>
      <c r="AR62" s="11"/>
    </row>
    <row r="63" spans="2:44" ht="12">
      <c r="B63" s="82"/>
      <c r="AR63" s="11"/>
    </row>
    <row r="64" spans="1:57" s="2" customFormat="1" ht="12.75">
      <c r="A64" s="14"/>
      <c r="B64" s="80"/>
      <c r="C64" s="62"/>
      <c r="D64" s="68" t="s">
        <v>52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53</v>
      </c>
      <c r="AI64" s="72"/>
      <c r="AJ64" s="72"/>
      <c r="AK64" s="72"/>
      <c r="AL64" s="72"/>
      <c r="AM64" s="72"/>
      <c r="AN64" s="72"/>
      <c r="AO64" s="72"/>
      <c r="AP64" s="62"/>
      <c r="AQ64" s="14"/>
      <c r="AR64" s="15"/>
      <c r="BE64" s="14"/>
    </row>
    <row r="65" spans="2:44" ht="12">
      <c r="B65" s="82"/>
      <c r="AR65" s="11"/>
    </row>
    <row r="66" spans="2:44" ht="12">
      <c r="B66" s="82"/>
      <c r="AR66" s="11"/>
    </row>
    <row r="67" spans="2:44" ht="12">
      <c r="B67" s="82"/>
      <c r="AR67" s="11"/>
    </row>
    <row r="68" spans="2:44" ht="12">
      <c r="B68" s="82"/>
      <c r="AR68" s="11"/>
    </row>
    <row r="69" spans="2:44" ht="12">
      <c r="B69" s="82"/>
      <c r="AR69" s="11"/>
    </row>
    <row r="70" spans="2:44" ht="12">
      <c r="B70" s="82"/>
      <c r="AR70" s="11"/>
    </row>
    <row r="71" spans="2:44" ht="12">
      <c r="B71" s="82"/>
      <c r="AR71" s="11"/>
    </row>
    <row r="72" spans="2:44" ht="12">
      <c r="B72" s="82"/>
      <c r="AR72" s="11"/>
    </row>
    <row r="73" spans="2:44" ht="12">
      <c r="B73" s="82"/>
      <c r="AR73" s="11"/>
    </row>
    <row r="74" spans="2:44" ht="12">
      <c r="B74" s="82"/>
      <c r="AR74" s="11"/>
    </row>
    <row r="75" spans="1:57" s="2" customFormat="1" ht="12.75">
      <c r="A75" s="14"/>
      <c r="B75" s="80"/>
      <c r="C75" s="62"/>
      <c r="D75" s="70" t="s">
        <v>50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0" t="s">
        <v>51</v>
      </c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0" t="s">
        <v>50</v>
      </c>
      <c r="AI75" s="71"/>
      <c r="AJ75" s="71"/>
      <c r="AK75" s="71"/>
      <c r="AL75" s="71"/>
      <c r="AM75" s="70" t="s">
        <v>51</v>
      </c>
      <c r="AN75" s="71"/>
      <c r="AO75" s="71"/>
      <c r="AP75" s="62"/>
      <c r="AQ75" s="14"/>
      <c r="AR75" s="15"/>
      <c r="BE75" s="14"/>
    </row>
    <row r="76" spans="1:57" s="2" customFormat="1" ht="12">
      <c r="A76" s="14"/>
      <c r="B76" s="80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14"/>
      <c r="AR76" s="15"/>
      <c r="BE76" s="14"/>
    </row>
    <row r="77" spans="1:57" s="2" customFormat="1" ht="6.95" customHeight="1">
      <c r="A77" s="14"/>
      <c r="B77" s="84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19"/>
      <c r="AR77" s="15"/>
      <c r="BE77" s="14"/>
    </row>
    <row r="81" spans="1:57" s="2" customFormat="1" ht="6.95" customHeight="1">
      <c r="A81" s="14"/>
      <c r="B81" s="85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20"/>
      <c r="AR81" s="15"/>
      <c r="BE81" s="14"/>
    </row>
    <row r="82" spans="1:57" s="2" customFormat="1" ht="24.95" customHeight="1">
      <c r="A82" s="14"/>
      <c r="B82" s="80"/>
      <c r="C82" s="60" t="s">
        <v>54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14"/>
      <c r="AR82" s="15"/>
      <c r="BE82" s="14"/>
    </row>
    <row r="83" spans="1:57" s="2" customFormat="1" ht="6.95" customHeight="1">
      <c r="A83" s="14"/>
      <c r="B83" s="80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14"/>
      <c r="AR83" s="15"/>
      <c r="BE83" s="14"/>
    </row>
    <row r="84" spans="2:44" s="4" customFormat="1" ht="12" customHeight="1">
      <c r="B84" s="93"/>
      <c r="C84" s="61" t="s">
        <v>13</v>
      </c>
      <c r="D84" s="94"/>
      <c r="E84" s="94"/>
      <c r="F84" s="94"/>
      <c r="G84" s="94"/>
      <c r="H84" s="94"/>
      <c r="I84" s="94"/>
      <c r="J84" s="94"/>
      <c r="K84" s="94"/>
      <c r="L84" s="94" t="str">
        <f>K5</f>
        <v>2019078</v>
      </c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R84" s="21"/>
    </row>
    <row r="85" spans="2:44" s="5" customFormat="1" ht="36.95" customHeight="1">
      <c r="B85" s="95"/>
      <c r="C85" s="96" t="s">
        <v>16</v>
      </c>
      <c r="D85" s="97"/>
      <c r="E85" s="97"/>
      <c r="F85" s="97"/>
      <c r="G85" s="97"/>
      <c r="H85" s="97"/>
      <c r="I85" s="97"/>
      <c r="J85" s="97"/>
      <c r="K85" s="97"/>
      <c r="L85" s="109" t="str">
        <f>K6</f>
        <v>Kosmonosy-Boleslavská ulice-obnova vodovodu a kanalizace 1.etapa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97"/>
      <c r="AL85" s="97"/>
      <c r="AM85" s="97"/>
      <c r="AN85" s="97"/>
      <c r="AO85" s="97"/>
      <c r="AP85" s="97"/>
      <c r="AR85" s="22"/>
    </row>
    <row r="86" spans="1:57" s="2" customFormat="1" ht="6.95" customHeight="1">
      <c r="A86" s="14"/>
      <c r="B86" s="80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14"/>
      <c r="AR86" s="15"/>
      <c r="BE86" s="14"/>
    </row>
    <row r="87" spans="1:57" s="2" customFormat="1" ht="12" customHeight="1">
      <c r="A87" s="14"/>
      <c r="B87" s="80"/>
      <c r="C87" s="61" t="s">
        <v>19</v>
      </c>
      <c r="D87" s="62"/>
      <c r="E87" s="62"/>
      <c r="F87" s="62"/>
      <c r="G87" s="62"/>
      <c r="H87" s="62"/>
      <c r="I87" s="62"/>
      <c r="J87" s="62"/>
      <c r="K87" s="62"/>
      <c r="L87" s="98" t="str">
        <f>IF(K8="","",K8)</f>
        <v xml:space="preserve"> </v>
      </c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1" t="s">
        <v>21</v>
      </c>
      <c r="AJ87" s="62"/>
      <c r="AK87" s="62"/>
      <c r="AL87" s="62"/>
      <c r="AM87" s="111" t="str">
        <f>IF(AN8="","",AN8)</f>
        <v>22. 11. 2022</v>
      </c>
      <c r="AN87" s="111"/>
      <c r="AO87" s="62"/>
      <c r="AP87" s="62"/>
      <c r="AQ87" s="14"/>
      <c r="AR87" s="15"/>
      <c r="BE87" s="14"/>
    </row>
    <row r="88" spans="1:57" s="2" customFormat="1" ht="6.95" customHeight="1">
      <c r="A88" s="14"/>
      <c r="B88" s="80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14"/>
      <c r="AR88" s="15"/>
      <c r="BE88" s="14"/>
    </row>
    <row r="89" spans="1:57" s="2" customFormat="1" ht="15.2" customHeight="1">
      <c r="A89" s="14"/>
      <c r="B89" s="80"/>
      <c r="C89" s="61" t="s">
        <v>23</v>
      </c>
      <c r="D89" s="62"/>
      <c r="E89" s="62"/>
      <c r="F89" s="62"/>
      <c r="G89" s="62"/>
      <c r="H89" s="62"/>
      <c r="I89" s="62"/>
      <c r="J89" s="62"/>
      <c r="K89" s="62"/>
      <c r="L89" s="94" t="str">
        <f>IF(E11="","",E11)</f>
        <v>Vodovody a kanalizace Mladá Boleslav a.s.</v>
      </c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1" t="s">
        <v>29</v>
      </c>
      <c r="AJ89" s="62"/>
      <c r="AK89" s="62"/>
      <c r="AL89" s="62"/>
      <c r="AM89" s="112" t="str">
        <f>IF(E17="","",E17)</f>
        <v>VEDU VODU s.r.o.</v>
      </c>
      <c r="AN89" s="113"/>
      <c r="AO89" s="113"/>
      <c r="AP89" s="113"/>
      <c r="AQ89" s="14"/>
      <c r="AR89" s="15"/>
      <c r="AS89" s="114" t="s">
        <v>55</v>
      </c>
      <c r="AT89" s="115"/>
      <c r="AU89" s="23"/>
      <c r="AV89" s="23"/>
      <c r="AW89" s="23"/>
      <c r="AX89" s="23"/>
      <c r="AY89" s="23"/>
      <c r="AZ89" s="23"/>
      <c r="BA89" s="23"/>
      <c r="BB89" s="23"/>
      <c r="BC89" s="23"/>
      <c r="BD89" s="24"/>
      <c r="BE89" s="14"/>
    </row>
    <row r="90" spans="1:57" s="2" customFormat="1" ht="15.2" customHeight="1">
      <c r="A90" s="14"/>
      <c r="B90" s="80"/>
      <c r="C90" s="61" t="s">
        <v>27</v>
      </c>
      <c r="D90" s="62"/>
      <c r="E90" s="62"/>
      <c r="F90" s="62"/>
      <c r="G90" s="62"/>
      <c r="H90" s="62"/>
      <c r="I90" s="62"/>
      <c r="J90" s="62"/>
      <c r="K90" s="62"/>
      <c r="L90" s="94" t="str">
        <f>IF(E14="Vyplň údaj","",E14)</f>
        <v/>
      </c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1" t="s">
        <v>32</v>
      </c>
      <c r="AJ90" s="62"/>
      <c r="AK90" s="62"/>
      <c r="AL90" s="62"/>
      <c r="AM90" s="112" t="str">
        <f>IF(E20="","",E20)</f>
        <v>ing.Evžen Kozák</v>
      </c>
      <c r="AN90" s="113"/>
      <c r="AO90" s="113"/>
      <c r="AP90" s="113"/>
      <c r="AQ90" s="14"/>
      <c r="AR90" s="15"/>
      <c r="AS90" s="116"/>
      <c r="AT90" s="117"/>
      <c r="AU90" s="25"/>
      <c r="AV90" s="25"/>
      <c r="AW90" s="25"/>
      <c r="AX90" s="25"/>
      <c r="AY90" s="25"/>
      <c r="AZ90" s="25"/>
      <c r="BA90" s="25"/>
      <c r="BB90" s="25"/>
      <c r="BC90" s="25"/>
      <c r="BD90" s="26"/>
      <c r="BE90" s="14"/>
    </row>
    <row r="91" spans="1:57" s="2" customFormat="1" ht="10.9" customHeight="1">
      <c r="A91" s="14"/>
      <c r="B91" s="80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14"/>
      <c r="AR91" s="15"/>
      <c r="AS91" s="116"/>
      <c r="AT91" s="117"/>
      <c r="AU91" s="25"/>
      <c r="AV91" s="25"/>
      <c r="AW91" s="25"/>
      <c r="AX91" s="25"/>
      <c r="AY91" s="25"/>
      <c r="AZ91" s="25"/>
      <c r="BA91" s="25"/>
      <c r="BB91" s="25"/>
      <c r="BC91" s="25"/>
      <c r="BD91" s="26"/>
      <c r="BE91" s="14"/>
    </row>
    <row r="92" spans="1:57" s="2" customFormat="1" ht="29.25" customHeight="1">
      <c r="A92" s="14"/>
      <c r="B92" s="80"/>
      <c r="C92" s="125" t="s">
        <v>56</v>
      </c>
      <c r="D92" s="126"/>
      <c r="E92" s="126"/>
      <c r="F92" s="126"/>
      <c r="G92" s="126"/>
      <c r="H92" s="66"/>
      <c r="I92" s="127" t="s">
        <v>57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8" t="s">
        <v>58</v>
      </c>
      <c r="AH92" s="126"/>
      <c r="AI92" s="126"/>
      <c r="AJ92" s="126"/>
      <c r="AK92" s="126"/>
      <c r="AL92" s="126"/>
      <c r="AM92" s="126"/>
      <c r="AN92" s="127" t="s">
        <v>59</v>
      </c>
      <c r="AO92" s="126"/>
      <c r="AP92" s="129"/>
      <c r="AQ92" s="27" t="s">
        <v>60</v>
      </c>
      <c r="AR92" s="15"/>
      <c r="AS92" s="28" t="s">
        <v>61</v>
      </c>
      <c r="AT92" s="29" t="s">
        <v>62</v>
      </c>
      <c r="AU92" s="29" t="s">
        <v>63</v>
      </c>
      <c r="AV92" s="29" t="s">
        <v>64</v>
      </c>
      <c r="AW92" s="29" t="s">
        <v>65</v>
      </c>
      <c r="AX92" s="29" t="s">
        <v>66</v>
      </c>
      <c r="AY92" s="29" t="s">
        <v>67</v>
      </c>
      <c r="AZ92" s="29" t="s">
        <v>68</v>
      </c>
      <c r="BA92" s="29" t="s">
        <v>69</v>
      </c>
      <c r="BB92" s="29" t="s">
        <v>70</v>
      </c>
      <c r="BC92" s="29" t="s">
        <v>71</v>
      </c>
      <c r="BD92" s="30" t="s">
        <v>72</v>
      </c>
      <c r="BE92" s="14"/>
    </row>
    <row r="93" spans="1:57" s="2" customFormat="1" ht="10.9" customHeight="1">
      <c r="A93" s="14"/>
      <c r="B93" s="80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14"/>
      <c r="AR93" s="15"/>
      <c r="AS93" s="31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3"/>
      <c r="BE93" s="14"/>
    </row>
    <row r="94" spans="2:90" s="6" customFormat="1" ht="32.45" customHeight="1">
      <c r="B94" s="99"/>
      <c r="C94" s="75" t="s">
        <v>73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30">
        <f>ROUND(SUM(AG95:AG97),2)</f>
        <v>0</v>
      </c>
      <c r="AH94" s="130"/>
      <c r="AI94" s="130"/>
      <c r="AJ94" s="130"/>
      <c r="AK94" s="130"/>
      <c r="AL94" s="130"/>
      <c r="AM94" s="130"/>
      <c r="AN94" s="131">
        <f>SUM(AG94,AT94)</f>
        <v>0</v>
      </c>
      <c r="AO94" s="131"/>
      <c r="AP94" s="131"/>
      <c r="AQ94" s="35" t="s">
        <v>1</v>
      </c>
      <c r="AR94" s="34"/>
      <c r="AS94" s="36">
        <f>ROUND(SUM(AS95:AS97),2)</f>
        <v>0</v>
      </c>
      <c r="AT94" s="37">
        <f>ROUND(SUM(AV94:AW94),2)</f>
        <v>0</v>
      </c>
      <c r="AU94" s="38" t="e">
        <f>ROUND(SUM(AU95:AU97),5)</f>
        <v>#REF!</v>
      </c>
      <c r="AV94" s="37">
        <f>ROUND(AZ94*L29,2)</f>
        <v>0</v>
      </c>
      <c r="AW94" s="37">
        <f>ROUND(BA94*L30,2)</f>
        <v>0</v>
      </c>
      <c r="AX94" s="37">
        <f>ROUND(BB94*L29,2)</f>
        <v>0</v>
      </c>
      <c r="AY94" s="37">
        <f>ROUND(BC94*L30,2)</f>
        <v>0</v>
      </c>
      <c r="AZ94" s="37">
        <f>ROUND(SUM(AZ95:AZ97),2)</f>
        <v>0</v>
      </c>
      <c r="BA94" s="37">
        <f>ROUND(SUM(BA95:BA97),2)</f>
        <v>0</v>
      </c>
      <c r="BB94" s="37">
        <f>ROUND(SUM(BB95:BB97),2)</f>
        <v>0</v>
      </c>
      <c r="BC94" s="37">
        <f>ROUND(SUM(BC95:BC97),2)</f>
        <v>0</v>
      </c>
      <c r="BD94" s="39">
        <f>ROUND(SUM(BD95:BD97),2)</f>
        <v>0</v>
      </c>
      <c r="BS94" s="40" t="s">
        <v>74</v>
      </c>
      <c r="BT94" s="40" t="s">
        <v>75</v>
      </c>
      <c r="BU94" s="41" t="s">
        <v>76</v>
      </c>
      <c r="BV94" s="40" t="s">
        <v>77</v>
      </c>
      <c r="BW94" s="40" t="s">
        <v>4</v>
      </c>
      <c r="BX94" s="40" t="s">
        <v>78</v>
      </c>
      <c r="CL94" s="40" t="s">
        <v>1</v>
      </c>
    </row>
    <row r="95" spans="1:91" s="7" customFormat="1" ht="56.25" customHeight="1">
      <c r="A95" s="42" t="s">
        <v>79</v>
      </c>
      <c r="B95" s="101"/>
      <c r="C95" s="102"/>
      <c r="D95" s="108" t="s">
        <v>80</v>
      </c>
      <c r="E95" s="108"/>
      <c r="F95" s="108"/>
      <c r="G95" s="108"/>
      <c r="H95" s="108"/>
      <c r="I95" s="103"/>
      <c r="J95" s="108" t="s">
        <v>927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6">
        <f>'2019078-301.1 - SO. 301.1...'!J96</f>
        <v>0</v>
      </c>
      <c r="AH95" s="107"/>
      <c r="AI95" s="107"/>
      <c r="AJ95" s="107"/>
      <c r="AK95" s="107"/>
      <c r="AL95" s="107"/>
      <c r="AM95" s="107"/>
      <c r="AN95" s="106">
        <f>SUM(AG95,AT95)</f>
        <v>0</v>
      </c>
      <c r="AO95" s="107"/>
      <c r="AP95" s="107"/>
      <c r="AQ95" s="44" t="s">
        <v>81</v>
      </c>
      <c r="AR95" s="43"/>
      <c r="AS95" s="45">
        <v>0</v>
      </c>
      <c r="AT95" s="46">
        <f>ROUND(SUM(AV95:AW95),2)</f>
        <v>0</v>
      </c>
      <c r="AU95" s="47">
        <f>'2019078-301.1 - SO. 301.1...'!P124</f>
        <v>0</v>
      </c>
      <c r="AV95" s="46">
        <f>'2019078-301.1 - SO. 301.1...'!J33</f>
        <v>0</v>
      </c>
      <c r="AW95" s="46">
        <f>'2019078-301.1 - SO. 301.1...'!J34</f>
        <v>0</v>
      </c>
      <c r="AX95" s="46">
        <f>'2019078-301.1 - SO. 301.1...'!J35</f>
        <v>0</v>
      </c>
      <c r="AY95" s="46">
        <f>'2019078-301.1 - SO. 301.1...'!J36</f>
        <v>0</v>
      </c>
      <c r="AZ95" s="46">
        <f>'2019078-301.1 - SO. 301.1...'!F33</f>
        <v>0</v>
      </c>
      <c r="BA95" s="46">
        <f>'2019078-301.1 - SO. 301.1...'!F34</f>
        <v>0</v>
      </c>
      <c r="BB95" s="46">
        <f>'2019078-301.1 - SO. 301.1...'!F35</f>
        <v>0</v>
      </c>
      <c r="BC95" s="46">
        <f>'2019078-301.1 - SO. 301.1...'!F36</f>
        <v>0</v>
      </c>
      <c r="BD95" s="48">
        <f>'2019078-301.1 - SO. 301.1...'!F37</f>
        <v>0</v>
      </c>
      <c r="BT95" s="49" t="s">
        <v>82</v>
      </c>
      <c r="BV95" s="49" t="s">
        <v>77</v>
      </c>
      <c r="BW95" s="49" t="s">
        <v>83</v>
      </c>
      <c r="BX95" s="49" t="s">
        <v>4</v>
      </c>
      <c r="CL95" s="49" t="s">
        <v>1</v>
      </c>
      <c r="CM95" s="49" t="s">
        <v>84</v>
      </c>
    </row>
    <row r="96" spans="1:91" s="7" customFormat="1" ht="56.25" customHeight="1">
      <c r="A96" s="42" t="s">
        <v>79</v>
      </c>
      <c r="B96" s="101"/>
      <c r="C96" s="102"/>
      <c r="D96" s="108" t="s">
        <v>85</v>
      </c>
      <c r="E96" s="108"/>
      <c r="F96" s="108"/>
      <c r="G96" s="108"/>
      <c r="H96" s="108"/>
      <c r="I96" s="103"/>
      <c r="J96" s="108" t="s">
        <v>928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6">
        <f>'2019078-302.1 - SO. 302.1...'!J96</f>
        <v>0</v>
      </c>
      <c r="AH96" s="107"/>
      <c r="AI96" s="107"/>
      <c r="AJ96" s="107"/>
      <c r="AK96" s="107"/>
      <c r="AL96" s="107"/>
      <c r="AM96" s="107"/>
      <c r="AN96" s="106">
        <f>SUM(AG96,AT96)</f>
        <v>0</v>
      </c>
      <c r="AO96" s="107"/>
      <c r="AP96" s="107"/>
      <c r="AQ96" s="44" t="s">
        <v>81</v>
      </c>
      <c r="AR96" s="43"/>
      <c r="AS96" s="45">
        <v>0</v>
      </c>
      <c r="AT96" s="46">
        <f>ROUND(SUM(AV96:AW96),2)</f>
        <v>0</v>
      </c>
      <c r="AU96" s="47">
        <f>'2019078-302.1 - SO. 302.1...'!P125</f>
        <v>0</v>
      </c>
      <c r="AV96" s="46">
        <f>'2019078-302.1 - SO. 302.1...'!J33</f>
        <v>0</v>
      </c>
      <c r="AW96" s="46">
        <f>'2019078-302.1 - SO. 302.1...'!J34</f>
        <v>0</v>
      </c>
      <c r="AX96" s="46">
        <f>'2019078-302.1 - SO. 302.1...'!J35</f>
        <v>0</v>
      </c>
      <c r="AY96" s="46">
        <f>'2019078-302.1 - SO. 302.1...'!J36</f>
        <v>0</v>
      </c>
      <c r="AZ96" s="46">
        <f>'2019078-302.1 - SO. 302.1...'!F33</f>
        <v>0</v>
      </c>
      <c r="BA96" s="46">
        <f>'2019078-302.1 - SO. 302.1...'!F34</f>
        <v>0</v>
      </c>
      <c r="BB96" s="46">
        <f>'2019078-302.1 - SO. 302.1...'!F35</f>
        <v>0</v>
      </c>
      <c r="BC96" s="46">
        <f>'2019078-302.1 - SO. 302.1...'!F36</f>
        <v>0</v>
      </c>
      <c r="BD96" s="48">
        <f>'2019078-302.1 - SO. 302.1...'!F37</f>
        <v>0</v>
      </c>
      <c r="BT96" s="49" t="s">
        <v>82</v>
      </c>
      <c r="BV96" s="49" t="s">
        <v>77</v>
      </c>
      <c r="BW96" s="49" t="s">
        <v>86</v>
      </c>
      <c r="BX96" s="49" t="s">
        <v>4</v>
      </c>
      <c r="CL96" s="49" t="s">
        <v>1</v>
      </c>
      <c r="CM96" s="49" t="s">
        <v>84</v>
      </c>
    </row>
    <row r="97" spans="1:91" s="7" customFormat="1" ht="56.25" customHeight="1">
      <c r="A97" s="42" t="s">
        <v>79</v>
      </c>
      <c r="B97" s="101"/>
      <c r="C97" s="102"/>
      <c r="D97" s="108" t="s">
        <v>87</v>
      </c>
      <c r="E97" s="108"/>
      <c r="F97" s="108"/>
      <c r="G97" s="108"/>
      <c r="H97" s="108"/>
      <c r="I97" s="103"/>
      <c r="J97" s="108" t="s">
        <v>88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6">
        <f>'2019078-VON - VEDLEJŠÍ A ...'!J96</f>
        <v>0</v>
      </c>
      <c r="AH97" s="107"/>
      <c r="AI97" s="107"/>
      <c r="AJ97" s="107"/>
      <c r="AK97" s="107"/>
      <c r="AL97" s="107"/>
      <c r="AM97" s="107"/>
      <c r="AN97" s="106">
        <f>SUM(AG97,AT97)</f>
        <v>0</v>
      </c>
      <c r="AO97" s="107"/>
      <c r="AP97" s="107"/>
      <c r="AQ97" s="44" t="s">
        <v>81</v>
      </c>
      <c r="AR97" s="43"/>
      <c r="AS97" s="50">
        <v>0</v>
      </c>
      <c r="AT97" s="51">
        <f>ROUND(SUM(AV97:AW97),2)</f>
        <v>0</v>
      </c>
      <c r="AU97" s="52" t="e">
        <f>'2019078-VON - VEDLEJŠÍ A ...'!P117</f>
        <v>#REF!</v>
      </c>
      <c r="AV97" s="51">
        <f>'2019078-VON - VEDLEJŠÍ A ...'!J33</f>
        <v>0</v>
      </c>
      <c r="AW97" s="51">
        <f>'2019078-VON - VEDLEJŠÍ A ...'!J34</f>
        <v>0</v>
      </c>
      <c r="AX97" s="51">
        <f>'2019078-VON - VEDLEJŠÍ A ...'!J35</f>
        <v>0</v>
      </c>
      <c r="AY97" s="51">
        <f>'2019078-VON - VEDLEJŠÍ A ...'!J36</f>
        <v>0</v>
      </c>
      <c r="AZ97" s="51">
        <f>'2019078-VON - VEDLEJŠÍ A ...'!F33</f>
        <v>0</v>
      </c>
      <c r="BA97" s="51">
        <f>'2019078-VON - VEDLEJŠÍ A ...'!F34</f>
        <v>0</v>
      </c>
      <c r="BB97" s="51">
        <f>'2019078-VON - VEDLEJŠÍ A ...'!F35</f>
        <v>0</v>
      </c>
      <c r="BC97" s="51">
        <f>'2019078-VON - VEDLEJŠÍ A ...'!F36</f>
        <v>0</v>
      </c>
      <c r="BD97" s="53">
        <f>'2019078-VON - VEDLEJŠÍ A ...'!F37</f>
        <v>0</v>
      </c>
      <c r="BT97" s="49" t="s">
        <v>82</v>
      </c>
      <c r="BV97" s="49" t="s">
        <v>77</v>
      </c>
      <c r="BW97" s="49" t="s">
        <v>89</v>
      </c>
      <c r="BX97" s="49" t="s">
        <v>4</v>
      </c>
      <c r="CL97" s="49" t="s">
        <v>1</v>
      </c>
      <c r="CM97" s="49" t="s">
        <v>84</v>
      </c>
    </row>
    <row r="98" spans="1:57" s="2" customFormat="1" ht="30" customHeight="1">
      <c r="A98" s="14"/>
      <c r="B98" s="80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14"/>
      <c r="AR98" s="15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</row>
    <row r="99" spans="1:57" s="2" customFormat="1" ht="6.95" customHeight="1">
      <c r="A99" s="14"/>
      <c r="B99" s="84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19"/>
      <c r="AR99" s="15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</sheetData>
  <sheetProtection password="DBFF" sheet="1" objects="1" scenarios="1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19078-301.1 - SO. 301.1...'!C2" display="/"/>
    <hyperlink ref="A96" location="'2019078-302.1 - SO. 302.1...'!C2" display="/"/>
    <hyperlink ref="A97" location="'2019078-VON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69"/>
  <sheetViews>
    <sheetView showGridLines="0" workbookViewId="0" topLeftCell="A106">
      <selection activeCell="I127" sqref="I127"/>
    </sheetView>
  </sheetViews>
  <sheetFormatPr defaultColWidth="9.140625" defaultRowHeight="12"/>
  <cols>
    <col min="1" max="1" width="8.28125" style="144" customWidth="1"/>
    <col min="2" max="2" width="1.1484375" style="144" customWidth="1"/>
    <col min="3" max="3" width="4.140625" style="145" customWidth="1"/>
    <col min="4" max="4" width="4.28125" style="145" customWidth="1"/>
    <col min="5" max="5" width="17.140625" style="145" customWidth="1"/>
    <col min="6" max="6" width="50.8515625" style="145" customWidth="1"/>
    <col min="7" max="7" width="7.421875" style="145" customWidth="1"/>
    <col min="8" max="8" width="14.00390625" style="145" customWidth="1"/>
    <col min="9" max="9" width="15.8515625" style="145" customWidth="1"/>
    <col min="10" max="10" width="22.28125" style="145" customWidth="1"/>
    <col min="11" max="11" width="22.28125" style="144" hidden="1" customWidth="1"/>
    <col min="12" max="12" width="9.28125" style="144" hidden="1" customWidth="1"/>
    <col min="13" max="13" width="10.8515625" style="144" hidden="1" customWidth="1"/>
    <col min="14" max="14" width="9.28125" style="144" hidden="1" customWidth="1"/>
    <col min="15" max="20" width="14.140625" style="144" hidden="1" customWidth="1"/>
    <col min="21" max="21" width="16.28125" style="144" customWidth="1"/>
    <col min="22" max="22" width="12.28125" style="144" customWidth="1"/>
    <col min="23" max="23" width="16.28125" style="144" customWidth="1"/>
    <col min="24" max="24" width="12.28125" style="144" customWidth="1"/>
    <col min="25" max="25" width="15.00390625" style="144" customWidth="1"/>
    <col min="26" max="26" width="11.00390625" style="144" customWidth="1"/>
    <col min="27" max="27" width="15.00390625" style="144" customWidth="1"/>
    <col min="28" max="28" width="16.28125" style="144" customWidth="1"/>
    <col min="29" max="29" width="11.00390625" style="144" customWidth="1"/>
    <col min="30" max="30" width="15.00390625" style="144" customWidth="1"/>
    <col min="31" max="31" width="16.28125" style="144" customWidth="1"/>
    <col min="32" max="43" width="9.28125" style="144" customWidth="1"/>
    <col min="44" max="65" width="9.28125" style="144" hidden="1" customWidth="1"/>
    <col min="66" max="16384" width="9.28125" style="144" customWidth="1"/>
  </cols>
  <sheetData>
    <row r="1" ht="12"/>
    <row r="2" spans="12:46" ht="36.95" customHeight="1">
      <c r="L2" s="146" t="s">
        <v>5</v>
      </c>
      <c r="M2" s="147"/>
      <c r="N2" s="147"/>
      <c r="O2" s="147"/>
      <c r="P2" s="147"/>
      <c r="Q2" s="147"/>
      <c r="R2" s="147"/>
      <c r="S2" s="147"/>
      <c r="T2" s="147"/>
      <c r="U2" s="147"/>
      <c r="V2" s="147"/>
      <c r="AT2" s="148" t="s">
        <v>83</v>
      </c>
    </row>
    <row r="3" spans="2:46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1"/>
      <c r="L3" s="152"/>
      <c r="AT3" s="148" t="s">
        <v>84</v>
      </c>
    </row>
    <row r="4" spans="2:46" ht="24.95" customHeight="1">
      <c r="B4" s="152"/>
      <c r="D4" s="153" t="s">
        <v>90</v>
      </c>
      <c r="L4" s="152"/>
      <c r="M4" s="154" t="s">
        <v>10</v>
      </c>
      <c r="AT4" s="148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16.5" customHeight="1">
      <c r="B7" s="152"/>
      <c r="E7" s="156" t="str">
        <f>'Rekapitulace stavby'!K6</f>
        <v>Kosmonosy-Boleslavská ulice-obnova vodovodu a kanalizace 1.etapa</v>
      </c>
      <c r="F7" s="157"/>
      <c r="G7" s="157"/>
      <c r="H7" s="157"/>
      <c r="L7" s="152"/>
    </row>
    <row r="8" spans="1:31" s="162" customFormat="1" ht="12" customHeight="1">
      <c r="A8" s="158"/>
      <c r="B8" s="159"/>
      <c r="C8" s="160"/>
      <c r="D8" s="155" t="s">
        <v>91</v>
      </c>
      <c r="E8" s="160"/>
      <c r="F8" s="160"/>
      <c r="G8" s="160"/>
      <c r="H8" s="160"/>
      <c r="I8" s="160"/>
      <c r="J8" s="160"/>
      <c r="K8" s="158"/>
      <c r="L8" s="161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s="162" customFormat="1" ht="30" customHeight="1">
      <c r="A9" s="158"/>
      <c r="B9" s="159"/>
      <c r="C9" s="160"/>
      <c r="D9" s="160"/>
      <c r="E9" s="163" t="s">
        <v>927</v>
      </c>
      <c r="F9" s="164"/>
      <c r="G9" s="164"/>
      <c r="H9" s="164"/>
      <c r="I9" s="160"/>
      <c r="J9" s="160"/>
      <c r="K9" s="158"/>
      <c r="L9" s="161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s="162" customFormat="1" ht="12">
      <c r="A10" s="158"/>
      <c r="B10" s="159"/>
      <c r="C10" s="160"/>
      <c r="D10" s="160"/>
      <c r="E10" s="160"/>
      <c r="F10" s="160"/>
      <c r="G10" s="160"/>
      <c r="H10" s="160"/>
      <c r="I10" s="160"/>
      <c r="J10" s="160"/>
      <c r="K10" s="158"/>
      <c r="L10" s="161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s="162" customFormat="1" ht="12" customHeight="1">
      <c r="A11" s="158"/>
      <c r="B11" s="159"/>
      <c r="C11" s="160"/>
      <c r="D11" s="155" t="s">
        <v>17</v>
      </c>
      <c r="E11" s="160"/>
      <c r="F11" s="165" t="s">
        <v>1</v>
      </c>
      <c r="G11" s="160"/>
      <c r="H11" s="160"/>
      <c r="I11" s="155" t="s">
        <v>18</v>
      </c>
      <c r="J11" s="165" t="s">
        <v>1</v>
      </c>
      <c r="K11" s="158"/>
      <c r="L11" s="161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s="162" customFormat="1" ht="12" customHeight="1">
      <c r="A12" s="158"/>
      <c r="B12" s="159"/>
      <c r="C12" s="160"/>
      <c r="D12" s="155" t="s">
        <v>19</v>
      </c>
      <c r="E12" s="160"/>
      <c r="F12" s="165" t="s">
        <v>20</v>
      </c>
      <c r="G12" s="160"/>
      <c r="H12" s="160"/>
      <c r="I12" s="155" t="s">
        <v>21</v>
      </c>
      <c r="J12" s="166" t="str">
        <f>'Rekapitulace stavby'!AN8</f>
        <v>22. 11. 2022</v>
      </c>
      <c r="K12" s="158"/>
      <c r="L12" s="161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s="162" customFormat="1" ht="10.9" customHeight="1">
      <c r="A13" s="158"/>
      <c r="B13" s="159"/>
      <c r="C13" s="160"/>
      <c r="D13" s="160"/>
      <c r="E13" s="160"/>
      <c r="F13" s="160"/>
      <c r="G13" s="160"/>
      <c r="H13" s="160"/>
      <c r="I13" s="160"/>
      <c r="J13" s="160"/>
      <c r="K13" s="158"/>
      <c r="L13" s="161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s="162" customFormat="1" ht="12" customHeight="1">
      <c r="A14" s="158"/>
      <c r="B14" s="159"/>
      <c r="C14" s="160"/>
      <c r="D14" s="155" t="s">
        <v>23</v>
      </c>
      <c r="E14" s="160"/>
      <c r="F14" s="160"/>
      <c r="G14" s="160"/>
      <c r="H14" s="160"/>
      <c r="I14" s="155" t="s">
        <v>24</v>
      </c>
      <c r="J14" s="165" t="s">
        <v>1</v>
      </c>
      <c r="K14" s="158"/>
      <c r="L14" s="161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s="162" customFormat="1" ht="18" customHeight="1">
      <c r="A15" s="158"/>
      <c r="B15" s="159"/>
      <c r="C15" s="160"/>
      <c r="D15" s="160"/>
      <c r="E15" s="165" t="s">
        <v>25</v>
      </c>
      <c r="F15" s="160"/>
      <c r="G15" s="160"/>
      <c r="H15" s="160"/>
      <c r="I15" s="155" t="s">
        <v>26</v>
      </c>
      <c r="J15" s="165" t="s">
        <v>1</v>
      </c>
      <c r="K15" s="158"/>
      <c r="L15" s="161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s="162" customFormat="1" ht="6.95" customHeight="1">
      <c r="A16" s="158"/>
      <c r="B16" s="159"/>
      <c r="C16" s="160"/>
      <c r="D16" s="160"/>
      <c r="E16" s="160"/>
      <c r="F16" s="160"/>
      <c r="G16" s="160"/>
      <c r="H16" s="160"/>
      <c r="I16" s="160"/>
      <c r="J16" s="160"/>
      <c r="K16" s="158"/>
      <c r="L16" s="161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s="162" customFormat="1" ht="12" customHeight="1">
      <c r="A17" s="158"/>
      <c r="B17" s="159"/>
      <c r="C17" s="160"/>
      <c r="D17" s="155" t="s">
        <v>27</v>
      </c>
      <c r="E17" s="160"/>
      <c r="F17" s="160"/>
      <c r="G17" s="160"/>
      <c r="H17" s="160"/>
      <c r="I17" s="155" t="s">
        <v>24</v>
      </c>
      <c r="J17" s="165" t="str">
        <f>'Rekapitulace stavby'!AN13</f>
        <v>Vyplň údaj</v>
      </c>
      <c r="K17" s="158"/>
      <c r="L17" s="161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s="162" customFormat="1" ht="18" customHeight="1">
      <c r="A18" s="158"/>
      <c r="B18" s="159"/>
      <c r="C18" s="160"/>
      <c r="D18" s="160"/>
      <c r="E18" s="167" t="str">
        <f>'Rekapitulace stavby'!E14</f>
        <v>Vyplň údaj</v>
      </c>
      <c r="F18" s="167"/>
      <c r="G18" s="167"/>
      <c r="H18" s="167"/>
      <c r="I18" s="155" t="s">
        <v>26</v>
      </c>
      <c r="J18" s="165" t="str">
        <f>'Rekapitulace stavby'!AN14</f>
        <v>Vyplň údaj</v>
      </c>
      <c r="K18" s="158"/>
      <c r="L18" s="161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s="162" customFormat="1" ht="6.95" customHeight="1">
      <c r="A19" s="158"/>
      <c r="B19" s="159"/>
      <c r="C19" s="160"/>
      <c r="D19" s="160"/>
      <c r="E19" s="160"/>
      <c r="F19" s="160"/>
      <c r="G19" s="160"/>
      <c r="H19" s="160"/>
      <c r="I19" s="160"/>
      <c r="J19" s="160"/>
      <c r="K19" s="158"/>
      <c r="L19" s="161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s="162" customFormat="1" ht="12" customHeight="1">
      <c r="A20" s="158"/>
      <c r="B20" s="159"/>
      <c r="C20" s="160"/>
      <c r="D20" s="155" t="s">
        <v>29</v>
      </c>
      <c r="E20" s="160"/>
      <c r="F20" s="160"/>
      <c r="G20" s="160"/>
      <c r="H20" s="160"/>
      <c r="I20" s="155" t="s">
        <v>24</v>
      </c>
      <c r="J20" s="165" t="s">
        <v>1</v>
      </c>
      <c r="K20" s="158"/>
      <c r="L20" s="161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s="162" customFormat="1" ht="18" customHeight="1">
      <c r="A21" s="158"/>
      <c r="B21" s="159"/>
      <c r="C21" s="160"/>
      <c r="D21" s="160"/>
      <c r="E21" s="165" t="s">
        <v>30</v>
      </c>
      <c r="F21" s="160"/>
      <c r="G21" s="160"/>
      <c r="H21" s="160"/>
      <c r="I21" s="155" t="s">
        <v>26</v>
      </c>
      <c r="J21" s="165" t="s">
        <v>1</v>
      </c>
      <c r="K21" s="158"/>
      <c r="L21" s="161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s="162" customFormat="1" ht="6.95" customHeight="1">
      <c r="A22" s="158"/>
      <c r="B22" s="159"/>
      <c r="C22" s="160"/>
      <c r="D22" s="160"/>
      <c r="E22" s="160"/>
      <c r="F22" s="160"/>
      <c r="G22" s="160"/>
      <c r="H22" s="160"/>
      <c r="I22" s="160"/>
      <c r="J22" s="160"/>
      <c r="K22" s="158"/>
      <c r="L22" s="161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s="162" customFormat="1" ht="12" customHeight="1">
      <c r="A23" s="158"/>
      <c r="B23" s="159"/>
      <c r="C23" s="160"/>
      <c r="D23" s="155" t="s">
        <v>32</v>
      </c>
      <c r="E23" s="160"/>
      <c r="F23" s="160"/>
      <c r="G23" s="160"/>
      <c r="H23" s="160"/>
      <c r="I23" s="155" t="s">
        <v>24</v>
      </c>
      <c r="J23" s="165" t="s">
        <v>1</v>
      </c>
      <c r="K23" s="158"/>
      <c r="L23" s="161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s="162" customFormat="1" ht="18" customHeight="1">
      <c r="A24" s="158"/>
      <c r="B24" s="159"/>
      <c r="C24" s="160"/>
      <c r="D24" s="160"/>
      <c r="E24" s="165" t="s">
        <v>33</v>
      </c>
      <c r="F24" s="160"/>
      <c r="G24" s="160"/>
      <c r="H24" s="160"/>
      <c r="I24" s="155" t="s">
        <v>26</v>
      </c>
      <c r="J24" s="165" t="s">
        <v>1</v>
      </c>
      <c r="K24" s="158"/>
      <c r="L24" s="161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s="162" customFormat="1" ht="6.95" customHeight="1">
      <c r="A25" s="158"/>
      <c r="B25" s="159"/>
      <c r="C25" s="160"/>
      <c r="D25" s="160"/>
      <c r="E25" s="160"/>
      <c r="F25" s="160"/>
      <c r="G25" s="160"/>
      <c r="H25" s="160"/>
      <c r="I25" s="160"/>
      <c r="J25" s="160"/>
      <c r="K25" s="158"/>
      <c r="L25" s="161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s="162" customFormat="1" ht="12" customHeight="1">
      <c r="A26" s="158"/>
      <c r="B26" s="159"/>
      <c r="C26" s="160"/>
      <c r="D26" s="155" t="s">
        <v>34</v>
      </c>
      <c r="E26" s="160"/>
      <c r="F26" s="160"/>
      <c r="G26" s="160"/>
      <c r="H26" s="160"/>
      <c r="I26" s="160"/>
      <c r="J26" s="160"/>
      <c r="K26" s="158"/>
      <c r="L26" s="161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31" s="173" customFormat="1" ht="16.5" customHeight="1">
      <c r="A27" s="168"/>
      <c r="B27" s="169"/>
      <c r="C27" s="170"/>
      <c r="D27" s="170"/>
      <c r="E27" s="171" t="s">
        <v>1</v>
      </c>
      <c r="F27" s="171"/>
      <c r="G27" s="171"/>
      <c r="H27" s="171"/>
      <c r="I27" s="170"/>
      <c r="J27" s="170"/>
      <c r="K27" s="168"/>
      <c r="L27" s="172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s="162" customFormat="1" ht="6.95" customHeight="1">
      <c r="A28" s="158"/>
      <c r="B28" s="159"/>
      <c r="C28" s="160"/>
      <c r="D28" s="160"/>
      <c r="E28" s="160"/>
      <c r="F28" s="160"/>
      <c r="G28" s="160"/>
      <c r="H28" s="160"/>
      <c r="I28" s="160"/>
      <c r="J28" s="160"/>
      <c r="K28" s="158"/>
      <c r="L28" s="161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s="162" customFormat="1" ht="6.95" customHeight="1">
      <c r="A29" s="158"/>
      <c r="B29" s="159"/>
      <c r="C29" s="160"/>
      <c r="D29" s="174"/>
      <c r="E29" s="174"/>
      <c r="F29" s="174"/>
      <c r="G29" s="174"/>
      <c r="H29" s="174"/>
      <c r="I29" s="174"/>
      <c r="J29" s="174"/>
      <c r="K29" s="175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62" customFormat="1" ht="25.35" customHeight="1">
      <c r="A30" s="158"/>
      <c r="B30" s="159"/>
      <c r="C30" s="160"/>
      <c r="D30" s="176" t="s">
        <v>35</v>
      </c>
      <c r="E30" s="160"/>
      <c r="F30" s="160"/>
      <c r="G30" s="160"/>
      <c r="H30" s="160"/>
      <c r="I30" s="160"/>
      <c r="J30" s="177">
        <f>ROUND(J124,2)</f>
        <v>0</v>
      </c>
      <c r="K30" s="158"/>
      <c r="L30" s="161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s="162" customFormat="1" ht="6.95" customHeight="1">
      <c r="A31" s="158"/>
      <c r="B31" s="159"/>
      <c r="C31" s="160"/>
      <c r="D31" s="174"/>
      <c r="E31" s="174"/>
      <c r="F31" s="174"/>
      <c r="G31" s="174"/>
      <c r="H31" s="174"/>
      <c r="I31" s="174"/>
      <c r="J31" s="174"/>
      <c r="K31" s="175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pans="1:31" s="162" customFormat="1" ht="14.45" customHeight="1">
      <c r="A32" s="158"/>
      <c r="B32" s="159"/>
      <c r="C32" s="160"/>
      <c r="D32" s="160"/>
      <c r="E32" s="160"/>
      <c r="F32" s="178" t="s">
        <v>37</v>
      </c>
      <c r="G32" s="160"/>
      <c r="H32" s="160"/>
      <c r="I32" s="178" t="s">
        <v>36</v>
      </c>
      <c r="J32" s="178" t="s">
        <v>38</v>
      </c>
      <c r="K32" s="158"/>
      <c r="L32" s="161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s="162" customFormat="1" ht="14.45" customHeight="1">
      <c r="A33" s="158"/>
      <c r="B33" s="159"/>
      <c r="C33" s="160"/>
      <c r="D33" s="179" t="s">
        <v>39</v>
      </c>
      <c r="E33" s="155" t="s">
        <v>40</v>
      </c>
      <c r="F33" s="180">
        <f>ROUND((SUM(BE124:BE268)),2)</f>
        <v>0</v>
      </c>
      <c r="G33" s="160"/>
      <c r="H33" s="160"/>
      <c r="I33" s="181">
        <v>0.21</v>
      </c>
      <c r="J33" s="180">
        <f>ROUND(((SUM(BE124:BE268))*I33),2)</f>
        <v>0</v>
      </c>
      <c r="K33" s="158"/>
      <c r="L33" s="161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</row>
    <row r="34" spans="1:31" s="162" customFormat="1" ht="14.45" customHeight="1">
      <c r="A34" s="158"/>
      <c r="B34" s="159"/>
      <c r="C34" s="160"/>
      <c r="D34" s="160"/>
      <c r="E34" s="155" t="s">
        <v>41</v>
      </c>
      <c r="F34" s="180">
        <f>ROUND((SUM(BF124:BF268)),2)</f>
        <v>0</v>
      </c>
      <c r="G34" s="160"/>
      <c r="H34" s="160"/>
      <c r="I34" s="181">
        <v>0.15</v>
      </c>
      <c r="J34" s="180">
        <f>ROUND(((SUM(BF124:BF268))*I34),2)</f>
        <v>0</v>
      </c>
      <c r="K34" s="158"/>
      <c r="L34" s="161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1" s="162" customFormat="1" ht="14.45" customHeight="1">
      <c r="A35" s="158"/>
      <c r="B35" s="159"/>
      <c r="C35" s="160"/>
      <c r="D35" s="160"/>
      <c r="E35" s="155" t="s">
        <v>42</v>
      </c>
      <c r="F35" s="180">
        <f>ROUND((SUM(BG124:BG268)),2)</f>
        <v>0</v>
      </c>
      <c r="G35" s="160"/>
      <c r="H35" s="160"/>
      <c r="I35" s="181">
        <v>0.21</v>
      </c>
      <c r="J35" s="180">
        <f>0</f>
        <v>0</v>
      </c>
      <c r="K35" s="158"/>
      <c r="L35" s="161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</row>
    <row r="36" spans="1:31" s="162" customFormat="1" ht="14.45" customHeight="1">
      <c r="A36" s="158"/>
      <c r="B36" s="159"/>
      <c r="C36" s="160"/>
      <c r="D36" s="160"/>
      <c r="E36" s="155" t="s">
        <v>43</v>
      </c>
      <c r="F36" s="180">
        <f>ROUND((SUM(BH124:BH268)),2)</f>
        <v>0</v>
      </c>
      <c r="G36" s="160"/>
      <c r="H36" s="160"/>
      <c r="I36" s="181">
        <v>0.15</v>
      </c>
      <c r="J36" s="180">
        <f>0</f>
        <v>0</v>
      </c>
      <c r="K36" s="158"/>
      <c r="L36" s="161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s="162" customFormat="1" ht="14.45" customHeight="1">
      <c r="A37" s="158"/>
      <c r="B37" s="159"/>
      <c r="C37" s="160"/>
      <c r="D37" s="160"/>
      <c r="E37" s="155" t="s">
        <v>44</v>
      </c>
      <c r="F37" s="180">
        <f>ROUND((SUM(BI124:BI268)),2)</f>
        <v>0</v>
      </c>
      <c r="G37" s="160"/>
      <c r="H37" s="160"/>
      <c r="I37" s="181">
        <v>0</v>
      </c>
      <c r="J37" s="180">
        <f>0</f>
        <v>0</v>
      </c>
      <c r="K37" s="158"/>
      <c r="L37" s="161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</row>
    <row r="38" spans="1:31" s="162" customFormat="1" ht="6.95" customHeight="1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58"/>
      <c r="L38" s="161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</row>
    <row r="39" spans="1:31" s="162" customFormat="1" ht="25.35" customHeight="1">
      <c r="A39" s="158"/>
      <c r="B39" s="159"/>
      <c r="C39" s="160"/>
      <c r="D39" s="182" t="s">
        <v>45</v>
      </c>
      <c r="E39" s="183"/>
      <c r="F39" s="183"/>
      <c r="G39" s="184" t="s">
        <v>46</v>
      </c>
      <c r="H39" s="185" t="s">
        <v>47</v>
      </c>
      <c r="I39" s="183"/>
      <c r="J39" s="186">
        <f>SUM(J30:J37)</f>
        <v>0</v>
      </c>
      <c r="K39" s="187"/>
      <c r="L39" s="161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</row>
    <row r="40" spans="1:31" s="162" customFormat="1" ht="14.45" customHeight="1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58"/>
      <c r="L40" s="161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62" customFormat="1" ht="14.45" customHeight="1">
      <c r="B50" s="161"/>
      <c r="C50" s="188"/>
      <c r="D50" s="189" t="s">
        <v>48</v>
      </c>
      <c r="E50" s="190"/>
      <c r="F50" s="190"/>
      <c r="G50" s="189" t="s">
        <v>49</v>
      </c>
      <c r="H50" s="190"/>
      <c r="I50" s="190"/>
      <c r="J50" s="190"/>
      <c r="K50" s="191"/>
      <c r="L50" s="161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62" customFormat="1" ht="12.75">
      <c r="A61" s="158"/>
      <c r="B61" s="159"/>
      <c r="C61" s="160"/>
      <c r="D61" s="192" t="s">
        <v>50</v>
      </c>
      <c r="E61" s="193"/>
      <c r="F61" s="194" t="s">
        <v>51</v>
      </c>
      <c r="G61" s="192" t="s">
        <v>50</v>
      </c>
      <c r="H61" s="193"/>
      <c r="I61" s="193"/>
      <c r="J61" s="195" t="s">
        <v>51</v>
      </c>
      <c r="K61" s="196"/>
      <c r="L61" s="161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62" customFormat="1" ht="12.75">
      <c r="A65" s="158"/>
      <c r="B65" s="159"/>
      <c r="C65" s="160"/>
      <c r="D65" s="189" t="s">
        <v>52</v>
      </c>
      <c r="E65" s="197"/>
      <c r="F65" s="197"/>
      <c r="G65" s="189" t="s">
        <v>53</v>
      </c>
      <c r="H65" s="197"/>
      <c r="I65" s="197"/>
      <c r="J65" s="197"/>
      <c r="K65" s="198"/>
      <c r="L65" s="161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62" customFormat="1" ht="12.75">
      <c r="A76" s="158"/>
      <c r="B76" s="159"/>
      <c r="C76" s="160"/>
      <c r="D76" s="192" t="s">
        <v>50</v>
      </c>
      <c r="E76" s="193"/>
      <c r="F76" s="194" t="s">
        <v>51</v>
      </c>
      <c r="G76" s="192" t="s">
        <v>50</v>
      </c>
      <c r="H76" s="193"/>
      <c r="I76" s="193"/>
      <c r="J76" s="195" t="s">
        <v>51</v>
      </c>
      <c r="K76" s="196"/>
      <c r="L76" s="161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</row>
    <row r="77" spans="1:31" s="162" customFormat="1" ht="14.45" customHeight="1">
      <c r="A77" s="158"/>
      <c r="B77" s="199"/>
      <c r="C77" s="200"/>
      <c r="D77" s="200"/>
      <c r="E77" s="200"/>
      <c r="F77" s="200"/>
      <c r="G77" s="200"/>
      <c r="H77" s="200"/>
      <c r="I77" s="200"/>
      <c r="J77" s="200"/>
      <c r="K77" s="201"/>
      <c r="L77" s="161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</row>
    <row r="81" spans="1:31" s="162" customFormat="1" ht="6.95" customHeight="1">
      <c r="A81" s="158"/>
      <c r="B81" s="202"/>
      <c r="C81" s="203"/>
      <c r="D81" s="203"/>
      <c r="E81" s="203"/>
      <c r="F81" s="203"/>
      <c r="G81" s="203"/>
      <c r="H81" s="203"/>
      <c r="I81" s="203"/>
      <c r="J81" s="203"/>
      <c r="K81" s="204"/>
      <c r="L81" s="161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</row>
    <row r="82" spans="1:31" s="162" customFormat="1" ht="24.95" customHeight="1">
      <c r="A82" s="158"/>
      <c r="B82" s="159"/>
      <c r="C82" s="153" t="s">
        <v>92</v>
      </c>
      <c r="D82" s="160"/>
      <c r="E82" s="160"/>
      <c r="F82" s="160"/>
      <c r="G82" s="160"/>
      <c r="H82" s="160"/>
      <c r="I82" s="160"/>
      <c r="J82" s="160"/>
      <c r="K82" s="158"/>
      <c r="L82" s="161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</row>
    <row r="83" spans="1:31" s="162" customFormat="1" ht="6.95" customHeight="1">
      <c r="A83" s="158"/>
      <c r="B83" s="159"/>
      <c r="C83" s="160"/>
      <c r="D83" s="160"/>
      <c r="E83" s="160"/>
      <c r="F83" s="160"/>
      <c r="G83" s="160"/>
      <c r="H83" s="160"/>
      <c r="I83" s="160"/>
      <c r="J83" s="160"/>
      <c r="K83" s="158"/>
      <c r="L83" s="161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</row>
    <row r="84" spans="1:31" s="162" customFormat="1" ht="12" customHeight="1">
      <c r="A84" s="158"/>
      <c r="B84" s="159"/>
      <c r="C84" s="155" t="s">
        <v>16</v>
      </c>
      <c r="D84" s="160"/>
      <c r="E84" s="160"/>
      <c r="F84" s="160"/>
      <c r="G84" s="160"/>
      <c r="H84" s="160"/>
      <c r="I84" s="160"/>
      <c r="J84" s="160"/>
      <c r="K84" s="158"/>
      <c r="L84" s="161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</row>
    <row r="85" spans="1:31" s="162" customFormat="1" ht="16.5" customHeight="1">
      <c r="A85" s="158"/>
      <c r="B85" s="159"/>
      <c r="C85" s="160"/>
      <c r="D85" s="160"/>
      <c r="E85" s="156" t="str">
        <f>E7</f>
        <v>Kosmonosy-Boleslavská ulice-obnova vodovodu a kanalizace 1.etapa</v>
      </c>
      <c r="F85" s="157"/>
      <c r="G85" s="157"/>
      <c r="H85" s="157"/>
      <c r="I85" s="160"/>
      <c r="J85" s="160"/>
      <c r="K85" s="158"/>
      <c r="L85" s="161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1:31" s="162" customFormat="1" ht="12" customHeight="1">
      <c r="A86" s="158"/>
      <c r="B86" s="159"/>
      <c r="C86" s="155" t="s">
        <v>91</v>
      </c>
      <c r="D86" s="160"/>
      <c r="E86" s="160"/>
      <c r="F86" s="160"/>
      <c r="G86" s="160"/>
      <c r="H86" s="160"/>
      <c r="I86" s="160"/>
      <c r="J86" s="160"/>
      <c r="K86" s="158"/>
      <c r="L86" s="161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</row>
    <row r="87" spans="1:31" s="162" customFormat="1" ht="30" customHeight="1">
      <c r="A87" s="158"/>
      <c r="B87" s="159"/>
      <c r="C87" s="160"/>
      <c r="D87" s="160"/>
      <c r="E87" s="163" t="str">
        <f>E9</f>
        <v xml:space="preserve">SO. 301.1 -  OBNOVA KANALIZACE </v>
      </c>
      <c r="F87" s="164"/>
      <c r="G87" s="164"/>
      <c r="H87" s="164"/>
      <c r="I87" s="160"/>
      <c r="J87" s="160"/>
      <c r="K87" s="158"/>
      <c r="L87" s="161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</row>
    <row r="88" spans="1:31" s="162" customFormat="1" ht="6.95" customHeight="1">
      <c r="A88" s="158"/>
      <c r="B88" s="159"/>
      <c r="C88" s="160"/>
      <c r="D88" s="160"/>
      <c r="E88" s="160"/>
      <c r="F88" s="160"/>
      <c r="G88" s="160"/>
      <c r="H88" s="160"/>
      <c r="I88" s="160"/>
      <c r="J88" s="160"/>
      <c r="K88" s="158"/>
      <c r="L88" s="161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</row>
    <row r="89" spans="1:31" s="162" customFormat="1" ht="12" customHeight="1">
      <c r="A89" s="158"/>
      <c r="B89" s="159"/>
      <c r="C89" s="155" t="s">
        <v>19</v>
      </c>
      <c r="D89" s="160"/>
      <c r="E89" s="160"/>
      <c r="F89" s="165" t="str">
        <f>F12</f>
        <v xml:space="preserve"> </v>
      </c>
      <c r="G89" s="160"/>
      <c r="H89" s="160"/>
      <c r="I89" s="155" t="s">
        <v>21</v>
      </c>
      <c r="J89" s="166" t="str">
        <f>IF(J12="","",J12)</f>
        <v>22. 11. 2022</v>
      </c>
      <c r="K89" s="158"/>
      <c r="L89" s="161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</row>
    <row r="90" spans="1:31" s="162" customFormat="1" ht="6.95" customHeight="1">
      <c r="A90" s="158"/>
      <c r="B90" s="159"/>
      <c r="C90" s="160"/>
      <c r="D90" s="160"/>
      <c r="E90" s="160"/>
      <c r="F90" s="160"/>
      <c r="G90" s="160"/>
      <c r="H90" s="160"/>
      <c r="I90" s="160"/>
      <c r="J90" s="160"/>
      <c r="K90" s="158"/>
      <c r="L90" s="161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</row>
    <row r="91" spans="1:31" s="162" customFormat="1" ht="15.2" customHeight="1">
      <c r="A91" s="158"/>
      <c r="B91" s="159"/>
      <c r="C91" s="155" t="s">
        <v>23</v>
      </c>
      <c r="D91" s="160"/>
      <c r="E91" s="160"/>
      <c r="F91" s="165" t="str">
        <f>E15</f>
        <v>Vodovody a kanalizace Mladá Boleslav a.s.</v>
      </c>
      <c r="G91" s="160"/>
      <c r="H91" s="160"/>
      <c r="I91" s="155" t="s">
        <v>29</v>
      </c>
      <c r="J91" s="205" t="str">
        <f>E21</f>
        <v>VEDU VODU s.r.o.</v>
      </c>
      <c r="K91" s="158"/>
      <c r="L91" s="161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</row>
    <row r="92" spans="1:31" s="162" customFormat="1" ht="15.2" customHeight="1">
      <c r="A92" s="158"/>
      <c r="B92" s="159"/>
      <c r="C92" s="155" t="s">
        <v>27</v>
      </c>
      <c r="D92" s="160"/>
      <c r="E92" s="160"/>
      <c r="F92" s="165" t="str">
        <f>IF(E18="","",E18)</f>
        <v>Vyplň údaj</v>
      </c>
      <c r="G92" s="160"/>
      <c r="H92" s="160"/>
      <c r="I92" s="155" t="s">
        <v>32</v>
      </c>
      <c r="J92" s="205" t="str">
        <f>E24</f>
        <v>ing.Evžen Kozák</v>
      </c>
      <c r="K92" s="158"/>
      <c r="L92" s="161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</row>
    <row r="93" spans="1:31" s="162" customFormat="1" ht="10.35" customHeight="1">
      <c r="A93" s="158"/>
      <c r="B93" s="159"/>
      <c r="C93" s="160"/>
      <c r="D93" s="160"/>
      <c r="E93" s="160"/>
      <c r="F93" s="160"/>
      <c r="G93" s="160"/>
      <c r="H93" s="160"/>
      <c r="I93" s="160"/>
      <c r="J93" s="160"/>
      <c r="K93" s="158"/>
      <c r="L93" s="161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</row>
    <row r="94" spans="1:31" s="162" customFormat="1" ht="29.25" customHeight="1">
      <c r="A94" s="158"/>
      <c r="B94" s="159"/>
      <c r="C94" s="206" t="s">
        <v>93</v>
      </c>
      <c r="D94" s="160"/>
      <c r="E94" s="160"/>
      <c r="F94" s="160"/>
      <c r="G94" s="160"/>
      <c r="H94" s="160"/>
      <c r="I94" s="160"/>
      <c r="J94" s="207" t="s">
        <v>94</v>
      </c>
      <c r="K94" s="160"/>
      <c r="L94" s="161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</row>
    <row r="95" spans="1:31" s="162" customFormat="1" ht="10.35" customHeight="1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58"/>
      <c r="L95" s="161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</row>
    <row r="96" spans="1:47" s="162" customFormat="1" ht="22.9" customHeight="1">
      <c r="A96" s="158"/>
      <c r="B96" s="159"/>
      <c r="C96" s="208" t="s">
        <v>95</v>
      </c>
      <c r="D96" s="160"/>
      <c r="E96" s="160"/>
      <c r="F96" s="160"/>
      <c r="G96" s="160"/>
      <c r="H96" s="160"/>
      <c r="I96" s="160"/>
      <c r="J96" s="177">
        <f>J97</f>
        <v>0</v>
      </c>
      <c r="K96" s="158"/>
      <c r="L96" s="161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U96" s="148" t="s">
        <v>96</v>
      </c>
    </row>
    <row r="97" spans="2:12" s="209" customFormat="1" ht="24.95" customHeight="1">
      <c r="B97" s="210"/>
      <c r="C97" s="211"/>
      <c r="D97" s="212" t="s">
        <v>97</v>
      </c>
      <c r="E97" s="213"/>
      <c r="F97" s="213"/>
      <c r="G97" s="213"/>
      <c r="H97" s="213"/>
      <c r="I97" s="213"/>
      <c r="J97" s="214">
        <f>SUM(J98:J104)</f>
        <v>0</v>
      </c>
      <c r="L97" s="210"/>
    </row>
    <row r="98" spans="2:12" s="215" customFormat="1" ht="19.9" customHeight="1">
      <c r="B98" s="216"/>
      <c r="C98" s="217"/>
      <c r="D98" s="218" t="s">
        <v>98</v>
      </c>
      <c r="E98" s="219"/>
      <c r="F98" s="219"/>
      <c r="G98" s="219"/>
      <c r="H98" s="219"/>
      <c r="I98" s="219"/>
      <c r="J98" s="220">
        <f>J126</f>
        <v>0</v>
      </c>
      <c r="L98" s="216"/>
    </row>
    <row r="99" spans="2:12" s="215" customFormat="1" ht="19.9" customHeight="1">
      <c r="B99" s="216"/>
      <c r="C99" s="217"/>
      <c r="D99" s="218" t="s">
        <v>99</v>
      </c>
      <c r="E99" s="219"/>
      <c r="F99" s="219"/>
      <c r="G99" s="219"/>
      <c r="H99" s="219"/>
      <c r="I99" s="219"/>
      <c r="J99" s="220">
        <f>J167</f>
        <v>0</v>
      </c>
      <c r="L99" s="216"/>
    </row>
    <row r="100" spans="2:12" s="215" customFormat="1" ht="19.9" customHeight="1">
      <c r="B100" s="216"/>
      <c r="C100" s="217"/>
      <c r="D100" s="218" t="s">
        <v>100</v>
      </c>
      <c r="E100" s="219"/>
      <c r="F100" s="219"/>
      <c r="G100" s="219"/>
      <c r="H100" s="219"/>
      <c r="I100" s="219"/>
      <c r="J100" s="220">
        <f>J172</f>
        <v>0</v>
      </c>
      <c r="L100" s="216"/>
    </row>
    <row r="101" spans="2:12" s="215" customFormat="1" ht="19.9" customHeight="1">
      <c r="B101" s="216"/>
      <c r="C101" s="217"/>
      <c r="D101" s="218" t="s">
        <v>101</v>
      </c>
      <c r="E101" s="219"/>
      <c r="F101" s="219"/>
      <c r="G101" s="219"/>
      <c r="H101" s="219"/>
      <c r="I101" s="219"/>
      <c r="J101" s="220">
        <f>J190</f>
        <v>0</v>
      </c>
      <c r="L101" s="216"/>
    </row>
    <row r="102" spans="2:12" s="215" customFormat="1" ht="19.9" customHeight="1">
      <c r="B102" s="216"/>
      <c r="C102" s="217"/>
      <c r="D102" s="218" t="s">
        <v>102</v>
      </c>
      <c r="E102" s="219"/>
      <c r="F102" s="219"/>
      <c r="G102" s="219"/>
      <c r="H102" s="219"/>
      <c r="I102" s="219"/>
      <c r="J102" s="220">
        <f>J260</f>
        <v>0</v>
      </c>
      <c r="L102" s="216"/>
    </row>
    <row r="103" spans="2:12" s="215" customFormat="1" ht="19.9" customHeight="1">
      <c r="B103" s="216"/>
      <c r="C103" s="217"/>
      <c r="D103" s="218" t="s">
        <v>103</v>
      </c>
      <c r="E103" s="219"/>
      <c r="F103" s="219"/>
      <c r="G103" s="219"/>
      <c r="H103" s="219"/>
      <c r="I103" s="219"/>
      <c r="J103" s="220">
        <f>J263</f>
        <v>0</v>
      </c>
      <c r="L103" s="216"/>
    </row>
    <row r="104" spans="2:12" s="215" customFormat="1" ht="19.9" customHeight="1">
      <c r="B104" s="216"/>
      <c r="C104" s="217"/>
      <c r="D104" s="218" t="s">
        <v>104</v>
      </c>
      <c r="E104" s="219"/>
      <c r="F104" s="219"/>
      <c r="G104" s="219"/>
      <c r="H104" s="219"/>
      <c r="I104" s="219"/>
      <c r="J104" s="220">
        <f>J267</f>
        <v>0</v>
      </c>
      <c r="L104" s="216"/>
    </row>
    <row r="105" spans="1:31" s="162" customFormat="1" ht="21.75" customHeight="1">
      <c r="A105" s="158"/>
      <c r="B105" s="159"/>
      <c r="C105" s="160"/>
      <c r="D105" s="160"/>
      <c r="E105" s="160"/>
      <c r="F105" s="160"/>
      <c r="G105" s="160"/>
      <c r="H105" s="160"/>
      <c r="I105" s="160"/>
      <c r="J105" s="160"/>
      <c r="K105" s="158"/>
      <c r="L105" s="161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</row>
    <row r="106" spans="1:31" s="162" customFormat="1" ht="6.95" customHeight="1">
      <c r="A106" s="158"/>
      <c r="B106" s="199"/>
      <c r="C106" s="200"/>
      <c r="D106" s="200"/>
      <c r="E106" s="200"/>
      <c r="F106" s="200"/>
      <c r="G106" s="200"/>
      <c r="H106" s="200"/>
      <c r="I106" s="200"/>
      <c r="J106" s="200"/>
      <c r="K106" s="201"/>
      <c r="L106" s="161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</row>
    <row r="110" spans="1:31" s="162" customFormat="1" ht="6.95" customHeight="1">
      <c r="A110" s="158"/>
      <c r="B110" s="202"/>
      <c r="C110" s="203"/>
      <c r="D110" s="203"/>
      <c r="E110" s="203"/>
      <c r="F110" s="203"/>
      <c r="G110" s="203"/>
      <c r="H110" s="203"/>
      <c r="I110" s="203"/>
      <c r="J110" s="203"/>
      <c r="K110" s="204"/>
      <c r="L110" s="161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</row>
    <row r="111" spans="1:31" s="162" customFormat="1" ht="24.95" customHeight="1">
      <c r="A111" s="158"/>
      <c r="B111" s="159"/>
      <c r="C111" s="153" t="s">
        <v>105</v>
      </c>
      <c r="D111" s="160"/>
      <c r="E111" s="160"/>
      <c r="F111" s="160"/>
      <c r="G111" s="160"/>
      <c r="H111" s="160"/>
      <c r="I111" s="160"/>
      <c r="J111" s="160"/>
      <c r="K111" s="158"/>
      <c r="L111" s="161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</row>
    <row r="112" spans="1:31" s="162" customFormat="1" ht="6.95" customHeight="1">
      <c r="A112" s="158"/>
      <c r="B112" s="159"/>
      <c r="C112" s="160"/>
      <c r="D112" s="160"/>
      <c r="E112" s="160"/>
      <c r="F112" s="160"/>
      <c r="G112" s="160"/>
      <c r="H112" s="160"/>
      <c r="I112" s="160"/>
      <c r="J112" s="160"/>
      <c r="K112" s="158"/>
      <c r="L112" s="161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</row>
    <row r="113" spans="1:31" s="162" customFormat="1" ht="12" customHeight="1">
      <c r="A113" s="158"/>
      <c r="B113" s="159"/>
      <c r="C113" s="155" t="s">
        <v>16</v>
      </c>
      <c r="D113" s="160"/>
      <c r="E113" s="160"/>
      <c r="F113" s="160"/>
      <c r="G113" s="160"/>
      <c r="H113" s="160"/>
      <c r="I113" s="160"/>
      <c r="J113" s="160"/>
      <c r="K113" s="158"/>
      <c r="L113" s="161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</row>
    <row r="114" spans="1:31" s="162" customFormat="1" ht="16.5" customHeight="1">
      <c r="A114" s="158"/>
      <c r="B114" s="159"/>
      <c r="C114" s="160"/>
      <c r="D114" s="160"/>
      <c r="E114" s="156" t="str">
        <f>E7</f>
        <v>Kosmonosy-Boleslavská ulice-obnova vodovodu a kanalizace 1.etapa</v>
      </c>
      <c r="F114" s="157"/>
      <c r="G114" s="157"/>
      <c r="H114" s="157"/>
      <c r="I114" s="160"/>
      <c r="J114" s="160"/>
      <c r="K114" s="158"/>
      <c r="L114" s="161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</row>
    <row r="115" spans="1:31" s="162" customFormat="1" ht="12" customHeight="1">
      <c r="A115" s="158"/>
      <c r="B115" s="159"/>
      <c r="C115" s="155" t="s">
        <v>91</v>
      </c>
      <c r="D115" s="160"/>
      <c r="E115" s="160"/>
      <c r="F115" s="160"/>
      <c r="G115" s="160"/>
      <c r="H115" s="160"/>
      <c r="I115" s="160"/>
      <c r="J115" s="160"/>
      <c r="K115" s="158"/>
      <c r="L115" s="161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</row>
    <row r="116" spans="1:31" s="162" customFormat="1" ht="30" customHeight="1">
      <c r="A116" s="158"/>
      <c r="B116" s="159"/>
      <c r="C116" s="160"/>
      <c r="D116" s="160"/>
      <c r="E116" s="163" t="str">
        <f>E9</f>
        <v xml:space="preserve">SO. 301.1 -  OBNOVA KANALIZACE </v>
      </c>
      <c r="F116" s="164"/>
      <c r="G116" s="164"/>
      <c r="H116" s="164"/>
      <c r="I116" s="160"/>
      <c r="J116" s="160"/>
      <c r="K116" s="158"/>
      <c r="L116" s="161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</row>
    <row r="117" spans="1:31" s="162" customFormat="1" ht="6.95" customHeight="1">
      <c r="A117" s="158"/>
      <c r="B117" s="159"/>
      <c r="C117" s="160"/>
      <c r="D117" s="160"/>
      <c r="E117" s="160"/>
      <c r="F117" s="160"/>
      <c r="G117" s="160"/>
      <c r="H117" s="160"/>
      <c r="I117" s="160"/>
      <c r="J117" s="160"/>
      <c r="K117" s="158"/>
      <c r="L117" s="161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</row>
    <row r="118" spans="1:31" s="162" customFormat="1" ht="12" customHeight="1">
      <c r="A118" s="158"/>
      <c r="B118" s="159"/>
      <c r="C118" s="155" t="s">
        <v>19</v>
      </c>
      <c r="D118" s="160"/>
      <c r="E118" s="160"/>
      <c r="F118" s="165" t="str">
        <f>F12</f>
        <v xml:space="preserve"> </v>
      </c>
      <c r="G118" s="160"/>
      <c r="H118" s="160"/>
      <c r="I118" s="155" t="s">
        <v>21</v>
      </c>
      <c r="J118" s="166" t="str">
        <f>IF(J12="","",J12)</f>
        <v>22. 11. 2022</v>
      </c>
      <c r="K118" s="158"/>
      <c r="L118" s="161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</row>
    <row r="119" spans="1:31" s="162" customFormat="1" ht="6.95" customHeight="1">
      <c r="A119" s="158"/>
      <c r="B119" s="159"/>
      <c r="C119" s="160"/>
      <c r="D119" s="160"/>
      <c r="E119" s="160"/>
      <c r="F119" s="160"/>
      <c r="G119" s="160"/>
      <c r="H119" s="160"/>
      <c r="I119" s="160"/>
      <c r="J119" s="160"/>
      <c r="K119" s="158"/>
      <c r="L119" s="161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31" s="162" customFormat="1" ht="15.2" customHeight="1">
      <c r="A120" s="158"/>
      <c r="B120" s="159"/>
      <c r="C120" s="155" t="s">
        <v>23</v>
      </c>
      <c r="D120" s="160"/>
      <c r="E120" s="160"/>
      <c r="F120" s="165" t="str">
        <f>E15</f>
        <v>Vodovody a kanalizace Mladá Boleslav a.s.</v>
      </c>
      <c r="G120" s="160"/>
      <c r="H120" s="160"/>
      <c r="I120" s="155" t="s">
        <v>29</v>
      </c>
      <c r="J120" s="205" t="str">
        <f>E21</f>
        <v>VEDU VODU s.r.o.</v>
      </c>
      <c r="K120" s="158"/>
      <c r="L120" s="161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31" s="162" customFormat="1" ht="15.2" customHeight="1">
      <c r="A121" s="158"/>
      <c r="B121" s="159"/>
      <c r="C121" s="155" t="s">
        <v>27</v>
      </c>
      <c r="D121" s="160"/>
      <c r="E121" s="160"/>
      <c r="F121" s="165" t="str">
        <f>IF(E18="","",E18)</f>
        <v>Vyplň údaj</v>
      </c>
      <c r="G121" s="160"/>
      <c r="H121" s="160"/>
      <c r="I121" s="155" t="s">
        <v>32</v>
      </c>
      <c r="J121" s="205" t="str">
        <f>E24</f>
        <v>ing.Evžen Kozák</v>
      </c>
      <c r="K121" s="158"/>
      <c r="L121" s="161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</row>
    <row r="122" spans="1:31" s="162" customFormat="1" ht="10.35" customHeight="1">
      <c r="A122" s="158"/>
      <c r="B122" s="159"/>
      <c r="C122" s="160"/>
      <c r="D122" s="160"/>
      <c r="E122" s="160"/>
      <c r="F122" s="160"/>
      <c r="G122" s="160"/>
      <c r="H122" s="160"/>
      <c r="I122" s="160"/>
      <c r="J122" s="160"/>
      <c r="K122" s="158"/>
      <c r="L122" s="161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31" s="231" customFormat="1" ht="29.25" customHeight="1">
      <c r="A123" s="221"/>
      <c r="B123" s="222"/>
      <c r="C123" s="223" t="s">
        <v>106</v>
      </c>
      <c r="D123" s="224" t="s">
        <v>60</v>
      </c>
      <c r="E123" s="224" t="s">
        <v>56</v>
      </c>
      <c r="F123" s="224" t="s">
        <v>57</v>
      </c>
      <c r="G123" s="224" t="s">
        <v>107</v>
      </c>
      <c r="H123" s="224" t="s">
        <v>108</v>
      </c>
      <c r="I123" s="224" t="s">
        <v>109</v>
      </c>
      <c r="J123" s="225" t="s">
        <v>94</v>
      </c>
      <c r="K123" s="226" t="s">
        <v>110</v>
      </c>
      <c r="L123" s="227"/>
      <c r="M123" s="228" t="s">
        <v>1</v>
      </c>
      <c r="N123" s="229" t="s">
        <v>39</v>
      </c>
      <c r="O123" s="229" t="s">
        <v>111</v>
      </c>
      <c r="P123" s="229" t="s">
        <v>112</v>
      </c>
      <c r="Q123" s="229" t="s">
        <v>113</v>
      </c>
      <c r="R123" s="229" t="s">
        <v>114</v>
      </c>
      <c r="S123" s="229" t="s">
        <v>115</v>
      </c>
      <c r="T123" s="230" t="s">
        <v>116</v>
      </c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</row>
    <row r="124" spans="1:63" s="162" customFormat="1" ht="22.9" customHeight="1">
      <c r="A124" s="158"/>
      <c r="B124" s="159"/>
      <c r="C124" s="232" t="s">
        <v>117</v>
      </c>
      <c r="D124" s="160"/>
      <c r="E124" s="160"/>
      <c r="F124" s="160"/>
      <c r="G124" s="160"/>
      <c r="H124" s="160"/>
      <c r="I124" s="160"/>
      <c r="J124" s="233">
        <f>J96</f>
        <v>0</v>
      </c>
      <c r="K124" s="158"/>
      <c r="L124" s="159"/>
      <c r="M124" s="234"/>
      <c r="N124" s="235"/>
      <c r="O124" s="175"/>
      <c r="P124" s="236">
        <f>P125</f>
        <v>0</v>
      </c>
      <c r="Q124" s="175"/>
      <c r="R124" s="236">
        <f>R125</f>
        <v>14.487178</v>
      </c>
      <c r="S124" s="175"/>
      <c r="T124" s="237">
        <f>T125</f>
        <v>18.2317925</v>
      </c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T124" s="148" t="s">
        <v>74</v>
      </c>
      <c r="AU124" s="148" t="s">
        <v>96</v>
      </c>
      <c r="BK124" s="238">
        <f>BK125</f>
        <v>0</v>
      </c>
    </row>
    <row r="125" spans="2:63" s="239" customFormat="1" ht="25.9" customHeight="1">
      <c r="B125" s="240"/>
      <c r="C125" s="241"/>
      <c r="D125" s="242" t="s">
        <v>74</v>
      </c>
      <c r="E125" s="243" t="s">
        <v>118</v>
      </c>
      <c r="F125" s="243" t="s">
        <v>119</v>
      </c>
      <c r="G125" s="241"/>
      <c r="H125" s="241"/>
      <c r="I125" s="241"/>
      <c r="J125" s="244">
        <f>J97</f>
        <v>0</v>
      </c>
      <c r="L125" s="240"/>
      <c r="M125" s="245"/>
      <c r="N125" s="246"/>
      <c r="O125" s="246"/>
      <c r="P125" s="247">
        <f>P126+P167+P172+P190+P260+P263+P267</f>
        <v>0</v>
      </c>
      <c r="Q125" s="246"/>
      <c r="R125" s="247">
        <f>R126+R167+R172+R190+R260+R263+R267</f>
        <v>14.487178</v>
      </c>
      <c r="S125" s="246"/>
      <c r="T125" s="248">
        <f>T126+T167+T172+T190+T260+T263+T267</f>
        <v>18.2317925</v>
      </c>
      <c r="AR125" s="249" t="s">
        <v>82</v>
      </c>
      <c r="AT125" s="250" t="s">
        <v>74</v>
      </c>
      <c r="AU125" s="250" t="s">
        <v>75</v>
      </c>
      <c r="AY125" s="249" t="s">
        <v>120</v>
      </c>
      <c r="BK125" s="251">
        <f>BK126+BK167+BK172+BK190+BK260+BK263+BK267</f>
        <v>0</v>
      </c>
    </row>
    <row r="126" spans="2:63" s="239" customFormat="1" ht="22.9" customHeight="1">
      <c r="B126" s="240"/>
      <c r="C126" s="241"/>
      <c r="D126" s="242" t="s">
        <v>74</v>
      </c>
      <c r="E126" s="252" t="s">
        <v>82</v>
      </c>
      <c r="F126" s="252" t="s">
        <v>121</v>
      </c>
      <c r="G126" s="241"/>
      <c r="H126" s="241"/>
      <c r="I126" s="241"/>
      <c r="J126" s="253">
        <f>SUM(J127:J159)</f>
        <v>0</v>
      </c>
      <c r="L126" s="240"/>
      <c r="M126" s="245"/>
      <c r="N126" s="246"/>
      <c r="O126" s="246"/>
      <c r="P126" s="247">
        <f>SUM(P127:P164)</f>
        <v>0</v>
      </c>
      <c r="Q126" s="246"/>
      <c r="R126" s="247">
        <f>SUM(R127:R164)</f>
        <v>3.225863</v>
      </c>
      <c r="S126" s="246"/>
      <c r="T126" s="248">
        <f>SUM(T127:T164)</f>
        <v>7.995</v>
      </c>
      <c r="AR126" s="249" t="s">
        <v>82</v>
      </c>
      <c r="AT126" s="250" t="s">
        <v>74</v>
      </c>
      <c r="AU126" s="250" t="s">
        <v>82</v>
      </c>
      <c r="AY126" s="249" t="s">
        <v>120</v>
      </c>
      <c r="BK126" s="251">
        <f>SUM(BK127:BK164)</f>
        <v>0</v>
      </c>
    </row>
    <row r="127" spans="1:65" s="162" customFormat="1" ht="24.2" customHeight="1">
      <c r="A127" s="158"/>
      <c r="B127" s="159"/>
      <c r="C127" s="254" t="s">
        <v>82</v>
      </c>
      <c r="D127" s="254" t="s">
        <v>122</v>
      </c>
      <c r="E127" s="255" t="s">
        <v>123</v>
      </c>
      <c r="F127" s="256" t="s">
        <v>124</v>
      </c>
      <c r="G127" s="257" t="s">
        <v>125</v>
      </c>
      <c r="H127" s="258">
        <v>15</v>
      </c>
      <c r="I127" s="77"/>
      <c r="J127" s="259">
        <f>ROUND(I127*H127,2)</f>
        <v>0</v>
      </c>
      <c r="K127" s="260"/>
      <c r="L127" s="159"/>
      <c r="M127" s="261" t="s">
        <v>1</v>
      </c>
      <c r="N127" s="262" t="s">
        <v>40</v>
      </c>
      <c r="O127" s="263"/>
      <c r="P127" s="264">
        <f>O127*H127</f>
        <v>0</v>
      </c>
      <c r="Q127" s="264">
        <v>0</v>
      </c>
      <c r="R127" s="264">
        <f>Q127*H127</f>
        <v>0</v>
      </c>
      <c r="S127" s="264">
        <v>0.225</v>
      </c>
      <c r="T127" s="265">
        <f>S127*H127</f>
        <v>3.375</v>
      </c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R127" s="266" t="s">
        <v>126</v>
      </c>
      <c r="AT127" s="266" t="s">
        <v>122</v>
      </c>
      <c r="AU127" s="266" t="s">
        <v>84</v>
      </c>
      <c r="AY127" s="148" t="s">
        <v>120</v>
      </c>
      <c r="BE127" s="267">
        <f>IF(N127="základní",J127,0)</f>
        <v>0</v>
      </c>
      <c r="BF127" s="267">
        <f>IF(N127="snížená",J127,0)</f>
        <v>0</v>
      </c>
      <c r="BG127" s="267">
        <f>IF(N127="zákl. přenesená",J127,0)</f>
        <v>0</v>
      </c>
      <c r="BH127" s="267">
        <f>IF(N127="sníž. přenesená",J127,0)</f>
        <v>0</v>
      </c>
      <c r="BI127" s="267">
        <f>IF(N127="nulová",J127,0)</f>
        <v>0</v>
      </c>
      <c r="BJ127" s="148" t="s">
        <v>82</v>
      </c>
      <c r="BK127" s="267">
        <f>ROUND(I127*H127,2)</f>
        <v>0</v>
      </c>
      <c r="BL127" s="148" t="s">
        <v>126</v>
      </c>
      <c r="BM127" s="266" t="s">
        <v>127</v>
      </c>
    </row>
    <row r="128" spans="2:51" s="268" customFormat="1" ht="12">
      <c r="B128" s="269"/>
      <c r="C128" s="270"/>
      <c r="D128" s="271" t="s">
        <v>128</v>
      </c>
      <c r="E128" s="272" t="s">
        <v>1</v>
      </c>
      <c r="F128" s="273" t="s">
        <v>129</v>
      </c>
      <c r="G128" s="270"/>
      <c r="H128" s="274">
        <v>15</v>
      </c>
      <c r="I128" s="56"/>
      <c r="J128" s="270"/>
      <c r="L128" s="269"/>
      <c r="M128" s="275"/>
      <c r="N128" s="276"/>
      <c r="O128" s="276"/>
      <c r="P128" s="276"/>
      <c r="Q128" s="276"/>
      <c r="R128" s="276"/>
      <c r="S128" s="276"/>
      <c r="T128" s="277"/>
      <c r="AT128" s="278" t="s">
        <v>128</v>
      </c>
      <c r="AU128" s="278" t="s">
        <v>84</v>
      </c>
      <c r="AV128" s="268" t="s">
        <v>84</v>
      </c>
      <c r="AW128" s="268" t="s">
        <v>31</v>
      </c>
      <c r="AX128" s="268" t="s">
        <v>82</v>
      </c>
      <c r="AY128" s="278" t="s">
        <v>120</v>
      </c>
    </row>
    <row r="129" spans="1:65" s="162" customFormat="1" ht="33" customHeight="1">
      <c r="A129" s="158"/>
      <c r="B129" s="159"/>
      <c r="C129" s="254" t="s">
        <v>84</v>
      </c>
      <c r="D129" s="254" t="s">
        <v>122</v>
      </c>
      <c r="E129" s="255" t="s">
        <v>130</v>
      </c>
      <c r="F129" s="256" t="s">
        <v>131</v>
      </c>
      <c r="G129" s="257" t="s">
        <v>125</v>
      </c>
      <c r="H129" s="258">
        <v>4</v>
      </c>
      <c r="I129" s="77"/>
      <c r="J129" s="259">
        <f>ROUND(I129*H129,2)</f>
        <v>0</v>
      </c>
      <c r="K129" s="260"/>
      <c r="L129" s="159"/>
      <c r="M129" s="261" t="s">
        <v>1</v>
      </c>
      <c r="N129" s="262" t="s">
        <v>40</v>
      </c>
      <c r="O129" s="263"/>
      <c r="P129" s="264">
        <f>O129*H129</f>
        <v>0</v>
      </c>
      <c r="Q129" s="264">
        <v>0</v>
      </c>
      <c r="R129" s="264">
        <f>Q129*H129</f>
        <v>0</v>
      </c>
      <c r="S129" s="264">
        <v>0.5</v>
      </c>
      <c r="T129" s="265">
        <f>S129*H129</f>
        <v>2</v>
      </c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R129" s="266" t="s">
        <v>126</v>
      </c>
      <c r="AT129" s="266" t="s">
        <v>122</v>
      </c>
      <c r="AU129" s="266" t="s">
        <v>84</v>
      </c>
      <c r="AY129" s="148" t="s">
        <v>120</v>
      </c>
      <c r="BE129" s="267">
        <f>IF(N129="základní",J129,0)</f>
        <v>0</v>
      </c>
      <c r="BF129" s="267">
        <f>IF(N129="snížená",J129,0)</f>
        <v>0</v>
      </c>
      <c r="BG129" s="267">
        <f>IF(N129="zákl. přenesená",J129,0)</f>
        <v>0</v>
      </c>
      <c r="BH129" s="267">
        <f>IF(N129="sníž. přenesená",J129,0)</f>
        <v>0</v>
      </c>
      <c r="BI129" s="267">
        <f>IF(N129="nulová",J129,0)</f>
        <v>0</v>
      </c>
      <c r="BJ129" s="148" t="s">
        <v>82</v>
      </c>
      <c r="BK129" s="267">
        <f>ROUND(I129*H129,2)</f>
        <v>0</v>
      </c>
      <c r="BL129" s="148" t="s">
        <v>126</v>
      </c>
      <c r="BM129" s="266" t="s">
        <v>132</v>
      </c>
    </row>
    <row r="130" spans="2:51" s="268" customFormat="1" ht="12">
      <c r="B130" s="269"/>
      <c r="C130" s="270"/>
      <c r="D130" s="271" t="s">
        <v>128</v>
      </c>
      <c r="E130" s="272" t="s">
        <v>1</v>
      </c>
      <c r="F130" s="273" t="s">
        <v>133</v>
      </c>
      <c r="G130" s="270"/>
      <c r="H130" s="274">
        <v>4</v>
      </c>
      <c r="I130" s="56"/>
      <c r="J130" s="270"/>
      <c r="L130" s="269"/>
      <c r="M130" s="275"/>
      <c r="N130" s="276"/>
      <c r="O130" s="276"/>
      <c r="P130" s="276"/>
      <c r="Q130" s="276"/>
      <c r="R130" s="276"/>
      <c r="S130" s="276"/>
      <c r="T130" s="277"/>
      <c r="AT130" s="278" t="s">
        <v>128</v>
      </c>
      <c r="AU130" s="278" t="s">
        <v>84</v>
      </c>
      <c r="AV130" s="268" t="s">
        <v>84</v>
      </c>
      <c r="AW130" s="268" t="s">
        <v>31</v>
      </c>
      <c r="AX130" s="268" t="s">
        <v>82</v>
      </c>
      <c r="AY130" s="278" t="s">
        <v>120</v>
      </c>
    </row>
    <row r="131" spans="1:65" s="162" customFormat="1" ht="24.2" customHeight="1">
      <c r="A131" s="158"/>
      <c r="B131" s="159"/>
      <c r="C131" s="254" t="s">
        <v>134</v>
      </c>
      <c r="D131" s="254" t="s">
        <v>122</v>
      </c>
      <c r="E131" s="255" t="s">
        <v>135</v>
      </c>
      <c r="F131" s="256" t="s">
        <v>136</v>
      </c>
      <c r="G131" s="257" t="s">
        <v>125</v>
      </c>
      <c r="H131" s="258">
        <v>4</v>
      </c>
      <c r="I131" s="77"/>
      <c r="J131" s="259">
        <f>ROUND(I131*H131,2)</f>
        <v>0</v>
      </c>
      <c r="K131" s="260"/>
      <c r="L131" s="159"/>
      <c r="M131" s="261" t="s">
        <v>1</v>
      </c>
      <c r="N131" s="262" t="s">
        <v>40</v>
      </c>
      <c r="O131" s="263"/>
      <c r="P131" s="264">
        <f>O131*H131</f>
        <v>0</v>
      </c>
      <c r="Q131" s="264">
        <v>0</v>
      </c>
      <c r="R131" s="264">
        <f>Q131*H131</f>
        <v>0</v>
      </c>
      <c r="S131" s="264">
        <v>0.45</v>
      </c>
      <c r="T131" s="265">
        <f>S131*H131</f>
        <v>1.8</v>
      </c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R131" s="266" t="s">
        <v>126</v>
      </c>
      <c r="AT131" s="266" t="s">
        <v>122</v>
      </c>
      <c r="AU131" s="266" t="s">
        <v>84</v>
      </c>
      <c r="AY131" s="148" t="s">
        <v>120</v>
      </c>
      <c r="BE131" s="267">
        <f>IF(N131="základní",J131,0)</f>
        <v>0</v>
      </c>
      <c r="BF131" s="267">
        <f>IF(N131="snížená",J131,0)</f>
        <v>0</v>
      </c>
      <c r="BG131" s="267">
        <f>IF(N131="zákl. přenesená",J131,0)</f>
        <v>0</v>
      </c>
      <c r="BH131" s="267">
        <f>IF(N131="sníž. přenesená",J131,0)</f>
        <v>0</v>
      </c>
      <c r="BI131" s="267">
        <f>IF(N131="nulová",J131,0)</f>
        <v>0</v>
      </c>
      <c r="BJ131" s="148" t="s">
        <v>82</v>
      </c>
      <c r="BK131" s="267">
        <f>ROUND(I131*H131,2)</f>
        <v>0</v>
      </c>
      <c r="BL131" s="148" t="s">
        <v>126</v>
      </c>
      <c r="BM131" s="266" t="s">
        <v>137</v>
      </c>
    </row>
    <row r="132" spans="2:51" s="268" customFormat="1" ht="12">
      <c r="B132" s="269"/>
      <c r="C132" s="270"/>
      <c r="D132" s="271" t="s">
        <v>128</v>
      </c>
      <c r="E132" s="272" t="s">
        <v>1</v>
      </c>
      <c r="F132" s="273" t="s">
        <v>133</v>
      </c>
      <c r="G132" s="270"/>
      <c r="H132" s="274">
        <v>4</v>
      </c>
      <c r="I132" s="56"/>
      <c r="J132" s="270"/>
      <c r="L132" s="269"/>
      <c r="M132" s="275"/>
      <c r="N132" s="276"/>
      <c r="O132" s="276"/>
      <c r="P132" s="276"/>
      <c r="Q132" s="276"/>
      <c r="R132" s="276"/>
      <c r="S132" s="276"/>
      <c r="T132" s="277"/>
      <c r="AT132" s="278" t="s">
        <v>128</v>
      </c>
      <c r="AU132" s="278" t="s">
        <v>84</v>
      </c>
      <c r="AV132" s="268" t="s">
        <v>84</v>
      </c>
      <c r="AW132" s="268" t="s">
        <v>31</v>
      </c>
      <c r="AX132" s="268" t="s">
        <v>82</v>
      </c>
      <c r="AY132" s="278" t="s">
        <v>120</v>
      </c>
    </row>
    <row r="133" spans="1:65" s="162" customFormat="1" ht="16.5" customHeight="1">
      <c r="A133" s="158"/>
      <c r="B133" s="159"/>
      <c r="C133" s="254" t="s">
        <v>126</v>
      </c>
      <c r="D133" s="254" t="s">
        <v>122</v>
      </c>
      <c r="E133" s="255" t="s">
        <v>138</v>
      </c>
      <c r="F133" s="256" t="s">
        <v>139</v>
      </c>
      <c r="G133" s="257" t="s">
        <v>140</v>
      </c>
      <c r="H133" s="258">
        <v>4</v>
      </c>
      <c r="I133" s="77"/>
      <c r="J133" s="259">
        <f>ROUND(I133*H133,2)</f>
        <v>0</v>
      </c>
      <c r="K133" s="260"/>
      <c r="L133" s="159"/>
      <c r="M133" s="261" t="s">
        <v>1</v>
      </c>
      <c r="N133" s="262" t="s">
        <v>40</v>
      </c>
      <c r="O133" s="263"/>
      <c r="P133" s="264">
        <f>O133*H133</f>
        <v>0</v>
      </c>
      <c r="Q133" s="264">
        <v>0</v>
      </c>
      <c r="R133" s="264">
        <f>Q133*H133</f>
        <v>0</v>
      </c>
      <c r="S133" s="264">
        <v>0.205</v>
      </c>
      <c r="T133" s="265">
        <f>S133*H133</f>
        <v>0.82</v>
      </c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R133" s="266" t="s">
        <v>126</v>
      </c>
      <c r="AT133" s="266" t="s">
        <v>122</v>
      </c>
      <c r="AU133" s="266" t="s">
        <v>84</v>
      </c>
      <c r="AY133" s="148" t="s">
        <v>120</v>
      </c>
      <c r="BE133" s="267">
        <f>IF(N133="základní",J133,0)</f>
        <v>0</v>
      </c>
      <c r="BF133" s="267">
        <f>IF(N133="snížená",J133,0)</f>
        <v>0</v>
      </c>
      <c r="BG133" s="267">
        <f>IF(N133="zákl. přenesená",J133,0)</f>
        <v>0</v>
      </c>
      <c r="BH133" s="267">
        <f>IF(N133="sníž. přenesená",J133,0)</f>
        <v>0</v>
      </c>
      <c r="BI133" s="267">
        <f>IF(N133="nulová",J133,0)</f>
        <v>0</v>
      </c>
      <c r="BJ133" s="148" t="s">
        <v>82</v>
      </c>
      <c r="BK133" s="267">
        <f>ROUND(I133*H133,2)</f>
        <v>0</v>
      </c>
      <c r="BL133" s="148" t="s">
        <v>126</v>
      </c>
      <c r="BM133" s="266" t="s">
        <v>141</v>
      </c>
    </row>
    <row r="134" spans="2:51" s="268" customFormat="1" ht="12">
      <c r="B134" s="269"/>
      <c r="C134" s="270"/>
      <c r="D134" s="271" t="s">
        <v>128</v>
      </c>
      <c r="E134" s="272" t="s">
        <v>1</v>
      </c>
      <c r="F134" s="273" t="s">
        <v>142</v>
      </c>
      <c r="G134" s="270"/>
      <c r="H134" s="274">
        <v>4</v>
      </c>
      <c r="I134" s="56"/>
      <c r="J134" s="270"/>
      <c r="L134" s="269"/>
      <c r="M134" s="275"/>
      <c r="N134" s="276"/>
      <c r="O134" s="276"/>
      <c r="P134" s="276"/>
      <c r="Q134" s="276"/>
      <c r="R134" s="276"/>
      <c r="S134" s="276"/>
      <c r="T134" s="277"/>
      <c r="AT134" s="278" t="s">
        <v>128</v>
      </c>
      <c r="AU134" s="278" t="s">
        <v>84</v>
      </c>
      <c r="AV134" s="268" t="s">
        <v>84</v>
      </c>
      <c r="AW134" s="268" t="s">
        <v>31</v>
      </c>
      <c r="AX134" s="268" t="s">
        <v>82</v>
      </c>
      <c r="AY134" s="278" t="s">
        <v>120</v>
      </c>
    </row>
    <row r="135" spans="1:65" s="162" customFormat="1" ht="16.5" customHeight="1">
      <c r="A135" s="158"/>
      <c r="B135" s="159"/>
      <c r="C135" s="254" t="s">
        <v>143</v>
      </c>
      <c r="D135" s="254" t="s">
        <v>122</v>
      </c>
      <c r="E135" s="255" t="s">
        <v>144</v>
      </c>
      <c r="F135" s="256" t="s">
        <v>895</v>
      </c>
      <c r="G135" s="257" t="s">
        <v>140</v>
      </c>
      <c r="H135" s="258">
        <v>131.1</v>
      </c>
      <c r="I135" s="77"/>
      <c r="J135" s="259">
        <f>ROUND(I135*H135,2)</f>
        <v>0</v>
      </c>
      <c r="K135" s="260"/>
      <c r="L135" s="159"/>
      <c r="M135" s="261" t="s">
        <v>1</v>
      </c>
      <c r="N135" s="262" t="s">
        <v>40</v>
      </c>
      <c r="O135" s="263"/>
      <c r="P135" s="264">
        <f>O135*H135</f>
        <v>0</v>
      </c>
      <c r="Q135" s="264">
        <v>0.02193</v>
      </c>
      <c r="R135" s="264">
        <f>Q135*H135</f>
        <v>2.875023</v>
      </c>
      <c r="S135" s="264">
        <v>0</v>
      </c>
      <c r="T135" s="265">
        <f>S135*H135</f>
        <v>0</v>
      </c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R135" s="266" t="s">
        <v>126</v>
      </c>
      <c r="AT135" s="266" t="s">
        <v>122</v>
      </c>
      <c r="AU135" s="266" t="s">
        <v>84</v>
      </c>
      <c r="AY135" s="148" t="s">
        <v>120</v>
      </c>
      <c r="BE135" s="267">
        <f>IF(N135="základní",J135,0)</f>
        <v>0</v>
      </c>
      <c r="BF135" s="267">
        <f>IF(N135="snížená",J135,0)</f>
        <v>0</v>
      </c>
      <c r="BG135" s="267">
        <f>IF(N135="zákl. přenesená",J135,0)</f>
        <v>0</v>
      </c>
      <c r="BH135" s="267">
        <f>IF(N135="sníž. přenesená",J135,0)</f>
        <v>0</v>
      </c>
      <c r="BI135" s="267">
        <f>IF(N135="nulová",J135,0)</f>
        <v>0</v>
      </c>
      <c r="BJ135" s="148" t="s">
        <v>82</v>
      </c>
      <c r="BK135" s="267">
        <f>ROUND(I135*H135,2)</f>
        <v>0</v>
      </c>
      <c r="BL135" s="148" t="s">
        <v>126</v>
      </c>
      <c r="BM135" s="266" t="s">
        <v>145</v>
      </c>
    </row>
    <row r="136" spans="2:51" s="268" customFormat="1" ht="12">
      <c r="B136" s="269"/>
      <c r="C136" s="270"/>
      <c r="D136" s="271" t="s">
        <v>128</v>
      </c>
      <c r="E136" s="272" t="s">
        <v>1</v>
      </c>
      <c r="F136" s="273" t="s">
        <v>146</v>
      </c>
      <c r="G136" s="270"/>
      <c r="H136" s="274">
        <v>33</v>
      </c>
      <c r="I136" s="56"/>
      <c r="J136" s="270"/>
      <c r="L136" s="269"/>
      <c r="M136" s="275"/>
      <c r="N136" s="276"/>
      <c r="O136" s="276"/>
      <c r="P136" s="276"/>
      <c r="Q136" s="276"/>
      <c r="R136" s="276"/>
      <c r="S136" s="276"/>
      <c r="T136" s="277"/>
      <c r="AT136" s="278" t="s">
        <v>128</v>
      </c>
      <c r="AU136" s="278" t="s">
        <v>84</v>
      </c>
      <c r="AV136" s="268" t="s">
        <v>84</v>
      </c>
      <c r="AW136" s="268" t="s">
        <v>31</v>
      </c>
      <c r="AX136" s="268" t="s">
        <v>75</v>
      </c>
      <c r="AY136" s="278" t="s">
        <v>120</v>
      </c>
    </row>
    <row r="137" spans="2:51" s="268" customFormat="1" ht="12">
      <c r="B137" s="269"/>
      <c r="C137" s="270"/>
      <c r="D137" s="271" t="s">
        <v>128</v>
      </c>
      <c r="E137" s="272" t="s">
        <v>1</v>
      </c>
      <c r="F137" s="273" t="s">
        <v>147</v>
      </c>
      <c r="G137" s="270"/>
      <c r="H137" s="274">
        <v>98.1</v>
      </c>
      <c r="I137" s="56"/>
      <c r="J137" s="270"/>
      <c r="L137" s="269"/>
      <c r="M137" s="275"/>
      <c r="N137" s="276"/>
      <c r="O137" s="276"/>
      <c r="P137" s="276"/>
      <c r="Q137" s="276"/>
      <c r="R137" s="276"/>
      <c r="S137" s="276"/>
      <c r="T137" s="277"/>
      <c r="AT137" s="278" t="s">
        <v>128</v>
      </c>
      <c r="AU137" s="278" t="s">
        <v>84</v>
      </c>
      <c r="AV137" s="268" t="s">
        <v>84</v>
      </c>
      <c r="AW137" s="268" t="s">
        <v>31</v>
      </c>
      <c r="AX137" s="268" t="s">
        <v>75</v>
      </c>
      <c r="AY137" s="278" t="s">
        <v>120</v>
      </c>
    </row>
    <row r="138" spans="2:51" s="279" customFormat="1" ht="12">
      <c r="B138" s="280"/>
      <c r="C138" s="281"/>
      <c r="D138" s="271" t="s">
        <v>128</v>
      </c>
      <c r="E138" s="282" t="s">
        <v>1</v>
      </c>
      <c r="F138" s="283" t="s">
        <v>148</v>
      </c>
      <c r="G138" s="281"/>
      <c r="H138" s="284">
        <v>131.1</v>
      </c>
      <c r="I138" s="57"/>
      <c r="J138" s="281"/>
      <c r="L138" s="280"/>
      <c r="M138" s="285"/>
      <c r="N138" s="286"/>
      <c r="O138" s="286"/>
      <c r="P138" s="286"/>
      <c r="Q138" s="286"/>
      <c r="R138" s="286"/>
      <c r="S138" s="286"/>
      <c r="T138" s="287"/>
      <c r="AT138" s="288" t="s">
        <v>128</v>
      </c>
      <c r="AU138" s="288" t="s">
        <v>84</v>
      </c>
      <c r="AV138" s="279" t="s">
        <v>126</v>
      </c>
      <c r="AW138" s="279" t="s">
        <v>31</v>
      </c>
      <c r="AX138" s="279" t="s">
        <v>82</v>
      </c>
      <c r="AY138" s="288" t="s">
        <v>120</v>
      </c>
    </row>
    <row r="139" spans="1:65" s="162" customFormat="1" ht="24.2" customHeight="1">
      <c r="A139" s="158"/>
      <c r="B139" s="159"/>
      <c r="C139" s="254" t="s">
        <v>153</v>
      </c>
      <c r="D139" s="254" t="s">
        <v>122</v>
      </c>
      <c r="E139" s="255" t="s">
        <v>154</v>
      </c>
      <c r="F139" s="256" t="s">
        <v>155</v>
      </c>
      <c r="G139" s="257" t="s">
        <v>140</v>
      </c>
      <c r="H139" s="258">
        <v>2</v>
      </c>
      <c r="I139" s="77"/>
      <c r="J139" s="259">
        <f>ROUND(I139*H139,2)</f>
        <v>0</v>
      </c>
      <c r="K139" s="260"/>
      <c r="L139" s="159"/>
      <c r="M139" s="261" t="s">
        <v>1</v>
      </c>
      <c r="N139" s="262" t="s">
        <v>40</v>
      </c>
      <c r="O139" s="263"/>
      <c r="P139" s="264">
        <f>O139*H139</f>
        <v>0</v>
      </c>
      <c r="Q139" s="264">
        <v>0.00868</v>
      </c>
      <c r="R139" s="264">
        <f>Q139*H139</f>
        <v>0.01736</v>
      </c>
      <c r="S139" s="264">
        <v>0</v>
      </c>
      <c r="T139" s="265">
        <f>S139*H139</f>
        <v>0</v>
      </c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R139" s="266" t="s">
        <v>126</v>
      </c>
      <c r="AT139" s="266" t="s">
        <v>122</v>
      </c>
      <c r="AU139" s="266" t="s">
        <v>84</v>
      </c>
      <c r="AY139" s="148" t="s">
        <v>120</v>
      </c>
      <c r="BE139" s="267">
        <f>IF(N139="základní",J139,0)</f>
        <v>0</v>
      </c>
      <c r="BF139" s="267">
        <f>IF(N139="snížená",J139,0)</f>
        <v>0</v>
      </c>
      <c r="BG139" s="267">
        <f>IF(N139="zákl. přenesená",J139,0)</f>
        <v>0</v>
      </c>
      <c r="BH139" s="267">
        <f>IF(N139="sníž. přenesená",J139,0)</f>
        <v>0</v>
      </c>
      <c r="BI139" s="267">
        <f>IF(N139="nulová",J139,0)</f>
        <v>0</v>
      </c>
      <c r="BJ139" s="148" t="s">
        <v>82</v>
      </c>
      <c r="BK139" s="267">
        <f>ROUND(I139*H139,2)</f>
        <v>0</v>
      </c>
      <c r="BL139" s="148" t="s">
        <v>126</v>
      </c>
      <c r="BM139" s="266" t="s">
        <v>156</v>
      </c>
    </row>
    <row r="140" spans="2:51" s="268" customFormat="1" ht="12">
      <c r="B140" s="269"/>
      <c r="C140" s="270"/>
      <c r="D140" s="271" t="s">
        <v>128</v>
      </c>
      <c r="E140" s="272" t="s">
        <v>1</v>
      </c>
      <c r="F140" s="273" t="s">
        <v>157</v>
      </c>
      <c r="G140" s="270"/>
      <c r="H140" s="274">
        <v>2</v>
      </c>
      <c r="I140" s="56"/>
      <c r="J140" s="270"/>
      <c r="L140" s="269"/>
      <c r="M140" s="275"/>
      <c r="N140" s="276"/>
      <c r="O140" s="276"/>
      <c r="P140" s="276"/>
      <c r="Q140" s="276"/>
      <c r="R140" s="276"/>
      <c r="S140" s="276"/>
      <c r="T140" s="277"/>
      <c r="AT140" s="278" t="s">
        <v>128</v>
      </c>
      <c r="AU140" s="278" t="s">
        <v>84</v>
      </c>
      <c r="AV140" s="268" t="s">
        <v>84</v>
      </c>
      <c r="AW140" s="268" t="s">
        <v>31</v>
      </c>
      <c r="AX140" s="268" t="s">
        <v>82</v>
      </c>
      <c r="AY140" s="278" t="s">
        <v>120</v>
      </c>
    </row>
    <row r="141" spans="1:65" s="162" customFormat="1" ht="24.2" customHeight="1">
      <c r="A141" s="158"/>
      <c r="B141" s="159"/>
      <c r="C141" s="254" t="s">
        <v>158</v>
      </c>
      <c r="D141" s="254" t="s">
        <v>122</v>
      </c>
      <c r="E141" s="255" t="s">
        <v>159</v>
      </c>
      <c r="F141" s="256" t="s">
        <v>160</v>
      </c>
      <c r="G141" s="257" t="s">
        <v>140</v>
      </c>
      <c r="H141" s="258">
        <v>8</v>
      </c>
      <c r="I141" s="77"/>
      <c r="J141" s="259">
        <f>ROUND(I141*H141,2)</f>
        <v>0</v>
      </c>
      <c r="K141" s="260"/>
      <c r="L141" s="159"/>
      <c r="M141" s="261" t="s">
        <v>1</v>
      </c>
      <c r="N141" s="262" t="s">
        <v>40</v>
      </c>
      <c r="O141" s="263"/>
      <c r="P141" s="264">
        <f>O141*H141</f>
        <v>0</v>
      </c>
      <c r="Q141" s="264">
        <v>0.0369</v>
      </c>
      <c r="R141" s="264">
        <f>Q141*H141</f>
        <v>0.2952</v>
      </c>
      <c r="S141" s="264">
        <v>0</v>
      </c>
      <c r="T141" s="265">
        <f>S141*H141</f>
        <v>0</v>
      </c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R141" s="266" t="s">
        <v>126</v>
      </c>
      <c r="AT141" s="266" t="s">
        <v>122</v>
      </c>
      <c r="AU141" s="266" t="s">
        <v>84</v>
      </c>
      <c r="AY141" s="148" t="s">
        <v>120</v>
      </c>
      <c r="BE141" s="267">
        <f>IF(N141="základní",J141,0)</f>
        <v>0</v>
      </c>
      <c r="BF141" s="267">
        <f>IF(N141="snížená",J141,0)</f>
        <v>0</v>
      </c>
      <c r="BG141" s="267">
        <f>IF(N141="zákl. přenesená",J141,0)</f>
        <v>0</v>
      </c>
      <c r="BH141" s="267">
        <f>IF(N141="sníž. přenesená",J141,0)</f>
        <v>0</v>
      </c>
      <c r="BI141" s="267">
        <f>IF(N141="nulová",J141,0)</f>
        <v>0</v>
      </c>
      <c r="BJ141" s="148" t="s">
        <v>82</v>
      </c>
      <c r="BK141" s="267">
        <f>ROUND(I141*H141,2)</f>
        <v>0</v>
      </c>
      <c r="BL141" s="148" t="s">
        <v>126</v>
      </c>
      <c r="BM141" s="266" t="s">
        <v>161</v>
      </c>
    </row>
    <row r="142" spans="2:51" s="268" customFormat="1" ht="12">
      <c r="B142" s="269"/>
      <c r="C142" s="270"/>
      <c r="D142" s="271" t="s">
        <v>128</v>
      </c>
      <c r="E142" s="272" t="s">
        <v>1</v>
      </c>
      <c r="F142" s="273" t="s">
        <v>162</v>
      </c>
      <c r="G142" s="270"/>
      <c r="H142" s="274">
        <v>8</v>
      </c>
      <c r="I142" s="56"/>
      <c r="J142" s="270"/>
      <c r="L142" s="269"/>
      <c r="M142" s="275"/>
      <c r="N142" s="276"/>
      <c r="O142" s="276"/>
      <c r="P142" s="276"/>
      <c r="Q142" s="276"/>
      <c r="R142" s="276"/>
      <c r="S142" s="276"/>
      <c r="T142" s="277"/>
      <c r="AT142" s="278" t="s">
        <v>128</v>
      </c>
      <c r="AU142" s="278" t="s">
        <v>84</v>
      </c>
      <c r="AV142" s="268" t="s">
        <v>84</v>
      </c>
      <c r="AW142" s="268" t="s">
        <v>31</v>
      </c>
      <c r="AX142" s="268" t="s">
        <v>82</v>
      </c>
      <c r="AY142" s="278" t="s">
        <v>120</v>
      </c>
    </row>
    <row r="143" spans="1:65" s="162" customFormat="1" ht="24.2" customHeight="1">
      <c r="A143" s="158"/>
      <c r="B143" s="159"/>
      <c r="C143" s="254" t="s">
        <v>163</v>
      </c>
      <c r="D143" s="254" t="s">
        <v>122</v>
      </c>
      <c r="E143" s="255" t="s">
        <v>164</v>
      </c>
      <c r="F143" s="256" t="s">
        <v>165</v>
      </c>
      <c r="G143" s="257" t="s">
        <v>166</v>
      </c>
      <c r="H143" s="258">
        <v>54</v>
      </c>
      <c r="I143" s="77"/>
      <c r="J143" s="259">
        <f>ROUND(I143*H143,2)</f>
        <v>0</v>
      </c>
      <c r="K143" s="260"/>
      <c r="L143" s="159"/>
      <c r="M143" s="261" t="s">
        <v>1</v>
      </c>
      <c r="N143" s="262" t="s">
        <v>40</v>
      </c>
      <c r="O143" s="263"/>
      <c r="P143" s="264">
        <f>O143*H143</f>
        <v>0</v>
      </c>
      <c r="Q143" s="264">
        <v>0</v>
      </c>
      <c r="R143" s="264">
        <f>Q143*H143</f>
        <v>0</v>
      </c>
      <c r="S143" s="264">
        <v>0</v>
      </c>
      <c r="T143" s="265">
        <f>S143*H143</f>
        <v>0</v>
      </c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R143" s="266" t="s">
        <v>126</v>
      </c>
      <c r="AT143" s="266" t="s">
        <v>122</v>
      </c>
      <c r="AU143" s="266" t="s">
        <v>84</v>
      </c>
      <c r="AY143" s="148" t="s">
        <v>120</v>
      </c>
      <c r="BE143" s="267">
        <f>IF(N143="základní",J143,0)</f>
        <v>0</v>
      </c>
      <c r="BF143" s="267">
        <f>IF(N143="snížená",J143,0)</f>
        <v>0</v>
      </c>
      <c r="BG143" s="267">
        <f>IF(N143="zákl. přenesená",J143,0)</f>
        <v>0</v>
      </c>
      <c r="BH143" s="267">
        <f>IF(N143="sníž. přenesená",J143,0)</f>
        <v>0</v>
      </c>
      <c r="BI143" s="267">
        <f>IF(N143="nulová",J143,0)</f>
        <v>0</v>
      </c>
      <c r="BJ143" s="148" t="s">
        <v>82</v>
      </c>
      <c r="BK143" s="267">
        <f>ROUND(I143*H143,2)</f>
        <v>0</v>
      </c>
      <c r="BL143" s="148" t="s">
        <v>126</v>
      </c>
      <c r="BM143" s="266" t="s">
        <v>167</v>
      </c>
    </row>
    <row r="144" spans="2:51" s="268" customFormat="1" ht="12">
      <c r="B144" s="269"/>
      <c r="C144" s="270"/>
      <c r="D144" s="271" t="s">
        <v>128</v>
      </c>
      <c r="E144" s="272" t="s">
        <v>1</v>
      </c>
      <c r="F144" s="273" t="s">
        <v>168</v>
      </c>
      <c r="G144" s="270"/>
      <c r="H144" s="274">
        <v>54</v>
      </c>
      <c r="I144" s="56"/>
      <c r="J144" s="270"/>
      <c r="L144" s="269"/>
      <c r="M144" s="275"/>
      <c r="N144" s="276"/>
      <c r="O144" s="276"/>
      <c r="P144" s="276"/>
      <c r="Q144" s="276"/>
      <c r="R144" s="276"/>
      <c r="S144" s="276"/>
      <c r="T144" s="277"/>
      <c r="AT144" s="278" t="s">
        <v>128</v>
      </c>
      <c r="AU144" s="278" t="s">
        <v>84</v>
      </c>
      <c r="AV144" s="268" t="s">
        <v>84</v>
      </c>
      <c r="AW144" s="268" t="s">
        <v>31</v>
      </c>
      <c r="AX144" s="268" t="s">
        <v>82</v>
      </c>
      <c r="AY144" s="278" t="s">
        <v>120</v>
      </c>
    </row>
    <row r="145" spans="1:65" s="162" customFormat="1" ht="37.9" customHeight="1">
      <c r="A145" s="158"/>
      <c r="B145" s="159"/>
      <c r="C145" s="254" t="s">
        <v>169</v>
      </c>
      <c r="D145" s="254" t="s">
        <v>122</v>
      </c>
      <c r="E145" s="255" t="s">
        <v>170</v>
      </c>
      <c r="F145" s="256" t="s">
        <v>171</v>
      </c>
      <c r="G145" s="257" t="s">
        <v>166</v>
      </c>
      <c r="H145" s="258">
        <f>H149</f>
        <v>70.31344999999999</v>
      </c>
      <c r="I145" s="77"/>
      <c r="J145" s="259">
        <f>ROUND(I145*H145,2)</f>
        <v>0</v>
      </c>
      <c r="K145" s="260"/>
      <c r="L145" s="159"/>
      <c r="M145" s="261" t="s">
        <v>1</v>
      </c>
      <c r="N145" s="262" t="s">
        <v>40</v>
      </c>
      <c r="O145" s="263"/>
      <c r="P145" s="264">
        <f>O145*H145</f>
        <v>0</v>
      </c>
      <c r="Q145" s="264">
        <v>0</v>
      </c>
      <c r="R145" s="264">
        <f>Q145*H145</f>
        <v>0</v>
      </c>
      <c r="S145" s="264">
        <v>0</v>
      </c>
      <c r="T145" s="265">
        <f>S145*H145</f>
        <v>0</v>
      </c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R145" s="266" t="s">
        <v>126</v>
      </c>
      <c r="AT145" s="266" t="s">
        <v>122</v>
      </c>
      <c r="AU145" s="266" t="s">
        <v>84</v>
      </c>
      <c r="AY145" s="148" t="s">
        <v>120</v>
      </c>
      <c r="BE145" s="267">
        <f>IF(N145="základní",J145,0)</f>
        <v>0</v>
      </c>
      <c r="BF145" s="267">
        <f>IF(N145="snížená",J145,0)</f>
        <v>0</v>
      </c>
      <c r="BG145" s="267">
        <f>IF(N145="zákl. přenesená",J145,0)</f>
        <v>0</v>
      </c>
      <c r="BH145" s="267">
        <f>IF(N145="sníž. přenesená",J145,0)</f>
        <v>0</v>
      </c>
      <c r="BI145" s="267">
        <f>IF(N145="nulová",J145,0)</f>
        <v>0</v>
      </c>
      <c r="BJ145" s="148" t="s">
        <v>82</v>
      </c>
      <c r="BK145" s="267">
        <f>ROUND(I145*H145,2)</f>
        <v>0</v>
      </c>
      <c r="BL145" s="148" t="s">
        <v>126</v>
      </c>
      <c r="BM145" s="266" t="s">
        <v>172</v>
      </c>
    </row>
    <row r="146" spans="2:51" s="268" customFormat="1" ht="12">
      <c r="B146" s="269"/>
      <c r="C146" s="270"/>
      <c r="D146" s="271" t="s">
        <v>128</v>
      </c>
      <c r="E146" s="272" t="s">
        <v>1</v>
      </c>
      <c r="F146" s="273" t="s">
        <v>900</v>
      </c>
      <c r="G146" s="270"/>
      <c r="H146" s="274">
        <f>(2*5-3.14*0.65*0.65)*3.1</f>
        <v>26.887385</v>
      </c>
      <c r="I146" s="56"/>
      <c r="J146" s="270"/>
      <c r="L146" s="269"/>
      <c r="M146" s="275"/>
      <c r="N146" s="276"/>
      <c r="O146" s="276"/>
      <c r="P146" s="276"/>
      <c r="Q146" s="276"/>
      <c r="R146" s="276"/>
      <c r="S146" s="276"/>
      <c r="T146" s="277"/>
      <c r="AT146" s="278" t="s">
        <v>128</v>
      </c>
      <c r="AU146" s="278" t="s">
        <v>84</v>
      </c>
      <c r="AV146" s="268" t="s">
        <v>84</v>
      </c>
      <c r="AW146" s="268" t="s">
        <v>31</v>
      </c>
      <c r="AX146" s="268" t="s">
        <v>75</v>
      </c>
      <c r="AY146" s="278" t="s">
        <v>120</v>
      </c>
    </row>
    <row r="147" spans="2:51" s="268" customFormat="1" ht="12">
      <c r="B147" s="269"/>
      <c r="C147" s="270"/>
      <c r="D147" s="271" t="s">
        <v>128</v>
      </c>
      <c r="E147" s="272" t="s">
        <v>1</v>
      </c>
      <c r="F147" s="273" t="s">
        <v>899</v>
      </c>
      <c r="G147" s="270"/>
      <c r="H147" s="274">
        <f>(3*5-3.14*0.65*0.65)*3</f>
        <v>41.02005</v>
      </c>
      <c r="I147" s="56"/>
      <c r="J147" s="270"/>
      <c r="L147" s="269"/>
      <c r="M147" s="275"/>
      <c r="N147" s="276"/>
      <c r="O147" s="276"/>
      <c r="P147" s="276"/>
      <c r="Q147" s="276"/>
      <c r="R147" s="276"/>
      <c r="S147" s="276"/>
      <c r="T147" s="277"/>
      <c r="AT147" s="278" t="s">
        <v>128</v>
      </c>
      <c r="AU147" s="278" t="s">
        <v>84</v>
      </c>
      <c r="AV147" s="268" t="s">
        <v>84</v>
      </c>
      <c r="AW147" s="268" t="s">
        <v>31</v>
      </c>
      <c r="AX147" s="268" t="s">
        <v>75</v>
      </c>
      <c r="AY147" s="278" t="s">
        <v>120</v>
      </c>
    </row>
    <row r="148" spans="2:51" s="268" customFormat="1" ht="12">
      <c r="B148" s="269"/>
      <c r="C148" s="270"/>
      <c r="D148" s="271" t="s">
        <v>128</v>
      </c>
      <c r="E148" s="272" t="s">
        <v>1</v>
      </c>
      <c r="F148" s="273" t="s">
        <v>898</v>
      </c>
      <c r="G148" s="270"/>
      <c r="H148" s="274">
        <f>(2*2-3.14*0.65*0.65)*0.9</f>
        <v>2.4060149999999996</v>
      </c>
      <c r="I148" s="56"/>
      <c r="J148" s="270"/>
      <c r="L148" s="269"/>
      <c r="M148" s="275"/>
      <c r="N148" s="276"/>
      <c r="O148" s="276"/>
      <c r="P148" s="276"/>
      <c r="Q148" s="276"/>
      <c r="R148" s="276"/>
      <c r="S148" s="276"/>
      <c r="T148" s="277"/>
      <c r="AT148" s="278" t="s">
        <v>128</v>
      </c>
      <c r="AU148" s="278" t="s">
        <v>84</v>
      </c>
      <c r="AV148" s="268" t="s">
        <v>84</v>
      </c>
      <c r="AW148" s="268" t="s">
        <v>31</v>
      </c>
      <c r="AX148" s="268" t="s">
        <v>75</v>
      </c>
      <c r="AY148" s="278" t="s">
        <v>120</v>
      </c>
    </row>
    <row r="149" spans="2:51" s="279" customFormat="1" ht="12">
      <c r="B149" s="280"/>
      <c r="C149" s="281"/>
      <c r="D149" s="271" t="s">
        <v>128</v>
      </c>
      <c r="E149" s="282" t="s">
        <v>1</v>
      </c>
      <c r="F149" s="283" t="s">
        <v>148</v>
      </c>
      <c r="G149" s="281"/>
      <c r="H149" s="284">
        <f>SUM(H146:H148)</f>
        <v>70.31344999999999</v>
      </c>
      <c r="I149" s="57"/>
      <c r="J149" s="281"/>
      <c r="L149" s="280"/>
      <c r="M149" s="285"/>
      <c r="N149" s="286"/>
      <c r="O149" s="286"/>
      <c r="P149" s="286"/>
      <c r="Q149" s="286"/>
      <c r="R149" s="286"/>
      <c r="S149" s="286"/>
      <c r="T149" s="287"/>
      <c r="AT149" s="288" t="s">
        <v>128</v>
      </c>
      <c r="AU149" s="288" t="s">
        <v>84</v>
      </c>
      <c r="AV149" s="279" t="s">
        <v>126</v>
      </c>
      <c r="AW149" s="279" t="s">
        <v>31</v>
      </c>
      <c r="AX149" s="279" t="s">
        <v>82</v>
      </c>
      <c r="AY149" s="288" t="s">
        <v>120</v>
      </c>
    </row>
    <row r="150" spans="1:65" s="162" customFormat="1" ht="21.75" customHeight="1">
      <c r="A150" s="158"/>
      <c r="B150" s="159"/>
      <c r="C150" s="254" t="s">
        <v>173</v>
      </c>
      <c r="D150" s="254" t="s">
        <v>122</v>
      </c>
      <c r="E150" s="255" t="s">
        <v>174</v>
      </c>
      <c r="F150" s="256" t="s">
        <v>175</v>
      </c>
      <c r="G150" s="257" t="s">
        <v>125</v>
      </c>
      <c r="H150" s="258">
        <f>H153</f>
        <v>66</v>
      </c>
      <c r="I150" s="77"/>
      <c r="J150" s="259">
        <f>ROUND(I150*H150,2)</f>
        <v>0</v>
      </c>
      <c r="K150" s="260"/>
      <c r="L150" s="159"/>
      <c r="M150" s="261" t="s">
        <v>1</v>
      </c>
      <c r="N150" s="262" t="s">
        <v>40</v>
      </c>
      <c r="O150" s="263"/>
      <c r="P150" s="264">
        <f>O150*H150</f>
        <v>0</v>
      </c>
      <c r="Q150" s="264">
        <v>0.00058</v>
      </c>
      <c r="R150" s="264">
        <f>Q150*H150</f>
        <v>0.03828</v>
      </c>
      <c r="S150" s="264">
        <v>0</v>
      </c>
      <c r="T150" s="265">
        <f>S150*H150</f>
        <v>0</v>
      </c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R150" s="266" t="s">
        <v>126</v>
      </c>
      <c r="AT150" s="266" t="s">
        <v>122</v>
      </c>
      <c r="AU150" s="266" t="s">
        <v>84</v>
      </c>
      <c r="AY150" s="148" t="s">
        <v>120</v>
      </c>
      <c r="BE150" s="267">
        <f>IF(N150="základní",J150,0)</f>
        <v>0</v>
      </c>
      <c r="BF150" s="267">
        <f>IF(N150="snížená",J150,0)</f>
        <v>0</v>
      </c>
      <c r="BG150" s="267">
        <f>IF(N150="zákl. přenesená",J150,0)</f>
        <v>0</v>
      </c>
      <c r="BH150" s="267">
        <f>IF(N150="sníž. přenesená",J150,0)</f>
        <v>0</v>
      </c>
      <c r="BI150" s="267">
        <f>IF(N150="nulová",J150,0)</f>
        <v>0</v>
      </c>
      <c r="BJ150" s="148" t="s">
        <v>82</v>
      </c>
      <c r="BK150" s="267">
        <f>ROUND(I150*H150,2)</f>
        <v>0</v>
      </c>
      <c r="BL150" s="148" t="s">
        <v>126</v>
      </c>
      <c r="BM150" s="266" t="s">
        <v>176</v>
      </c>
    </row>
    <row r="151" spans="2:51" s="268" customFormat="1" ht="12">
      <c r="B151" s="269"/>
      <c r="C151" s="270"/>
      <c r="D151" s="271" t="s">
        <v>128</v>
      </c>
      <c r="E151" s="272" t="s">
        <v>1</v>
      </c>
      <c r="F151" s="273" t="s">
        <v>896</v>
      </c>
      <c r="G151" s="270"/>
      <c r="H151" s="274">
        <f>2*5*3.3</f>
        <v>33</v>
      </c>
      <c r="I151" s="56"/>
      <c r="J151" s="270"/>
      <c r="L151" s="269"/>
      <c r="M151" s="275"/>
      <c r="N151" s="276"/>
      <c r="O151" s="276"/>
      <c r="P151" s="276"/>
      <c r="Q151" s="276"/>
      <c r="R151" s="276"/>
      <c r="S151" s="276"/>
      <c r="T151" s="277"/>
      <c r="AT151" s="278" t="s">
        <v>128</v>
      </c>
      <c r="AU151" s="278" t="s">
        <v>84</v>
      </c>
      <c r="AV151" s="268" t="s">
        <v>84</v>
      </c>
      <c r="AW151" s="268" t="s">
        <v>31</v>
      </c>
      <c r="AX151" s="268" t="s">
        <v>75</v>
      </c>
      <c r="AY151" s="278" t="s">
        <v>120</v>
      </c>
    </row>
    <row r="152" spans="2:51" s="268" customFormat="1" ht="12">
      <c r="B152" s="269"/>
      <c r="C152" s="270"/>
      <c r="D152" s="271" t="s">
        <v>128</v>
      </c>
      <c r="E152" s="272" t="s">
        <v>1</v>
      </c>
      <c r="F152" s="273" t="s">
        <v>897</v>
      </c>
      <c r="G152" s="270"/>
      <c r="H152" s="274">
        <f>2*5*3.3</f>
        <v>33</v>
      </c>
      <c r="I152" s="56"/>
      <c r="J152" s="270"/>
      <c r="L152" s="269"/>
      <c r="M152" s="275"/>
      <c r="N152" s="276"/>
      <c r="O152" s="276"/>
      <c r="P152" s="276"/>
      <c r="Q152" s="276"/>
      <c r="R152" s="276"/>
      <c r="S152" s="276"/>
      <c r="T152" s="277"/>
      <c r="AT152" s="278" t="s">
        <v>128</v>
      </c>
      <c r="AU152" s="278" t="s">
        <v>84</v>
      </c>
      <c r="AV152" s="268" t="s">
        <v>84</v>
      </c>
      <c r="AW152" s="268" t="s">
        <v>31</v>
      </c>
      <c r="AX152" s="268" t="s">
        <v>75</v>
      </c>
      <c r="AY152" s="278" t="s">
        <v>120</v>
      </c>
    </row>
    <row r="153" spans="2:51" s="279" customFormat="1" ht="12">
      <c r="B153" s="280"/>
      <c r="C153" s="281"/>
      <c r="D153" s="271" t="s">
        <v>128</v>
      </c>
      <c r="E153" s="282" t="s">
        <v>1</v>
      </c>
      <c r="F153" s="283" t="s">
        <v>148</v>
      </c>
      <c r="G153" s="281"/>
      <c r="H153" s="284">
        <f>SUM(H151:H152)</f>
        <v>66</v>
      </c>
      <c r="I153" s="57"/>
      <c r="J153" s="281"/>
      <c r="L153" s="280"/>
      <c r="M153" s="285"/>
      <c r="N153" s="286"/>
      <c r="O153" s="286"/>
      <c r="P153" s="286"/>
      <c r="Q153" s="286"/>
      <c r="R153" s="286"/>
      <c r="S153" s="286"/>
      <c r="T153" s="287"/>
      <c r="AT153" s="288" t="s">
        <v>128</v>
      </c>
      <c r="AU153" s="288" t="s">
        <v>84</v>
      </c>
      <c r="AV153" s="279" t="s">
        <v>126</v>
      </c>
      <c r="AW153" s="279" t="s">
        <v>31</v>
      </c>
      <c r="AX153" s="279" t="s">
        <v>82</v>
      </c>
      <c r="AY153" s="288" t="s">
        <v>120</v>
      </c>
    </row>
    <row r="154" spans="1:65" s="162" customFormat="1" ht="21.75" customHeight="1">
      <c r="A154" s="158"/>
      <c r="B154" s="159"/>
      <c r="C154" s="254" t="s">
        <v>177</v>
      </c>
      <c r="D154" s="254" t="s">
        <v>122</v>
      </c>
      <c r="E154" s="255" t="s">
        <v>178</v>
      </c>
      <c r="F154" s="256" t="s">
        <v>179</v>
      </c>
      <c r="G154" s="257" t="s">
        <v>125</v>
      </c>
      <c r="H154" s="258">
        <f>H150</f>
        <v>66</v>
      </c>
      <c r="I154" s="77"/>
      <c r="J154" s="259">
        <f>ROUND(I154*H154,2)</f>
        <v>0</v>
      </c>
      <c r="K154" s="260"/>
      <c r="L154" s="159"/>
      <c r="M154" s="261" t="s">
        <v>1</v>
      </c>
      <c r="N154" s="262" t="s">
        <v>40</v>
      </c>
      <c r="O154" s="263"/>
      <c r="P154" s="264">
        <f>O154*H154</f>
        <v>0</v>
      </c>
      <c r="Q154" s="264">
        <v>0</v>
      </c>
      <c r="R154" s="264">
        <f>Q154*H154</f>
        <v>0</v>
      </c>
      <c r="S154" s="264">
        <v>0</v>
      </c>
      <c r="T154" s="265">
        <f>S154*H154</f>
        <v>0</v>
      </c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R154" s="266" t="s">
        <v>126</v>
      </c>
      <c r="AT154" s="266" t="s">
        <v>122</v>
      </c>
      <c r="AU154" s="266" t="s">
        <v>84</v>
      </c>
      <c r="AY154" s="148" t="s">
        <v>120</v>
      </c>
      <c r="BE154" s="267">
        <f>IF(N154="základní",J154,0)</f>
        <v>0</v>
      </c>
      <c r="BF154" s="267">
        <f>IF(N154="snížená",J154,0)</f>
        <v>0</v>
      </c>
      <c r="BG154" s="267">
        <f>IF(N154="zákl. přenesená",J154,0)</f>
        <v>0</v>
      </c>
      <c r="BH154" s="267">
        <f>IF(N154="sníž. přenesená",J154,0)</f>
        <v>0</v>
      </c>
      <c r="BI154" s="267">
        <f>IF(N154="nulová",J154,0)</f>
        <v>0</v>
      </c>
      <c r="BJ154" s="148" t="s">
        <v>82</v>
      </c>
      <c r="BK154" s="267">
        <f>ROUND(I154*H154,2)</f>
        <v>0</v>
      </c>
      <c r="BL154" s="148" t="s">
        <v>126</v>
      </c>
      <c r="BM154" s="266" t="s">
        <v>180</v>
      </c>
    </row>
    <row r="155" spans="1:65" s="188" customFormat="1" ht="44.25" customHeight="1">
      <c r="A155" s="160"/>
      <c r="B155" s="289"/>
      <c r="C155" s="254" t="s">
        <v>181</v>
      </c>
      <c r="D155" s="254" t="s">
        <v>122</v>
      </c>
      <c r="E155" s="255" t="s">
        <v>182</v>
      </c>
      <c r="F155" s="256" t="s">
        <v>183</v>
      </c>
      <c r="G155" s="257" t="s">
        <v>166</v>
      </c>
      <c r="H155" s="258">
        <f>H145</f>
        <v>70.31344999999999</v>
      </c>
      <c r="I155" s="77"/>
      <c r="J155" s="259">
        <f>ROUND(I155*H155,2)</f>
        <v>0</v>
      </c>
      <c r="K155" s="290"/>
      <c r="L155" s="289"/>
      <c r="M155" s="291" t="s">
        <v>1</v>
      </c>
      <c r="N155" s="292" t="s">
        <v>40</v>
      </c>
      <c r="O155" s="293"/>
      <c r="P155" s="294">
        <f>O155*H155</f>
        <v>0</v>
      </c>
      <c r="Q155" s="294">
        <v>0</v>
      </c>
      <c r="R155" s="294">
        <f>Q155*H155</f>
        <v>0</v>
      </c>
      <c r="S155" s="294">
        <v>0</v>
      </c>
      <c r="T155" s="295">
        <f>S155*H155</f>
        <v>0</v>
      </c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R155" s="206" t="s">
        <v>126</v>
      </c>
      <c r="AT155" s="206" t="s">
        <v>122</v>
      </c>
      <c r="AU155" s="206" t="s">
        <v>84</v>
      </c>
      <c r="AY155" s="296" t="s">
        <v>120</v>
      </c>
      <c r="BE155" s="297">
        <f>IF(N155="základní",J155,0)</f>
        <v>0</v>
      </c>
      <c r="BF155" s="297">
        <f>IF(N155="snížená",J155,0)</f>
        <v>0</v>
      </c>
      <c r="BG155" s="297">
        <f>IF(N155="zákl. přenesená",J155,0)</f>
        <v>0</v>
      </c>
      <c r="BH155" s="297">
        <f>IF(N155="sníž. přenesená",J155,0)</f>
        <v>0</v>
      </c>
      <c r="BI155" s="297">
        <f>IF(N155="nulová",J155,0)</f>
        <v>0</v>
      </c>
      <c r="BJ155" s="296" t="s">
        <v>82</v>
      </c>
      <c r="BK155" s="297">
        <f>ROUND(I155*H155,2)</f>
        <v>0</v>
      </c>
      <c r="BL155" s="296" t="s">
        <v>126</v>
      </c>
      <c r="BM155" s="206" t="s">
        <v>184</v>
      </c>
    </row>
    <row r="156" spans="1:65" s="162" customFormat="1" ht="16.5" customHeight="1">
      <c r="A156" s="158"/>
      <c r="B156" s="159"/>
      <c r="C156" s="254" t="s">
        <v>190</v>
      </c>
      <c r="D156" s="254" t="s">
        <v>122</v>
      </c>
      <c r="E156" s="255" t="s">
        <v>191</v>
      </c>
      <c r="F156" s="256" t="s">
        <v>192</v>
      </c>
      <c r="G156" s="257" t="s">
        <v>166</v>
      </c>
      <c r="H156" s="258">
        <f>H155</f>
        <v>70.31344999999999</v>
      </c>
      <c r="I156" s="77"/>
      <c r="J156" s="259">
        <f>ROUND(I156*H156,2)</f>
        <v>0</v>
      </c>
      <c r="K156" s="260"/>
      <c r="L156" s="159"/>
      <c r="M156" s="261" t="s">
        <v>1</v>
      </c>
      <c r="N156" s="262" t="s">
        <v>40</v>
      </c>
      <c r="O156" s="263"/>
      <c r="P156" s="264">
        <f>O156*H156</f>
        <v>0</v>
      </c>
      <c r="Q156" s="264">
        <v>0</v>
      </c>
      <c r="R156" s="264">
        <f>Q156*H156</f>
        <v>0</v>
      </c>
      <c r="S156" s="264">
        <v>0</v>
      </c>
      <c r="T156" s="265">
        <f>S156*H156</f>
        <v>0</v>
      </c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R156" s="266" t="s">
        <v>126</v>
      </c>
      <c r="AT156" s="266" t="s">
        <v>122</v>
      </c>
      <c r="AU156" s="266" t="s">
        <v>84</v>
      </c>
      <c r="AY156" s="148" t="s">
        <v>120</v>
      </c>
      <c r="BE156" s="267">
        <f>IF(N156="základní",J156,0)</f>
        <v>0</v>
      </c>
      <c r="BF156" s="267">
        <f>IF(N156="snížená",J156,0)</f>
        <v>0</v>
      </c>
      <c r="BG156" s="267">
        <f>IF(N156="zákl. přenesená",J156,0)</f>
        <v>0</v>
      </c>
      <c r="BH156" s="267">
        <f>IF(N156="sníž. přenesená",J156,0)</f>
        <v>0</v>
      </c>
      <c r="BI156" s="267">
        <f>IF(N156="nulová",J156,0)</f>
        <v>0</v>
      </c>
      <c r="BJ156" s="148" t="s">
        <v>82</v>
      </c>
      <c r="BK156" s="267">
        <f>ROUND(I156*H156,2)</f>
        <v>0</v>
      </c>
      <c r="BL156" s="148" t="s">
        <v>126</v>
      </c>
      <c r="BM156" s="266" t="s">
        <v>193</v>
      </c>
    </row>
    <row r="157" spans="1:65" s="162" customFormat="1" ht="24.2" customHeight="1">
      <c r="A157" s="158"/>
      <c r="B157" s="159"/>
      <c r="C157" s="254" t="s">
        <v>194</v>
      </c>
      <c r="D157" s="254" t="s">
        <v>122</v>
      </c>
      <c r="E157" s="255" t="s">
        <v>195</v>
      </c>
      <c r="F157" s="256" t="s">
        <v>196</v>
      </c>
      <c r="G157" s="257" t="s">
        <v>188</v>
      </c>
      <c r="H157" s="258">
        <f>H158</f>
        <v>140.62689999999998</v>
      </c>
      <c r="I157" s="77"/>
      <c r="J157" s="259">
        <f>ROUND(I157*H157,2)</f>
        <v>0</v>
      </c>
      <c r="K157" s="260"/>
      <c r="L157" s="159"/>
      <c r="M157" s="261" t="s">
        <v>1</v>
      </c>
      <c r="N157" s="262" t="s">
        <v>40</v>
      </c>
      <c r="O157" s="263"/>
      <c r="P157" s="264">
        <f>O157*H157</f>
        <v>0</v>
      </c>
      <c r="Q157" s="264">
        <v>0</v>
      </c>
      <c r="R157" s="264">
        <f>Q157*H157</f>
        <v>0</v>
      </c>
      <c r="S157" s="264">
        <v>0</v>
      </c>
      <c r="T157" s="265">
        <f>S157*H157</f>
        <v>0</v>
      </c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R157" s="266" t="s">
        <v>126</v>
      </c>
      <c r="AT157" s="266" t="s">
        <v>122</v>
      </c>
      <c r="AU157" s="266" t="s">
        <v>84</v>
      </c>
      <c r="AY157" s="148" t="s">
        <v>120</v>
      </c>
      <c r="BE157" s="267">
        <f>IF(N157="základní",J157,0)</f>
        <v>0</v>
      </c>
      <c r="BF157" s="267">
        <f>IF(N157="snížená",J157,0)</f>
        <v>0</v>
      </c>
      <c r="BG157" s="267">
        <f>IF(N157="zákl. přenesená",J157,0)</f>
        <v>0</v>
      </c>
      <c r="BH157" s="267">
        <f>IF(N157="sníž. přenesená",J157,0)</f>
        <v>0</v>
      </c>
      <c r="BI157" s="267">
        <f>IF(N157="nulová",J157,0)</f>
        <v>0</v>
      </c>
      <c r="BJ157" s="148" t="s">
        <v>82</v>
      </c>
      <c r="BK157" s="267">
        <f>ROUND(I157*H157,2)</f>
        <v>0</v>
      </c>
      <c r="BL157" s="148" t="s">
        <v>126</v>
      </c>
      <c r="BM157" s="266" t="s">
        <v>197</v>
      </c>
    </row>
    <row r="158" spans="2:51" s="270" customFormat="1" ht="12">
      <c r="B158" s="298"/>
      <c r="D158" s="271" t="s">
        <v>128</v>
      </c>
      <c r="E158" s="272" t="s">
        <v>1</v>
      </c>
      <c r="F158" s="273" t="s">
        <v>901</v>
      </c>
      <c r="H158" s="274">
        <f>H156*2</f>
        <v>140.62689999999998</v>
      </c>
      <c r="I158" s="56"/>
      <c r="L158" s="298"/>
      <c r="M158" s="299"/>
      <c r="N158" s="300"/>
      <c r="O158" s="300"/>
      <c r="P158" s="300"/>
      <c r="Q158" s="300"/>
      <c r="R158" s="300"/>
      <c r="S158" s="300"/>
      <c r="T158" s="301"/>
      <c r="AT158" s="272" t="s">
        <v>128</v>
      </c>
      <c r="AU158" s="272" t="s">
        <v>84</v>
      </c>
      <c r="AV158" s="270" t="s">
        <v>84</v>
      </c>
      <c r="AW158" s="270" t="s">
        <v>31</v>
      </c>
      <c r="AX158" s="270" t="s">
        <v>82</v>
      </c>
      <c r="AY158" s="272" t="s">
        <v>120</v>
      </c>
    </row>
    <row r="159" spans="1:65" s="162" customFormat="1" ht="21.75" customHeight="1">
      <c r="A159" s="158"/>
      <c r="B159" s="159"/>
      <c r="C159" s="254" t="s">
        <v>198</v>
      </c>
      <c r="D159" s="254" t="s">
        <v>122</v>
      </c>
      <c r="E159" s="255" t="s">
        <v>199</v>
      </c>
      <c r="F159" s="256" t="s">
        <v>200</v>
      </c>
      <c r="G159" s="257" t="s">
        <v>166</v>
      </c>
      <c r="H159" s="258">
        <f>H164</f>
        <v>68.06443999999999</v>
      </c>
      <c r="I159" s="77"/>
      <c r="J159" s="259">
        <f>ROUND(I159*H159,2)</f>
        <v>0</v>
      </c>
      <c r="K159" s="260"/>
      <c r="L159" s="159"/>
      <c r="M159" s="261" t="s">
        <v>1</v>
      </c>
      <c r="N159" s="262" t="s">
        <v>40</v>
      </c>
      <c r="O159" s="263"/>
      <c r="P159" s="264">
        <f>O159*H159</f>
        <v>0</v>
      </c>
      <c r="Q159" s="264">
        <v>0</v>
      </c>
      <c r="R159" s="264">
        <f>Q159*H159</f>
        <v>0</v>
      </c>
      <c r="S159" s="264">
        <v>0</v>
      </c>
      <c r="T159" s="265">
        <f>S159*H159</f>
        <v>0</v>
      </c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R159" s="266" t="s">
        <v>126</v>
      </c>
      <c r="AT159" s="266" t="s">
        <v>122</v>
      </c>
      <c r="AU159" s="266" t="s">
        <v>84</v>
      </c>
      <c r="AY159" s="148" t="s">
        <v>120</v>
      </c>
      <c r="BE159" s="267">
        <f>IF(N159="základní",J159,0)</f>
        <v>0</v>
      </c>
      <c r="BF159" s="267">
        <f>IF(N159="snížená",J159,0)</f>
        <v>0</v>
      </c>
      <c r="BG159" s="267">
        <f>IF(N159="zákl. přenesená",J159,0)</f>
        <v>0</v>
      </c>
      <c r="BH159" s="267">
        <f>IF(N159="sníž. přenesená",J159,0)</f>
        <v>0</v>
      </c>
      <c r="BI159" s="267">
        <f>IF(N159="nulová",J159,0)</f>
        <v>0</v>
      </c>
      <c r="BJ159" s="148" t="s">
        <v>82</v>
      </c>
      <c r="BK159" s="267">
        <f>ROUND(I159*H159,2)</f>
        <v>0</v>
      </c>
      <c r="BL159" s="148" t="s">
        <v>126</v>
      </c>
      <c r="BM159" s="266" t="s">
        <v>201</v>
      </c>
    </row>
    <row r="160" spans="2:51" s="268" customFormat="1" ht="12">
      <c r="B160" s="269"/>
      <c r="C160" s="270"/>
      <c r="D160" s="271" t="s">
        <v>128</v>
      </c>
      <c r="E160" s="272" t="s">
        <v>1</v>
      </c>
      <c r="F160" s="273" t="s">
        <v>902</v>
      </c>
      <c r="G160" s="270"/>
      <c r="H160" s="274">
        <f>(2*5)*3.1-2.5*3.14*0.35*0.35</f>
        <v>30.038375</v>
      </c>
      <c r="I160" s="56"/>
      <c r="J160" s="270"/>
      <c r="L160" s="269"/>
      <c r="M160" s="275"/>
      <c r="N160" s="276"/>
      <c r="O160" s="276"/>
      <c r="P160" s="276"/>
      <c r="Q160" s="276"/>
      <c r="R160" s="276"/>
      <c r="S160" s="276"/>
      <c r="T160" s="277"/>
      <c r="AT160" s="278" t="s">
        <v>128</v>
      </c>
      <c r="AU160" s="278" t="s">
        <v>84</v>
      </c>
      <c r="AV160" s="268" t="s">
        <v>84</v>
      </c>
      <c r="AW160" s="268" t="s">
        <v>31</v>
      </c>
      <c r="AX160" s="268" t="s">
        <v>75</v>
      </c>
      <c r="AY160" s="278" t="s">
        <v>120</v>
      </c>
    </row>
    <row r="161" spans="2:51" s="268" customFormat="1" ht="12">
      <c r="B161" s="269"/>
      <c r="C161" s="270"/>
      <c r="D161" s="271" t="s">
        <v>128</v>
      </c>
      <c r="E161" s="272" t="s">
        <v>1</v>
      </c>
      <c r="F161" s="273" t="s">
        <v>899</v>
      </c>
      <c r="G161" s="270"/>
      <c r="H161" s="274">
        <f>(3*5-3.14*0.65*0.65)*3</f>
        <v>41.02005</v>
      </c>
      <c r="I161" s="56"/>
      <c r="J161" s="270"/>
      <c r="L161" s="269"/>
      <c r="M161" s="275"/>
      <c r="N161" s="276"/>
      <c r="O161" s="276"/>
      <c r="P161" s="276"/>
      <c r="Q161" s="276"/>
      <c r="R161" s="276"/>
      <c r="S161" s="276"/>
      <c r="T161" s="277"/>
      <c r="AT161" s="278" t="s">
        <v>128</v>
      </c>
      <c r="AU161" s="278" t="s">
        <v>84</v>
      </c>
      <c r="AV161" s="268" t="s">
        <v>84</v>
      </c>
      <c r="AW161" s="268" t="s">
        <v>31</v>
      </c>
      <c r="AX161" s="268" t="s">
        <v>75</v>
      </c>
      <c r="AY161" s="278" t="s">
        <v>120</v>
      </c>
    </row>
    <row r="162" spans="2:51" s="268" customFormat="1" ht="12">
      <c r="B162" s="269"/>
      <c r="C162" s="270"/>
      <c r="D162" s="271" t="s">
        <v>128</v>
      </c>
      <c r="E162" s="272" t="s">
        <v>1</v>
      </c>
      <c r="F162" s="273" t="s">
        <v>898</v>
      </c>
      <c r="G162" s="270"/>
      <c r="H162" s="274">
        <f>(2*2-3.14*0.65*0.65)*0.9</f>
        <v>2.4060149999999996</v>
      </c>
      <c r="I162" s="56"/>
      <c r="J162" s="270"/>
      <c r="L162" s="269"/>
      <c r="M162" s="275"/>
      <c r="N162" s="276"/>
      <c r="O162" s="276"/>
      <c r="P162" s="276"/>
      <c r="Q162" s="276"/>
      <c r="R162" s="276"/>
      <c r="S162" s="276"/>
      <c r="T162" s="277"/>
      <c r="AT162" s="278" t="s">
        <v>128</v>
      </c>
      <c r="AU162" s="278" t="s">
        <v>84</v>
      </c>
      <c r="AV162" s="268" t="s">
        <v>84</v>
      </c>
      <c r="AW162" s="268" t="s">
        <v>31</v>
      </c>
      <c r="AX162" s="268" t="s">
        <v>75</v>
      </c>
      <c r="AY162" s="278" t="s">
        <v>120</v>
      </c>
    </row>
    <row r="163" spans="2:51" s="268" customFormat="1" ht="12">
      <c r="B163" s="269"/>
      <c r="C163" s="270"/>
      <c r="D163" s="271"/>
      <c r="E163" s="272"/>
      <c r="F163" s="273" t="s">
        <v>903</v>
      </c>
      <c r="G163" s="270"/>
      <c r="H163" s="274">
        <f>-3-2.4</f>
        <v>-5.4</v>
      </c>
      <c r="I163" s="56"/>
      <c r="J163" s="270"/>
      <c r="L163" s="269"/>
      <c r="M163" s="275"/>
      <c r="N163" s="276"/>
      <c r="O163" s="276"/>
      <c r="P163" s="276"/>
      <c r="Q163" s="276"/>
      <c r="R163" s="276"/>
      <c r="S163" s="276"/>
      <c r="T163" s="277"/>
      <c r="AT163" s="278"/>
      <c r="AU163" s="278"/>
      <c r="AY163" s="278"/>
    </row>
    <row r="164" spans="2:51" s="279" customFormat="1" ht="12">
      <c r="B164" s="280"/>
      <c r="C164" s="281"/>
      <c r="D164" s="271" t="s">
        <v>128</v>
      </c>
      <c r="E164" s="282" t="s">
        <v>1</v>
      </c>
      <c r="F164" s="283" t="s">
        <v>148</v>
      </c>
      <c r="G164" s="281"/>
      <c r="H164" s="284">
        <f>SUM(H160:H163)</f>
        <v>68.06443999999999</v>
      </c>
      <c r="I164" s="57"/>
      <c r="J164" s="281"/>
      <c r="L164" s="280"/>
      <c r="M164" s="285"/>
      <c r="N164" s="286"/>
      <c r="O164" s="286"/>
      <c r="P164" s="286"/>
      <c r="Q164" s="286"/>
      <c r="R164" s="286"/>
      <c r="S164" s="286"/>
      <c r="T164" s="287"/>
      <c r="AT164" s="288" t="s">
        <v>128</v>
      </c>
      <c r="AU164" s="288" t="s">
        <v>84</v>
      </c>
      <c r="AV164" s="279" t="s">
        <v>126</v>
      </c>
      <c r="AW164" s="279" t="s">
        <v>31</v>
      </c>
      <c r="AX164" s="279" t="s">
        <v>82</v>
      </c>
      <c r="AY164" s="288" t="s">
        <v>120</v>
      </c>
    </row>
    <row r="165" spans="1:65" s="162" customFormat="1" ht="21.75" customHeight="1">
      <c r="A165" s="158"/>
      <c r="B165" s="159"/>
      <c r="C165" s="302" t="s">
        <v>185</v>
      </c>
      <c r="D165" s="302" t="s">
        <v>186</v>
      </c>
      <c r="E165" s="303" t="s">
        <v>187</v>
      </c>
      <c r="F165" s="304" t="s">
        <v>880</v>
      </c>
      <c r="G165" s="305" t="s">
        <v>188</v>
      </c>
      <c r="H165" s="306">
        <f>H166</f>
        <v>128.64179159999998</v>
      </c>
      <c r="I165" s="54"/>
      <c r="J165" s="307">
        <f>ROUND(I165*H165,2)</f>
        <v>0</v>
      </c>
      <c r="K165" s="308"/>
      <c r="L165" s="309"/>
      <c r="M165" s="310" t="s">
        <v>1</v>
      </c>
      <c r="N165" s="311" t="s">
        <v>40</v>
      </c>
      <c r="O165" s="263"/>
      <c r="P165" s="264">
        <f>O165*H165</f>
        <v>0</v>
      </c>
      <c r="Q165" s="264">
        <v>0</v>
      </c>
      <c r="R165" s="264">
        <f>Q165*H165</f>
        <v>0</v>
      </c>
      <c r="S165" s="264">
        <v>0</v>
      </c>
      <c r="T165" s="265">
        <f>S165*H165</f>
        <v>0</v>
      </c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R165" s="266" t="s">
        <v>153</v>
      </c>
      <c r="AT165" s="266" t="s">
        <v>186</v>
      </c>
      <c r="AU165" s="266" t="s">
        <v>84</v>
      </c>
      <c r="AY165" s="148" t="s">
        <v>120</v>
      </c>
      <c r="BE165" s="267">
        <f>IF(N165="základní",J165,0)</f>
        <v>0</v>
      </c>
      <c r="BF165" s="267">
        <f>IF(N165="snížená",J165,0)</f>
        <v>0</v>
      </c>
      <c r="BG165" s="267">
        <f>IF(N165="zákl. přenesená",J165,0)</f>
        <v>0</v>
      </c>
      <c r="BH165" s="267">
        <f>IF(N165="sníž. přenesená",J165,0)</f>
        <v>0</v>
      </c>
      <c r="BI165" s="267">
        <f>IF(N165="nulová",J165,0)</f>
        <v>0</v>
      </c>
      <c r="BJ165" s="148" t="s">
        <v>82</v>
      </c>
      <c r="BK165" s="267">
        <f>ROUND(I165*H165,2)</f>
        <v>0</v>
      </c>
      <c r="BL165" s="148" t="s">
        <v>126</v>
      </c>
      <c r="BM165" s="266" t="s">
        <v>189</v>
      </c>
    </row>
    <row r="166" spans="2:51" s="270" customFormat="1" ht="12">
      <c r="B166" s="298"/>
      <c r="D166" s="271" t="s">
        <v>128</v>
      </c>
      <c r="E166" s="272" t="s">
        <v>1</v>
      </c>
      <c r="F166" s="273" t="s">
        <v>904</v>
      </c>
      <c r="H166" s="274">
        <f>H159*1.89</f>
        <v>128.64179159999998</v>
      </c>
      <c r="I166" s="56"/>
      <c r="L166" s="298"/>
      <c r="M166" s="299"/>
      <c r="N166" s="300"/>
      <c r="O166" s="300"/>
      <c r="P166" s="300"/>
      <c r="Q166" s="300"/>
      <c r="R166" s="300"/>
      <c r="S166" s="300"/>
      <c r="T166" s="301"/>
      <c r="AT166" s="272" t="s">
        <v>128</v>
      </c>
      <c r="AU166" s="272" t="s">
        <v>84</v>
      </c>
      <c r="AV166" s="270" t="s">
        <v>84</v>
      </c>
      <c r="AW166" s="270" t="s">
        <v>31</v>
      </c>
      <c r="AX166" s="270" t="s">
        <v>82</v>
      </c>
      <c r="AY166" s="272" t="s">
        <v>120</v>
      </c>
    </row>
    <row r="167" spans="2:63" s="239" customFormat="1" ht="22.9" customHeight="1">
      <c r="B167" s="240"/>
      <c r="C167" s="241"/>
      <c r="D167" s="242" t="s">
        <v>74</v>
      </c>
      <c r="E167" s="252" t="s">
        <v>126</v>
      </c>
      <c r="F167" s="252" t="s">
        <v>202</v>
      </c>
      <c r="G167" s="241"/>
      <c r="H167" s="241"/>
      <c r="I167" s="76"/>
      <c r="J167" s="253">
        <f>SUM(J168:J170)</f>
        <v>0</v>
      </c>
      <c r="L167" s="240"/>
      <c r="M167" s="245"/>
      <c r="N167" s="246"/>
      <c r="O167" s="246"/>
      <c r="P167" s="247">
        <f>SUM(P168:P171)</f>
        <v>0</v>
      </c>
      <c r="Q167" s="246"/>
      <c r="R167" s="247">
        <f>SUM(R168:R171)</f>
        <v>0</v>
      </c>
      <c r="S167" s="246"/>
      <c r="T167" s="248">
        <f>SUM(T168:T171)</f>
        <v>0</v>
      </c>
      <c r="AR167" s="249" t="s">
        <v>82</v>
      </c>
      <c r="AT167" s="250" t="s">
        <v>74</v>
      </c>
      <c r="AU167" s="250" t="s">
        <v>82</v>
      </c>
      <c r="AY167" s="249" t="s">
        <v>120</v>
      </c>
      <c r="BK167" s="251">
        <f>SUM(BK168:BK171)</f>
        <v>0</v>
      </c>
    </row>
    <row r="168" spans="1:65" s="162" customFormat="1" ht="24.2" customHeight="1">
      <c r="A168" s="158"/>
      <c r="B168" s="159"/>
      <c r="C168" s="254" t="s">
        <v>203</v>
      </c>
      <c r="D168" s="254" t="s">
        <v>122</v>
      </c>
      <c r="E168" s="255" t="s">
        <v>204</v>
      </c>
      <c r="F168" s="256" t="s">
        <v>205</v>
      </c>
      <c r="G168" s="257" t="s">
        <v>166</v>
      </c>
      <c r="H168" s="258">
        <v>3</v>
      </c>
      <c r="I168" s="77"/>
      <c r="J168" s="259">
        <f>ROUND(I168*H168,2)</f>
        <v>0</v>
      </c>
      <c r="K168" s="260"/>
      <c r="L168" s="159"/>
      <c r="M168" s="261" t="s">
        <v>1</v>
      </c>
      <c r="N168" s="262" t="s">
        <v>40</v>
      </c>
      <c r="O168" s="263"/>
      <c r="P168" s="264">
        <f>O168*H168</f>
        <v>0</v>
      </c>
      <c r="Q168" s="264">
        <v>0</v>
      </c>
      <c r="R168" s="264">
        <f>Q168*H168</f>
        <v>0</v>
      </c>
      <c r="S168" s="264">
        <v>0</v>
      </c>
      <c r="T168" s="265">
        <f>S168*H168</f>
        <v>0</v>
      </c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R168" s="266" t="s">
        <v>126</v>
      </c>
      <c r="AT168" s="266" t="s">
        <v>122</v>
      </c>
      <c r="AU168" s="266" t="s">
        <v>84</v>
      </c>
      <c r="AY168" s="148" t="s">
        <v>120</v>
      </c>
      <c r="BE168" s="267">
        <f>IF(N168="základní",J168,0)</f>
        <v>0</v>
      </c>
      <c r="BF168" s="267">
        <f>IF(N168="snížená",J168,0)</f>
        <v>0</v>
      </c>
      <c r="BG168" s="267">
        <f>IF(N168="zákl. přenesená",J168,0)</f>
        <v>0</v>
      </c>
      <c r="BH168" s="267">
        <f>IF(N168="sníž. přenesená",J168,0)</f>
        <v>0</v>
      </c>
      <c r="BI168" s="267">
        <f>IF(N168="nulová",J168,0)</f>
        <v>0</v>
      </c>
      <c r="BJ168" s="148" t="s">
        <v>82</v>
      </c>
      <c r="BK168" s="267">
        <f>ROUND(I168*H168,2)</f>
        <v>0</v>
      </c>
      <c r="BL168" s="148" t="s">
        <v>126</v>
      </c>
      <c r="BM168" s="266" t="s">
        <v>206</v>
      </c>
    </row>
    <row r="169" spans="2:51" s="268" customFormat="1" ht="12">
      <c r="B169" s="269"/>
      <c r="C169" s="270"/>
      <c r="D169" s="271" t="s">
        <v>128</v>
      </c>
      <c r="E169" s="272" t="s">
        <v>1</v>
      </c>
      <c r="F169" s="273" t="s">
        <v>207</v>
      </c>
      <c r="G169" s="270"/>
      <c r="H169" s="274">
        <v>3</v>
      </c>
      <c r="I169" s="56"/>
      <c r="J169" s="270"/>
      <c r="L169" s="269"/>
      <c r="M169" s="275"/>
      <c r="N169" s="276"/>
      <c r="O169" s="276"/>
      <c r="P169" s="276"/>
      <c r="Q169" s="276"/>
      <c r="R169" s="276"/>
      <c r="S169" s="276"/>
      <c r="T169" s="277"/>
      <c r="AT169" s="278" t="s">
        <v>128</v>
      </c>
      <c r="AU169" s="278" t="s">
        <v>84</v>
      </c>
      <c r="AV169" s="268" t="s">
        <v>84</v>
      </c>
      <c r="AW169" s="268" t="s">
        <v>31</v>
      </c>
      <c r="AX169" s="268" t="s">
        <v>82</v>
      </c>
      <c r="AY169" s="278" t="s">
        <v>120</v>
      </c>
    </row>
    <row r="170" spans="1:65" s="162" customFormat="1" ht="24.2" customHeight="1">
      <c r="A170" s="158"/>
      <c r="B170" s="159"/>
      <c r="C170" s="254" t="s">
        <v>7</v>
      </c>
      <c r="D170" s="254" t="s">
        <v>122</v>
      </c>
      <c r="E170" s="255" t="s">
        <v>208</v>
      </c>
      <c r="F170" s="256" t="s">
        <v>209</v>
      </c>
      <c r="G170" s="257" t="s">
        <v>166</v>
      </c>
      <c r="H170" s="258">
        <v>2.4</v>
      </c>
      <c r="I170" s="77"/>
      <c r="J170" s="259">
        <f>ROUND(I170*H170,2)</f>
        <v>0</v>
      </c>
      <c r="K170" s="260"/>
      <c r="L170" s="159"/>
      <c r="M170" s="261" t="s">
        <v>1</v>
      </c>
      <c r="N170" s="262" t="s">
        <v>40</v>
      </c>
      <c r="O170" s="263"/>
      <c r="P170" s="264">
        <f>O170*H170</f>
        <v>0</v>
      </c>
      <c r="Q170" s="264">
        <v>0</v>
      </c>
      <c r="R170" s="264">
        <f>Q170*H170</f>
        <v>0</v>
      </c>
      <c r="S170" s="264">
        <v>0</v>
      </c>
      <c r="T170" s="265">
        <f>S170*H170</f>
        <v>0</v>
      </c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R170" s="266" t="s">
        <v>126</v>
      </c>
      <c r="AT170" s="266" t="s">
        <v>122</v>
      </c>
      <c r="AU170" s="266" t="s">
        <v>84</v>
      </c>
      <c r="AY170" s="148" t="s">
        <v>120</v>
      </c>
      <c r="BE170" s="267">
        <f>IF(N170="základní",J170,0)</f>
        <v>0</v>
      </c>
      <c r="BF170" s="267">
        <f>IF(N170="snížená",J170,0)</f>
        <v>0</v>
      </c>
      <c r="BG170" s="267">
        <f>IF(N170="zákl. přenesená",J170,0)</f>
        <v>0</v>
      </c>
      <c r="BH170" s="267">
        <f>IF(N170="sníž. přenesená",J170,0)</f>
        <v>0</v>
      </c>
      <c r="BI170" s="267">
        <f>IF(N170="nulová",J170,0)</f>
        <v>0</v>
      </c>
      <c r="BJ170" s="148" t="s">
        <v>82</v>
      </c>
      <c r="BK170" s="267">
        <f>ROUND(I170*H170,2)</f>
        <v>0</v>
      </c>
      <c r="BL170" s="148" t="s">
        <v>126</v>
      </c>
      <c r="BM170" s="266" t="s">
        <v>210</v>
      </c>
    </row>
    <row r="171" spans="2:51" s="268" customFormat="1" ht="12">
      <c r="B171" s="269"/>
      <c r="C171" s="270"/>
      <c r="D171" s="271" t="s">
        <v>128</v>
      </c>
      <c r="E171" s="272" t="s">
        <v>1</v>
      </c>
      <c r="F171" s="273" t="s">
        <v>211</v>
      </c>
      <c r="G171" s="270"/>
      <c r="H171" s="274">
        <v>2.4</v>
      </c>
      <c r="I171" s="56"/>
      <c r="J171" s="270"/>
      <c r="L171" s="269"/>
      <c r="M171" s="275"/>
      <c r="N171" s="276"/>
      <c r="O171" s="276"/>
      <c r="P171" s="276"/>
      <c r="Q171" s="276"/>
      <c r="R171" s="276"/>
      <c r="S171" s="276"/>
      <c r="T171" s="277"/>
      <c r="AT171" s="278" t="s">
        <v>128</v>
      </c>
      <c r="AU171" s="278" t="s">
        <v>84</v>
      </c>
      <c r="AV171" s="268" t="s">
        <v>84</v>
      </c>
      <c r="AW171" s="268" t="s">
        <v>31</v>
      </c>
      <c r="AX171" s="268" t="s">
        <v>82</v>
      </c>
      <c r="AY171" s="278" t="s">
        <v>120</v>
      </c>
    </row>
    <row r="172" spans="2:63" s="239" customFormat="1" ht="22.9" customHeight="1">
      <c r="B172" s="240"/>
      <c r="C172" s="241"/>
      <c r="D172" s="242" t="s">
        <v>74</v>
      </c>
      <c r="E172" s="252" t="s">
        <v>143</v>
      </c>
      <c r="F172" s="252" t="s">
        <v>212</v>
      </c>
      <c r="G172" s="241"/>
      <c r="H172" s="241"/>
      <c r="I172" s="76"/>
      <c r="J172" s="253">
        <f>SUM(J173:J188)</f>
        <v>0</v>
      </c>
      <c r="L172" s="240"/>
      <c r="M172" s="245"/>
      <c r="N172" s="246"/>
      <c r="O172" s="246"/>
      <c r="P172" s="247">
        <f>SUM(P173:P189)</f>
        <v>0</v>
      </c>
      <c r="Q172" s="246"/>
      <c r="R172" s="247">
        <f>SUM(R173:R189)</f>
        <v>0.36318999999999996</v>
      </c>
      <c r="S172" s="246"/>
      <c r="T172" s="248">
        <f>SUM(T173:T189)</f>
        <v>0</v>
      </c>
      <c r="AR172" s="249" t="s">
        <v>82</v>
      </c>
      <c r="AT172" s="250" t="s">
        <v>74</v>
      </c>
      <c r="AU172" s="250" t="s">
        <v>82</v>
      </c>
      <c r="AY172" s="249" t="s">
        <v>120</v>
      </c>
      <c r="BK172" s="251">
        <f>SUM(BK173:BK189)</f>
        <v>0</v>
      </c>
    </row>
    <row r="173" spans="1:65" s="162" customFormat="1" ht="21.75" customHeight="1">
      <c r="A173" s="158"/>
      <c r="B173" s="159"/>
      <c r="C173" s="254" t="s">
        <v>213</v>
      </c>
      <c r="D173" s="254" t="s">
        <v>122</v>
      </c>
      <c r="E173" s="255" t="s">
        <v>908</v>
      </c>
      <c r="F173" s="256" t="s">
        <v>909</v>
      </c>
      <c r="G173" s="257" t="s">
        <v>125</v>
      </c>
      <c r="H173" s="258">
        <f>H174</f>
        <v>15</v>
      </c>
      <c r="I173" s="77"/>
      <c r="J173" s="259">
        <f>ROUND(I173*H173,2)</f>
        <v>0</v>
      </c>
      <c r="K173" s="260"/>
      <c r="L173" s="159"/>
      <c r="M173" s="261" t="s">
        <v>1</v>
      </c>
      <c r="N173" s="262" t="s">
        <v>40</v>
      </c>
      <c r="O173" s="263"/>
      <c r="P173" s="264">
        <f>O173*H173</f>
        <v>0</v>
      </c>
      <c r="Q173" s="264">
        <v>0</v>
      </c>
      <c r="R173" s="264">
        <f>Q173*H173</f>
        <v>0</v>
      </c>
      <c r="S173" s="264">
        <v>0</v>
      </c>
      <c r="T173" s="265">
        <f>S173*H173</f>
        <v>0</v>
      </c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R173" s="266" t="s">
        <v>126</v>
      </c>
      <c r="AT173" s="266" t="s">
        <v>122</v>
      </c>
      <c r="AU173" s="266" t="s">
        <v>84</v>
      </c>
      <c r="AY173" s="148" t="s">
        <v>120</v>
      </c>
      <c r="BE173" s="267">
        <f>IF(N173="základní",J173,0)</f>
        <v>0</v>
      </c>
      <c r="BF173" s="267">
        <f>IF(N173="snížená",J173,0)</f>
        <v>0</v>
      </c>
      <c r="BG173" s="267">
        <f>IF(N173="zákl. přenesená",J173,0)</f>
        <v>0</v>
      </c>
      <c r="BH173" s="267">
        <f>IF(N173="sníž. přenesená",J173,0)</f>
        <v>0</v>
      </c>
      <c r="BI173" s="267">
        <f>IF(N173="nulová",J173,0)</f>
        <v>0</v>
      </c>
      <c r="BJ173" s="148" t="s">
        <v>82</v>
      </c>
      <c r="BK173" s="267">
        <f>ROUND(I173*H173,2)</f>
        <v>0</v>
      </c>
      <c r="BL173" s="148" t="s">
        <v>126</v>
      </c>
      <c r="BM173" s="266" t="s">
        <v>214</v>
      </c>
    </row>
    <row r="174" spans="2:51" s="268" customFormat="1" ht="12">
      <c r="B174" s="269"/>
      <c r="C174" s="270"/>
      <c r="D174" s="271" t="s">
        <v>128</v>
      </c>
      <c r="E174" s="272" t="s">
        <v>1</v>
      </c>
      <c r="F174" s="273" t="s">
        <v>907</v>
      </c>
      <c r="G174" s="270"/>
      <c r="H174" s="274">
        <v>15</v>
      </c>
      <c r="I174" s="56"/>
      <c r="J174" s="270"/>
      <c r="L174" s="269"/>
      <c r="M174" s="275"/>
      <c r="N174" s="276"/>
      <c r="O174" s="276"/>
      <c r="P174" s="276"/>
      <c r="Q174" s="276"/>
      <c r="R174" s="276"/>
      <c r="S174" s="276"/>
      <c r="T174" s="277"/>
      <c r="AT174" s="278" t="s">
        <v>128</v>
      </c>
      <c r="AU174" s="278" t="s">
        <v>84</v>
      </c>
      <c r="AV174" s="268" t="s">
        <v>84</v>
      </c>
      <c r="AW174" s="268" t="s">
        <v>31</v>
      </c>
      <c r="AX174" s="268" t="s">
        <v>82</v>
      </c>
      <c r="AY174" s="278" t="s">
        <v>120</v>
      </c>
    </row>
    <row r="175" spans="1:65" s="162" customFormat="1" ht="16.5" customHeight="1">
      <c r="A175" s="158"/>
      <c r="B175" s="159"/>
      <c r="C175" s="254" t="s">
        <v>216</v>
      </c>
      <c r="D175" s="254" t="s">
        <v>122</v>
      </c>
      <c r="E175" s="255" t="s">
        <v>217</v>
      </c>
      <c r="F175" s="256" t="s">
        <v>218</v>
      </c>
      <c r="G175" s="257" t="s">
        <v>125</v>
      </c>
      <c r="H175" s="258">
        <f>H179</f>
        <v>19</v>
      </c>
      <c r="I175" s="77"/>
      <c r="J175" s="259">
        <f>ROUND(I175*H175,2)</f>
        <v>0</v>
      </c>
      <c r="K175" s="260"/>
      <c r="L175" s="159"/>
      <c r="M175" s="261" t="s">
        <v>1</v>
      </c>
      <c r="N175" s="262" t="s">
        <v>40</v>
      </c>
      <c r="O175" s="263"/>
      <c r="P175" s="264">
        <f>O175*H175</f>
        <v>0</v>
      </c>
      <c r="Q175" s="264">
        <v>0</v>
      </c>
      <c r="R175" s="264">
        <f>Q175*H175</f>
        <v>0</v>
      </c>
      <c r="S175" s="264">
        <v>0</v>
      </c>
      <c r="T175" s="265">
        <f>S175*H175</f>
        <v>0</v>
      </c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R175" s="266" t="s">
        <v>126</v>
      </c>
      <c r="AT175" s="266" t="s">
        <v>122</v>
      </c>
      <c r="AU175" s="266" t="s">
        <v>84</v>
      </c>
      <c r="AY175" s="148" t="s">
        <v>120</v>
      </c>
      <c r="BE175" s="267">
        <f>IF(N175="základní",J175,0)</f>
        <v>0</v>
      </c>
      <c r="BF175" s="267">
        <f>IF(N175="snížená",J175,0)</f>
        <v>0</v>
      </c>
      <c r="BG175" s="267">
        <f>IF(N175="zákl. přenesená",J175,0)</f>
        <v>0</v>
      </c>
      <c r="BH175" s="267">
        <f>IF(N175="sníž. přenesená",J175,0)</f>
        <v>0</v>
      </c>
      <c r="BI175" s="267">
        <f>IF(N175="nulová",J175,0)</f>
        <v>0</v>
      </c>
      <c r="BJ175" s="148" t="s">
        <v>82</v>
      </c>
      <c r="BK175" s="267">
        <f>ROUND(I175*H175,2)</f>
        <v>0</v>
      </c>
      <c r="BL175" s="148" t="s">
        <v>126</v>
      </c>
      <c r="BM175" s="266" t="s">
        <v>219</v>
      </c>
    </row>
    <row r="176" spans="2:51" s="268" customFormat="1" ht="12">
      <c r="B176" s="269"/>
      <c r="C176" s="270"/>
      <c r="D176" s="271" t="s">
        <v>128</v>
      </c>
      <c r="E176" s="272" t="s">
        <v>1</v>
      </c>
      <c r="F176" s="273" t="s">
        <v>906</v>
      </c>
      <c r="G176" s="270"/>
      <c r="H176" s="274">
        <v>5</v>
      </c>
      <c r="I176" s="56"/>
      <c r="J176" s="270"/>
      <c r="L176" s="269"/>
      <c r="M176" s="275"/>
      <c r="N176" s="276"/>
      <c r="O176" s="276"/>
      <c r="P176" s="276"/>
      <c r="Q176" s="276"/>
      <c r="R176" s="276"/>
      <c r="S176" s="276"/>
      <c r="T176" s="277"/>
      <c r="AT176" s="278" t="s">
        <v>128</v>
      </c>
      <c r="AU176" s="278" t="s">
        <v>84</v>
      </c>
      <c r="AV176" s="268" t="s">
        <v>84</v>
      </c>
      <c r="AW176" s="268" t="s">
        <v>31</v>
      </c>
      <c r="AX176" s="268" t="s">
        <v>75</v>
      </c>
      <c r="AY176" s="278" t="s">
        <v>120</v>
      </c>
    </row>
    <row r="177" spans="2:51" s="268" customFormat="1" ht="12">
      <c r="B177" s="269"/>
      <c r="C177" s="270"/>
      <c r="D177" s="271" t="s">
        <v>128</v>
      </c>
      <c r="E177" s="272" t="s">
        <v>1</v>
      </c>
      <c r="F177" s="273" t="s">
        <v>215</v>
      </c>
      <c r="G177" s="270"/>
      <c r="H177" s="274">
        <v>4</v>
      </c>
      <c r="I177" s="56"/>
      <c r="J177" s="270"/>
      <c r="L177" s="269"/>
      <c r="M177" s="275"/>
      <c r="N177" s="276"/>
      <c r="O177" s="276"/>
      <c r="P177" s="276"/>
      <c r="Q177" s="276"/>
      <c r="R177" s="276"/>
      <c r="S177" s="276"/>
      <c r="T177" s="277"/>
      <c r="AT177" s="278" t="s">
        <v>128</v>
      </c>
      <c r="AU177" s="278" t="s">
        <v>84</v>
      </c>
      <c r="AV177" s="268" t="s">
        <v>84</v>
      </c>
      <c r="AW177" s="268" t="s">
        <v>31</v>
      </c>
      <c r="AX177" s="268" t="s">
        <v>75</v>
      </c>
      <c r="AY177" s="278" t="s">
        <v>120</v>
      </c>
    </row>
    <row r="178" spans="2:51" s="268" customFormat="1" ht="10.5" customHeight="1">
      <c r="B178" s="269"/>
      <c r="C178" s="270"/>
      <c r="D178" s="271" t="s">
        <v>128</v>
      </c>
      <c r="E178" s="272" t="s">
        <v>1</v>
      </c>
      <c r="F178" s="273" t="s">
        <v>905</v>
      </c>
      <c r="G178" s="270"/>
      <c r="H178" s="274">
        <f>2*5</f>
        <v>10</v>
      </c>
      <c r="I178" s="56"/>
      <c r="J178" s="270"/>
      <c r="L178" s="269"/>
      <c r="M178" s="275"/>
      <c r="N178" s="276"/>
      <c r="O178" s="276"/>
      <c r="P178" s="276"/>
      <c r="Q178" s="276"/>
      <c r="R178" s="276"/>
      <c r="S178" s="276"/>
      <c r="T178" s="277"/>
      <c r="AT178" s="278" t="s">
        <v>128</v>
      </c>
      <c r="AU178" s="278" t="s">
        <v>84</v>
      </c>
      <c r="AV178" s="268" t="s">
        <v>84</v>
      </c>
      <c r="AW178" s="268" t="s">
        <v>31</v>
      </c>
      <c r="AX178" s="268" t="s">
        <v>75</v>
      </c>
      <c r="AY178" s="278" t="s">
        <v>120</v>
      </c>
    </row>
    <row r="179" spans="2:51" s="279" customFormat="1" ht="12">
      <c r="B179" s="280"/>
      <c r="C179" s="281"/>
      <c r="D179" s="271" t="s">
        <v>128</v>
      </c>
      <c r="E179" s="282" t="s">
        <v>1</v>
      </c>
      <c r="F179" s="283" t="s">
        <v>148</v>
      </c>
      <c r="G179" s="281"/>
      <c r="H179" s="284">
        <f>SUM(H176:H178)</f>
        <v>19</v>
      </c>
      <c r="I179" s="57"/>
      <c r="J179" s="281"/>
      <c r="L179" s="280"/>
      <c r="M179" s="285"/>
      <c r="N179" s="286"/>
      <c r="O179" s="286"/>
      <c r="P179" s="286"/>
      <c r="Q179" s="286"/>
      <c r="R179" s="286"/>
      <c r="S179" s="286"/>
      <c r="T179" s="287"/>
      <c r="AT179" s="288" t="s">
        <v>128</v>
      </c>
      <c r="AU179" s="288" t="s">
        <v>84</v>
      </c>
      <c r="AV179" s="279" t="s">
        <v>126</v>
      </c>
      <c r="AW179" s="279" t="s">
        <v>31</v>
      </c>
      <c r="AX179" s="279" t="s">
        <v>82</v>
      </c>
      <c r="AY179" s="288" t="s">
        <v>120</v>
      </c>
    </row>
    <row r="180" spans="1:65" s="162" customFormat="1" ht="24.2" customHeight="1">
      <c r="A180" s="158"/>
      <c r="B180" s="159"/>
      <c r="C180" s="254" t="s">
        <v>220</v>
      </c>
      <c r="D180" s="254" t="s">
        <v>122</v>
      </c>
      <c r="E180" s="255" t="s">
        <v>221</v>
      </c>
      <c r="F180" s="256" t="s">
        <v>222</v>
      </c>
      <c r="G180" s="257" t="s">
        <v>125</v>
      </c>
      <c r="H180" s="258">
        <f>H181</f>
        <v>4</v>
      </c>
      <c r="I180" s="77"/>
      <c r="J180" s="259">
        <f>ROUND(I180*H180,2)</f>
        <v>0</v>
      </c>
      <c r="K180" s="260"/>
      <c r="L180" s="159"/>
      <c r="M180" s="261" t="s">
        <v>1</v>
      </c>
      <c r="N180" s="262" t="s">
        <v>40</v>
      </c>
      <c r="O180" s="263"/>
      <c r="P180" s="264">
        <f>O180*H180</f>
        <v>0</v>
      </c>
      <c r="Q180" s="264">
        <v>0.00061</v>
      </c>
      <c r="R180" s="264">
        <f>Q180*H180</f>
        <v>0.00244</v>
      </c>
      <c r="S180" s="264">
        <v>0</v>
      </c>
      <c r="T180" s="265">
        <f>S180*H180</f>
        <v>0</v>
      </c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R180" s="266" t="s">
        <v>126</v>
      </c>
      <c r="AT180" s="266" t="s">
        <v>122</v>
      </c>
      <c r="AU180" s="266" t="s">
        <v>84</v>
      </c>
      <c r="AY180" s="148" t="s">
        <v>120</v>
      </c>
      <c r="BE180" s="267">
        <f>IF(N180="základní",J180,0)</f>
        <v>0</v>
      </c>
      <c r="BF180" s="267">
        <f>IF(N180="snížená",J180,0)</f>
        <v>0</v>
      </c>
      <c r="BG180" s="267">
        <f>IF(N180="zákl. přenesená",J180,0)</f>
        <v>0</v>
      </c>
      <c r="BH180" s="267">
        <f>IF(N180="sníž. přenesená",J180,0)</f>
        <v>0</v>
      </c>
      <c r="BI180" s="267">
        <f>IF(N180="nulová",J180,0)</f>
        <v>0</v>
      </c>
      <c r="BJ180" s="148" t="s">
        <v>82</v>
      </c>
      <c r="BK180" s="267">
        <f>ROUND(I180*H180,2)</f>
        <v>0</v>
      </c>
      <c r="BL180" s="148" t="s">
        <v>126</v>
      </c>
      <c r="BM180" s="266" t="s">
        <v>223</v>
      </c>
    </row>
    <row r="181" spans="2:51" s="268" customFormat="1" ht="12">
      <c r="B181" s="269"/>
      <c r="C181" s="270"/>
      <c r="D181" s="271" t="s">
        <v>128</v>
      </c>
      <c r="E181" s="272" t="s">
        <v>1</v>
      </c>
      <c r="F181" s="273" t="s">
        <v>215</v>
      </c>
      <c r="G181" s="270"/>
      <c r="H181" s="274">
        <v>4</v>
      </c>
      <c r="I181" s="56"/>
      <c r="J181" s="270"/>
      <c r="L181" s="269"/>
      <c r="M181" s="275"/>
      <c r="N181" s="276"/>
      <c r="O181" s="276"/>
      <c r="P181" s="276"/>
      <c r="Q181" s="276"/>
      <c r="R181" s="276"/>
      <c r="S181" s="276"/>
      <c r="T181" s="277"/>
      <c r="AT181" s="278" t="s">
        <v>128</v>
      </c>
      <c r="AU181" s="278" t="s">
        <v>84</v>
      </c>
      <c r="AV181" s="268" t="s">
        <v>84</v>
      </c>
      <c r="AW181" s="268" t="s">
        <v>31</v>
      </c>
      <c r="AX181" s="268" t="s">
        <v>75</v>
      </c>
      <c r="AY181" s="278" t="s">
        <v>120</v>
      </c>
    </row>
    <row r="182" spans="1:65" s="162" customFormat="1" ht="33" customHeight="1">
      <c r="A182" s="158"/>
      <c r="B182" s="159"/>
      <c r="C182" s="254">
        <v>25</v>
      </c>
      <c r="D182" s="254" t="s">
        <v>122</v>
      </c>
      <c r="E182" s="255" t="s">
        <v>499</v>
      </c>
      <c r="F182" s="256" t="s">
        <v>500</v>
      </c>
      <c r="G182" s="257" t="s">
        <v>125</v>
      </c>
      <c r="H182" s="258">
        <v>4</v>
      </c>
      <c r="I182" s="77"/>
      <c r="J182" s="259">
        <f>ROUND(I182*H182,2)</f>
        <v>0</v>
      </c>
      <c r="K182" s="260"/>
      <c r="L182" s="159"/>
      <c r="M182" s="261" t="s">
        <v>1</v>
      </c>
      <c r="N182" s="262" t="s">
        <v>40</v>
      </c>
      <c r="O182" s="263"/>
      <c r="P182" s="264">
        <f>O182*H182</f>
        <v>0</v>
      </c>
      <c r="Q182" s="264">
        <v>0</v>
      </c>
      <c r="R182" s="264">
        <f>Q182*H182</f>
        <v>0</v>
      </c>
      <c r="S182" s="264">
        <v>0</v>
      </c>
      <c r="T182" s="265">
        <f>S182*H182</f>
        <v>0</v>
      </c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R182" s="266" t="s">
        <v>126</v>
      </c>
      <c r="AT182" s="266" t="s">
        <v>122</v>
      </c>
      <c r="AU182" s="266" t="s">
        <v>84</v>
      </c>
      <c r="AY182" s="148" t="s">
        <v>120</v>
      </c>
      <c r="BE182" s="267">
        <f>IF(N182="základní",J182,0)</f>
        <v>0</v>
      </c>
      <c r="BF182" s="267">
        <f>IF(N182="snížená",J182,0)</f>
        <v>0</v>
      </c>
      <c r="BG182" s="267">
        <f>IF(N182="zákl. přenesená",J182,0)</f>
        <v>0</v>
      </c>
      <c r="BH182" s="267">
        <f>IF(N182="sníž. přenesená",J182,0)</f>
        <v>0</v>
      </c>
      <c r="BI182" s="267">
        <f>IF(N182="nulová",J182,0)</f>
        <v>0</v>
      </c>
      <c r="BJ182" s="148" t="s">
        <v>82</v>
      </c>
      <c r="BK182" s="267">
        <f>ROUND(I182*H182,2)</f>
        <v>0</v>
      </c>
      <c r="BL182" s="148" t="s">
        <v>126</v>
      </c>
      <c r="BM182" s="266" t="s">
        <v>501</v>
      </c>
    </row>
    <row r="183" spans="2:51" s="268" customFormat="1" ht="12">
      <c r="B183" s="269"/>
      <c r="C183" s="270"/>
      <c r="D183" s="271" t="s">
        <v>128</v>
      </c>
      <c r="E183" s="272" t="s">
        <v>1</v>
      </c>
      <c r="F183" s="273" t="s">
        <v>215</v>
      </c>
      <c r="G183" s="270"/>
      <c r="H183" s="274">
        <v>4</v>
      </c>
      <c r="I183" s="56"/>
      <c r="J183" s="270"/>
      <c r="L183" s="269"/>
      <c r="M183" s="275"/>
      <c r="N183" s="276"/>
      <c r="O183" s="276"/>
      <c r="P183" s="276"/>
      <c r="Q183" s="276"/>
      <c r="R183" s="276"/>
      <c r="S183" s="276"/>
      <c r="T183" s="277"/>
      <c r="AT183" s="278" t="s">
        <v>128</v>
      </c>
      <c r="AU183" s="278" t="s">
        <v>84</v>
      </c>
      <c r="AV183" s="268" t="s">
        <v>84</v>
      </c>
      <c r="AW183" s="268" t="s">
        <v>31</v>
      </c>
      <c r="AX183" s="268" t="s">
        <v>75</v>
      </c>
      <c r="AY183" s="278" t="s">
        <v>120</v>
      </c>
    </row>
    <row r="184" spans="1:65" s="162" customFormat="1" ht="21.75" customHeight="1">
      <c r="A184" s="158"/>
      <c r="B184" s="159"/>
      <c r="C184" s="254" t="s">
        <v>227</v>
      </c>
      <c r="D184" s="254" t="s">
        <v>122</v>
      </c>
      <c r="E184" s="255" t="s">
        <v>228</v>
      </c>
      <c r="F184" s="256" t="s">
        <v>229</v>
      </c>
      <c r="G184" s="257" t="s">
        <v>140</v>
      </c>
      <c r="H184" s="258">
        <f>H187</f>
        <v>16</v>
      </c>
      <c r="I184" s="77"/>
      <c r="J184" s="259">
        <f>ROUND(I184*H184,2)</f>
        <v>0</v>
      </c>
      <c r="K184" s="260"/>
      <c r="L184" s="159"/>
      <c r="M184" s="261" t="s">
        <v>1</v>
      </c>
      <c r="N184" s="262" t="s">
        <v>40</v>
      </c>
      <c r="O184" s="263"/>
      <c r="P184" s="264">
        <f>O184*H184</f>
        <v>0</v>
      </c>
      <c r="Q184" s="264">
        <v>0</v>
      </c>
      <c r="R184" s="264">
        <f>Q184*H184</f>
        <v>0</v>
      </c>
      <c r="S184" s="264">
        <v>0</v>
      </c>
      <c r="T184" s="265">
        <f>S184*H184</f>
        <v>0</v>
      </c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R184" s="266" t="s">
        <v>126</v>
      </c>
      <c r="AT184" s="266" t="s">
        <v>122</v>
      </c>
      <c r="AU184" s="266" t="s">
        <v>84</v>
      </c>
      <c r="AY184" s="148" t="s">
        <v>120</v>
      </c>
      <c r="BE184" s="267">
        <f>IF(N184="základní",J184,0)</f>
        <v>0</v>
      </c>
      <c r="BF184" s="267">
        <f>IF(N184="snížená",J184,0)</f>
        <v>0</v>
      </c>
      <c r="BG184" s="267">
        <f>IF(N184="zákl. přenesená",J184,0)</f>
        <v>0</v>
      </c>
      <c r="BH184" s="267">
        <f>IF(N184="sníž. přenesená",J184,0)</f>
        <v>0</v>
      </c>
      <c r="BI184" s="267">
        <f>IF(N184="nulová",J184,0)</f>
        <v>0</v>
      </c>
      <c r="BJ184" s="148" t="s">
        <v>82</v>
      </c>
      <c r="BK184" s="267">
        <f>ROUND(I184*H184,2)</f>
        <v>0</v>
      </c>
      <c r="BL184" s="148" t="s">
        <v>126</v>
      </c>
      <c r="BM184" s="266" t="s">
        <v>230</v>
      </c>
    </row>
    <row r="185" spans="2:51" s="268" customFormat="1" ht="12">
      <c r="B185" s="269"/>
      <c r="C185" s="270"/>
      <c r="D185" s="271" t="s">
        <v>128</v>
      </c>
      <c r="E185" s="272" t="s">
        <v>1</v>
      </c>
      <c r="F185" s="273" t="s">
        <v>225</v>
      </c>
      <c r="G185" s="270"/>
      <c r="H185" s="274">
        <v>8</v>
      </c>
      <c r="I185" s="56"/>
      <c r="J185" s="270"/>
      <c r="L185" s="269"/>
      <c r="M185" s="275"/>
      <c r="N185" s="276"/>
      <c r="O185" s="276"/>
      <c r="P185" s="276"/>
      <c r="Q185" s="276"/>
      <c r="R185" s="276"/>
      <c r="S185" s="276"/>
      <c r="T185" s="277"/>
      <c r="AT185" s="278" t="s">
        <v>128</v>
      </c>
      <c r="AU185" s="278" t="s">
        <v>84</v>
      </c>
      <c r="AV185" s="268" t="s">
        <v>84</v>
      </c>
      <c r="AW185" s="268" t="s">
        <v>31</v>
      </c>
      <c r="AX185" s="268" t="s">
        <v>75</v>
      </c>
      <c r="AY185" s="278" t="s">
        <v>120</v>
      </c>
    </row>
    <row r="186" spans="2:51" s="268" customFormat="1" ht="12">
      <c r="B186" s="269"/>
      <c r="C186" s="270"/>
      <c r="D186" s="271" t="s">
        <v>128</v>
      </c>
      <c r="E186" s="272" t="s">
        <v>1</v>
      </c>
      <c r="F186" s="273" t="s">
        <v>226</v>
      </c>
      <c r="G186" s="270"/>
      <c r="H186" s="274">
        <v>8</v>
      </c>
      <c r="I186" s="56"/>
      <c r="J186" s="270"/>
      <c r="L186" s="269"/>
      <c r="M186" s="275"/>
      <c r="N186" s="276"/>
      <c r="O186" s="276"/>
      <c r="P186" s="276"/>
      <c r="Q186" s="276"/>
      <c r="R186" s="276"/>
      <c r="S186" s="276"/>
      <c r="T186" s="277"/>
      <c r="AT186" s="278" t="s">
        <v>128</v>
      </c>
      <c r="AU186" s="278" t="s">
        <v>84</v>
      </c>
      <c r="AV186" s="268" t="s">
        <v>84</v>
      </c>
      <c r="AW186" s="268" t="s">
        <v>31</v>
      </c>
      <c r="AX186" s="268" t="s">
        <v>75</v>
      </c>
      <c r="AY186" s="278" t="s">
        <v>120</v>
      </c>
    </row>
    <row r="187" spans="2:51" s="279" customFormat="1" ht="12">
      <c r="B187" s="280"/>
      <c r="C187" s="281"/>
      <c r="D187" s="271" t="s">
        <v>128</v>
      </c>
      <c r="E187" s="282" t="s">
        <v>1</v>
      </c>
      <c r="F187" s="283" t="s">
        <v>148</v>
      </c>
      <c r="G187" s="281"/>
      <c r="H187" s="284">
        <f>SUM(H185:H186)</f>
        <v>16</v>
      </c>
      <c r="I187" s="57"/>
      <c r="J187" s="281"/>
      <c r="L187" s="280"/>
      <c r="M187" s="285"/>
      <c r="N187" s="286"/>
      <c r="O187" s="286"/>
      <c r="P187" s="286"/>
      <c r="Q187" s="286"/>
      <c r="R187" s="286"/>
      <c r="S187" s="286"/>
      <c r="T187" s="287"/>
      <c r="AT187" s="288" t="s">
        <v>128</v>
      </c>
      <c r="AU187" s="288" t="s">
        <v>84</v>
      </c>
      <c r="AV187" s="279" t="s">
        <v>126</v>
      </c>
      <c r="AW187" s="279" t="s">
        <v>31</v>
      </c>
      <c r="AX187" s="279" t="s">
        <v>82</v>
      </c>
      <c r="AY187" s="288" t="s">
        <v>120</v>
      </c>
    </row>
    <row r="188" spans="1:65" s="162" customFormat="1" ht="33" customHeight="1">
      <c r="A188" s="158"/>
      <c r="B188" s="159"/>
      <c r="C188" s="254" t="s">
        <v>231</v>
      </c>
      <c r="D188" s="254" t="s">
        <v>122</v>
      </c>
      <c r="E188" s="255" t="s">
        <v>232</v>
      </c>
      <c r="F188" s="256" t="s">
        <v>233</v>
      </c>
      <c r="G188" s="257" t="s">
        <v>125</v>
      </c>
      <c r="H188" s="258">
        <v>15</v>
      </c>
      <c r="I188" s="77"/>
      <c r="J188" s="259">
        <f>ROUND(I188*H188,2)</f>
        <v>0</v>
      </c>
      <c r="K188" s="260"/>
      <c r="L188" s="159"/>
      <c r="M188" s="261" t="s">
        <v>1</v>
      </c>
      <c r="N188" s="262" t="s">
        <v>40</v>
      </c>
      <c r="O188" s="263"/>
      <c r="P188" s="264">
        <f>O188*H188</f>
        <v>0</v>
      </c>
      <c r="Q188" s="264">
        <v>0.02405</v>
      </c>
      <c r="R188" s="264">
        <f>Q188*H188</f>
        <v>0.36074999999999996</v>
      </c>
      <c r="S188" s="264">
        <v>0</v>
      </c>
      <c r="T188" s="265">
        <f>S188*H188</f>
        <v>0</v>
      </c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R188" s="266" t="s">
        <v>126</v>
      </c>
      <c r="AT188" s="266" t="s">
        <v>122</v>
      </c>
      <c r="AU188" s="266" t="s">
        <v>84</v>
      </c>
      <c r="AY188" s="148" t="s">
        <v>120</v>
      </c>
      <c r="BE188" s="267">
        <f>IF(N188="základní",J188,0)</f>
        <v>0</v>
      </c>
      <c r="BF188" s="267">
        <f>IF(N188="snížená",J188,0)</f>
        <v>0</v>
      </c>
      <c r="BG188" s="267">
        <f>IF(N188="zákl. přenesená",J188,0)</f>
        <v>0</v>
      </c>
      <c r="BH188" s="267">
        <f>IF(N188="sníž. přenesená",J188,0)</f>
        <v>0</v>
      </c>
      <c r="BI188" s="267">
        <f>IF(N188="nulová",J188,0)</f>
        <v>0</v>
      </c>
      <c r="BJ188" s="148" t="s">
        <v>82</v>
      </c>
      <c r="BK188" s="267">
        <f>ROUND(I188*H188,2)</f>
        <v>0</v>
      </c>
      <c r="BL188" s="148" t="s">
        <v>126</v>
      </c>
      <c r="BM188" s="266" t="s">
        <v>234</v>
      </c>
    </row>
    <row r="189" spans="2:51" s="268" customFormat="1" ht="12">
      <c r="B189" s="269"/>
      <c r="C189" s="270"/>
      <c r="D189" s="271" t="s">
        <v>128</v>
      </c>
      <c r="E189" s="272" t="s">
        <v>1</v>
      </c>
      <c r="F189" s="273" t="s">
        <v>907</v>
      </c>
      <c r="G189" s="270"/>
      <c r="H189" s="274">
        <v>15</v>
      </c>
      <c r="I189" s="56"/>
      <c r="J189" s="270"/>
      <c r="L189" s="269"/>
      <c r="M189" s="275"/>
      <c r="N189" s="276"/>
      <c r="O189" s="276"/>
      <c r="P189" s="276"/>
      <c r="Q189" s="276"/>
      <c r="R189" s="276"/>
      <c r="S189" s="276"/>
      <c r="T189" s="277"/>
      <c r="AT189" s="278" t="s">
        <v>128</v>
      </c>
      <c r="AU189" s="278" t="s">
        <v>84</v>
      </c>
      <c r="AV189" s="268" t="s">
        <v>84</v>
      </c>
      <c r="AW189" s="268" t="s">
        <v>31</v>
      </c>
      <c r="AX189" s="268" t="s">
        <v>82</v>
      </c>
      <c r="AY189" s="278" t="s">
        <v>120</v>
      </c>
    </row>
    <row r="190" spans="2:63" s="239" customFormat="1" ht="22.9" customHeight="1">
      <c r="B190" s="240"/>
      <c r="C190" s="241"/>
      <c r="D190" s="242" t="s">
        <v>74</v>
      </c>
      <c r="E190" s="252" t="s">
        <v>153</v>
      </c>
      <c r="F190" s="252" t="s">
        <v>235</v>
      </c>
      <c r="G190" s="241"/>
      <c r="H190" s="241"/>
      <c r="I190" s="76"/>
      <c r="J190" s="253">
        <f>SUM(J191:J258)</f>
        <v>0</v>
      </c>
      <c r="L190" s="240"/>
      <c r="M190" s="245"/>
      <c r="N190" s="246"/>
      <c r="O190" s="246"/>
      <c r="P190" s="247">
        <f>SUM(P191:P259)</f>
        <v>0</v>
      </c>
      <c r="Q190" s="246"/>
      <c r="R190" s="247">
        <f>SUM(R191:R259)</f>
        <v>10.276525</v>
      </c>
      <c r="S190" s="246"/>
      <c r="T190" s="248">
        <f>SUM(T191:T259)</f>
        <v>10.236792500000002</v>
      </c>
      <c r="AR190" s="249" t="s">
        <v>82</v>
      </c>
      <c r="AT190" s="250" t="s">
        <v>74</v>
      </c>
      <c r="AU190" s="250" t="s">
        <v>82</v>
      </c>
      <c r="AY190" s="249" t="s">
        <v>120</v>
      </c>
      <c r="BK190" s="251">
        <f>SUM(BK191:BK259)</f>
        <v>0</v>
      </c>
    </row>
    <row r="191" spans="1:65" s="162" customFormat="1" ht="33" customHeight="1">
      <c r="A191" s="158"/>
      <c r="B191" s="159"/>
      <c r="C191" s="254" t="s">
        <v>238</v>
      </c>
      <c r="D191" s="254" t="s">
        <v>122</v>
      </c>
      <c r="E191" s="255" t="s">
        <v>239</v>
      </c>
      <c r="F191" s="256" t="s">
        <v>240</v>
      </c>
      <c r="G191" s="257" t="s">
        <v>241</v>
      </c>
      <c r="H191" s="258">
        <v>2</v>
      </c>
      <c r="I191" s="77"/>
      <c r="J191" s="259">
        <f>ROUND(I191*H191,2)</f>
        <v>0</v>
      </c>
      <c r="K191" s="260"/>
      <c r="L191" s="159"/>
      <c r="M191" s="261" t="s">
        <v>1</v>
      </c>
      <c r="N191" s="262" t="s">
        <v>40</v>
      </c>
      <c r="O191" s="263"/>
      <c r="P191" s="264">
        <f>O191*H191</f>
        <v>0</v>
      </c>
      <c r="Q191" s="264">
        <v>0.00085</v>
      </c>
      <c r="R191" s="264">
        <f>Q191*H191</f>
        <v>0.0017</v>
      </c>
      <c r="S191" s="264">
        <v>0</v>
      </c>
      <c r="T191" s="265">
        <f>S191*H191</f>
        <v>0</v>
      </c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R191" s="266" t="s">
        <v>126</v>
      </c>
      <c r="AT191" s="266" t="s">
        <v>122</v>
      </c>
      <c r="AU191" s="266" t="s">
        <v>84</v>
      </c>
      <c r="AY191" s="148" t="s">
        <v>120</v>
      </c>
      <c r="BE191" s="267">
        <f>IF(N191="základní",J191,0)</f>
        <v>0</v>
      </c>
      <c r="BF191" s="267">
        <f>IF(N191="snížená",J191,0)</f>
        <v>0</v>
      </c>
      <c r="BG191" s="267">
        <f>IF(N191="zákl. přenesená",J191,0)</f>
        <v>0</v>
      </c>
      <c r="BH191" s="267">
        <f>IF(N191="sníž. přenesená",J191,0)</f>
        <v>0</v>
      </c>
      <c r="BI191" s="267">
        <f>IF(N191="nulová",J191,0)</f>
        <v>0</v>
      </c>
      <c r="BJ191" s="148" t="s">
        <v>82</v>
      </c>
      <c r="BK191" s="267">
        <f>ROUND(I191*H191,2)</f>
        <v>0</v>
      </c>
      <c r="BL191" s="148" t="s">
        <v>126</v>
      </c>
      <c r="BM191" s="266" t="s">
        <v>242</v>
      </c>
    </row>
    <row r="192" spans="2:51" s="268" customFormat="1" ht="12">
      <c r="B192" s="269"/>
      <c r="C192" s="270"/>
      <c r="D192" s="271" t="s">
        <v>128</v>
      </c>
      <c r="E192" s="272" t="s">
        <v>1</v>
      </c>
      <c r="F192" s="273" t="s">
        <v>243</v>
      </c>
      <c r="G192" s="270"/>
      <c r="H192" s="274">
        <v>2</v>
      </c>
      <c r="I192" s="56"/>
      <c r="J192" s="270"/>
      <c r="L192" s="269"/>
      <c r="M192" s="275"/>
      <c r="N192" s="276"/>
      <c r="O192" s="276"/>
      <c r="P192" s="276"/>
      <c r="Q192" s="276"/>
      <c r="R192" s="276"/>
      <c r="S192" s="276"/>
      <c r="T192" s="277"/>
      <c r="AT192" s="278" t="s">
        <v>128</v>
      </c>
      <c r="AU192" s="278" t="s">
        <v>84</v>
      </c>
      <c r="AV192" s="268" t="s">
        <v>84</v>
      </c>
      <c r="AW192" s="268" t="s">
        <v>31</v>
      </c>
      <c r="AX192" s="268" t="s">
        <v>82</v>
      </c>
      <c r="AY192" s="278" t="s">
        <v>120</v>
      </c>
    </row>
    <row r="193" spans="1:65" s="162" customFormat="1" ht="16.5" customHeight="1">
      <c r="A193" s="158"/>
      <c r="B193" s="159"/>
      <c r="C193" s="302" t="s">
        <v>244</v>
      </c>
      <c r="D193" s="302" t="s">
        <v>186</v>
      </c>
      <c r="E193" s="303" t="s">
        <v>245</v>
      </c>
      <c r="F193" s="304" t="s">
        <v>246</v>
      </c>
      <c r="G193" s="305" t="s">
        <v>241</v>
      </c>
      <c r="H193" s="306">
        <v>2</v>
      </c>
      <c r="I193" s="54"/>
      <c r="J193" s="307">
        <f>ROUND(I193*H193,2)</f>
        <v>0</v>
      </c>
      <c r="K193" s="308"/>
      <c r="L193" s="309"/>
      <c r="M193" s="310" t="s">
        <v>1</v>
      </c>
      <c r="N193" s="311" t="s">
        <v>40</v>
      </c>
      <c r="O193" s="263"/>
      <c r="P193" s="264">
        <f>O193*H193</f>
        <v>0</v>
      </c>
      <c r="Q193" s="264">
        <v>0.00081</v>
      </c>
      <c r="R193" s="264">
        <f>Q193*H193</f>
        <v>0.00162</v>
      </c>
      <c r="S193" s="264">
        <v>0</v>
      </c>
      <c r="T193" s="265">
        <f>S193*H193</f>
        <v>0</v>
      </c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R193" s="266" t="s">
        <v>153</v>
      </c>
      <c r="AT193" s="266" t="s">
        <v>186</v>
      </c>
      <c r="AU193" s="266" t="s">
        <v>84</v>
      </c>
      <c r="AY193" s="148" t="s">
        <v>120</v>
      </c>
      <c r="BE193" s="267">
        <f>IF(N193="základní",J193,0)</f>
        <v>0</v>
      </c>
      <c r="BF193" s="267">
        <f>IF(N193="snížená",J193,0)</f>
        <v>0</v>
      </c>
      <c r="BG193" s="267">
        <f>IF(N193="zákl. přenesená",J193,0)</f>
        <v>0</v>
      </c>
      <c r="BH193" s="267">
        <f>IF(N193="sníž. přenesená",J193,0)</f>
        <v>0</v>
      </c>
      <c r="BI193" s="267">
        <f>IF(N193="nulová",J193,0)</f>
        <v>0</v>
      </c>
      <c r="BJ193" s="148" t="s">
        <v>82</v>
      </c>
      <c r="BK193" s="267">
        <f>ROUND(I193*H193,2)</f>
        <v>0</v>
      </c>
      <c r="BL193" s="148" t="s">
        <v>126</v>
      </c>
      <c r="BM193" s="266" t="s">
        <v>247</v>
      </c>
    </row>
    <row r="194" spans="2:51" s="268" customFormat="1" ht="12">
      <c r="B194" s="269"/>
      <c r="C194" s="270"/>
      <c r="D194" s="271" t="s">
        <v>128</v>
      </c>
      <c r="E194" s="272" t="s">
        <v>1</v>
      </c>
      <c r="F194" s="273" t="s">
        <v>243</v>
      </c>
      <c r="G194" s="270"/>
      <c r="H194" s="274">
        <v>2</v>
      </c>
      <c r="I194" s="56"/>
      <c r="J194" s="270"/>
      <c r="L194" s="269"/>
      <c r="M194" s="275"/>
      <c r="N194" s="276"/>
      <c r="O194" s="276"/>
      <c r="P194" s="276"/>
      <c r="Q194" s="276"/>
      <c r="R194" s="276"/>
      <c r="S194" s="276"/>
      <c r="T194" s="277"/>
      <c r="AT194" s="278" t="s">
        <v>128</v>
      </c>
      <c r="AU194" s="278" t="s">
        <v>84</v>
      </c>
      <c r="AV194" s="268" t="s">
        <v>84</v>
      </c>
      <c r="AW194" s="268" t="s">
        <v>31</v>
      </c>
      <c r="AX194" s="268" t="s">
        <v>82</v>
      </c>
      <c r="AY194" s="278" t="s">
        <v>120</v>
      </c>
    </row>
    <row r="195" spans="1:65" s="162" customFormat="1" ht="33" customHeight="1">
      <c r="A195" s="158"/>
      <c r="B195" s="159"/>
      <c r="C195" s="254" t="s">
        <v>250</v>
      </c>
      <c r="D195" s="254" t="s">
        <v>122</v>
      </c>
      <c r="E195" s="255" t="s">
        <v>251</v>
      </c>
      <c r="F195" s="256" t="s">
        <v>252</v>
      </c>
      <c r="G195" s="257" t="s">
        <v>241</v>
      </c>
      <c r="H195" s="258">
        <v>2</v>
      </c>
      <c r="I195" s="77"/>
      <c r="J195" s="259">
        <f>ROUND(I195*H195,2)</f>
        <v>0</v>
      </c>
      <c r="K195" s="260"/>
      <c r="L195" s="159"/>
      <c r="M195" s="261" t="s">
        <v>1</v>
      </c>
      <c r="N195" s="262" t="s">
        <v>40</v>
      </c>
      <c r="O195" s="263"/>
      <c r="P195" s="264">
        <f>O195*H195</f>
        <v>0</v>
      </c>
      <c r="Q195" s="264">
        <v>0.002</v>
      </c>
      <c r="R195" s="264">
        <f>Q195*H195</f>
        <v>0.004</v>
      </c>
      <c r="S195" s="264">
        <v>0</v>
      </c>
      <c r="T195" s="265">
        <f>S195*H195</f>
        <v>0</v>
      </c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R195" s="266" t="s">
        <v>126</v>
      </c>
      <c r="AT195" s="266" t="s">
        <v>122</v>
      </c>
      <c r="AU195" s="266" t="s">
        <v>84</v>
      </c>
      <c r="AY195" s="148" t="s">
        <v>120</v>
      </c>
      <c r="BE195" s="267">
        <f>IF(N195="základní",J195,0)</f>
        <v>0</v>
      </c>
      <c r="BF195" s="267">
        <f>IF(N195="snížená",J195,0)</f>
        <v>0</v>
      </c>
      <c r="BG195" s="267">
        <f>IF(N195="zákl. přenesená",J195,0)</f>
        <v>0</v>
      </c>
      <c r="BH195" s="267">
        <f>IF(N195="sníž. přenesená",J195,0)</f>
        <v>0</v>
      </c>
      <c r="BI195" s="267">
        <f>IF(N195="nulová",J195,0)</f>
        <v>0</v>
      </c>
      <c r="BJ195" s="148" t="s">
        <v>82</v>
      </c>
      <c r="BK195" s="267">
        <f>ROUND(I195*H195,2)</f>
        <v>0</v>
      </c>
      <c r="BL195" s="148" t="s">
        <v>126</v>
      </c>
      <c r="BM195" s="266" t="s">
        <v>253</v>
      </c>
    </row>
    <row r="196" spans="1:65" s="162" customFormat="1" ht="16.5" customHeight="1">
      <c r="A196" s="158"/>
      <c r="B196" s="159"/>
      <c r="C196" s="302" t="s">
        <v>254</v>
      </c>
      <c r="D196" s="302" t="s">
        <v>186</v>
      </c>
      <c r="E196" s="303" t="s">
        <v>255</v>
      </c>
      <c r="F196" s="304" t="s">
        <v>256</v>
      </c>
      <c r="G196" s="305" t="s">
        <v>241</v>
      </c>
      <c r="H196" s="306">
        <v>2</v>
      </c>
      <c r="I196" s="54"/>
      <c r="J196" s="307">
        <f>ROUND(I196*H196,2)</f>
        <v>0</v>
      </c>
      <c r="K196" s="308"/>
      <c r="L196" s="309"/>
      <c r="M196" s="310" t="s">
        <v>1</v>
      </c>
      <c r="N196" s="311" t="s">
        <v>40</v>
      </c>
      <c r="O196" s="263"/>
      <c r="P196" s="264">
        <f>O196*H196</f>
        <v>0</v>
      </c>
      <c r="Q196" s="264">
        <v>0.0018</v>
      </c>
      <c r="R196" s="264">
        <f>Q196*H196</f>
        <v>0.0036</v>
      </c>
      <c r="S196" s="264">
        <v>0</v>
      </c>
      <c r="T196" s="265">
        <f>S196*H196</f>
        <v>0</v>
      </c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R196" s="266" t="s">
        <v>153</v>
      </c>
      <c r="AT196" s="266" t="s">
        <v>186</v>
      </c>
      <c r="AU196" s="266" t="s">
        <v>84</v>
      </c>
      <c r="AY196" s="148" t="s">
        <v>120</v>
      </c>
      <c r="BE196" s="267">
        <f>IF(N196="základní",J196,0)</f>
        <v>0</v>
      </c>
      <c r="BF196" s="267">
        <f>IF(N196="snížená",J196,0)</f>
        <v>0</v>
      </c>
      <c r="BG196" s="267">
        <f>IF(N196="zákl. přenesená",J196,0)</f>
        <v>0</v>
      </c>
      <c r="BH196" s="267">
        <f>IF(N196="sníž. přenesená",J196,0)</f>
        <v>0</v>
      </c>
      <c r="BI196" s="267">
        <f>IF(N196="nulová",J196,0)</f>
        <v>0</v>
      </c>
      <c r="BJ196" s="148" t="s">
        <v>82</v>
      </c>
      <c r="BK196" s="267">
        <f>ROUND(I196*H196,2)</f>
        <v>0</v>
      </c>
      <c r="BL196" s="148" t="s">
        <v>126</v>
      </c>
      <c r="BM196" s="266" t="s">
        <v>257</v>
      </c>
    </row>
    <row r="197" spans="2:51" s="268" customFormat="1" ht="12">
      <c r="B197" s="269"/>
      <c r="C197" s="270"/>
      <c r="D197" s="271" t="s">
        <v>128</v>
      </c>
      <c r="E197" s="272" t="s">
        <v>1</v>
      </c>
      <c r="F197" s="273" t="s">
        <v>243</v>
      </c>
      <c r="G197" s="270"/>
      <c r="H197" s="274">
        <v>2</v>
      </c>
      <c r="I197" s="56"/>
      <c r="J197" s="270"/>
      <c r="L197" s="269"/>
      <c r="M197" s="275"/>
      <c r="N197" s="276"/>
      <c r="O197" s="276"/>
      <c r="P197" s="276"/>
      <c r="Q197" s="276"/>
      <c r="R197" s="276"/>
      <c r="S197" s="276"/>
      <c r="T197" s="277"/>
      <c r="AT197" s="278" t="s">
        <v>128</v>
      </c>
      <c r="AU197" s="278" t="s">
        <v>84</v>
      </c>
      <c r="AV197" s="268" t="s">
        <v>84</v>
      </c>
      <c r="AW197" s="268" t="s">
        <v>31</v>
      </c>
      <c r="AX197" s="268" t="s">
        <v>82</v>
      </c>
      <c r="AY197" s="278" t="s">
        <v>120</v>
      </c>
    </row>
    <row r="198" spans="1:65" s="162" customFormat="1" ht="33" customHeight="1">
      <c r="A198" s="158"/>
      <c r="B198" s="159"/>
      <c r="C198" s="254" t="s">
        <v>258</v>
      </c>
      <c r="D198" s="254" t="s">
        <v>122</v>
      </c>
      <c r="E198" s="255" t="s">
        <v>259</v>
      </c>
      <c r="F198" s="256" t="s">
        <v>260</v>
      </c>
      <c r="G198" s="257" t="s">
        <v>140</v>
      </c>
      <c r="H198" s="258">
        <v>2.5</v>
      </c>
      <c r="I198" s="77"/>
      <c r="J198" s="259">
        <f>ROUND(I198*H198,2)</f>
        <v>0</v>
      </c>
      <c r="K198" s="260"/>
      <c r="L198" s="159"/>
      <c r="M198" s="261" t="s">
        <v>1</v>
      </c>
      <c r="N198" s="262" t="s">
        <v>40</v>
      </c>
      <c r="O198" s="263"/>
      <c r="P198" s="264">
        <f>O198*H198</f>
        <v>0</v>
      </c>
      <c r="Q198" s="264">
        <v>0.00015</v>
      </c>
      <c r="R198" s="264">
        <f>Q198*H198</f>
        <v>0.00037499999999999995</v>
      </c>
      <c r="S198" s="264">
        <v>0</v>
      </c>
      <c r="T198" s="265">
        <f>S198*H198</f>
        <v>0</v>
      </c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R198" s="266" t="s">
        <v>126</v>
      </c>
      <c r="AT198" s="266" t="s">
        <v>122</v>
      </c>
      <c r="AU198" s="266" t="s">
        <v>84</v>
      </c>
      <c r="AY198" s="148" t="s">
        <v>120</v>
      </c>
      <c r="BE198" s="267">
        <f>IF(N198="základní",J198,0)</f>
        <v>0</v>
      </c>
      <c r="BF198" s="267">
        <f>IF(N198="snížená",J198,0)</f>
        <v>0</v>
      </c>
      <c r="BG198" s="267">
        <f>IF(N198="zákl. přenesená",J198,0)</f>
        <v>0</v>
      </c>
      <c r="BH198" s="267">
        <f>IF(N198="sníž. přenesená",J198,0)</f>
        <v>0</v>
      </c>
      <c r="BI198" s="267">
        <f>IF(N198="nulová",J198,0)</f>
        <v>0</v>
      </c>
      <c r="BJ198" s="148" t="s">
        <v>82</v>
      </c>
      <c r="BK198" s="267">
        <f>ROUND(I198*H198,2)</f>
        <v>0</v>
      </c>
      <c r="BL198" s="148" t="s">
        <v>126</v>
      </c>
      <c r="BM198" s="266" t="s">
        <v>261</v>
      </c>
    </row>
    <row r="199" spans="2:51" s="268" customFormat="1" ht="12">
      <c r="B199" s="269"/>
      <c r="C199" s="270"/>
      <c r="D199" s="271" t="s">
        <v>128</v>
      </c>
      <c r="E199" s="272" t="s">
        <v>1</v>
      </c>
      <c r="F199" s="273" t="s">
        <v>824</v>
      </c>
      <c r="G199" s="270"/>
      <c r="H199" s="274">
        <v>2.5</v>
      </c>
      <c r="I199" s="56"/>
      <c r="J199" s="270"/>
      <c r="L199" s="269"/>
      <c r="M199" s="275"/>
      <c r="N199" s="276"/>
      <c r="O199" s="276"/>
      <c r="P199" s="276"/>
      <c r="Q199" s="276"/>
      <c r="R199" s="276"/>
      <c r="S199" s="276"/>
      <c r="T199" s="277"/>
      <c r="AT199" s="278" t="s">
        <v>128</v>
      </c>
      <c r="AU199" s="278" t="s">
        <v>84</v>
      </c>
      <c r="AV199" s="268" t="s">
        <v>84</v>
      </c>
      <c r="AW199" s="268" t="s">
        <v>31</v>
      </c>
      <c r="AX199" s="268" t="s">
        <v>82</v>
      </c>
      <c r="AY199" s="278" t="s">
        <v>120</v>
      </c>
    </row>
    <row r="200" spans="1:65" s="162" customFormat="1" ht="24.2" customHeight="1">
      <c r="A200" s="158"/>
      <c r="B200" s="159"/>
      <c r="C200" s="302" t="s">
        <v>262</v>
      </c>
      <c r="D200" s="302" t="s">
        <v>186</v>
      </c>
      <c r="E200" s="303" t="s">
        <v>263</v>
      </c>
      <c r="F200" s="304" t="s">
        <v>264</v>
      </c>
      <c r="G200" s="305" t="s">
        <v>140</v>
      </c>
      <c r="H200" s="306">
        <v>2.5</v>
      </c>
      <c r="I200" s="54"/>
      <c r="J200" s="307">
        <f>ROUND(I200*H200,2)</f>
        <v>0</v>
      </c>
      <c r="K200" s="308"/>
      <c r="L200" s="309"/>
      <c r="M200" s="310" t="s">
        <v>1</v>
      </c>
      <c r="N200" s="311" t="s">
        <v>40</v>
      </c>
      <c r="O200" s="263"/>
      <c r="P200" s="264">
        <f>O200*H200</f>
        <v>0</v>
      </c>
      <c r="Q200" s="264">
        <v>0.326</v>
      </c>
      <c r="R200" s="264">
        <f>Q200*H200</f>
        <v>0.8150000000000001</v>
      </c>
      <c r="S200" s="264">
        <v>0</v>
      </c>
      <c r="T200" s="265">
        <f>S200*H200</f>
        <v>0</v>
      </c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R200" s="266" t="s">
        <v>153</v>
      </c>
      <c r="AT200" s="266" t="s">
        <v>186</v>
      </c>
      <c r="AU200" s="266" t="s">
        <v>84</v>
      </c>
      <c r="AY200" s="148" t="s">
        <v>120</v>
      </c>
      <c r="BE200" s="267">
        <f>IF(N200="základní",J200,0)</f>
        <v>0</v>
      </c>
      <c r="BF200" s="267">
        <f>IF(N200="snížená",J200,0)</f>
        <v>0</v>
      </c>
      <c r="BG200" s="267">
        <f>IF(N200="zákl. přenesená",J200,0)</f>
        <v>0</v>
      </c>
      <c r="BH200" s="267">
        <f>IF(N200="sníž. přenesená",J200,0)</f>
        <v>0</v>
      </c>
      <c r="BI200" s="267">
        <f>IF(N200="nulová",J200,0)</f>
        <v>0</v>
      </c>
      <c r="BJ200" s="148" t="s">
        <v>82</v>
      </c>
      <c r="BK200" s="267">
        <f>ROUND(I200*H200,2)</f>
        <v>0</v>
      </c>
      <c r="BL200" s="148" t="s">
        <v>126</v>
      </c>
      <c r="BM200" s="266" t="s">
        <v>265</v>
      </c>
    </row>
    <row r="201" spans="1:65" s="162" customFormat="1" ht="33" customHeight="1">
      <c r="A201" s="158"/>
      <c r="B201" s="159"/>
      <c r="C201" s="254" t="s">
        <v>266</v>
      </c>
      <c r="D201" s="254" t="s">
        <v>122</v>
      </c>
      <c r="E201" s="255" t="s">
        <v>267</v>
      </c>
      <c r="F201" s="256" t="s">
        <v>268</v>
      </c>
      <c r="G201" s="257" t="s">
        <v>241</v>
      </c>
      <c r="H201" s="258">
        <v>4</v>
      </c>
      <c r="I201" s="77"/>
      <c r="J201" s="259">
        <f>ROUND(I201*H201,2)</f>
        <v>0</v>
      </c>
      <c r="K201" s="260"/>
      <c r="L201" s="159"/>
      <c r="M201" s="261" t="s">
        <v>1</v>
      </c>
      <c r="N201" s="262" t="s">
        <v>40</v>
      </c>
      <c r="O201" s="263"/>
      <c r="P201" s="264">
        <f>O201*H201</f>
        <v>0</v>
      </c>
      <c r="Q201" s="264">
        <v>0.00295</v>
      </c>
      <c r="R201" s="264">
        <f>Q201*H201</f>
        <v>0.0118</v>
      </c>
      <c r="S201" s="264">
        <v>0</v>
      </c>
      <c r="T201" s="265">
        <f>S201*H201</f>
        <v>0</v>
      </c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R201" s="266" t="s">
        <v>126</v>
      </c>
      <c r="AT201" s="266" t="s">
        <v>122</v>
      </c>
      <c r="AU201" s="266" t="s">
        <v>84</v>
      </c>
      <c r="AY201" s="148" t="s">
        <v>120</v>
      </c>
      <c r="BE201" s="267">
        <f>IF(N201="základní",J201,0)</f>
        <v>0</v>
      </c>
      <c r="BF201" s="267">
        <f>IF(N201="snížená",J201,0)</f>
        <v>0</v>
      </c>
      <c r="BG201" s="267">
        <f>IF(N201="zákl. přenesená",J201,0)</f>
        <v>0</v>
      </c>
      <c r="BH201" s="267">
        <f>IF(N201="sníž. přenesená",J201,0)</f>
        <v>0</v>
      </c>
      <c r="BI201" s="267">
        <f>IF(N201="nulová",J201,0)</f>
        <v>0</v>
      </c>
      <c r="BJ201" s="148" t="s">
        <v>82</v>
      </c>
      <c r="BK201" s="267">
        <f>ROUND(I201*H201,2)</f>
        <v>0</v>
      </c>
      <c r="BL201" s="148" t="s">
        <v>126</v>
      </c>
      <c r="BM201" s="266" t="s">
        <v>269</v>
      </c>
    </row>
    <row r="202" spans="2:51" s="268" customFormat="1" ht="12">
      <c r="B202" s="269"/>
      <c r="C202" s="270"/>
      <c r="D202" s="271" t="s">
        <v>128</v>
      </c>
      <c r="E202" s="272" t="s">
        <v>1</v>
      </c>
      <c r="F202" s="273" t="s">
        <v>833</v>
      </c>
      <c r="G202" s="270"/>
      <c r="H202" s="274">
        <v>4</v>
      </c>
      <c r="I202" s="56"/>
      <c r="J202" s="270"/>
      <c r="L202" s="269"/>
      <c r="M202" s="275"/>
      <c r="N202" s="276"/>
      <c r="O202" s="276"/>
      <c r="P202" s="276"/>
      <c r="Q202" s="276"/>
      <c r="R202" s="276"/>
      <c r="S202" s="276"/>
      <c r="T202" s="277"/>
      <c r="AT202" s="278" t="s">
        <v>128</v>
      </c>
      <c r="AU202" s="278" t="s">
        <v>84</v>
      </c>
      <c r="AV202" s="268" t="s">
        <v>84</v>
      </c>
      <c r="AW202" s="268" t="s">
        <v>31</v>
      </c>
      <c r="AX202" s="268" t="s">
        <v>82</v>
      </c>
      <c r="AY202" s="278" t="s">
        <v>120</v>
      </c>
    </row>
    <row r="203" spans="1:65" s="162" customFormat="1" ht="16.5" customHeight="1">
      <c r="A203" s="158"/>
      <c r="B203" s="159"/>
      <c r="C203" s="302" t="s">
        <v>270</v>
      </c>
      <c r="D203" s="302" t="s">
        <v>186</v>
      </c>
      <c r="E203" s="303" t="s">
        <v>271</v>
      </c>
      <c r="F203" s="304" t="s">
        <v>272</v>
      </c>
      <c r="G203" s="305" t="s">
        <v>241</v>
      </c>
      <c r="H203" s="306">
        <v>4</v>
      </c>
      <c r="I203" s="54"/>
      <c r="J203" s="307">
        <f aca="true" t="shared" si="0" ref="J203:J214">ROUND(I203*H203,2)</f>
        <v>0</v>
      </c>
      <c r="K203" s="308"/>
      <c r="L203" s="309"/>
      <c r="M203" s="310" t="s">
        <v>1</v>
      </c>
      <c r="N203" s="311" t="s">
        <v>40</v>
      </c>
      <c r="O203" s="263"/>
      <c r="P203" s="264">
        <f aca="true" t="shared" si="1" ref="P203:P214">O203*H203</f>
        <v>0</v>
      </c>
      <c r="Q203" s="264">
        <v>0.0033</v>
      </c>
      <c r="R203" s="264">
        <f aca="true" t="shared" si="2" ref="R203:R214">Q203*H203</f>
        <v>0.0132</v>
      </c>
      <c r="S203" s="264">
        <v>0</v>
      </c>
      <c r="T203" s="265">
        <f aca="true" t="shared" si="3" ref="T203:T214">S203*H203</f>
        <v>0</v>
      </c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R203" s="266" t="s">
        <v>153</v>
      </c>
      <c r="AT203" s="266" t="s">
        <v>186</v>
      </c>
      <c r="AU203" s="266" t="s">
        <v>84</v>
      </c>
      <c r="AY203" s="148" t="s">
        <v>120</v>
      </c>
      <c r="BE203" s="267">
        <f aca="true" t="shared" si="4" ref="BE203:BE214">IF(N203="základní",J203,0)</f>
        <v>0</v>
      </c>
      <c r="BF203" s="267">
        <f aca="true" t="shared" si="5" ref="BF203:BF214">IF(N203="snížená",J203,0)</f>
        <v>0</v>
      </c>
      <c r="BG203" s="267">
        <f aca="true" t="shared" si="6" ref="BG203:BG214">IF(N203="zákl. přenesená",J203,0)</f>
        <v>0</v>
      </c>
      <c r="BH203" s="267">
        <f aca="true" t="shared" si="7" ref="BH203:BH214">IF(N203="sníž. přenesená",J203,0)</f>
        <v>0</v>
      </c>
      <c r="BI203" s="267">
        <f aca="true" t="shared" si="8" ref="BI203:BI214">IF(N203="nulová",J203,0)</f>
        <v>0</v>
      </c>
      <c r="BJ203" s="148" t="s">
        <v>82</v>
      </c>
      <c r="BK203" s="267">
        <f aca="true" t="shared" si="9" ref="BK203:BK214">ROUND(I203*H203,2)</f>
        <v>0</v>
      </c>
      <c r="BL203" s="148" t="s">
        <v>126</v>
      </c>
      <c r="BM203" s="266" t="s">
        <v>273</v>
      </c>
    </row>
    <row r="204" spans="1:65" s="162" customFormat="1" ht="24.2" customHeight="1">
      <c r="A204" s="158"/>
      <c r="B204" s="159"/>
      <c r="C204" s="254" t="s">
        <v>275</v>
      </c>
      <c r="D204" s="254" t="s">
        <v>122</v>
      </c>
      <c r="E204" s="255" t="s">
        <v>276</v>
      </c>
      <c r="F204" s="256" t="s">
        <v>277</v>
      </c>
      <c r="G204" s="257" t="s">
        <v>241</v>
      </c>
      <c r="H204" s="258">
        <v>2</v>
      </c>
      <c r="I204" s="77"/>
      <c r="J204" s="259">
        <f t="shared" si="0"/>
        <v>0</v>
      </c>
      <c r="K204" s="260"/>
      <c r="L204" s="159"/>
      <c r="M204" s="261" t="s">
        <v>1</v>
      </c>
      <c r="N204" s="262" t="s">
        <v>40</v>
      </c>
      <c r="O204" s="263"/>
      <c r="P204" s="264">
        <f t="shared" si="1"/>
        <v>0</v>
      </c>
      <c r="Q204" s="264">
        <v>7E-05</v>
      </c>
      <c r="R204" s="264">
        <f t="shared" si="2"/>
        <v>0.00014</v>
      </c>
      <c r="S204" s="264">
        <v>0</v>
      </c>
      <c r="T204" s="265">
        <f t="shared" si="3"/>
        <v>0</v>
      </c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R204" s="266" t="s">
        <v>126</v>
      </c>
      <c r="AT204" s="266" t="s">
        <v>122</v>
      </c>
      <c r="AU204" s="266" t="s">
        <v>84</v>
      </c>
      <c r="AY204" s="148" t="s">
        <v>120</v>
      </c>
      <c r="BE204" s="267">
        <f t="shared" si="4"/>
        <v>0</v>
      </c>
      <c r="BF204" s="267">
        <f t="shared" si="5"/>
        <v>0</v>
      </c>
      <c r="BG204" s="267">
        <f t="shared" si="6"/>
        <v>0</v>
      </c>
      <c r="BH204" s="267">
        <f t="shared" si="7"/>
        <v>0</v>
      </c>
      <c r="BI204" s="267">
        <f t="shared" si="8"/>
        <v>0</v>
      </c>
      <c r="BJ204" s="148" t="s">
        <v>82</v>
      </c>
      <c r="BK204" s="267">
        <f t="shared" si="9"/>
        <v>0</v>
      </c>
      <c r="BL204" s="148" t="s">
        <v>126</v>
      </c>
      <c r="BM204" s="266" t="s">
        <v>278</v>
      </c>
    </row>
    <row r="205" spans="1:65" s="162" customFormat="1" ht="24.2" customHeight="1">
      <c r="A205" s="158"/>
      <c r="B205" s="159"/>
      <c r="C205" s="302" t="s">
        <v>279</v>
      </c>
      <c r="D205" s="302" t="s">
        <v>186</v>
      </c>
      <c r="E205" s="303" t="s">
        <v>280</v>
      </c>
      <c r="F205" s="304" t="s">
        <v>281</v>
      </c>
      <c r="G205" s="305" t="s">
        <v>241</v>
      </c>
      <c r="H205" s="306">
        <v>1</v>
      </c>
      <c r="I205" s="54"/>
      <c r="J205" s="307">
        <f t="shared" si="0"/>
        <v>0</v>
      </c>
      <c r="K205" s="308"/>
      <c r="L205" s="309"/>
      <c r="M205" s="310" t="s">
        <v>1</v>
      </c>
      <c r="N205" s="311" t="s">
        <v>40</v>
      </c>
      <c r="O205" s="263"/>
      <c r="P205" s="264">
        <f t="shared" si="1"/>
        <v>0</v>
      </c>
      <c r="Q205" s="264">
        <v>0.019</v>
      </c>
      <c r="R205" s="264">
        <f t="shared" si="2"/>
        <v>0.019</v>
      </c>
      <c r="S205" s="264">
        <v>0</v>
      </c>
      <c r="T205" s="265">
        <f t="shared" si="3"/>
        <v>0</v>
      </c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R205" s="266" t="s">
        <v>153</v>
      </c>
      <c r="AT205" s="266" t="s">
        <v>186</v>
      </c>
      <c r="AU205" s="266" t="s">
        <v>84</v>
      </c>
      <c r="AY205" s="148" t="s">
        <v>120</v>
      </c>
      <c r="BE205" s="267">
        <f t="shared" si="4"/>
        <v>0</v>
      </c>
      <c r="BF205" s="267">
        <f t="shared" si="5"/>
        <v>0</v>
      </c>
      <c r="BG205" s="267">
        <f t="shared" si="6"/>
        <v>0</v>
      </c>
      <c r="BH205" s="267">
        <f t="shared" si="7"/>
        <v>0</v>
      </c>
      <c r="BI205" s="267">
        <f t="shared" si="8"/>
        <v>0</v>
      </c>
      <c r="BJ205" s="148" t="s">
        <v>82</v>
      </c>
      <c r="BK205" s="267">
        <f t="shared" si="9"/>
        <v>0</v>
      </c>
      <c r="BL205" s="148" t="s">
        <v>126</v>
      </c>
      <c r="BM205" s="266" t="s">
        <v>282</v>
      </c>
    </row>
    <row r="206" spans="1:65" s="162" customFormat="1" ht="24.2" customHeight="1">
      <c r="A206" s="158"/>
      <c r="B206" s="159"/>
      <c r="C206" s="302" t="s">
        <v>279</v>
      </c>
      <c r="D206" s="302" t="s">
        <v>186</v>
      </c>
      <c r="E206" s="303"/>
      <c r="F206" s="304" t="s">
        <v>828</v>
      </c>
      <c r="G206" s="305" t="s">
        <v>241</v>
      </c>
      <c r="H206" s="306">
        <v>1</v>
      </c>
      <c r="I206" s="54"/>
      <c r="J206" s="307">
        <f t="shared" si="0"/>
        <v>0</v>
      </c>
      <c r="K206" s="308"/>
      <c r="L206" s="309"/>
      <c r="M206" s="310" t="s">
        <v>1</v>
      </c>
      <c r="N206" s="311" t="s">
        <v>40</v>
      </c>
      <c r="O206" s="263"/>
      <c r="P206" s="264">
        <f t="shared" si="1"/>
        <v>0</v>
      </c>
      <c r="Q206" s="264">
        <v>0.019</v>
      </c>
      <c r="R206" s="264">
        <f t="shared" si="2"/>
        <v>0.019</v>
      </c>
      <c r="S206" s="264">
        <v>0</v>
      </c>
      <c r="T206" s="265">
        <f t="shared" si="3"/>
        <v>0</v>
      </c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R206" s="266" t="s">
        <v>153</v>
      </c>
      <c r="AT206" s="266" t="s">
        <v>186</v>
      </c>
      <c r="AU206" s="266" t="s">
        <v>84</v>
      </c>
      <c r="AY206" s="148" t="s">
        <v>120</v>
      </c>
      <c r="BE206" s="267">
        <f t="shared" si="4"/>
        <v>0</v>
      </c>
      <c r="BF206" s="267">
        <f t="shared" si="5"/>
        <v>0</v>
      </c>
      <c r="BG206" s="267">
        <f t="shared" si="6"/>
        <v>0</v>
      </c>
      <c r="BH206" s="267">
        <f t="shared" si="7"/>
        <v>0</v>
      </c>
      <c r="BI206" s="267">
        <f t="shared" si="8"/>
        <v>0</v>
      </c>
      <c r="BJ206" s="148" t="s">
        <v>82</v>
      </c>
      <c r="BK206" s="267">
        <f t="shared" si="9"/>
        <v>0</v>
      </c>
      <c r="BL206" s="148" t="s">
        <v>126</v>
      </c>
      <c r="BM206" s="266" t="s">
        <v>282</v>
      </c>
    </row>
    <row r="207" spans="1:65" s="162" customFormat="1" ht="24.2" customHeight="1">
      <c r="A207" s="158"/>
      <c r="B207" s="159"/>
      <c r="C207" s="254" t="s">
        <v>283</v>
      </c>
      <c r="D207" s="254" t="s">
        <v>122</v>
      </c>
      <c r="E207" s="255" t="s">
        <v>284</v>
      </c>
      <c r="F207" s="256" t="s">
        <v>285</v>
      </c>
      <c r="G207" s="257" t="s">
        <v>241</v>
      </c>
      <c r="H207" s="258">
        <v>2</v>
      </c>
      <c r="I207" s="77"/>
      <c r="J207" s="259">
        <f t="shared" si="0"/>
        <v>0</v>
      </c>
      <c r="K207" s="260"/>
      <c r="L207" s="159"/>
      <c r="M207" s="261" t="s">
        <v>1</v>
      </c>
      <c r="N207" s="262" t="s">
        <v>40</v>
      </c>
      <c r="O207" s="263"/>
      <c r="P207" s="264">
        <f t="shared" si="1"/>
        <v>0</v>
      </c>
      <c r="Q207" s="264">
        <v>0.0001</v>
      </c>
      <c r="R207" s="264">
        <f t="shared" si="2"/>
        <v>0.0002</v>
      </c>
      <c r="S207" s="264">
        <v>0</v>
      </c>
      <c r="T207" s="265">
        <f t="shared" si="3"/>
        <v>0</v>
      </c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R207" s="266" t="s">
        <v>126</v>
      </c>
      <c r="AT207" s="266" t="s">
        <v>122</v>
      </c>
      <c r="AU207" s="266" t="s">
        <v>84</v>
      </c>
      <c r="AY207" s="148" t="s">
        <v>120</v>
      </c>
      <c r="BE207" s="267">
        <f t="shared" si="4"/>
        <v>0</v>
      </c>
      <c r="BF207" s="267">
        <f t="shared" si="5"/>
        <v>0</v>
      </c>
      <c r="BG207" s="267">
        <f t="shared" si="6"/>
        <v>0</v>
      </c>
      <c r="BH207" s="267">
        <f t="shared" si="7"/>
        <v>0</v>
      </c>
      <c r="BI207" s="267">
        <f t="shared" si="8"/>
        <v>0</v>
      </c>
      <c r="BJ207" s="148" t="s">
        <v>82</v>
      </c>
      <c r="BK207" s="267">
        <f t="shared" si="9"/>
        <v>0</v>
      </c>
      <c r="BL207" s="148" t="s">
        <v>126</v>
      </c>
      <c r="BM207" s="266" t="s">
        <v>286</v>
      </c>
    </row>
    <row r="208" spans="1:65" s="162" customFormat="1" ht="24.2" customHeight="1">
      <c r="A208" s="158"/>
      <c r="B208" s="159"/>
      <c r="C208" s="302" t="s">
        <v>287</v>
      </c>
      <c r="D208" s="302" t="s">
        <v>186</v>
      </c>
      <c r="E208" s="303" t="s">
        <v>288</v>
      </c>
      <c r="F208" s="304" t="s">
        <v>289</v>
      </c>
      <c r="G208" s="305" t="s">
        <v>241</v>
      </c>
      <c r="H208" s="306">
        <v>1</v>
      </c>
      <c r="I208" s="54"/>
      <c r="J208" s="307">
        <f t="shared" si="0"/>
        <v>0</v>
      </c>
      <c r="K208" s="308"/>
      <c r="L208" s="309"/>
      <c r="M208" s="310" t="s">
        <v>1</v>
      </c>
      <c r="N208" s="311" t="s">
        <v>40</v>
      </c>
      <c r="O208" s="263"/>
      <c r="P208" s="264">
        <f t="shared" si="1"/>
        <v>0</v>
      </c>
      <c r="Q208" s="264">
        <v>0.115</v>
      </c>
      <c r="R208" s="264">
        <f t="shared" si="2"/>
        <v>0.115</v>
      </c>
      <c r="S208" s="264">
        <v>0</v>
      </c>
      <c r="T208" s="265">
        <f t="shared" si="3"/>
        <v>0</v>
      </c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R208" s="266" t="s">
        <v>153</v>
      </c>
      <c r="AT208" s="266" t="s">
        <v>186</v>
      </c>
      <c r="AU208" s="266" t="s">
        <v>84</v>
      </c>
      <c r="AY208" s="148" t="s">
        <v>120</v>
      </c>
      <c r="BE208" s="267">
        <f t="shared" si="4"/>
        <v>0</v>
      </c>
      <c r="BF208" s="267">
        <f t="shared" si="5"/>
        <v>0</v>
      </c>
      <c r="BG208" s="267">
        <f t="shared" si="6"/>
        <v>0</v>
      </c>
      <c r="BH208" s="267">
        <f t="shared" si="7"/>
        <v>0</v>
      </c>
      <c r="BI208" s="267">
        <f t="shared" si="8"/>
        <v>0</v>
      </c>
      <c r="BJ208" s="148" t="s">
        <v>82</v>
      </c>
      <c r="BK208" s="267">
        <f t="shared" si="9"/>
        <v>0</v>
      </c>
      <c r="BL208" s="148" t="s">
        <v>126</v>
      </c>
      <c r="BM208" s="266" t="s">
        <v>290</v>
      </c>
    </row>
    <row r="209" spans="1:65" s="162" customFormat="1" ht="24.2" customHeight="1">
      <c r="A209" s="158"/>
      <c r="B209" s="159"/>
      <c r="C209" s="302" t="s">
        <v>287</v>
      </c>
      <c r="D209" s="302" t="s">
        <v>186</v>
      </c>
      <c r="E209" s="303"/>
      <c r="F209" s="304" t="s">
        <v>829</v>
      </c>
      <c r="G209" s="305" t="s">
        <v>241</v>
      </c>
      <c r="H209" s="306">
        <v>1</v>
      </c>
      <c r="I209" s="54"/>
      <c r="J209" s="307">
        <f t="shared" si="0"/>
        <v>0</v>
      </c>
      <c r="K209" s="308"/>
      <c r="L209" s="309"/>
      <c r="M209" s="310" t="s">
        <v>1</v>
      </c>
      <c r="N209" s="311" t="s">
        <v>40</v>
      </c>
      <c r="O209" s="263"/>
      <c r="P209" s="264">
        <f t="shared" si="1"/>
        <v>0</v>
      </c>
      <c r="Q209" s="264">
        <v>0.115</v>
      </c>
      <c r="R209" s="264">
        <f t="shared" si="2"/>
        <v>0.115</v>
      </c>
      <c r="S209" s="264">
        <v>0</v>
      </c>
      <c r="T209" s="265">
        <f t="shared" si="3"/>
        <v>0</v>
      </c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R209" s="266" t="s">
        <v>153</v>
      </c>
      <c r="AT209" s="266" t="s">
        <v>186</v>
      </c>
      <c r="AU209" s="266" t="s">
        <v>84</v>
      </c>
      <c r="AY209" s="148" t="s">
        <v>120</v>
      </c>
      <c r="BE209" s="267">
        <f t="shared" si="4"/>
        <v>0</v>
      </c>
      <c r="BF209" s="267">
        <f t="shared" si="5"/>
        <v>0</v>
      </c>
      <c r="BG209" s="267">
        <f t="shared" si="6"/>
        <v>0</v>
      </c>
      <c r="BH209" s="267">
        <f t="shared" si="7"/>
        <v>0</v>
      </c>
      <c r="BI209" s="267">
        <f t="shared" si="8"/>
        <v>0</v>
      </c>
      <c r="BJ209" s="148" t="s">
        <v>82</v>
      </c>
      <c r="BK209" s="267">
        <f t="shared" si="9"/>
        <v>0</v>
      </c>
      <c r="BL209" s="148" t="s">
        <v>126</v>
      </c>
      <c r="BM209" s="266" t="s">
        <v>290</v>
      </c>
    </row>
    <row r="210" spans="1:65" s="162" customFormat="1" ht="24.2" customHeight="1">
      <c r="A210" s="158"/>
      <c r="B210" s="159"/>
      <c r="C210" s="254" t="s">
        <v>291</v>
      </c>
      <c r="D210" s="254" t="s">
        <v>122</v>
      </c>
      <c r="E210" s="255" t="s">
        <v>292</v>
      </c>
      <c r="F210" s="256" t="s">
        <v>293</v>
      </c>
      <c r="G210" s="257" t="s">
        <v>241</v>
      </c>
      <c r="H210" s="258">
        <v>2</v>
      </c>
      <c r="I210" s="77"/>
      <c r="J210" s="259">
        <f t="shared" si="0"/>
        <v>0</v>
      </c>
      <c r="K210" s="260"/>
      <c r="L210" s="159"/>
      <c r="M210" s="261" t="s">
        <v>1</v>
      </c>
      <c r="N210" s="262" t="s">
        <v>40</v>
      </c>
      <c r="O210" s="263"/>
      <c r="P210" s="264">
        <f t="shared" si="1"/>
        <v>0</v>
      </c>
      <c r="Q210" s="264">
        <v>0.00013</v>
      </c>
      <c r="R210" s="264">
        <f t="shared" si="2"/>
        <v>0.00026</v>
      </c>
      <c r="S210" s="264">
        <v>0</v>
      </c>
      <c r="T210" s="265">
        <f t="shared" si="3"/>
        <v>0</v>
      </c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R210" s="266" t="s">
        <v>126</v>
      </c>
      <c r="AT210" s="266" t="s">
        <v>122</v>
      </c>
      <c r="AU210" s="266" t="s">
        <v>84</v>
      </c>
      <c r="AY210" s="148" t="s">
        <v>120</v>
      </c>
      <c r="BE210" s="267">
        <f t="shared" si="4"/>
        <v>0</v>
      </c>
      <c r="BF210" s="267">
        <f t="shared" si="5"/>
        <v>0</v>
      </c>
      <c r="BG210" s="267">
        <f t="shared" si="6"/>
        <v>0</v>
      </c>
      <c r="BH210" s="267">
        <f t="shared" si="7"/>
        <v>0</v>
      </c>
      <c r="BI210" s="267">
        <f t="shared" si="8"/>
        <v>0</v>
      </c>
      <c r="BJ210" s="148" t="s">
        <v>82</v>
      </c>
      <c r="BK210" s="267">
        <f t="shared" si="9"/>
        <v>0</v>
      </c>
      <c r="BL210" s="148" t="s">
        <v>126</v>
      </c>
      <c r="BM210" s="266" t="s">
        <v>294</v>
      </c>
    </row>
    <row r="211" spans="1:65" s="162" customFormat="1" ht="24.2" customHeight="1">
      <c r="A211" s="158"/>
      <c r="B211" s="159"/>
      <c r="C211" s="302" t="s">
        <v>296</v>
      </c>
      <c r="D211" s="302" t="s">
        <v>186</v>
      </c>
      <c r="E211" s="303" t="s">
        <v>297</v>
      </c>
      <c r="F211" s="304" t="s">
        <v>298</v>
      </c>
      <c r="G211" s="305" t="s">
        <v>241</v>
      </c>
      <c r="H211" s="306">
        <v>1</v>
      </c>
      <c r="I211" s="54"/>
      <c r="J211" s="307">
        <f t="shared" si="0"/>
        <v>0</v>
      </c>
      <c r="K211" s="308"/>
      <c r="L211" s="309"/>
      <c r="M211" s="310" t="s">
        <v>1</v>
      </c>
      <c r="N211" s="311" t="s">
        <v>40</v>
      </c>
      <c r="O211" s="263"/>
      <c r="P211" s="264">
        <f t="shared" si="1"/>
        <v>0</v>
      </c>
      <c r="Q211" s="264">
        <v>0.279</v>
      </c>
      <c r="R211" s="264">
        <f t="shared" si="2"/>
        <v>0.279</v>
      </c>
      <c r="S211" s="264">
        <v>0</v>
      </c>
      <c r="T211" s="265">
        <f t="shared" si="3"/>
        <v>0</v>
      </c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R211" s="266" t="s">
        <v>153</v>
      </c>
      <c r="AT211" s="266" t="s">
        <v>186</v>
      </c>
      <c r="AU211" s="266" t="s">
        <v>84</v>
      </c>
      <c r="AY211" s="148" t="s">
        <v>120</v>
      </c>
      <c r="BE211" s="267">
        <f t="shared" si="4"/>
        <v>0</v>
      </c>
      <c r="BF211" s="267">
        <f t="shared" si="5"/>
        <v>0</v>
      </c>
      <c r="BG211" s="267">
        <f t="shared" si="6"/>
        <v>0</v>
      </c>
      <c r="BH211" s="267">
        <f t="shared" si="7"/>
        <v>0</v>
      </c>
      <c r="BI211" s="267">
        <f t="shared" si="8"/>
        <v>0</v>
      </c>
      <c r="BJ211" s="148" t="s">
        <v>82</v>
      </c>
      <c r="BK211" s="267">
        <f t="shared" si="9"/>
        <v>0</v>
      </c>
      <c r="BL211" s="148" t="s">
        <v>126</v>
      </c>
      <c r="BM211" s="266" t="s">
        <v>299</v>
      </c>
    </row>
    <row r="212" spans="1:65" s="162" customFormat="1" ht="24.2" customHeight="1">
      <c r="A212" s="158"/>
      <c r="B212" s="159"/>
      <c r="C212" s="302" t="s">
        <v>296</v>
      </c>
      <c r="D212" s="302" t="s">
        <v>186</v>
      </c>
      <c r="E212" s="303"/>
      <c r="F212" s="304" t="s">
        <v>830</v>
      </c>
      <c r="G212" s="305" t="s">
        <v>241</v>
      </c>
      <c r="H212" s="306">
        <v>1</v>
      </c>
      <c r="I212" s="54"/>
      <c r="J212" s="307">
        <f t="shared" si="0"/>
        <v>0</v>
      </c>
      <c r="K212" s="308"/>
      <c r="L212" s="309"/>
      <c r="M212" s="310" t="s">
        <v>1</v>
      </c>
      <c r="N212" s="311" t="s">
        <v>40</v>
      </c>
      <c r="O212" s="263"/>
      <c r="P212" s="264">
        <f t="shared" si="1"/>
        <v>0</v>
      </c>
      <c r="Q212" s="264">
        <v>0.279</v>
      </c>
      <c r="R212" s="264">
        <f t="shared" si="2"/>
        <v>0.279</v>
      </c>
      <c r="S212" s="264">
        <v>0</v>
      </c>
      <c r="T212" s="265">
        <f t="shared" si="3"/>
        <v>0</v>
      </c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R212" s="266" t="s">
        <v>153</v>
      </c>
      <c r="AT212" s="266" t="s">
        <v>186</v>
      </c>
      <c r="AU212" s="266" t="s">
        <v>84</v>
      </c>
      <c r="AY212" s="148" t="s">
        <v>120</v>
      </c>
      <c r="BE212" s="267">
        <f t="shared" si="4"/>
        <v>0</v>
      </c>
      <c r="BF212" s="267">
        <f t="shared" si="5"/>
        <v>0</v>
      </c>
      <c r="BG212" s="267">
        <f t="shared" si="6"/>
        <v>0</v>
      </c>
      <c r="BH212" s="267">
        <f t="shared" si="7"/>
        <v>0</v>
      </c>
      <c r="BI212" s="267">
        <f t="shared" si="8"/>
        <v>0</v>
      </c>
      <c r="BJ212" s="148" t="s">
        <v>82</v>
      </c>
      <c r="BK212" s="267">
        <f t="shared" si="9"/>
        <v>0</v>
      </c>
      <c r="BL212" s="148" t="s">
        <v>126</v>
      </c>
      <c r="BM212" s="266" t="s">
        <v>299</v>
      </c>
    </row>
    <row r="213" spans="1:65" s="162" customFormat="1" ht="24.2" customHeight="1">
      <c r="A213" s="158"/>
      <c r="B213" s="159"/>
      <c r="C213" s="254" t="s">
        <v>301</v>
      </c>
      <c r="D213" s="254" t="s">
        <v>122</v>
      </c>
      <c r="E213" s="255" t="s">
        <v>302</v>
      </c>
      <c r="F213" s="256" t="s">
        <v>303</v>
      </c>
      <c r="G213" s="257" t="s">
        <v>241</v>
      </c>
      <c r="H213" s="258">
        <v>1</v>
      </c>
      <c r="I213" s="77"/>
      <c r="J213" s="259">
        <f t="shared" si="0"/>
        <v>0</v>
      </c>
      <c r="K213" s="260"/>
      <c r="L213" s="159"/>
      <c r="M213" s="261" t="s">
        <v>1</v>
      </c>
      <c r="N213" s="262" t="s">
        <v>40</v>
      </c>
      <c r="O213" s="263"/>
      <c r="P213" s="264">
        <f t="shared" si="1"/>
        <v>0</v>
      </c>
      <c r="Q213" s="264">
        <v>0.00989</v>
      </c>
      <c r="R213" s="264">
        <f t="shared" si="2"/>
        <v>0.00989</v>
      </c>
      <c r="S213" s="264">
        <v>0</v>
      </c>
      <c r="T213" s="265">
        <f t="shared" si="3"/>
        <v>0</v>
      </c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R213" s="266" t="s">
        <v>126</v>
      </c>
      <c r="AT213" s="266" t="s">
        <v>122</v>
      </c>
      <c r="AU213" s="266" t="s">
        <v>84</v>
      </c>
      <c r="AY213" s="148" t="s">
        <v>120</v>
      </c>
      <c r="BE213" s="267">
        <f t="shared" si="4"/>
        <v>0</v>
      </c>
      <c r="BF213" s="267">
        <f t="shared" si="5"/>
        <v>0</v>
      </c>
      <c r="BG213" s="267">
        <f t="shared" si="6"/>
        <v>0</v>
      </c>
      <c r="BH213" s="267">
        <f t="shared" si="7"/>
        <v>0</v>
      </c>
      <c r="BI213" s="267">
        <f t="shared" si="8"/>
        <v>0</v>
      </c>
      <c r="BJ213" s="148" t="s">
        <v>82</v>
      </c>
      <c r="BK213" s="267">
        <f t="shared" si="9"/>
        <v>0</v>
      </c>
      <c r="BL213" s="148" t="s">
        <v>126</v>
      </c>
      <c r="BM213" s="266" t="s">
        <v>304</v>
      </c>
    </row>
    <row r="214" spans="1:65" s="162" customFormat="1" ht="24.2" customHeight="1">
      <c r="A214" s="158"/>
      <c r="B214" s="159"/>
      <c r="C214" s="302" t="s">
        <v>305</v>
      </c>
      <c r="D214" s="302" t="s">
        <v>186</v>
      </c>
      <c r="E214" s="303" t="s">
        <v>306</v>
      </c>
      <c r="F214" s="304" t="s">
        <v>307</v>
      </c>
      <c r="G214" s="305" t="s">
        <v>241</v>
      </c>
      <c r="H214" s="306">
        <v>1</v>
      </c>
      <c r="I214" s="54"/>
      <c r="J214" s="307">
        <f t="shared" si="0"/>
        <v>0</v>
      </c>
      <c r="K214" s="308"/>
      <c r="L214" s="309"/>
      <c r="M214" s="310" t="s">
        <v>1</v>
      </c>
      <c r="N214" s="311" t="s">
        <v>40</v>
      </c>
      <c r="O214" s="263"/>
      <c r="P214" s="264">
        <f t="shared" si="1"/>
        <v>0</v>
      </c>
      <c r="Q214" s="264">
        <v>0.254</v>
      </c>
      <c r="R214" s="264">
        <f t="shared" si="2"/>
        <v>0.254</v>
      </c>
      <c r="S214" s="264">
        <v>0</v>
      </c>
      <c r="T214" s="265">
        <f t="shared" si="3"/>
        <v>0</v>
      </c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R214" s="266" t="s">
        <v>153</v>
      </c>
      <c r="AT214" s="266" t="s">
        <v>186</v>
      </c>
      <c r="AU214" s="266" t="s">
        <v>84</v>
      </c>
      <c r="AY214" s="148" t="s">
        <v>120</v>
      </c>
      <c r="BE214" s="267">
        <f t="shared" si="4"/>
        <v>0</v>
      </c>
      <c r="BF214" s="267">
        <f t="shared" si="5"/>
        <v>0</v>
      </c>
      <c r="BG214" s="267">
        <f t="shared" si="6"/>
        <v>0</v>
      </c>
      <c r="BH214" s="267">
        <f t="shared" si="7"/>
        <v>0</v>
      </c>
      <c r="BI214" s="267">
        <f t="shared" si="8"/>
        <v>0</v>
      </c>
      <c r="BJ214" s="148" t="s">
        <v>82</v>
      </c>
      <c r="BK214" s="267">
        <f t="shared" si="9"/>
        <v>0</v>
      </c>
      <c r="BL214" s="148" t="s">
        <v>126</v>
      </c>
      <c r="BM214" s="266" t="s">
        <v>308</v>
      </c>
    </row>
    <row r="215" spans="2:51" s="268" customFormat="1" ht="12">
      <c r="B215" s="269"/>
      <c r="C215" s="270"/>
      <c r="D215" s="271" t="s">
        <v>128</v>
      </c>
      <c r="E215" s="272" t="s">
        <v>1</v>
      </c>
      <c r="F215" s="273" t="s">
        <v>309</v>
      </c>
      <c r="G215" s="270"/>
      <c r="H215" s="274">
        <v>1</v>
      </c>
      <c r="I215" s="56"/>
      <c r="J215" s="270"/>
      <c r="L215" s="269"/>
      <c r="M215" s="275"/>
      <c r="N215" s="276"/>
      <c r="O215" s="276"/>
      <c r="P215" s="276"/>
      <c r="Q215" s="276"/>
      <c r="R215" s="276"/>
      <c r="S215" s="276"/>
      <c r="T215" s="277"/>
      <c r="AT215" s="278" t="s">
        <v>128</v>
      </c>
      <c r="AU215" s="278" t="s">
        <v>84</v>
      </c>
      <c r="AV215" s="268" t="s">
        <v>84</v>
      </c>
      <c r="AW215" s="268" t="s">
        <v>31</v>
      </c>
      <c r="AX215" s="268" t="s">
        <v>82</v>
      </c>
      <c r="AY215" s="278" t="s">
        <v>120</v>
      </c>
    </row>
    <row r="216" spans="1:65" s="162" customFormat="1" ht="24.2" customHeight="1">
      <c r="A216" s="158"/>
      <c r="B216" s="159"/>
      <c r="C216" s="254" t="s">
        <v>310</v>
      </c>
      <c r="D216" s="254" t="s">
        <v>122</v>
      </c>
      <c r="E216" s="255" t="s">
        <v>311</v>
      </c>
      <c r="F216" s="256" t="s">
        <v>312</v>
      </c>
      <c r="G216" s="257" t="s">
        <v>241</v>
      </c>
      <c r="H216" s="258">
        <v>1</v>
      </c>
      <c r="I216" s="77"/>
      <c r="J216" s="259">
        <f>ROUND(I216*H216,2)</f>
        <v>0</v>
      </c>
      <c r="K216" s="260"/>
      <c r="L216" s="159"/>
      <c r="M216" s="261" t="s">
        <v>1</v>
      </c>
      <c r="N216" s="262" t="s">
        <v>40</v>
      </c>
      <c r="O216" s="263"/>
      <c r="P216" s="264">
        <f>O216*H216</f>
        <v>0</v>
      </c>
      <c r="Q216" s="264">
        <v>0.01218</v>
      </c>
      <c r="R216" s="264">
        <f>Q216*H216</f>
        <v>0.01218</v>
      </c>
      <c r="S216" s="264">
        <v>0</v>
      </c>
      <c r="T216" s="265">
        <f>S216*H216</f>
        <v>0</v>
      </c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R216" s="266" t="s">
        <v>126</v>
      </c>
      <c r="AT216" s="266" t="s">
        <v>122</v>
      </c>
      <c r="AU216" s="266" t="s">
        <v>84</v>
      </c>
      <c r="AY216" s="148" t="s">
        <v>120</v>
      </c>
      <c r="BE216" s="267">
        <f>IF(N216="základní",J216,0)</f>
        <v>0</v>
      </c>
      <c r="BF216" s="267">
        <f>IF(N216="snížená",J216,0)</f>
        <v>0</v>
      </c>
      <c r="BG216" s="267">
        <f>IF(N216="zákl. přenesená",J216,0)</f>
        <v>0</v>
      </c>
      <c r="BH216" s="267">
        <f>IF(N216="sníž. přenesená",J216,0)</f>
        <v>0</v>
      </c>
      <c r="BI216" s="267">
        <f>IF(N216="nulová",J216,0)</f>
        <v>0</v>
      </c>
      <c r="BJ216" s="148" t="s">
        <v>82</v>
      </c>
      <c r="BK216" s="267">
        <f>ROUND(I216*H216,2)</f>
        <v>0</v>
      </c>
      <c r="BL216" s="148" t="s">
        <v>126</v>
      </c>
      <c r="BM216" s="266" t="s">
        <v>313</v>
      </c>
    </row>
    <row r="217" spans="1:65" s="162" customFormat="1" ht="14.25" customHeight="1">
      <c r="A217" s="158"/>
      <c r="B217" s="159"/>
      <c r="C217" s="254"/>
      <c r="D217" s="254"/>
      <c r="E217" s="255"/>
      <c r="F217" s="312" t="s">
        <v>832</v>
      </c>
      <c r="G217" s="257"/>
      <c r="H217" s="258"/>
      <c r="I217" s="77"/>
      <c r="J217" s="259"/>
      <c r="K217" s="260"/>
      <c r="L217" s="159"/>
      <c r="M217" s="261"/>
      <c r="N217" s="262"/>
      <c r="O217" s="263"/>
      <c r="P217" s="264"/>
      <c r="Q217" s="264"/>
      <c r="R217" s="264"/>
      <c r="S217" s="264"/>
      <c r="T217" s="265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R217" s="266"/>
      <c r="AT217" s="266"/>
      <c r="AU217" s="266"/>
      <c r="AY217" s="148"/>
      <c r="BE217" s="267"/>
      <c r="BF217" s="267"/>
      <c r="BG217" s="267"/>
      <c r="BH217" s="267"/>
      <c r="BI217" s="267"/>
      <c r="BJ217" s="148"/>
      <c r="BK217" s="267"/>
      <c r="BL217" s="148"/>
      <c r="BM217" s="266"/>
    </row>
    <row r="218" spans="1:65" s="162" customFormat="1" ht="24.2" customHeight="1">
      <c r="A218" s="158"/>
      <c r="B218" s="159"/>
      <c r="C218" s="302" t="s">
        <v>331</v>
      </c>
      <c r="D218" s="302" t="s">
        <v>186</v>
      </c>
      <c r="E218" s="303" t="s">
        <v>332</v>
      </c>
      <c r="F218" s="304" t="s">
        <v>333</v>
      </c>
      <c r="G218" s="305" t="s">
        <v>241</v>
      </c>
      <c r="H218" s="306">
        <v>1</v>
      </c>
      <c r="I218" s="54"/>
      <c r="J218" s="307">
        <f>ROUND(I218*H218,2)</f>
        <v>0</v>
      </c>
      <c r="K218" s="308"/>
      <c r="L218" s="309"/>
      <c r="M218" s="310" t="s">
        <v>1</v>
      </c>
      <c r="N218" s="311" t="s">
        <v>40</v>
      </c>
      <c r="O218" s="263"/>
      <c r="P218" s="264">
        <f>O218*H218</f>
        <v>0</v>
      </c>
      <c r="Q218" s="264">
        <v>0.57</v>
      </c>
      <c r="R218" s="264">
        <f>Q218*H218</f>
        <v>0.57</v>
      </c>
      <c r="S218" s="264">
        <v>0</v>
      </c>
      <c r="T218" s="265">
        <f>S218*H218</f>
        <v>0</v>
      </c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R218" s="266" t="s">
        <v>153</v>
      </c>
      <c r="AT218" s="266" t="s">
        <v>186</v>
      </c>
      <c r="AU218" s="266" t="s">
        <v>84</v>
      </c>
      <c r="AY218" s="148" t="s">
        <v>120</v>
      </c>
      <c r="BE218" s="267">
        <f>IF(N218="základní",J218,0)</f>
        <v>0</v>
      </c>
      <c r="BF218" s="267">
        <f>IF(N218="snížená",J218,0)</f>
        <v>0</v>
      </c>
      <c r="BG218" s="267">
        <f>IF(N218="zákl. přenesená",J218,0)</f>
        <v>0</v>
      </c>
      <c r="BH218" s="267">
        <f>IF(N218="sníž. přenesená",J218,0)</f>
        <v>0</v>
      </c>
      <c r="BI218" s="267">
        <f>IF(N218="nulová",J218,0)</f>
        <v>0</v>
      </c>
      <c r="BJ218" s="148" t="s">
        <v>82</v>
      </c>
      <c r="BK218" s="267">
        <f>ROUND(I218*H218,2)</f>
        <v>0</v>
      </c>
      <c r="BL218" s="148" t="s">
        <v>126</v>
      </c>
      <c r="BM218" s="266" t="s">
        <v>334</v>
      </c>
    </row>
    <row r="219" spans="1:65" s="162" customFormat="1" ht="24.2" customHeight="1">
      <c r="A219" s="158"/>
      <c r="B219" s="159"/>
      <c r="C219" s="254" t="s">
        <v>314</v>
      </c>
      <c r="D219" s="254" t="s">
        <v>122</v>
      </c>
      <c r="E219" s="255" t="s">
        <v>315</v>
      </c>
      <c r="F219" s="256" t="s">
        <v>316</v>
      </c>
      <c r="G219" s="257" t="s">
        <v>241</v>
      </c>
      <c r="H219" s="258">
        <v>1</v>
      </c>
      <c r="I219" s="77"/>
      <c r="J219" s="259">
        <f>ROUND(I219*H219,2)</f>
        <v>0</v>
      </c>
      <c r="K219" s="260"/>
      <c r="L219" s="159"/>
      <c r="M219" s="261" t="s">
        <v>1</v>
      </c>
      <c r="N219" s="262" t="s">
        <v>40</v>
      </c>
      <c r="O219" s="263"/>
      <c r="P219" s="264">
        <f>O219*H219</f>
        <v>0</v>
      </c>
      <c r="Q219" s="264">
        <v>2.35574</v>
      </c>
      <c r="R219" s="264">
        <f>Q219*H219</f>
        <v>2.35574</v>
      </c>
      <c r="S219" s="264">
        <v>0</v>
      </c>
      <c r="T219" s="265">
        <f>S219*H219</f>
        <v>0</v>
      </c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R219" s="266" t="s">
        <v>126</v>
      </c>
      <c r="AT219" s="266" t="s">
        <v>122</v>
      </c>
      <c r="AU219" s="266" t="s">
        <v>84</v>
      </c>
      <c r="AY219" s="148" t="s">
        <v>120</v>
      </c>
      <c r="BE219" s="267">
        <f>IF(N219="základní",J219,0)</f>
        <v>0</v>
      </c>
      <c r="BF219" s="267">
        <f>IF(N219="snížená",J219,0)</f>
        <v>0</v>
      </c>
      <c r="BG219" s="267">
        <f>IF(N219="zákl. přenesená",J219,0)</f>
        <v>0</v>
      </c>
      <c r="BH219" s="267">
        <f>IF(N219="sníž. přenesená",J219,0)</f>
        <v>0</v>
      </c>
      <c r="BI219" s="267">
        <f>IF(N219="nulová",J219,0)</f>
        <v>0</v>
      </c>
      <c r="BJ219" s="148" t="s">
        <v>82</v>
      </c>
      <c r="BK219" s="267">
        <f>ROUND(I219*H219,2)</f>
        <v>0</v>
      </c>
      <c r="BL219" s="148" t="s">
        <v>126</v>
      </c>
      <c r="BM219" s="266" t="s">
        <v>317</v>
      </c>
    </row>
    <row r="220" spans="2:51" s="268" customFormat="1" ht="12">
      <c r="B220" s="269"/>
      <c r="C220" s="270"/>
      <c r="D220" s="271" t="s">
        <v>128</v>
      </c>
      <c r="E220" s="272" t="s">
        <v>1</v>
      </c>
      <c r="F220" s="273" t="s">
        <v>309</v>
      </c>
      <c r="G220" s="270"/>
      <c r="H220" s="274">
        <v>1</v>
      </c>
      <c r="I220" s="56"/>
      <c r="J220" s="270"/>
      <c r="L220" s="269"/>
      <c r="M220" s="275"/>
      <c r="N220" s="276"/>
      <c r="O220" s="276"/>
      <c r="P220" s="276"/>
      <c r="Q220" s="276"/>
      <c r="R220" s="276"/>
      <c r="S220" s="276"/>
      <c r="T220" s="277"/>
      <c r="AT220" s="278" t="s">
        <v>128</v>
      </c>
      <c r="AU220" s="278" t="s">
        <v>84</v>
      </c>
      <c r="AV220" s="268" t="s">
        <v>84</v>
      </c>
      <c r="AW220" s="268" t="s">
        <v>31</v>
      </c>
      <c r="AX220" s="268" t="s">
        <v>82</v>
      </c>
      <c r="AY220" s="278" t="s">
        <v>120</v>
      </c>
    </row>
    <row r="221" spans="1:65" s="162" customFormat="1" ht="24.2" customHeight="1">
      <c r="A221" s="158"/>
      <c r="B221" s="159"/>
      <c r="C221" s="302" t="s">
        <v>318</v>
      </c>
      <c r="D221" s="302" t="s">
        <v>186</v>
      </c>
      <c r="E221" s="303" t="s">
        <v>319</v>
      </c>
      <c r="F221" s="304" t="s">
        <v>320</v>
      </c>
      <c r="G221" s="305" t="s">
        <v>241</v>
      </c>
      <c r="H221" s="306">
        <v>1</v>
      </c>
      <c r="I221" s="54"/>
      <c r="J221" s="307">
        <f>ROUND(I221*H221,2)</f>
        <v>0</v>
      </c>
      <c r="K221" s="308"/>
      <c r="L221" s="309"/>
      <c r="M221" s="310" t="s">
        <v>1</v>
      </c>
      <c r="N221" s="311" t="s">
        <v>40</v>
      </c>
      <c r="O221" s="263"/>
      <c r="P221" s="264">
        <f>O221*H221</f>
        <v>0</v>
      </c>
      <c r="Q221" s="264">
        <v>2.661</v>
      </c>
      <c r="R221" s="264">
        <f>Q221*H221</f>
        <v>2.661</v>
      </c>
      <c r="S221" s="264">
        <v>0</v>
      </c>
      <c r="T221" s="265">
        <f>S221*H221</f>
        <v>0</v>
      </c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R221" s="266" t="s">
        <v>153</v>
      </c>
      <c r="AT221" s="266" t="s">
        <v>186</v>
      </c>
      <c r="AU221" s="266" t="s">
        <v>84</v>
      </c>
      <c r="AY221" s="148" t="s">
        <v>120</v>
      </c>
      <c r="BE221" s="267">
        <f>IF(N221="základní",J221,0)</f>
        <v>0</v>
      </c>
      <c r="BF221" s="267">
        <f>IF(N221="snížená",J221,0)</f>
        <v>0</v>
      </c>
      <c r="BG221" s="267">
        <f>IF(N221="zákl. přenesená",J221,0)</f>
        <v>0</v>
      </c>
      <c r="BH221" s="267">
        <f>IF(N221="sníž. přenesená",J221,0)</f>
        <v>0</v>
      </c>
      <c r="BI221" s="267">
        <f>IF(N221="nulová",J221,0)</f>
        <v>0</v>
      </c>
      <c r="BJ221" s="148" t="s">
        <v>82</v>
      </c>
      <c r="BK221" s="267">
        <f>ROUND(I221*H221,2)</f>
        <v>0</v>
      </c>
      <c r="BL221" s="148" t="s">
        <v>126</v>
      </c>
      <c r="BM221" s="266" t="s">
        <v>321</v>
      </c>
    </row>
    <row r="222" spans="2:51" s="268" customFormat="1" ht="12">
      <c r="B222" s="269"/>
      <c r="C222" s="270"/>
      <c r="D222" s="271" t="s">
        <v>128</v>
      </c>
      <c r="E222" s="272" t="s">
        <v>1</v>
      </c>
      <c r="F222" s="273" t="s">
        <v>309</v>
      </c>
      <c r="G222" s="270"/>
      <c r="H222" s="274">
        <v>1</v>
      </c>
      <c r="I222" s="56"/>
      <c r="J222" s="270"/>
      <c r="L222" s="269"/>
      <c r="M222" s="275"/>
      <c r="N222" s="276"/>
      <c r="O222" s="276"/>
      <c r="P222" s="276"/>
      <c r="Q222" s="276"/>
      <c r="R222" s="276"/>
      <c r="S222" s="276"/>
      <c r="T222" s="277"/>
      <c r="AT222" s="278" t="s">
        <v>128</v>
      </c>
      <c r="AU222" s="278" t="s">
        <v>84</v>
      </c>
      <c r="AV222" s="268" t="s">
        <v>84</v>
      </c>
      <c r="AW222" s="268" t="s">
        <v>31</v>
      </c>
      <c r="AX222" s="268" t="s">
        <v>82</v>
      </c>
      <c r="AY222" s="278" t="s">
        <v>120</v>
      </c>
    </row>
    <row r="223" spans="1:65" s="162" customFormat="1" ht="24.2" customHeight="1">
      <c r="A223" s="158"/>
      <c r="B223" s="159"/>
      <c r="C223" s="302" t="s">
        <v>322</v>
      </c>
      <c r="D223" s="302" t="s">
        <v>186</v>
      </c>
      <c r="E223" s="303" t="s">
        <v>323</v>
      </c>
      <c r="F223" s="304" t="s">
        <v>324</v>
      </c>
      <c r="G223" s="305" t="s">
        <v>241</v>
      </c>
      <c r="H223" s="306">
        <v>2</v>
      </c>
      <c r="I223" s="54"/>
      <c r="J223" s="307">
        <f>ROUND(I223*H223,2)</f>
        <v>0</v>
      </c>
      <c r="K223" s="308"/>
      <c r="L223" s="309"/>
      <c r="M223" s="310" t="s">
        <v>1</v>
      </c>
      <c r="N223" s="311" t="s">
        <v>40</v>
      </c>
      <c r="O223" s="263"/>
      <c r="P223" s="264">
        <f>O223*H223</f>
        <v>0</v>
      </c>
      <c r="Q223" s="264">
        <v>0.002</v>
      </c>
      <c r="R223" s="264">
        <f>Q223*H223</f>
        <v>0.004</v>
      </c>
      <c r="S223" s="264">
        <v>0</v>
      </c>
      <c r="T223" s="265">
        <f>S223*H223</f>
        <v>0</v>
      </c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R223" s="266" t="s">
        <v>153</v>
      </c>
      <c r="AT223" s="266" t="s">
        <v>186</v>
      </c>
      <c r="AU223" s="266" t="s">
        <v>84</v>
      </c>
      <c r="AY223" s="148" t="s">
        <v>120</v>
      </c>
      <c r="BE223" s="267">
        <f>IF(N223="základní",J223,0)</f>
        <v>0</v>
      </c>
      <c r="BF223" s="267">
        <f>IF(N223="snížená",J223,0)</f>
        <v>0</v>
      </c>
      <c r="BG223" s="267">
        <f>IF(N223="zákl. přenesená",J223,0)</f>
        <v>0</v>
      </c>
      <c r="BH223" s="267">
        <f>IF(N223="sníž. přenesená",J223,0)</f>
        <v>0</v>
      </c>
      <c r="BI223" s="267">
        <f>IF(N223="nulová",J223,0)</f>
        <v>0</v>
      </c>
      <c r="BJ223" s="148" t="s">
        <v>82</v>
      </c>
      <c r="BK223" s="267">
        <f>ROUND(I223*H223,2)</f>
        <v>0</v>
      </c>
      <c r="BL223" s="148" t="s">
        <v>126</v>
      </c>
      <c r="BM223" s="266" t="s">
        <v>325</v>
      </c>
    </row>
    <row r="224" spans="2:51" s="268" customFormat="1" ht="12">
      <c r="B224" s="269"/>
      <c r="C224" s="270"/>
      <c r="D224" s="271" t="s">
        <v>128</v>
      </c>
      <c r="E224" s="272" t="s">
        <v>1</v>
      </c>
      <c r="F224" s="273" t="s">
        <v>326</v>
      </c>
      <c r="G224" s="270"/>
      <c r="H224" s="274">
        <v>2</v>
      </c>
      <c r="I224" s="56"/>
      <c r="J224" s="270"/>
      <c r="L224" s="269"/>
      <c r="M224" s="275"/>
      <c r="N224" s="276"/>
      <c r="O224" s="276"/>
      <c r="P224" s="276"/>
      <c r="Q224" s="276"/>
      <c r="R224" s="276"/>
      <c r="S224" s="276"/>
      <c r="T224" s="277"/>
      <c r="AT224" s="278" t="s">
        <v>128</v>
      </c>
      <c r="AU224" s="278" t="s">
        <v>84</v>
      </c>
      <c r="AV224" s="268" t="s">
        <v>84</v>
      </c>
      <c r="AW224" s="268" t="s">
        <v>31</v>
      </c>
      <c r="AX224" s="268" t="s">
        <v>82</v>
      </c>
      <c r="AY224" s="278" t="s">
        <v>120</v>
      </c>
    </row>
    <row r="225" spans="1:65" s="162" customFormat="1" ht="24.2" customHeight="1">
      <c r="A225" s="158"/>
      <c r="B225" s="159"/>
      <c r="C225" s="302" t="s">
        <v>327</v>
      </c>
      <c r="D225" s="302" t="s">
        <v>186</v>
      </c>
      <c r="E225" s="303" t="s">
        <v>328</v>
      </c>
      <c r="F225" s="304" t="s">
        <v>329</v>
      </c>
      <c r="G225" s="305" t="s">
        <v>241</v>
      </c>
      <c r="H225" s="306">
        <v>1</v>
      </c>
      <c r="I225" s="54"/>
      <c r="J225" s="307">
        <f>ROUND(I225*H225,2)</f>
        <v>0</v>
      </c>
      <c r="K225" s="308"/>
      <c r="L225" s="309"/>
      <c r="M225" s="310" t="s">
        <v>1</v>
      </c>
      <c r="N225" s="311" t="s">
        <v>40</v>
      </c>
      <c r="O225" s="263"/>
      <c r="P225" s="264">
        <f>O225*H225</f>
        <v>0</v>
      </c>
      <c r="Q225" s="264">
        <v>1.013</v>
      </c>
      <c r="R225" s="264">
        <f>Q225*H225</f>
        <v>1.013</v>
      </c>
      <c r="S225" s="264">
        <v>0</v>
      </c>
      <c r="T225" s="265">
        <f>S225*H225</f>
        <v>0</v>
      </c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R225" s="266" t="s">
        <v>153</v>
      </c>
      <c r="AT225" s="266" t="s">
        <v>186</v>
      </c>
      <c r="AU225" s="266" t="s">
        <v>84</v>
      </c>
      <c r="AY225" s="148" t="s">
        <v>120</v>
      </c>
      <c r="BE225" s="267">
        <f>IF(N225="základní",J225,0)</f>
        <v>0</v>
      </c>
      <c r="BF225" s="267">
        <f>IF(N225="snížená",J225,0)</f>
        <v>0</v>
      </c>
      <c r="BG225" s="267">
        <f>IF(N225="zákl. přenesená",J225,0)</f>
        <v>0</v>
      </c>
      <c r="BH225" s="267">
        <f>IF(N225="sníž. přenesená",J225,0)</f>
        <v>0</v>
      </c>
      <c r="BI225" s="267">
        <f>IF(N225="nulová",J225,0)</f>
        <v>0</v>
      </c>
      <c r="BJ225" s="148" t="s">
        <v>82</v>
      </c>
      <c r="BK225" s="267">
        <f>ROUND(I225*H225,2)</f>
        <v>0</v>
      </c>
      <c r="BL225" s="148" t="s">
        <v>126</v>
      </c>
      <c r="BM225" s="266" t="s">
        <v>330</v>
      </c>
    </row>
    <row r="226" spans="2:51" s="268" customFormat="1" ht="12">
      <c r="B226" s="269"/>
      <c r="C226" s="270"/>
      <c r="D226" s="271" t="s">
        <v>128</v>
      </c>
      <c r="E226" s="272" t="s">
        <v>1</v>
      </c>
      <c r="F226" s="273" t="s">
        <v>309</v>
      </c>
      <c r="G226" s="270"/>
      <c r="H226" s="274">
        <v>1</v>
      </c>
      <c r="I226" s="56"/>
      <c r="J226" s="270"/>
      <c r="L226" s="269"/>
      <c r="M226" s="275"/>
      <c r="N226" s="276"/>
      <c r="O226" s="276"/>
      <c r="P226" s="276"/>
      <c r="Q226" s="276"/>
      <c r="R226" s="276"/>
      <c r="S226" s="276"/>
      <c r="T226" s="277"/>
      <c r="AT226" s="278" t="s">
        <v>128</v>
      </c>
      <c r="AU226" s="278" t="s">
        <v>84</v>
      </c>
      <c r="AV226" s="268" t="s">
        <v>84</v>
      </c>
      <c r="AW226" s="268" t="s">
        <v>31</v>
      </c>
      <c r="AX226" s="268" t="s">
        <v>82</v>
      </c>
      <c r="AY226" s="278" t="s">
        <v>120</v>
      </c>
    </row>
    <row r="227" spans="1:65" s="162" customFormat="1" ht="24.2" customHeight="1">
      <c r="A227" s="158"/>
      <c r="B227" s="159"/>
      <c r="C227" s="302" t="s">
        <v>331</v>
      </c>
      <c r="D227" s="302" t="s">
        <v>186</v>
      </c>
      <c r="E227" s="303" t="s">
        <v>332</v>
      </c>
      <c r="F227" s="304" t="s">
        <v>333</v>
      </c>
      <c r="G227" s="305" t="s">
        <v>241</v>
      </c>
      <c r="H227" s="306">
        <v>1</v>
      </c>
      <c r="I227" s="54"/>
      <c r="J227" s="307">
        <f>ROUND(I227*H227,2)</f>
        <v>0</v>
      </c>
      <c r="K227" s="308"/>
      <c r="L227" s="309"/>
      <c r="M227" s="310" t="s">
        <v>1</v>
      </c>
      <c r="N227" s="311" t="s">
        <v>40</v>
      </c>
      <c r="O227" s="263"/>
      <c r="P227" s="264">
        <f>O227*H227</f>
        <v>0</v>
      </c>
      <c r="Q227" s="264">
        <v>0.57</v>
      </c>
      <c r="R227" s="264">
        <f>Q227*H227</f>
        <v>0.57</v>
      </c>
      <c r="S227" s="264">
        <v>0</v>
      </c>
      <c r="T227" s="265">
        <f>S227*H227</f>
        <v>0</v>
      </c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R227" s="266" t="s">
        <v>153</v>
      </c>
      <c r="AT227" s="266" t="s">
        <v>186</v>
      </c>
      <c r="AU227" s="266" t="s">
        <v>84</v>
      </c>
      <c r="AY227" s="148" t="s">
        <v>120</v>
      </c>
      <c r="BE227" s="267">
        <f>IF(N227="základní",J227,0)</f>
        <v>0</v>
      </c>
      <c r="BF227" s="267">
        <f>IF(N227="snížená",J227,0)</f>
        <v>0</v>
      </c>
      <c r="BG227" s="267">
        <f>IF(N227="zákl. přenesená",J227,0)</f>
        <v>0</v>
      </c>
      <c r="BH227" s="267">
        <f>IF(N227="sníž. přenesená",J227,0)</f>
        <v>0</v>
      </c>
      <c r="BI227" s="267">
        <f>IF(N227="nulová",J227,0)</f>
        <v>0</v>
      </c>
      <c r="BJ227" s="148" t="s">
        <v>82</v>
      </c>
      <c r="BK227" s="267">
        <f>ROUND(I227*H227,2)</f>
        <v>0</v>
      </c>
      <c r="BL227" s="148" t="s">
        <v>126</v>
      </c>
      <c r="BM227" s="266" t="s">
        <v>334</v>
      </c>
    </row>
    <row r="228" spans="2:51" s="268" customFormat="1" ht="12">
      <c r="B228" s="269"/>
      <c r="C228" s="270"/>
      <c r="D228" s="271" t="s">
        <v>128</v>
      </c>
      <c r="E228" s="272" t="s">
        <v>1</v>
      </c>
      <c r="F228" s="273" t="s">
        <v>831</v>
      </c>
      <c r="G228" s="270"/>
      <c r="H228" s="274">
        <v>2</v>
      </c>
      <c r="I228" s="56"/>
      <c r="J228" s="270"/>
      <c r="L228" s="269"/>
      <c r="M228" s="275"/>
      <c r="N228" s="276"/>
      <c r="O228" s="276"/>
      <c r="P228" s="276"/>
      <c r="Q228" s="276"/>
      <c r="R228" s="276"/>
      <c r="S228" s="276"/>
      <c r="T228" s="277"/>
      <c r="AT228" s="278" t="s">
        <v>128</v>
      </c>
      <c r="AU228" s="278" t="s">
        <v>84</v>
      </c>
      <c r="AV228" s="268" t="s">
        <v>84</v>
      </c>
      <c r="AW228" s="268" t="s">
        <v>31</v>
      </c>
      <c r="AX228" s="268" t="s">
        <v>82</v>
      </c>
      <c r="AY228" s="278" t="s">
        <v>120</v>
      </c>
    </row>
    <row r="229" spans="1:65" s="162" customFormat="1" ht="24.2" customHeight="1">
      <c r="A229" s="158"/>
      <c r="B229" s="159"/>
      <c r="C229" s="302" t="s">
        <v>335</v>
      </c>
      <c r="D229" s="302" t="s">
        <v>186</v>
      </c>
      <c r="E229" s="303" t="s">
        <v>336</v>
      </c>
      <c r="F229" s="304" t="s">
        <v>337</v>
      </c>
      <c r="G229" s="305" t="s">
        <v>241</v>
      </c>
      <c r="H229" s="306">
        <v>1</v>
      </c>
      <c r="I229" s="54"/>
      <c r="J229" s="307">
        <f>ROUND(I229*H229,2)</f>
        <v>0</v>
      </c>
      <c r="K229" s="308"/>
      <c r="L229" s="309"/>
      <c r="M229" s="310" t="s">
        <v>1</v>
      </c>
      <c r="N229" s="311" t="s">
        <v>40</v>
      </c>
      <c r="O229" s="263"/>
      <c r="P229" s="264">
        <f>O229*H229</f>
        <v>0</v>
      </c>
      <c r="Q229" s="264">
        <v>0.081</v>
      </c>
      <c r="R229" s="264">
        <f>Q229*H229</f>
        <v>0.081</v>
      </c>
      <c r="S229" s="264">
        <v>0</v>
      </c>
      <c r="T229" s="265">
        <f>S229*H229</f>
        <v>0</v>
      </c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R229" s="266" t="s">
        <v>153</v>
      </c>
      <c r="AT229" s="266" t="s">
        <v>186</v>
      </c>
      <c r="AU229" s="266" t="s">
        <v>84</v>
      </c>
      <c r="AY229" s="148" t="s">
        <v>120</v>
      </c>
      <c r="BE229" s="267">
        <f>IF(N229="základní",J229,0)</f>
        <v>0</v>
      </c>
      <c r="BF229" s="267">
        <f>IF(N229="snížená",J229,0)</f>
        <v>0</v>
      </c>
      <c r="BG229" s="267">
        <f>IF(N229="zákl. přenesená",J229,0)</f>
        <v>0</v>
      </c>
      <c r="BH229" s="267">
        <f>IF(N229="sníž. přenesená",J229,0)</f>
        <v>0</v>
      </c>
      <c r="BI229" s="267">
        <f>IF(N229="nulová",J229,0)</f>
        <v>0</v>
      </c>
      <c r="BJ229" s="148" t="s">
        <v>82</v>
      </c>
      <c r="BK229" s="267">
        <f>ROUND(I229*H229,2)</f>
        <v>0</v>
      </c>
      <c r="BL229" s="148" t="s">
        <v>126</v>
      </c>
      <c r="BM229" s="266" t="s">
        <v>338</v>
      </c>
    </row>
    <row r="230" spans="2:51" s="268" customFormat="1" ht="12">
      <c r="B230" s="269"/>
      <c r="C230" s="270"/>
      <c r="D230" s="271" t="s">
        <v>128</v>
      </c>
      <c r="E230" s="272" t="s">
        <v>1</v>
      </c>
      <c r="F230" s="273" t="s">
        <v>339</v>
      </c>
      <c r="G230" s="270"/>
      <c r="H230" s="274">
        <v>1</v>
      </c>
      <c r="I230" s="56"/>
      <c r="J230" s="270"/>
      <c r="L230" s="269"/>
      <c r="M230" s="275"/>
      <c r="N230" s="276"/>
      <c r="O230" s="276"/>
      <c r="P230" s="276"/>
      <c r="Q230" s="276"/>
      <c r="R230" s="276"/>
      <c r="S230" s="276"/>
      <c r="T230" s="277"/>
      <c r="AT230" s="278" t="s">
        <v>128</v>
      </c>
      <c r="AU230" s="278" t="s">
        <v>84</v>
      </c>
      <c r="AV230" s="268" t="s">
        <v>84</v>
      </c>
      <c r="AW230" s="268" t="s">
        <v>31</v>
      </c>
      <c r="AX230" s="268" t="s">
        <v>82</v>
      </c>
      <c r="AY230" s="278" t="s">
        <v>120</v>
      </c>
    </row>
    <row r="231" spans="1:65" s="162" customFormat="1" ht="24.2" customHeight="1">
      <c r="A231" s="158"/>
      <c r="B231" s="159"/>
      <c r="C231" s="302" t="s">
        <v>340</v>
      </c>
      <c r="D231" s="302" t="s">
        <v>186</v>
      </c>
      <c r="E231" s="303" t="s">
        <v>341</v>
      </c>
      <c r="F231" s="304" t="s">
        <v>342</v>
      </c>
      <c r="G231" s="305" t="s">
        <v>241</v>
      </c>
      <c r="H231" s="306">
        <v>1</v>
      </c>
      <c r="I231" s="54"/>
      <c r="J231" s="307">
        <f>ROUND(I231*H231,2)</f>
        <v>0</v>
      </c>
      <c r="K231" s="308"/>
      <c r="L231" s="309"/>
      <c r="M231" s="310" t="s">
        <v>1</v>
      </c>
      <c r="N231" s="311" t="s">
        <v>40</v>
      </c>
      <c r="O231" s="263"/>
      <c r="P231" s="264">
        <f>O231*H231</f>
        <v>0</v>
      </c>
      <c r="Q231" s="264">
        <v>0.053</v>
      </c>
      <c r="R231" s="264">
        <f>Q231*H231</f>
        <v>0.053</v>
      </c>
      <c r="S231" s="264">
        <v>0</v>
      </c>
      <c r="T231" s="265">
        <f>S231*H231</f>
        <v>0</v>
      </c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R231" s="266" t="s">
        <v>153</v>
      </c>
      <c r="AT231" s="266" t="s">
        <v>186</v>
      </c>
      <c r="AU231" s="266" t="s">
        <v>84</v>
      </c>
      <c r="AY231" s="148" t="s">
        <v>120</v>
      </c>
      <c r="BE231" s="267">
        <f>IF(N231="základní",J231,0)</f>
        <v>0</v>
      </c>
      <c r="BF231" s="267">
        <f>IF(N231="snížená",J231,0)</f>
        <v>0</v>
      </c>
      <c r="BG231" s="267">
        <f>IF(N231="zákl. přenesená",J231,0)</f>
        <v>0</v>
      </c>
      <c r="BH231" s="267">
        <f>IF(N231="sníž. přenesená",J231,0)</f>
        <v>0</v>
      </c>
      <c r="BI231" s="267">
        <f>IF(N231="nulová",J231,0)</f>
        <v>0</v>
      </c>
      <c r="BJ231" s="148" t="s">
        <v>82</v>
      </c>
      <c r="BK231" s="267">
        <f>ROUND(I231*H231,2)</f>
        <v>0</v>
      </c>
      <c r="BL231" s="148" t="s">
        <v>126</v>
      </c>
      <c r="BM231" s="266" t="s">
        <v>343</v>
      </c>
    </row>
    <row r="232" spans="2:51" s="268" customFormat="1" ht="12">
      <c r="B232" s="269"/>
      <c r="C232" s="270"/>
      <c r="D232" s="271" t="s">
        <v>128</v>
      </c>
      <c r="E232" s="272" t="s">
        <v>1</v>
      </c>
      <c r="F232" s="273" t="s">
        <v>344</v>
      </c>
      <c r="G232" s="270"/>
      <c r="H232" s="274">
        <v>1</v>
      </c>
      <c r="I232" s="56"/>
      <c r="J232" s="270"/>
      <c r="L232" s="269"/>
      <c r="M232" s="275"/>
      <c r="N232" s="276"/>
      <c r="O232" s="276"/>
      <c r="P232" s="276"/>
      <c r="Q232" s="276"/>
      <c r="R232" s="276"/>
      <c r="S232" s="276"/>
      <c r="T232" s="277"/>
      <c r="AT232" s="278" t="s">
        <v>128</v>
      </c>
      <c r="AU232" s="278" t="s">
        <v>84</v>
      </c>
      <c r="AV232" s="268" t="s">
        <v>84</v>
      </c>
      <c r="AW232" s="268" t="s">
        <v>31</v>
      </c>
      <c r="AX232" s="268" t="s">
        <v>82</v>
      </c>
      <c r="AY232" s="278" t="s">
        <v>120</v>
      </c>
    </row>
    <row r="233" spans="1:65" s="162" customFormat="1" ht="24.2" customHeight="1">
      <c r="A233" s="158"/>
      <c r="B233" s="159"/>
      <c r="C233" s="302" t="s">
        <v>345</v>
      </c>
      <c r="D233" s="302" t="s">
        <v>186</v>
      </c>
      <c r="E233" s="303" t="s">
        <v>346</v>
      </c>
      <c r="F233" s="304" t="s">
        <v>347</v>
      </c>
      <c r="G233" s="305" t="s">
        <v>241</v>
      </c>
      <c r="H233" s="306">
        <v>1</v>
      </c>
      <c r="I233" s="54"/>
      <c r="J233" s="307">
        <f>ROUND(I233*H233,2)</f>
        <v>0</v>
      </c>
      <c r="K233" s="308"/>
      <c r="L233" s="309"/>
      <c r="M233" s="310" t="s">
        <v>1</v>
      </c>
      <c r="N233" s="311" t="s">
        <v>40</v>
      </c>
      <c r="O233" s="263"/>
      <c r="P233" s="264">
        <f>O233*H233</f>
        <v>0</v>
      </c>
      <c r="Q233" s="264">
        <v>0.032</v>
      </c>
      <c r="R233" s="264">
        <f>Q233*H233</f>
        <v>0.032</v>
      </c>
      <c r="S233" s="264">
        <v>0</v>
      </c>
      <c r="T233" s="265">
        <f>S233*H233</f>
        <v>0</v>
      </c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R233" s="266" t="s">
        <v>153</v>
      </c>
      <c r="AT233" s="266" t="s">
        <v>186</v>
      </c>
      <c r="AU233" s="266" t="s">
        <v>84</v>
      </c>
      <c r="AY233" s="148" t="s">
        <v>120</v>
      </c>
      <c r="BE233" s="267">
        <f>IF(N233="základní",J233,0)</f>
        <v>0</v>
      </c>
      <c r="BF233" s="267">
        <f>IF(N233="snížená",J233,0)</f>
        <v>0</v>
      </c>
      <c r="BG233" s="267">
        <f>IF(N233="zákl. přenesená",J233,0)</f>
        <v>0</v>
      </c>
      <c r="BH233" s="267">
        <f>IF(N233="sníž. přenesená",J233,0)</f>
        <v>0</v>
      </c>
      <c r="BI233" s="267">
        <f>IF(N233="nulová",J233,0)</f>
        <v>0</v>
      </c>
      <c r="BJ233" s="148" t="s">
        <v>82</v>
      </c>
      <c r="BK233" s="267">
        <f>ROUND(I233*H233,2)</f>
        <v>0</v>
      </c>
      <c r="BL233" s="148" t="s">
        <v>126</v>
      </c>
      <c r="BM233" s="266" t="s">
        <v>348</v>
      </c>
    </row>
    <row r="234" spans="2:51" s="268" customFormat="1" ht="12">
      <c r="B234" s="269"/>
      <c r="C234" s="270"/>
      <c r="D234" s="271" t="s">
        <v>128</v>
      </c>
      <c r="E234" s="272" t="s">
        <v>1</v>
      </c>
      <c r="F234" s="273" t="s">
        <v>344</v>
      </c>
      <c r="G234" s="270"/>
      <c r="H234" s="274">
        <v>1</v>
      </c>
      <c r="I234" s="56"/>
      <c r="J234" s="270"/>
      <c r="L234" s="269"/>
      <c r="M234" s="275"/>
      <c r="N234" s="276"/>
      <c r="O234" s="276"/>
      <c r="P234" s="276"/>
      <c r="Q234" s="276"/>
      <c r="R234" s="276"/>
      <c r="S234" s="276"/>
      <c r="T234" s="277"/>
      <c r="AT234" s="278" t="s">
        <v>128</v>
      </c>
      <c r="AU234" s="278" t="s">
        <v>84</v>
      </c>
      <c r="AV234" s="268" t="s">
        <v>84</v>
      </c>
      <c r="AW234" s="268" t="s">
        <v>31</v>
      </c>
      <c r="AX234" s="268" t="s">
        <v>82</v>
      </c>
      <c r="AY234" s="278" t="s">
        <v>120</v>
      </c>
    </row>
    <row r="235" spans="2:65" s="313" customFormat="1" ht="64.5" customHeight="1">
      <c r="B235" s="314"/>
      <c r="C235" s="315" t="s">
        <v>349</v>
      </c>
      <c r="D235" s="315" t="s">
        <v>186</v>
      </c>
      <c r="E235" s="316"/>
      <c r="F235" s="317" t="s">
        <v>887</v>
      </c>
      <c r="G235" s="318" t="s">
        <v>241</v>
      </c>
      <c r="H235" s="319">
        <v>2</v>
      </c>
      <c r="I235" s="78"/>
      <c r="J235" s="320">
        <f>ROUND(I235*H235,2)</f>
        <v>0</v>
      </c>
      <c r="K235" s="321"/>
      <c r="L235" s="322"/>
      <c r="M235" s="323" t="s">
        <v>1</v>
      </c>
      <c r="N235" s="324" t="s">
        <v>40</v>
      </c>
      <c r="O235" s="325"/>
      <c r="P235" s="326">
        <f>O235*H235</f>
        <v>0</v>
      </c>
      <c r="Q235" s="326">
        <v>0.00089</v>
      </c>
      <c r="R235" s="326">
        <f>Q235*H235</f>
        <v>0.00178</v>
      </c>
      <c r="S235" s="326">
        <v>0</v>
      </c>
      <c r="T235" s="327">
        <f>S235*H235</f>
        <v>0</v>
      </c>
      <c r="AR235" s="266" t="s">
        <v>153</v>
      </c>
      <c r="AT235" s="266" t="s">
        <v>186</v>
      </c>
      <c r="AU235" s="266" t="s">
        <v>84</v>
      </c>
      <c r="AY235" s="328" t="s">
        <v>120</v>
      </c>
      <c r="BE235" s="329">
        <f>IF(N235="základní",J235,0)</f>
        <v>0</v>
      </c>
      <c r="BF235" s="329">
        <f>IF(N235="snížená",J235,0)</f>
        <v>0</v>
      </c>
      <c r="BG235" s="329">
        <f>IF(N235="zákl. přenesená",J235,0)</f>
        <v>0</v>
      </c>
      <c r="BH235" s="329">
        <f>IF(N235="sníž. přenesená",J235,0)</f>
        <v>0</v>
      </c>
      <c r="BI235" s="329">
        <f>IF(N235="nulová",J235,0)</f>
        <v>0</v>
      </c>
      <c r="BJ235" s="328" t="s">
        <v>82</v>
      </c>
      <c r="BK235" s="329">
        <f>ROUND(I235*H235,2)</f>
        <v>0</v>
      </c>
      <c r="BL235" s="328" t="s">
        <v>126</v>
      </c>
      <c r="BM235" s="266" t="s">
        <v>350</v>
      </c>
    </row>
    <row r="236" spans="2:51" s="313" customFormat="1" ht="12">
      <c r="B236" s="314"/>
      <c r="C236" s="330"/>
      <c r="D236" s="331" t="s">
        <v>128</v>
      </c>
      <c r="E236" s="332"/>
      <c r="F236" s="333" t="s">
        <v>885</v>
      </c>
      <c r="G236" s="330"/>
      <c r="H236" s="334">
        <v>2</v>
      </c>
      <c r="I236" s="79"/>
      <c r="J236" s="330"/>
      <c r="L236" s="314"/>
      <c r="M236" s="335"/>
      <c r="N236" s="325"/>
      <c r="O236" s="325"/>
      <c r="P236" s="325"/>
      <c r="Q236" s="325"/>
      <c r="R236" s="325"/>
      <c r="S236" s="325"/>
      <c r="T236" s="336"/>
      <c r="AT236" s="328" t="s">
        <v>128</v>
      </c>
      <c r="AU236" s="328" t="s">
        <v>84</v>
      </c>
      <c r="AV236" s="313" t="s">
        <v>84</v>
      </c>
      <c r="AW236" s="313" t="s">
        <v>31</v>
      </c>
      <c r="AX236" s="313" t="s">
        <v>82</v>
      </c>
      <c r="AY236" s="328" t="s">
        <v>120</v>
      </c>
    </row>
    <row r="237" spans="2:65" s="313" customFormat="1" ht="64.5" customHeight="1">
      <c r="B237" s="314"/>
      <c r="C237" s="315" t="s">
        <v>351</v>
      </c>
      <c r="D237" s="315" t="s">
        <v>186</v>
      </c>
      <c r="E237" s="316"/>
      <c r="F237" s="317" t="s">
        <v>888</v>
      </c>
      <c r="G237" s="318" t="s">
        <v>241</v>
      </c>
      <c r="H237" s="319">
        <v>2</v>
      </c>
      <c r="I237" s="78"/>
      <c r="J237" s="320">
        <f>ROUND(I237*H237,2)</f>
        <v>0</v>
      </c>
      <c r="K237" s="321"/>
      <c r="L237" s="322"/>
      <c r="M237" s="323" t="s">
        <v>1</v>
      </c>
      <c r="N237" s="324" t="s">
        <v>40</v>
      </c>
      <c r="O237" s="325"/>
      <c r="P237" s="326">
        <f>O237*H237</f>
        <v>0</v>
      </c>
      <c r="Q237" s="326">
        <v>0.00112</v>
      </c>
      <c r="R237" s="326">
        <f>Q237*H237</f>
        <v>0.00224</v>
      </c>
      <c r="S237" s="326">
        <v>0</v>
      </c>
      <c r="T237" s="327">
        <f>S237*H237</f>
        <v>0</v>
      </c>
      <c r="AR237" s="266" t="s">
        <v>153</v>
      </c>
      <c r="AT237" s="266" t="s">
        <v>186</v>
      </c>
      <c r="AU237" s="266" t="s">
        <v>84</v>
      </c>
      <c r="AY237" s="328" t="s">
        <v>120</v>
      </c>
      <c r="BE237" s="329">
        <f>IF(N237="základní",J237,0)</f>
        <v>0</v>
      </c>
      <c r="BF237" s="329">
        <f>IF(N237="snížená",J237,0)</f>
        <v>0</v>
      </c>
      <c r="BG237" s="329">
        <f>IF(N237="zákl. přenesená",J237,0)</f>
        <v>0</v>
      </c>
      <c r="BH237" s="329">
        <f>IF(N237="sníž. přenesená",J237,0)</f>
        <v>0</v>
      </c>
      <c r="BI237" s="329">
        <f>IF(N237="nulová",J237,0)</f>
        <v>0</v>
      </c>
      <c r="BJ237" s="328" t="s">
        <v>82</v>
      </c>
      <c r="BK237" s="329">
        <f>ROUND(I237*H237,2)</f>
        <v>0</v>
      </c>
      <c r="BL237" s="328" t="s">
        <v>126</v>
      </c>
      <c r="BM237" s="266" t="s">
        <v>352</v>
      </c>
    </row>
    <row r="238" spans="2:51" s="268" customFormat="1" ht="12">
      <c r="B238" s="269"/>
      <c r="C238" s="270"/>
      <c r="D238" s="271" t="s">
        <v>128</v>
      </c>
      <c r="E238" s="272" t="s">
        <v>1</v>
      </c>
      <c r="F238" s="273" t="s">
        <v>884</v>
      </c>
      <c r="G238" s="270"/>
      <c r="H238" s="274">
        <v>2</v>
      </c>
      <c r="I238" s="56"/>
      <c r="J238" s="270"/>
      <c r="L238" s="269"/>
      <c r="M238" s="275"/>
      <c r="N238" s="276"/>
      <c r="O238" s="276"/>
      <c r="P238" s="276"/>
      <c r="Q238" s="276"/>
      <c r="R238" s="276"/>
      <c r="S238" s="276"/>
      <c r="T238" s="277"/>
      <c r="AT238" s="278" t="s">
        <v>128</v>
      </c>
      <c r="AU238" s="278" t="s">
        <v>84</v>
      </c>
      <c r="AV238" s="268" t="s">
        <v>84</v>
      </c>
      <c r="AW238" s="268" t="s">
        <v>31</v>
      </c>
      <c r="AX238" s="268" t="s">
        <v>82</v>
      </c>
      <c r="AY238" s="278" t="s">
        <v>120</v>
      </c>
    </row>
    <row r="239" spans="1:65" s="162" customFormat="1" ht="24.2" customHeight="1">
      <c r="A239" s="158"/>
      <c r="B239" s="159"/>
      <c r="C239" s="254" t="s">
        <v>353</v>
      </c>
      <c r="D239" s="254" t="s">
        <v>122</v>
      </c>
      <c r="E239" s="255" t="s">
        <v>354</v>
      </c>
      <c r="F239" s="256" t="s">
        <v>355</v>
      </c>
      <c r="G239" s="257" t="s">
        <v>241</v>
      </c>
      <c r="H239" s="258">
        <v>3</v>
      </c>
      <c r="I239" s="77"/>
      <c r="J239" s="259">
        <f>ROUND(I239*H239,2)</f>
        <v>0</v>
      </c>
      <c r="K239" s="260"/>
      <c r="L239" s="159"/>
      <c r="M239" s="261" t="s">
        <v>1</v>
      </c>
      <c r="N239" s="262" t="s">
        <v>40</v>
      </c>
      <c r="O239" s="263"/>
      <c r="P239" s="264">
        <f>O239*H239</f>
        <v>0</v>
      </c>
      <c r="Q239" s="264">
        <v>0.21734</v>
      </c>
      <c r="R239" s="264">
        <f>Q239*H239</f>
        <v>0.65202</v>
      </c>
      <c r="S239" s="264">
        <v>0</v>
      </c>
      <c r="T239" s="265">
        <f>S239*H239</f>
        <v>0</v>
      </c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R239" s="266" t="s">
        <v>126</v>
      </c>
      <c r="AT239" s="266" t="s">
        <v>122</v>
      </c>
      <c r="AU239" s="266" t="s">
        <v>84</v>
      </c>
      <c r="AY239" s="148" t="s">
        <v>120</v>
      </c>
      <c r="BE239" s="267">
        <f>IF(N239="základní",J239,0)</f>
        <v>0</v>
      </c>
      <c r="BF239" s="267">
        <f>IF(N239="snížená",J239,0)</f>
        <v>0</v>
      </c>
      <c r="BG239" s="267">
        <f>IF(N239="zákl. přenesená",J239,0)</f>
        <v>0</v>
      </c>
      <c r="BH239" s="267">
        <f>IF(N239="sníž. přenesená",J239,0)</f>
        <v>0</v>
      </c>
      <c r="BI239" s="267">
        <f>IF(N239="nulová",J239,0)</f>
        <v>0</v>
      </c>
      <c r="BJ239" s="148" t="s">
        <v>82</v>
      </c>
      <c r="BK239" s="267">
        <f>ROUND(I239*H239,2)</f>
        <v>0</v>
      </c>
      <c r="BL239" s="148" t="s">
        <v>126</v>
      </c>
      <c r="BM239" s="266" t="s">
        <v>356</v>
      </c>
    </row>
    <row r="240" spans="2:51" s="268" customFormat="1" ht="12">
      <c r="B240" s="269"/>
      <c r="C240" s="270"/>
      <c r="D240" s="271" t="s">
        <v>128</v>
      </c>
      <c r="E240" s="272" t="s">
        <v>1</v>
      </c>
      <c r="F240" s="273" t="s">
        <v>357</v>
      </c>
      <c r="G240" s="270"/>
      <c r="H240" s="274">
        <v>3</v>
      </c>
      <c r="I240" s="56"/>
      <c r="J240" s="270"/>
      <c r="L240" s="269"/>
      <c r="M240" s="275"/>
      <c r="N240" s="276"/>
      <c r="O240" s="276"/>
      <c r="P240" s="276"/>
      <c r="Q240" s="276"/>
      <c r="R240" s="276"/>
      <c r="S240" s="276"/>
      <c r="T240" s="277"/>
      <c r="AT240" s="278" t="s">
        <v>128</v>
      </c>
      <c r="AU240" s="278" t="s">
        <v>84</v>
      </c>
      <c r="AV240" s="268" t="s">
        <v>84</v>
      </c>
      <c r="AW240" s="268" t="s">
        <v>31</v>
      </c>
      <c r="AX240" s="268" t="s">
        <v>82</v>
      </c>
      <c r="AY240" s="278" t="s">
        <v>120</v>
      </c>
    </row>
    <row r="241" spans="1:65" s="162" customFormat="1" ht="33" customHeight="1">
      <c r="A241" s="158"/>
      <c r="B241" s="159"/>
      <c r="C241" s="302" t="s">
        <v>358</v>
      </c>
      <c r="D241" s="302" t="s">
        <v>186</v>
      </c>
      <c r="E241" s="303" t="s">
        <v>359</v>
      </c>
      <c r="F241" s="304" t="s">
        <v>360</v>
      </c>
      <c r="G241" s="305" t="s">
        <v>241</v>
      </c>
      <c r="H241" s="306">
        <v>3</v>
      </c>
      <c r="I241" s="54"/>
      <c r="J241" s="307">
        <f>ROUND(I241*H241,2)</f>
        <v>0</v>
      </c>
      <c r="K241" s="308"/>
      <c r="L241" s="309"/>
      <c r="M241" s="310" t="s">
        <v>1</v>
      </c>
      <c r="N241" s="311" t="s">
        <v>40</v>
      </c>
      <c r="O241" s="263"/>
      <c r="P241" s="264">
        <f>O241*H241</f>
        <v>0</v>
      </c>
      <c r="Q241" s="264">
        <v>0.079</v>
      </c>
      <c r="R241" s="264">
        <f>Q241*H241</f>
        <v>0.237</v>
      </c>
      <c r="S241" s="264">
        <v>0</v>
      </c>
      <c r="T241" s="265">
        <f>S241*H241</f>
        <v>0</v>
      </c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R241" s="266" t="s">
        <v>153</v>
      </c>
      <c r="AT241" s="266" t="s">
        <v>186</v>
      </c>
      <c r="AU241" s="266" t="s">
        <v>84</v>
      </c>
      <c r="AY241" s="148" t="s">
        <v>120</v>
      </c>
      <c r="BE241" s="267">
        <f>IF(N241="základní",J241,0)</f>
        <v>0</v>
      </c>
      <c r="BF241" s="267">
        <f>IF(N241="snížená",J241,0)</f>
        <v>0</v>
      </c>
      <c r="BG241" s="267">
        <f>IF(N241="zákl. přenesená",J241,0)</f>
        <v>0</v>
      </c>
      <c r="BH241" s="267">
        <f>IF(N241="sníž. přenesená",J241,0)</f>
        <v>0</v>
      </c>
      <c r="BI241" s="267">
        <f>IF(N241="nulová",J241,0)</f>
        <v>0</v>
      </c>
      <c r="BJ241" s="148" t="s">
        <v>82</v>
      </c>
      <c r="BK241" s="267">
        <f>ROUND(I241*H241,2)</f>
        <v>0</v>
      </c>
      <c r="BL241" s="148" t="s">
        <v>126</v>
      </c>
      <c r="BM241" s="266" t="s">
        <v>361</v>
      </c>
    </row>
    <row r="242" spans="2:51" s="268" customFormat="1" ht="12">
      <c r="B242" s="269"/>
      <c r="C242" s="270"/>
      <c r="D242" s="271" t="s">
        <v>128</v>
      </c>
      <c r="E242" s="272" t="s">
        <v>1</v>
      </c>
      <c r="F242" s="273" t="s">
        <v>357</v>
      </c>
      <c r="G242" s="270"/>
      <c r="H242" s="274">
        <v>3</v>
      </c>
      <c r="I242" s="56"/>
      <c r="J242" s="270"/>
      <c r="L242" s="269"/>
      <c r="M242" s="275"/>
      <c r="N242" s="276"/>
      <c r="O242" s="276"/>
      <c r="P242" s="276"/>
      <c r="Q242" s="276"/>
      <c r="R242" s="276"/>
      <c r="S242" s="276"/>
      <c r="T242" s="277"/>
      <c r="AT242" s="278" t="s">
        <v>128</v>
      </c>
      <c r="AU242" s="278" t="s">
        <v>84</v>
      </c>
      <c r="AV242" s="268" t="s">
        <v>84</v>
      </c>
      <c r="AW242" s="268" t="s">
        <v>31</v>
      </c>
      <c r="AX242" s="268" t="s">
        <v>82</v>
      </c>
      <c r="AY242" s="278" t="s">
        <v>120</v>
      </c>
    </row>
    <row r="243" spans="1:65" s="162" customFormat="1" ht="68.25" customHeight="1">
      <c r="A243" s="158"/>
      <c r="B243" s="159"/>
      <c r="C243" s="254" t="s">
        <v>362</v>
      </c>
      <c r="D243" s="254" t="s">
        <v>122</v>
      </c>
      <c r="E243" s="255"/>
      <c r="F243" s="256" t="s">
        <v>886</v>
      </c>
      <c r="G243" s="257" t="s">
        <v>363</v>
      </c>
      <c r="H243" s="258">
        <v>1</v>
      </c>
      <c r="I243" s="77"/>
      <c r="J243" s="259">
        <f>ROUND(I243*H243,2)</f>
        <v>0</v>
      </c>
      <c r="K243" s="260"/>
      <c r="L243" s="159"/>
      <c r="M243" s="261" t="s">
        <v>1</v>
      </c>
      <c r="N243" s="262" t="s">
        <v>40</v>
      </c>
      <c r="O243" s="263"/>
      <c r="P243" s="264">
        <f>O243*H243</f>
        <v>0</v>
      </c>
      <c r="Q243" s="264">
        <v>0.0264</v>
      </c>
      <c r="R243" s="264">
        <f>Q243*H243</f>
        <v>0.0264</v>
      </c>
      <c r="S243" s="264">
        <v>0</v>
      </c>
      <c r="T243" s="265">
        <f>S243*H243</f>
        <v>0</v>
      </c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R243" s="266" t="s">
        <v>126</v>
      </c>
      <c r="AT243" s="266" t="s">
        <v>122</v>
      </c>
      <c r="AU243" s="266" t="s">
        <v>84</v>
      </c>
      <c r="AY243" s="148" t="s">
        <v>120</v>
      </c>
      <c r="BE243" s="267">
        <f>IF(N243="základní",J243,0)</f>
        <v>0</v>
      </c>
      <c r="BF243" s="267">
        <f>IF(N243="snížená",J243,0)</f>
        <v>0</v>
      </c>
      <c r="BG243" s="267">
        <f>IF(N243="zákl. přenesená",J243,0)</f>
        <v>0</v>
      </c>
      <c r="BH243" s="267">
        <f>IF(N243="sníž. přenesená",J243,0)</f>
        <v>0</v>
      </c>
      <c r="BI243" s="267">
        <f>IF(N243="nulová",J243,0)</f>
        <v>0</v>
      </c>
      <c r="BJ243" s="148" t="s">
        <v>82</v>
      </c>
      <c r="BK243" s="267">
        <f>ROUND(I243*H243,2)</f>
        <v>0</v>
      </c>
      <c r="BL243" s="148" t="s">
        <v>126</v>
      </c>
      <c r="BM243" s="266" t="s">
        <v>364</v>
      </c>
    </row>
    <row r="244" spans="2:51" s="268" customFormat="1" ht="12">
      <c r="B244" s="269"/>
      <c r="C244" s="270"/>
      <c r="D244" s="271" t="s">
        <v>128</v>
      </c>
      <c r="E244" s="272"/>
      <c r="F244" s="273" t="s">
        <v>891</v>
      </c>
      <c r="G244" s="270"/>
      <c r="H244" s="274">
        <v>1</v>
      </c>
      <c r="I244" s="56"/>
      <c r="J244" s="270"/>
      <c r="L244" s="269"/>
      <c r="M244" s="275"/>
      <c r="N244" s="276"/>
      <c r="O244" s="276"/>
      <c r="P244" s="276"/>
      <c r="Q244" s="276"/>
      <c r="R244" s="276"/>
      <c r="S244" s="276"/>
      <c r="T244" s="277"/>
      <c r="AT244" s="278" t="s">
        <v>128</v>
      </c>
      <c r="AU244" s="278" t="s">
        <v>84</v>
      </c>
      <c r="AV244" s="268" t="s">
        <v>84</v>
      </c>
      <c r="AW244" s="268" t="s">
        <v>31</v>
      </c>
      <c r="AX244" s="268" t="s">
        <v>82</v>
      </c>
      <c r="AY244" s="278" t="s">
        <v>120</v>
      </c>
    </row>
    <row r="245" spans="1:65" s="162" customFormat="1" ht="74.25" customHeight="1">
      <c r="A245" s="158"/>
      <c r="B245" s="159"/>
      <c r="C245" s="254" t="s">
        <v>365</v>
      </c>
      <c r="D245" s="254" t="s">
        <v>122</v>
      </c>
      <c r="E245" s="255"/>
      <c r="F245" s="256" t="s">
        <v>889</v>
      </c>
      <c r="G245" s="257" t="s">
        <v>363</v>
      </c>
      <c r="H245" s="258">
        <v>1</v>
      </c>
      <c r="I245" s="77"/>
      <c r="J245" s="259">
        <f>ROUND(I245*H245,2)</f>
        <v>0</v>
      </c>
      <c r="K245" s="260"/>
      <c r="L245" s="159"/>
      <c r="M245" s="261" t="s">
        <v>1</v>
      </c>
      <c r="N245" s="262" t="s">
        <v>40</v>
      </c>
      <c r="O245" s="263"/>
      <c r="P245" s="264">
        <f>O245*H245</f>
        <v>0</v>
      </c>
      <c r="Q245" s="264">
        <v>0.03169</v>
      </c>
      <c r="R245" s="264">
        <f>Q245*H245</f>
        <v>0.03169</v>
      </c>
      <c r="S245" s="264">
        <v>0</v>
      </c>
      <c r="T245" s="265">
        <f>S245*H245</f>
        <v>0</v>
      </c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R245" s="266" t="s">
        <v>126</v>
      </c>
      <c r="AT245" s="266" t="s">
        <v>122</v>
      </c>
      <c r="AU245" s="266" t="s">
        <v>84</v>
      </c>
      <c r="AY245" s="148" t="s">
        <v>120</v>
      </c>
      <c r="BE245" s="267">
        <f>IF(N245="základní",J245,0)</f>
        <v>0</v>
      </c>
      <c r="BF245" s="267">
        <f>IF(N245="snížená",J245,0)</f>
        <v>0</v>
      </c>
      <c r="BG245" s="267">
        <f>IF(N245="zákl. přenesená",J245,0)</f>
        <v>0</v>
      </c>
      <c r="BH245" s="267">
        <f>IF(N245="sníž. přenesená",J245,0)</f>
        <v>0</v>
      </c>
      <c r="BI245" s="267">
        <f>IF(N245="nulová",J245,0)</f>
        <v>0</v>
      </c>
      <c r="BJ245" s="148" t="s">
        <v>82</v>
      </c>
      <c r="BK245" s="267">
        <f>ROUND(I245*H245,2)</f>
        <v>0</v>
      </c>
      <c r="BL245" s="148" t="s">
        <v>126</v>
      </c>
      <c r="BM245" s="266" t="s">
        <v>366</v>
      </c>
    </row>
    <row r="246" spans="2:51" s="268" customFormat="1" ht="12">
      <c r="B246" s="269"/>
      <c r="C246" s="270"/>
      <c r="D246" s="271" t="s">
        <v>128</v>
      </c>
      <c r="E246" s="272"/>
      <c r="F246" s="273" t="s">
        <v>890</v>
      </c>
      <c r="G246" s="270"/>
      <c r="H246" s="274">
        <v>2</v>
      </c>
      <c r="I246" s="56"/>
      <c r="J246" s="270"/>
      <c r="L246" s="269"/>
      <c r="M246" s="275"/>
      <c r="N246" s="276"/>
      <c r="O246" s="276"/>
      <c r="P246" s="276"/>
      <c r="Q246" s="276"/>
      <c r="R246" s="276"/>
      <c r="S246" s="276"/>
      <c r="T246" s="277"/>
      <c r="AT246" s="278" t="s">
        <v>128</v>
      </c>
      <c r="AU246" s="278" t="s">
        <v>84</v>
      </c>
      <c r="AV246" s="268" t="s">
        <v>84</v>
      </c>
      <c r="AW246" s="268" t="s">
        <v>31</v>
      </c>
      <c r="AX246" s="268" t="s">
        <v>82</v>
      </c>
      <c r="AY246" s="278" t="s">
        <v>120</v>
      </c>
    </row>
    <row r="247" spans="1:65" s="162" customFormat="1" ht="74.25" customHeight="1">
      <c r="A247" s="158"/>
      <c r="B247" s="159"/>
      <c r="C247" s="254" t="s">
        <v>892</v>
      </c>
      <c r="D247" s="254" t="s">
        <v>122</v>
      </c>
      <c r="E247" s="255"/>
      <c r="F247" s="256" t="s">
        <v>894</v>
      </c>
      <c r="G247" s="257" t="s">
        <v>363</v>
      </c>
      <c r="H247" s="258">
        <v>1</v>
      </c>
      <c r="I247" s="77"/>
      <c r="J247" s="259">
        <f>ROUND(I247*H247,2)</f>
        <v>0</v>
      </c>
      <c r="K247" s="260"/>
      <c r="L247" s="159"/>
      <c r="M247" s="261" t="s">
        <v>1</v>
      </c>
      <c r="N247" s="262" t="s">
        <v>40</v>
      </c>
      <c r="O247" s="263"/>
      <c r="P247" s="264">
        <f>O247*H247</f>
        <v>0</v>
      </c>
      <c r="Q247" s="264">
        <v>0.03169</v>
      </c>
      <c r="R247" s="264">
        <f>Q247*H247</f>
        <v>0.03169</v>
      </c>
      <c r="S247" s="264">
        <v>0</v>
      </c>
      <c r="T247" s="265">
        <f>S247*H247</f>
        <v>0</v>
      </c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R247" s="266" t="s">
        <v>126</v>
      </c>
      <c r="AT247" s="266" t="s">
        <v>122</v>
      </c>
      <c r="AU247" s="266" t="s">
        <v>84</v>
      </c>
      <c r="AY247" s="148" t="s">
        <v>120</v>
      </c>
      <c r="BE247" s="267">
        <f>IF(N247="základní",J247,0)</f>
        <v>0</v>
      </c>
      <c r="BF247" s="267">
        <f>IF(N247="snížená",J247,0)</f>
        <v>0</v>
      </c>
      <c r="BG247" s="267">
        <f>IF(N247="zákl. přenesená",J247,0)</f>
        <v>0</v>
      </c>
      <c r="BH247" s="267">
        <f>IF(N247="sníž. přenesená",J247,0)</f>
        <v>0</v>
      </c>
      <c r="BI247" s="267">
        <f>IF(N247="nulová",J247,0)</f>
        <v>0</v>
      </c>
      <c r="BJ247" s="148" t="s">
        <v>82</v>
      </c>
      <c r="BK247" s="267">
        <f>ROUND(I247*H247,2)</f>
        <v>0</v>
      </c>
      <c r="BL247" s="148" t="s">
        <v>126</v>
      </c>
      <c r="BM247" s="266" t="s">
        <v>366</v>
      </c>
    </row>
    <row r="248" spans="2:51" s="268" customFormat="1" ht="12">
      <c r="B248" s="269"/>
      <c r="C248" s="270"/>
      <c r="D248" s="271" t="s">
        <v>128</v>
      </c>
      <c r="E248" s="272" t="s">
        <v>1</v>
      </c>
      <c r="F248" s="273" t="s">
        <v>893</v>
      </c>
      <c r="G248" s="270"/>
      <c r="H248" s="274">
        <v>2</v>
      </c>
      <c r="I248" s="56"/>
      <c r="J248" s="270"/>
      <c r="L248" s="269"/>
      <c r="M248" s="275"/>
      <c r="N248" s="276"/>
      <c r="O248" s="276"/>
      <c r="P248" s="276"/>
      <c r="Q248" s="276"/>
      <c r="R248" s="276"/>
      <c r="S248" s="276"/>
      <c r="T248" s="277"/>
      <c r="AT248" s="278" t="s">
        <v>128</v>
      </c>
      <c r="AU248" s="278" t="s">
        <v>84</v>
      </c>
      <c r="AV248" s="268" t="s">
        <v>84</v>
      </c>
      <c r="AW248" s="268" t="s">
        <v>31</v>
      </c>
      <c r="AX248" s="268" t="s">
        <v>82</v>
      </c>
      <c r="AY248" s="278" t="s">
        <v>120</v>
      </c>
    </row>
    <row r="249" spans="1:65" s="162" customFormat="1" ht="24.2" customHeight="1">
      <c r="A249" s="158"/>
      <c r="B249" s="159"/>
      <c r="C249" s="254" t="s">
        <v>367</v>
      </c>
      <c r="D249" s="254" t="s">
        <v>122</v>
      </c>
      <c r="E249" s="255" t="s">
        <v>368</v>
      </c>
      <c r="F249" s="256" t="s">
        <v>369</v>
      </c>
      <c r="G249" s="257" t="s">
        <v>166</v>
      </c>
      <c r="H249" s="258">
        <f>H257</f>
        <v>4.653087500000001</v>
      </c>
      <c r="I249" s="77"/>
      <c r="J249" s="259">
        <f>ROUND(I249*H249,2)</f>
        <v>0</v>
      </c>
      <c r="K249" s="260"/>
      <c r="L249" s="159"/>
      <c r="M249" s="261" t="s">
        <v>1</v>
      </c>
      <c r="N249" s="262" t="s">
        <v>40</v>
      </c>
      <c r="O249" s="263"/>
      <c r="P249" s="264">
        <f>O249*H249</f>
        <v>0</v>
      </c>
      <c r="Q249" s="264">
        <v>0</v>
      </c>
      <c r="R249" s="264">
        <f>Q249*H249</f>
        <v>0</v>
      </c>
      <c r="S249" s="264">
        <v>2.2</v>
      </c>
      <c r="T249" s="265">
        <f>S249*H249</f>
        <v>10.236792500000002</v>
      </c>
      <c r="U249" s="158"/>
      <c r="V249" s="158"/>
      <c r="W249" s="160"/>
      <c r="X249" s="158"/>
      <c r="Y249" s="158"/>
      <c r="Z249" s="158"/>
      <c r="AA249" s="158"/>
      <c r="AB249" s="158"/>
      <c r="AC249" s="158"/>
      <c r="AD249" s="158"/>
      <c r="AE249" s="158"/>
      <c r="AR249" s="266" t="s">
        <v>126</v>
      </c>
      <c r="AT249" s="266" t="s">
        <v>122</v>
      </c>
      <c r="AU249" s="266" t="s">
        <v>84</v>
      </c>
      <c r="AY249" s="148" t="s">
        <v>120</v>
      </c>
      <c r="BE249" s="267">
        <f>IF(N249="základní",J249,0)</f>
        <v>0</v>
      </c>
      <c r="BF249" s="267">
        <f>IF(N249="snížená",J249,0)</f>
        <v>0</v>
      </c>
      <c r="BG249" s="267">
        <f>IF(N249="zákl. přenesená",J249,0)</f>
        <v>0</v>
      </c>
      <c r="BH249" s="267">
        <f>IF(N249="sníž. přenesená",J249,0)</f>
        <v>0</v>
      </c>
      <c r="BI249" s="267">
        <f>IF(N249="nulová",J249,0)</f>
        <v>0</v>
      </c>
      <c r="BJ249" s="148" t="s">
        <v>82</v>
      </c>
      <c r="BK249" s="267">
        <f>ROUND(I249*H249,2)</f>
        <v>0</v>
      </c>
      <c r="BL249" s="148" t="s">
        <v>126</v>
      </c>
      <c r="BM249" s="266" t="s">
        <v>370</v>
      </c>
    </row>
    <row r="250" spans="2:51" s="268" customFormat="1" ht="12">
      <c r="B250" s="269"/>
      <c r="C250" s="270"/>
      <c r="D250" s="271" t="s">
        <v>128</v>
      </c>
      <c r="E250" s="272" t="s">
        <v>1</v>
      </c>
      <c r="F250" s="273" t="s">
        <v>371</v>
      </c>
      <c r="G250" s="270"/>
      <c r="H250" s="274">
        <f>3.14*0.65*0.65*3.5</f>
        <v>4.643275000000001</v>
      </c>
      <c r="I250" s="56"/>
      <c r="J250" s="270"/>
      <c r="L250" s="269"/>
      <c r="M250" s="275"/>
      <c r="N250" s="276"/>
      <c r="O250" s="276"/>
      <c r="P250" s="276"/>
      <c r="Q250" s="276"/>
      <c r="R250" s="276"/>
      <c r="S250" s="276"/>
      <c r="T250" s="277"/>
      <c r="AT250" s="278" t="s">
        <v>128</v>
      </c>
      <c r="AU250" s="278" t="s">
        <v>84</v>
      </c>
      <c r="AV250" s="268" t="s">
        <v>84</v>
      </c>
      <c r="AW250" s="268" t="s">
        <v>31</v>
      </c>
      <c r="AX250" s="268" t="s">
        <v>75</v>
      </c>
      <c r="AY250" s="278" t="s">
        <v>120</v>
      </c>
    </row>
    <row r="251" spans="2:51" s="268" customFormat="1" ht="12">
      <c r="B251" s="269"/>
      <c r="C251" s="270"/>
      <c r="D251" s="271" t="s">
        <v>128</v>
      </c>
      <c r="E251" s="272" t="s">
        <v>1</v>
      </c>
      <c r="F251" s="273" t="s">
        <v>372</v>
      </c>
      <c r="G251" s="270"/>
      <c r="H251" s="274">
        <f>-3.14*0.5*0.5*3.2</f>
        <v>-2.5120000000000005</v>
      </c>
      <c r="I251" s="56"/>
      <c r="J251" s="270"/>
      <c r="L251" s="269"/>
      <c r="M251" s="275"/>
      <c r="N251" s="276"/>
      <c r="O251" s="276"/>
      <c r="P251" s="276"/>
      <c r="Q251" s="276"/>
      <c r="R251" s="276"/>
      <c r="S251" s="276"/>
      <c r="T251" s="277"/>
      <c r="AT251" s="278" t="s">
        <v>128</v>
      </c>
      <c r="AU251" s="278" t="s">
        <v>84</v>
      </c>
      <c r="AV251" s="268" t="s">
        <v>84</v>
      </c>
      <c r="AW251" s="268" t="s">
        <v>31</v>
      </c>
      <c r="AX251" s="268" t="s">
        <v>75</v>
      </c>
      <c r="AY251" s="278" t="s">
        <v>120</v>
      </c>
    </row>
    <row r="252" spans="2:51" s="268" customFormat="1" ht="12">
      <c r="B252" s="269"/>
      <c r="C252" s="270"/>
      <c r="D252" s="271" t="s">
        <v>128</v>
      </c>
      <c r="E252" s="272" t="s">
        <v>1</v>
      </c>
      <c r="F252" s="273" t="s">
        <v>373</v>
      </c>
      <c r="G252" s="270"/>
      <c r="H252" s="274">
        <f>3.14*0.65*0.65*3.5</f>
        <v>4.643275000000001</v>
      </c>
      <c r="I252" s="56"/>
      <c r="J252" s="270"/>
      <c r="L252" s="269"/>
      <c r="M252" s="275"/>
      <c r="N252" s="276"/>
      <c r="O252" s="276"/>
      <c r="P252" s="276"/>
      <c r="Q252" s="276"/>
      <c r="R252" s="276"/>
      <c r="S252" s="276"/>
      <c r="T252" s="277"/>
      <c r="AT252" s="278" t="s">
        <v>128</v>
      </c>
      <c r="AU252" s="278" t="s">
        <v>84</v>
      </c>
      <c r="AV252" s="268" t="s">
        <v>84</v>
      </c>
      <c r="AW252" s="268" t="s">
        <v>31</v>
      </c>
      <c r="AX252" s="268" t="s">
        <v>75</v>
      </c>
      <c r="AY252" s="278" t="s">
        <v>120</v>
      </c>
    </row>
    <row r="253" spans="2:51" s="268" customFormat="1" ht="12">
      <c r="B253" s="269"/>
      <c r="C253" s="270"/>
      <c r="D253" s="271" t="s">
        <v>128</v>
      </c>
      <c r="E253" s="272" t="s">
        <v>1</v>
      </c>
      <c r="F253" s="273" t="s">
        <v>372</v>
      </c>
      <c r="G253" s="270"/>
      <c r="H253" s="274">
        <v>-2.512</v>
      </c>
      <c r="I253" s="56"/>
      <c r="J253" s="270"/>
      <c r="L253" s="269"/>
      <c r="M253" s="275"/>
      <c r="N253" s="276"/>
      <c r="O253" s="276"/>
      <c r="P253" s="276"/>
      <c r="Q253" s="276"/>
      <c r="R253" s="276"/>
      <c r="S253" s="276"/>
      <c r="T253" s="277"/>
      <c r="AT253" s="278" t="s">
        <v>128</v>
      </c>
      <c r="AU253" s="278" t="s">
        <v>84</v>
      </c>
      <c r="AV253" s="268" t="s">
        <v>84</v>
      </c>
      <c r="AW253" s="268" t="s">
        <v>31</v>
      </c>
      <c r="AX253" s="268" t="s">
        <v>75</v>
      </c>
      <c r="AY253" s="278" t="s">
        <v>120</v>
      </c>
    </row>
    <row r="254" spans="2:51" s="268" customFormat="1" ht="12">
      <c r="B254" s="269"/>
      <c r="C254" s="270"/>
      <c r="D254" s="271"/>
      <c r="E254" s="272"/>
      <c r="F254" s="273" t="s">
        <v>825</v>
      </c>
      <c r="G254" s="270"/>
      <c r="H254" s="274">
        <f>3.14*(0.35*0.35-0.3*0.3)*3</f>
        <v>0.30614999999999987</v>
      </c>
      <c r="I254" s="56"/>
      <c r="J254" s="270"/>
      <c r="L254" s="269"/>
      <c r="M254" s="275"/>
      <c r="N254" s="276"/>
      <c r="O254" s="276"/>
      <c r="P254" s="276"/>
      <c r="Q254" s="276"/>
      <c r="R254" s="276"/>
      <c r="S254" s="276"/>
      <c r="T254" s="277"/>
      <c r="AT254" s="278"/>
      <c r="AU254" s="278"/>
      <c r="AY254" s="278"/>
    </row>
    <row r="255" spans="2:51" s="268" customFormat="1" ht="12">
      <c r="B255" s="269"/>
      <c r="C255" s="270"/>
      <c r="D255" s="271"/>
      <c r="E255" s="272"/>
      <c r="F255" s="273" t="s">
        <v>826</v>
      </c>
      <c r="G255" s="270"/>
      <c r="H255" s="274">
        <f>3.14*(0.25*0.25-0.2*0.2)*1</f>
        <v>0.07064999999999998</v>
      </c>
      <c r="I255" s="56"/>
      <c r="J255" s="270"/>
      <c r="L255" s="269"/>
      <c r="M255" s="275"/>
      <c r="N255" s="276"/>
      <c r="O255" s="276"/>
      <c r="P255" s="276"/>
      <c r="Q255" s="276"/>
      <c r="R255" s="276"/>
      <c r="S255" s="276"/>
      <c r="T255" s="277"/>
      <c r="AT255" s="278"/>
      <c r="AU255" s="278"/>
      <c r="AY255" s="278"/>
    </row>
    <row r="256" spans="2:51" s="268" customFormat="1" ht="12">
      <c r="B256" s="269"/>
      <c r="C256" s="270"/>
      <c r="D256" s="271"/>
      <c r="E256" s="272"/>
      <c r="F256" s="273" t="s">
        <v>827</v>
      </c>
      <c r="G256" s="270"/>
      <c r="H256" s="274">
        <f>3.14*(0.1*0.1-0.075*0.075)*1</f>
        <v>0.013737500000000007</v>
      </c>
      <c r="I256" s="56"/>
      <c r="J256" s="270"/>
      <c r="L256" s="269"/>
      <c r="M256" s="275"/>
      <c r="N256" s="276"/>
      <c r="O256" s="276"/>
      <c r="P256" s="276"/>
      <c r="Q256" s="276"/>
      <c r="R256" s="276"/>
      <c r="S256" s="276"/>
      <c r="T256" s="277"/>
      <c r="AT256" s="278"/>
      <c r="AU256" s="278"/>
      <c r="AY256" s="278"/>
    </row>
    <row r="257" spans="2:51" s="279" customFormat="1" ht="12">
      <c r="B257" s="280"/>
      <c r="C257" s="281"/>
      <c r="D257" s="271" t="s">
        <v>128</v>
      </c>
      <c r="E257" s="282" t="s">
        <v>1</v>
      </c>
      <c r="F257" s="283" t="s">
        <v>148</v>
      </c>
      <c r="G257" s="281"/>
      <c r="H257" s="284">
        <f>SUM(H250:H256)</f>
        <v>4.653087500000001</v>
      </c>
      <c r="I257" s="57"/>
      <c r="J257" s="281"/>
      <c r="L257" s="280"/>
      <c r="M257" s="285"/>
      <c r="N257" s="286"/>
      <c r="O257" s="286"/>
      <c r="P257" s="286"/>
      <c r="Q257" s="286"/>
      <c r="R257" s="286"/>
      <c r="S257" s="286"/>
      <c r="T257" s="287"/>
      <c r="AT257" s="288" t="s">
        <v>128</v>
      </c>
      <c r="AU257" s="288" t="s">
        <v>84</v>
      </c>
      <c r="AV257" s="279" t="s">
        <v>126</v>
      </c>
      <c r="AW257" s="279" t="s">
        <v>31</v>
      </c>
      <c r="AX257" s="279" t="s">
        <v>82</v>
      </c>
      <c r="AY257" s="288" t="s">
        <v>120</v>
      </c>
    </row>
    <row r="258" spans="1:65" s="162" customFormat="1" ht="21.75" customHeight="1">
      <c r="A258" s="158"/>
      <c r="B258" s="159"/>
      <c r="C258" s="254" t="s">
        <v>374</v>
      </c>
      <c r="D258" s="254" t="s">
        <v>122</v>
      </c>
      <c r="E258" s="255" t="s">
        <v>375</v>
      </c>
      <c r="F258" s="256" t="s">
        <v>376</v>
      </c>
      <c r="G258" s="257" t="s">
        <v>140</v>
      </c>
      <c r="H258" s="258">
        <v>218.8</v>
      </c>
      <c r="I258" s="77"/>
      <c r="J258" s="259">
        <f>ROUND(I258*H258,2)</f>
        <v>0</v>
      </c>
      <c r="K258" s="260"/>
      <c r="L258" s="159"/>
      <c r="M258" s="261" t="s">
        <v>1</v>
      </c>
      <c r="N258" s="262" t="s">
        <v>40</v>
      </c>
      <c r="O258" s="263"/>
      <c r="P258" s="264">
        <f>O258*H258</f>
        <v>0</v>
      </c>
      <c r="Q258" s="264">
        <v>0</v>
      </c>
      <c r="R258" s="264">
        <f>Q258*H258</f>
        <v>0</v>
      </c>
      <c r="S258" s="264">
        <v>0</v>
      </c>
      <c r="T258" s="265">
        <f>S258*H258</f>
        <v>0</v>
      </c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R258" s="266" t="s">
        <v>126</v>
      </c>
      <c r="AT258" s="266" t="s">
        <v>122</v>
      </c>
      <c r="AU258" s="266" t="s">
        <v>84</v>
      </c>
      <c r="AY258" s="148" t="s">
        <v>120</v>
      </c>
      <c r="BE258" s="267">
        <f>IF(N258="základní",J258,0)</f>
        <v>0</v>
      </c>
      <c r="BF258" s="267">
        <f>IF(N258="snížená",J258,0)</f>
        <v>0</v>
      </c>
      <c r="BG258" s="267">
        <f>IF(N258="zákl. přenesená",J258,0)</f>
        <v>0</v>
      </c>
      <c r="BH258" s="267">
        <f>IF(N258="sníž. přenesená",J258,0)</f>
        <v>0</v>
      </c>
      <c r="BI258" s="267">
        <f>IF(N258="nulová",J258,0)</f>
        <v>0</v>
      </c>
      <c r="BJ258" s="148" t="s">
        <v>82</v>
      </c>
      <c r="BK258" s="267">
        <f>ROUND(I258*H258,2)</f>
        <v>0</v>
      </c>
      <c r="BL258" s="148" t="s">
        <v>126</v>
      </c>
      <c r="BM258" s="266" t="s">
        <v>377</v>
      </c>
    </row>
    <row r="259" spans="2:51" s="268" customFormat="1" ht="12">
      <c r="B259" s="269"/>
      <c r="C259" s="270"/>
      <c r="D259" s="271" t="s">
        <v>128</v>
      </c>
      <c r="E259" s="272" t="s">
        <v>1</v>
      </c>
      <c r="F259" s="273" t="s">
        <v>378</v>
      </c>
      <c r="G259" s="270"/>
      <c r="H259" s="274">
        <v>218.8</v>
      </c>
      <c r="I259" s="56"/>
      <c r="J259" s="270"/>
      <c r="L259" s="269"/>
      <c r="M259" s="275"/>
      <c r="N259" s="276"/>
      <c r="O259" s="276"/>
      <c r="P259" s="276"/>
      <c r="Q259" s="276"/>
      <c r="R259" s="276"/>
      <c r="S259" s="276"/>
      <c r="T259" s="277"/>
      <c r="AT259" s="278" t="s">
        <v>128</v>
      </c>
      <c r="AU259" s="278" t="s">
        <v>84</v>
      </c>
      <c r="AV259" s="268" t="s">
        <v>84</v>
      </c>
      <c r="AW259" s="268" t="s">
        <v>31</v>
      </c>
      <c r="AX259" s="268" t="s">
        <v>82</v>
      </c>
      <c r="AY259" s="278" t="s">
        <v>120</v>
      </c>
    </row>
    <row r="260" spans="2:63" s="239" customFormat="1" ht="22.9" customHeight="1">
      <c r="B260" s="240"/>
      <c r="C260" s="241"/>
      <c r="D260" s="242" t="s">
        <v>74</v>
      </c>
      <c r="E260" s="252" t="s">
        <v>158</v>
      </c>
      <c r="F260" s="252" t="s">
        <v>379</v>
      </c>
      <c r="G260" s="241"/>
      <c r="H260" s="241"/>
      <c r="I260" s="76"/>
      <c r="J260" s="253">
        <f>J261</f>
        <v>0</v>
      </c>
      <c r="L260" s="240"/>
      <c r="M260" s="245"/>
      <c r="N260" s="246"/>
      <c r="O260" s="246"/>
      <c r="P260" s="247">
        <f>SUM(P261:P262)</f>
        <v>0</v>
      </c>
      <c r="Q260" s="246"/>
      <c r="R260" s="247">
        <f>SUM(R261:R262)</f>
        <v>0.6216</v>
      </c>
      <c r="S260" s="246"/>
      <c r="T260" s="248">
        <f>SUM(T261:T262)</f>
        <v>0</v>
      </c>
      <c r="AR260" s="249" t="s">
        <v>82</v>
      </c>
      <c r="AT260" s="250" t="s">
        <v>74</v>
      </c>
      <c r="AU260" s="250" t="s">
        <v>82</v>
      </c>
      <c r="AY260" s="249" t="s">
        <v>120</v>
      </c>
      <c r="BK260" s="251">
        <f>SUM(BK261:BK262)</f>
        <v>0</v>
      </c>
    </row>
    <row r="261" spans="1:65" s="162" customFormat="1" ht="33" customHeight="1">
      <c r="A261" s="158"/>
      <c r="B261" s="159"/>
      <c r="C261" s="254" t="s">
        <v>380</v>
      </c>
      <c r="D261" s="254" t="s">
        <v>122</v>
      </c>
      <c r="E261" s="255" t="s">
        <v>381</v>
      </c>
      <c r="F261" s="256" t="s">
        <v>382</v>
      </c>
      <c r="G261" s="257" t="s">
        <v>140</v>
      </c>
      <c r="H261" s="258">
        <v>4</v>
      </c>
      <c r="I261" s="77"/>
      <c r="J261" s="259">
        <f>ROUND(I261*H261,2)</f>
        <v>0</v>
      </c>
      <c r="K261" s="260"/>
      <c r="L261" s="159"/>
      <c r="M261" s="261" t="s">
        <v>1</v>
      </c>
      <c r="N261" s="262" t="s">
        <v>40</v>
      </c>
      <c r="O261" s="263"/>
      <c r="P261" s="264">
        <f>O261*H261</f>
        <v>0</v>
      </c>
      <c r="Q261" s="264">
        <v>0.1554</v>
      </c>
      <c r="R261" s="264">
        <f>Q261*H261</f>
        <v>0.6216</v>
      </c>
      <c r="S261" s="264">
        <v>0</v>
      </c>
      <c r="T261" s="265">
        <f>S261*H261</f>
        <v>0</v>
      </c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R261" s="266" t="s">
        <v>126</v>
      </c>
      <c r="AT261" s="266" t="s">
        <v>122</v>
      </c>
      <c r="AU261" s="266" t="s">
        <v>84</v>
      </c>
      <c r="AY261" s="148" t="s">
        <v>120</v>
      </c>
      <c r="BE261" s="267">
        <f>IF(N261="základní",J261,0)</f>
        <v>0</v>
      </c>
      <c r="BF261" s="267">
        <f>IF(N261="snížená",J261,0)</f>
        <v>0</v>
      </c>
      <c r="BG261" s="267">
        <f>IF(N261="zákl. přenesená",J261,0)</f>
        <v>0</v>
      </c>
      <c r="BH261" s="267">
        <f>IF(N261="sníž. přenesená",J261,0)</f>
        <v>0</v>
      </c>
      <c r="BI261" s="267">
        <f>IF(N261="nulová",J261,0)</f>
        <v>0</v>
      </c>
      <c r="BJ261" s="148" t="s">
        <v>82</v>
      </c>
      <c r="BK261" s="267">
        <f>ROUND(I261*H261,2)</f>
        <v>0</v>
      </c>
      <c r="BL261" s="148" t="s">
        <v>126</v>
      </c>
      <c r="BM261" s="266" t="s">
        <v>383</v>
      </c>
    </row>
    <row r="262" spans="2:51" s="268" customFormat="1" ht="12">
      <c r="B262" s="269"/>
      <c r="C262" s="270"/>
      <c r="D262" s="271" t="s">
        <v>128</v>
      </c>
      <c r="E262" s="272" t="s">
        <v>1</v>
      </c>
      <c r="F262" s="273" t="s">
        <v>384</v>
      </c>
      <c r="G262" s="270"/>
      <c r="H262" s="274">
        <v>4</v>
      </c>
      <c r="I262" s="56"/>
      <c r="J262" s="270"/>
      <c r="L262" s="269"/>
      <c r="M262" s="275"/>
      <c r="N262" s="276"/>
      <c r="O262" s="276"/>
      <c r="P262" s="276"/>
      <c r="Q262" s="276"/>
      <c r="R262" s="276"/>
      <c r="S262" s="276"/>
      <c r="T262" s="277"/>
      <c r="AT262" s="278" t="s">
        <v>128</v>
      </c>
      <c r="AU262" s="278" t="s">
        <v>84</v>
      </c>
      <c r="AV262" s="268" t="s">
        <v>84</v>
      </c>
      <c r="AW262" s="268" t="s">
        <v>31</v>
      </c>
      <c r="AX262" s="268" t="s">
        <v>82</v>
      </c>
      <c r="AY262" s="278" t="s">
        <v>120</v>
      </c>
    </row>
    <row r="263" spans="2:63" s="239" customFormat="1" ht="22.9" customHeight="1">
      <c r="B263" s="240"/>
      <c r="C263" s="241"/>
      <c r="D263" s="242" t="s">
        <v>74</v>
      </c>
      <c r="E263" s="252" t="s">
        <v>385</v>
      </c>
      <c r="F263" s="252" t="s">
        <v>386</v>
      </c>
      <c r="G263" s="241"/>
      <c r="H263" s="241"/>
      <c r="I263" s="76"/>
      <c r="J263" s="253">
        <f>SUM(J264:J266)</f>
        <v>0</v>
      </c>
      <c r="L263" s="240"/>
      <c r="M263" s="245"/>
      <c r="N263" s="246"/>
      <c r="O263" s="246"/>
      <c r="P263" s="247">
        <f>SUM(P264:P266)</f>
        <v>0</v>
      </c>
      <c r="Q263" s="246"/>
      <c r="R263" s="247">
        <f>SUM(R264:R266)</f>
        <v>0</v>
      </c>
      <c r="S263" s="246"/>
      <c r="T263" s="248">
        <f>SUM(T264:T266)</f>
        <v>0</v>
      </c>
      <c r="AR263" s="249" t="s">
        <v>82</v>
      </c>
      <c r="AT263" s="250" t="s">
        <v>74</v>
      </c>
      <c r="AU263" s="250" t="s">
        <v>82</v>
      </c>
      <c r="AY263" s="249" t="s">
        <v>120</v>
      </c>
      <c r="BK263" s="251">
        <f>SUM(BK264:BK266)</f>
        <v>0</v>
      </c>
    </row>
    <row r="264" spans="1:65" s="162" customFormat="1" ht="24.2" customHeight="1">
      <c r="A264" s="158"/>
      <c r="B264" s="159"/>
      <c r="C264" s="254" t="s">
        <v>387</v>
      </c>
      <c r="D264" s="254" t="s">
        <v>122</v>
      </c>
      <c r="E264" s="255" t="s">
        <v>388</v>
      </c>
      <c r="F264" s="256" t="s">
        <v>389</v>
      </c>
      <c r="G264" s="257" t="s">
        <v>188</v>
      </c>
      <c r="H264" s="258">
        <v>18.937</v>
      </c>
      <c r="I264" s="77"/>
      <c r="J264" s="259">
        <f>ROUND(I264*H264,2)</f>
        <v>0</v>
      </c>
      <c r="K264" s="260"/>
      <c r="L264" s="159"/>
      <c r="M264" s="261" t="s">
        <v>1</v>
      </c>
      <c r="N264" s="262" t="s">
        <v>40</v>
      </c>
      <c r="O264" s="263"/>
      <c r="P264" s="264">
        <f>O264*H264</f>
        <v>0</v>
      </c>
      <c r="Q264" s="264">
        <v>0</v>
      </c>
      <c r="R264" s="264">
        <f>Q264*H264</f>
        <v>0</v>
      </c>
      <c r="S264" s="264">
        <v>0</v>
      </c>
      <c r="T264" s="265">
        <f>S264*H264</f>
        <v>0</v>
      </c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R264" s="266" t="s">
        <v>126</v>
      </c>
      <c r="AT264" s="266" t="s">
        <v>122</v>
      </c>
      <c r="AU264" s="266" t="s">
        <v>84</v>
      </c>
      <c r="AY264" s="148" t="s">
        <v>120</v>
      </c>
      <c r="BE264" s="267">
        <f>IF(N264="základní",J264,0)</f>
        <v>0</v>
      </c>
      <c r="BF264" s="267">
        <f>IF(N264="snížená",J264,0)</f>
        <v>0</v>
      </c>
      <c r="BG264" s="267">
        <f>IF(N264="zákl. přenesená",J264,0)</f>
        <v>0</v>
      </c>
      <c r="BH264" s="267">
        <f>IF(N264="sníž. přenesená",J264,0)</f>
        <v>0</v>
      </c>
      <c r="BI264" s="267">
        <f>IF(N264="nulová",J264,0)</f>
        <v>0</v>
      </c>
      <c r="BJ264" s="148" t="s">
        <v>82</v>
      </c>
      <c r="BK264" s="267">
        <f>ROUND(I264*H264,2)</f>
        <v>0</v>
      </c>
      <c r="BL264" s="148" t="s">
        <v>126</v>
      </c>
      <c r="BM264" s="266" t="s">
        <v>390</v>
      </c>
    </row>
    <row r="265" spans="1:65" s="162" customFormat="1" ht="24.2" customHeight="1">
      <c r="A265" s="158"/>
      <c r="B265" s="159"/>
      <c r="C265" s="254" t="s">
        <v>391</v>
      </c>
      <c r="D265" s="254" t="s">
        <v>122</v>
      </c>
      <c r="E265" s="255" t="s">
        <v>392</v>
      </c>
      <c r="F265" s="256" t="s">
        <v>393</v>
      </c>
      <c r="G265" s="257" t="s">
        <v>188</v>
      </c>
      <c r="H265" s="258">
        <v>18.937</v>
      </c>
      <c r="I265" s="77"/>
      <c r="J265" s="259">
        <f>ROUND(I265*H265,2)</f>
        <v>0</v>
      </c>
      <c r="K265" s="260"/>
      <c r="L265" s="159"/>
      <c r="M265" s="261" t="s">
        <v>1</v>
      </c>
      <c r="N265" s="262" t="s">
        <v>40</v>
      </c>
      <c r="O265" s="263"/>
      <c r="P265" s="264">
        <f>O265*H265</f>
        <v>0</v>
      </c>
      <c r="Q265" s="264">
        <v>0</v>
      </c>
      <c r="R265" s="264">
        <f>Q265*H265</f>
        <v>0</v>
      </c>
      <c r="S265" s="264">
        <v>0</v>
      </c>
      <c r="T265" s="265">
        <f>S265*H265</f>
        <v>0</v>
      </c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R265" s="266" t="s">
        <v>126</v>
      </c>
      <c r="AT265" s="266" t="s">
        <v>122</v>
      </c>
      <c r="AU265" s="266" t="s">
        <v>84</v>
      </c>
      <c r="AY265" s="148" t="s">
        <v>120</v>
      </c>
      <c r="BE265" s="267">
        <f>IF(N265="základní",J265,0)</f>
        <v>0</v>
      </c>
      <c r="BF265" s="267">
        <f>IF(N265="snížená",J265,0)</f>
        <v>0</v>
      </c>
      <c r="BG265" s="267">
        <f>IF(N265="zákl. přenesená",J265,0)</f>
        <v>0</v>
      </c>
      <c r="BH265" s="267">
        <f>IF(N265="sníž. přenesená",J265,0)</f>
        <v>0</v>
      </c>
      <c r="BI265" s="267">
        <f>IF(N265="nulová",J265,0)</f>
        <v>0</v>
      </c>
      <c r="BJ265" s="148" t="s">
        <v>82</v>
      </c>
      <c r="BK265" s="267">
        <f>ROUND(I265*H265,2)</f>
        <v>0</v>
      </c>
      <c r="BL265" s="148" t="s">
        <v>126</v>
      </c>
      <c r="BM265" s="266" t="s">
        <v>394</v>
      </c>
    </row>
    <row r="266" spans="1:65" s="162" customFormat="1" ht="33" customHeight="1">
      <c r="A266" s="158"/>
      <c r="B266" s="159"/>
      <c r="C266" s="254" t="s">
        <v>395</v>
      </c>
      <c r="D266" s="254" t="s">
        <v>122</v>
      </c>
      <c r="E266" s="255" t="s">
        <v>396</v>
      </c>
      <c r="F266" s="256" t="s">
        <v>397</v>
      </c>
      <c r="G266" s="257" t="s">
        <v>188</v>
      </c>
      <c r="H266" s="258">
        <v>13.54</v>
      </c>
      <c r="I266" s="77"/>
      <c r="J266" s="259">
        <f>ROUND(I266*H266,2)</f>
        <v>0</v>
      </c>
      <c r="K266" s="260"/>
      <c r="L266" s="159"/>
      <c r="M266" s="261" t="s">
        <v>1</v>
      </c>
      <c r="N266" s="262" t="s">
        <v>40</v>
      </c>
      <c r="O266" s="263"/>
      <c r="P266" s="264">
        <f>O266*H266</f>
        <v>0</v>
      </c>
      <c r="Q266" s="264">
        <v>0</v>
      </c>
      <c r="R266" s="264">
        <f>Q266*H266</f>
        <v>0</v>
      </c>
      <c r="S266" s="264">
        <v>0</v>
      </c>
      <c r="T266" s="265">
        <f>S266*H266</f>
        <v>0</v>
      </c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R266" s="266" t="s">
        <v>126</v>
      </c>
      <c r="AT266" s="266" t="s">
        <v>122</v>
      </c>
      <c r="AU266" s="266" t="s">
        <v>84</v>
      </c>
      <c r="AY266" s="148" t="s">
        <v>120</v>
      </c>
      <c r="BE266" s="267">
        <f>IF(N266="základní",J266,0)</f>
        <v>0</v>
      </c>
      <c r="BF266" s="267">
        <f>IF(N266="snížená",J266,0)</f>
        <v>0</v>
      </c>
      <c r="BG266" s="267">
        <f>IF(N266="zákl. přenesená",J266,0)</f>
        <v>0</v>
      </c>
      <c r="BH266" s="267">
        <f>IF(N266="sníž. přenesená",J266,0)</f>
        <v>0</v>
      </c>
      <c r="BI266" s="267">
        <f>IF(N266="nulová",J266,0)</f>
        <v>0</v>
      </c>
      <c r="BJ266" s="148" t="s">
        <v>82</v>
      </c>
      <c r="BK266" s="267">
        <f>ROUND(I266*H266,2)</f>
        <v>0</v>
      </c>
      <c r="BL266" s="148" t="s">
        <v>126</v>
      </c>
      <c r="BM266" s="266" t="s">
        <v>398</v>
      </c>
    </row>
    <row r="267" spans="2:63" s="239" customFormat="1" ht="22.9" customHeight="1">
      <c r="B267" s="240"/>
      <c r="C267" s="241"/>
      <c r="D267" s="242" t="s">
        <v>74</v>
      </c>
      <c r="E267" s="252" t="s">
        <v>399</v>
      </c>
      <c r="F267" s="252" t="s">
        <v>400</v>
      </c>
      <c r="G267" s="241"/>
      <c r="H267" s="241"/>
      <c r="I267" s="76"/>
      <c r="J267" s="253">
        <f>J268</f>
        <v>0</v>
      </c>
      <c r="L267" s="240"/>
      <c r="M267" s="245"/>
      <c r="N267" s="246"/>
      <c r="O267" s="246"/>
      <c r="P267" s="247">
        <f>P268</f>
        <v>0</v>
      </c>
      <c r="Q267" s="246"/>
      <c r="R267" s="247">
        <f>R268</f>
        <v>0</v>
      </c>
      <c r="S267" s="246"/>
      <c r="T267" s="248">
        <f>T268</f>
        <v>0</v>
      </c>
      <c r="AR267" s="249" t="s">
        <v>82</v>
      </c>
      <c r="AT267" s="250" t="s">
        <v>74</v>
      </c>
      <c r="AU267" s="250" t="s">
        <v>82</v>
      </c>
      <c r="AY267" s="249" t="s">
        <v>120</v>
      </c>
      <c r="BK267" s="251">
        <f>BK268</f>
        <v>0</v>
      </c>
    </row>
    <row r="268" spans="1:65" s="162" customFormat="1" ht="24.2" customHeight="1">
      <c r="A268" s="158"/>
      <c r="B268" s="159"/>
      <c r="C268" s="254" t="s">
        <v>401</v>
      </c>
      <c r="D268" s="254" t="s">
        <v>122</v>
      </c>
      <c r="E268" s="255" t="s">
        <v>402</v>
      </c>
      <c r="F268" s="256" t="s">
        <v>403</v>
      </c>
      <c r="G268" s="257" t="s">
        <v>188</v>
      </c>
      <c r="H268" s="258">
        <v>14.796</v>
      </c>
      <c r="I268" s="77"/>
      <c r="J268" s="259">
        <f>ROUND(I268*H268,2)</f>
        <v>0</v>
      </c>
      <c r="K268" s="260"/>
      <c r="L268" s="159"/>
      <c r="M268" s="337" t="s">
        <v>1</v>
      </c>
      <c r="N268" s="338" t="s">
        <v>40</v>
      </c>
      <c r="O268" s="339"/>
      <c r="P268" s="340">
        <f>O268*H268</f>
        <v>0</v>
      </c>
      <c r="Q268" s="340">
        <v>0</v>
      </c>
      <c r="R268" s="340">
        <f>Q268*H268</f>
        <v>0</v>
      </c>
      <c r="S268" s="340">
        <v>0</v>
      </c>
      <c r="T268" s="341">
        <f>S268*H268</f>
        <v>0</v>
      </c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R268" s="266" t="s">
        <v>126</v>
      </c>
      <c r="AT268" s="266" t="s">
        <v>122</v>
      </c>
      <c r="AU268" s="266" t="s">
        <v>84</v>
      </c>
      <c r="AY268" s="148" t="s">
        <v>120</v>
      </c>
      <c r="BE268" s="267">
        <f>IF(N268="základní",J268,0)</f>
        <v>0</v>
      </c>
      <c r="BF268" s="267">
        <f>IF(N268="snížená",J268,0)</f>
        <v>0</v>
      </c>
      <c r="BG268" s="267">
        <f>IF(N268="zákl. přenesená",J268,0)</f>
        <v>0</v>
      </c>
      <c r="BH268" s="267">
        <f>IF(N268="sníž. přenesená",J268,0)</f>
        <v>0</v>
      </c>
      <c r="BI268" s="267">
        <f>IF(N268="nulová",J268,0)</f>
        <v>0</v>
      </c>
      <c r="BJ268" s="148" t="s">
        <v>82</v>
      </c>
      <c r="BK268" s="267">
        <f>ROUND(I268*H268,2)</f>
        <v>0</v>
      </c>
      <c r="BL268" s="148" t="s">
        <v>126</v>
      </c>
      <c r="BM268" s="266" t="s">
        <v>404</v>
      </c>
    </row>
    <row r="269" spans="1:31" s="162" customFormat="1" ht="6.95" customHeight="1">
      <c r="A269" s="158"/>
      <c r="B269" s="199"/>
      <c r="C269" s="200"/>
      <c r="D269" s="200"/>
      <c r="E269" s="200"/>
      <c r="F269" s="200"/>
      <c r="G269" s="200"/>
      <c r="H269" s="200"/>
      <c r="I269" s="200"/>
      <c r="J269" s="200"/>
      <c r="K269" s="201"/>
      <c r="L269" s="159"/>
      <c r="M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</row>
  </sheetData>
  <sheetProtection password="DBFF" sheet="1" objects="1" scenarios="1"/>
  <autoFilter ref="C123:K26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89"/>
  <sheetViews>
    <sheetView showGridLines="0" workbookViewId="0" topLeftCell="A109">
      <selection activeCell="I128" sqref="I128"/>
    </sheetView>
  </sheetViews>
  <sheetFormatPr defaultColWidth="9.140625" defaultRowHeight="12"/>
  <cols>
    <col min="1" max="1" width="8.28125" style="144" customWidth="1"/>
    <col min="2" max="2" width="1.1484375" style="144" customWidth="1"/>
    <col min="3" max="3" width="5.28125" style="145" customWidth="1"/>
    <col min="4" max="4" width="4.28125" style="145" customWidth="1"/>
    <col min="5" max="5" width="17.140625" style="145" customWidth="1"/>
    <col min="6" max="6" width="50.8515625" style="145" customWidth="1"/>
    <col min="7" max="7" width="7.421875" style="145" customWidth="1"/>
    <col min="8" max="8" width="14.00390625" style="145" customWidth="1"/>
    <col min="9" max="9" width="15.8515625" style="145" customWidth="1"/>
    <col min="10" max="10" width="22.28125" style="145" customWidth="1"/>
    <col min="11" max="11" width="22.28125" style="144" hidden="1" customWidth="1"/>
    <col min="12" max="12" width="9.28125" style="144" hidden="1" customWidth="1"/>
    <col min="13" max="13" width="10.8515625" style="144" hidden="1" customWidth="1"/>
    <col min="14" max="14" width="9.140625" style="144" hidden="1" customWidth="1"/>
    <col min="15" max="16" width="14.140625" style="144" hidden="1" customWidth="1"/>
    <col min="17" max="20" width="17.421875" style="144" hidden="1" customWidth="1"/>
    <col min="21" max="21" width="17.421875" style="144" customWidth="1"/>
    <col min="22" max="22" width="18.140625" style="144" customWidth="1"/>
    <col min="23" max="23" width="16.28125" style="144" customWidth="1"/>
    <col min="24" max="24" width="12.28125" style="144" customWidth="1"/>
    <col min="25" max="25" width="15.00390625" style="144" customWidth="1"/>
    <col min="26" max="26" width="11.00390625" style="144" customWidth="1"/>
    <col min="27" max="27" width="15.00390625" style="144" customWidth="1"/>
    <col min="28" max="28" width="16.28125" style="144" customWidth="1"/>
    <col min="29" max="29" width="11.00390625" style="144" customWidth="1"/>
    <col min="30" max="30" width="15.00390625" style="144" customWidth="1"/>
    <col min="31" max="31" width="16.28125" style="144" customWidth="1"/>
    <col min="32" max="43" width="9.28125" style="144" customWidth="1"/>
    <col min="44" max="65" width="9.28125" style="144" hidden="1" customWidth="1"/>
    <col min="66" max="16384" width="9.28125" style="144" customWidth="1"/>
  </cols>
  <sheetData>
    <row r="1" ht="12"/>
    <row r="2" spans="12:46" ht="36.95" customHeight="1">
      <c r="L2" s="146" t="s">
        <v>5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AT2" s="148" t="s">
        <v>86</v>
      </c>
    </row>
    <row r="3" spans="2:46" ht="6.95" customHeight="1">
      <c r="B3" s="149"/>
      <c r="C3" s="150"/>
      <c r="D3" s="150"/>
      <c r="E3" s="150"/>
      <c r="F3" s="150"/>
      <c r="G3" s="150"/>
      <c r="H3" s="150"/>
      <c r="I3" s="150"/>
      <c r="J3" s="150"/>
      <c r="K3" s="151"/>
      <c r="L3" s="152"/>
      <c r="AT3" s="148" t="s">
        <v>84</v>
      </c>
    </row>
    <row r="4" spans="2:46" ht="24.95" customHeight="1">
      <c r="B4" s="152"/>
      <c r="D4" s="153" t="s">
        <v>90</v>
      </c>
      <c r="L4" s="152"/>
      <c r="M4" s="154" t="s">
        <v>10</v>
      </c>
      <c r="AT4" s="148" t="s">
        <v>3</v>
      </c>
    </row>
    <row r="5" spans="2:12" ht="6.95" customHeight="1">
      <c r="B5" s="152"/>
      <c r="L5" s="152"/>
    </row>
    <row r="6" spans="2:12" ht="12" customHeight="1">
      <c r="B6" s="152"/>
      <c r="D6" s="155" t="s">
        <v>16</v>
      </c>
      <c r="L6" s="152"/>
    </row>
    <row r="7" spans="2:12" ht="16.5" customHeight="1">
      <c r="B7" s="152"/>
      <c r="E7" s="156" t="str">
        <f>'Rekapitulace stavby'!K6</f>
        <v>Kosmonosy-Boleslavská ulice-obnova vodovodu a kanalizace 1.etapa</v>
      </c>
      <c r="F7" s="156"/>
      <c r="G7" s="156"/>
      <c r="H7" s="156"/>
      <c r="L7" s="152"/>
    </row>
    <row r="8" spans="1:31" s="162" customFormat="1" ht="12" customHeight="1">
      <c r="A8" s="158"/>
      <c r="B8" s="159"/>
      <c r="C8" s="160"/>
      <c r="D8" s="155" t="s">
        <v>91</v>
      </c>
      <c r="E8" s="160"/>
      <c r="F8" s="160"/>
      <c r="G8" s="160"/>
      <c r="H8" s="160"/>
      <c r="I8" s="160"/>
      <c r="J8" s="160"/>
      <c r="K8" s="158"/>
      <c r="L8" s="161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s="162" customFormat="1" ht="30" customHeight="1">
      <c r="A9" s="158"/>
      <c r="B9" s="159"/>
      <c r="C9" s="160"/>
      <c r="D9" s="160"/>
      <c r="E9" s="163" t="s">
        <v>926</v>
      </c>
      <c r="F9" s="163"/>
      <c r="G9" s="163"/>
      <c r="H9" s="163"/>
      <c r="I9" s="160"/>
      <c r="J9" s="160"/>
      <c r="K9" s="158"/>
      <c r="L9" s="161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s="162" customFormat="1" ht="12">
      <c r="A10" s="158"/>
      <c r="B10" s="159"/>
      <c r="C10" s="160"/>
      <c r="D10" s="160"/>
      <c r="E10" s="160"/>
      <c r="F10" s="160"/>
      <c r="G10" s="160"/>
      <c r="H10" s="160"/>
      <c r="I10" s="160"/>
      <c r="J10" s="160"/>
      <c r="K10" s="158"/>
      <c r="L10" s="161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s="162" customFormat="1" ht="12" customHeight="1">
      <c r="A11" s="158"/>
      <c r="B11" s="159"/>
      <c r="C11" s="160"/>
      <c r="D11" s="155" t="s">
        <v>17</v>
      </c>
      <c r="E11" s="160"/>
      <c r="F11" s="165" t="s">
        <v>1</v>
      </c>
      <c r="G11" s="160"/>
      <c r="H11" s="160"/>
      <c r="I11" s="155" t="s">
        <v>18</v>
      </c>
      <c r="J11" s="165" t="s">
        <v>1</v>
      </c>
      <c r="K11" s="158"/>
      <c r="L11" s="161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s="162" customFormat="1" ht="12" customHeight="1">
      <c r="A12" s="158"/>
      <c r="B12" s="159"/>
      <c r="C12" s="160"/>
      <c r="D12" s="155" t="s">
        <v>19</v>
      </c>
      <c r="E12" s="160"/>
      <c r="F12" s="165" t="s">
        <v>20</v>
      </c>
      <c r="G12" s="160"/>
      <c r="H12" s="160"/>
      <c r="I12" s="155" t="s">
        <v>21</v>
      </c>
      <c r="J12" s="166" t="str">
        <f>'Rekapitulace stavby'!AN8</f>
        <v>22. 11. 2022</v>
      </c>
      <c r="K12" s="158"/>
      <c r="L12" s="161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s="162" customFormat="1" ht="10.9" customHeight="1">
      <c r="A13" s="158"/>
      <c r="B13" s="159"/>
      <c r="C13" s="160"/>
      <c r="D13" s="160"/>
      <c r="E13" s="160"/>
      <c r="F13" s="160"/>
      <c r="G13" s="160"/>
      <c r="H13" s="160"/>
      <c r="I13" s="160"/>
      <c r="J13" s="160"/>
      <c r="K13" s="158"/>
      <c r="L13" s="161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s="162" customFormat="1" ht="12" customHeight="1">
      <c r="A14" s="158"/>
      <c r="B14" s="159"/>
      <c r="C14" s="160"/>
      <c r="D14" s="155" t="s">
        <v>23</v>
      </c>
      <c r="E14" s="160"/>
      <c r="F14" s="160"/>
      <c r="G14" s="160"/>
      <c r="H14" s="160"/>
      <c r="I14" s="155" t="s">
        <v>24</v>
      </c>
      <c r="J14" s="165" t="s">
        <v>1</v>
      </c>
      <c r="K14" s="158"/>
      <c r="L14" s="161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s="162" customFormat="1" ht="18" customHeight="1">
      <c r="A15" s="158"/>
      <c r="B15" s="159"/>
      <c r="C15" s="160"/>
      <c r="D15" s="160"/>
      <c r="E15" s="165" t="s">
        <v>25</v>
      </c>
      <c r="F15" s="160"/>
      <c r="G15" s="160"/>
      <c r="H15" s="160"/>
      <c r="I15" s="155" t="s">
        <v>26</v>
      </c>
      <c r="J15" s="165" t="s">
        <v>1</v>
      </c>
      <c r="K15" s="158"/>
      <c r="L15" s="161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s="162" customFormat="1" ht="6.95" customHeight="1">
      <c r="A16" s="158"/>
      <c r="B16" s="159"/>
      <c r="C16" s="160"/>
      <c r="D16" s="160"/>
      <c r="E16" s="160"/>
      <c r="F16" s="160"/>
      <c r="G16" s="160"/>
      <c r="H16" s="160"/>
      <c r="I16" s="160"/>
      <c r="J16" s="160"/>
      <c r="K16" s="158"/>
      <c r="L16" s="161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s="162" customFormat="1" ht="12" customHeight="1">
      <c r="A17" s="158"/>
      <c r="B17" s="159"/>
      <c r="C17" s="160"/>
      <c r="D17" s="155" t="s">
        <v>27</v>
      </c>
      <c r="E17" s="160"/>
      <c r="F17" s="160"/>
      <c r="G17" s="160"/>
      <c r="H17" s="160"/>
      <c r="I17" s="155" t="s">
        <v>24</v>
      </c>
      <c r="J17" s="165" t="str">
        <f>'Rekapitulace stavby'!AN13</f>
        <v>Vyplň údaj</v>
      </c>
      <c r="K17" s="158"/>
      <c r="L17" s="161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s="162" customFormat="1" ht="18" customHeight="1">
      <c r="A18" s="158"/>
      <c r="B18" s="159"/>
      <c r="C18" s="160"/>
      <c r="D18" s="160"/>
      <c r="E18" s="167" t="str">
        <f>'Rekapitulace stavby'!E14</f>
        <v>Vyplň údaj</v>
      </c>
      <c r="F18" s="167"/>
      <c r="G18" s="167"/>
      <c r="H18" s="167"/>
      <c r="I18" s="155" t="s">
        <v>26</v>
      </c>
      <c r="J18" s="165" t="str">
        <f>'Rekapitulace stavby'!AN14</f>
        <v>Vyplň údaj</v>
      </c>
      <c r="K18" s="158"/>
      <c r="L18" s="161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s="162" customFormat="1" ht="6.95" customHeight="1">
      <c r="A19" s="158"/>
      <c r="B19" s="159"/>
      <c r="C19" s="160"/>
      <c r="D19" s="160"/>
      <c r="E19" s="160"/>
      <c r="F19" s="160"/>
      <c r="G19" s="160"/>
      <c r="H19" s="160"/>
      <c r="I19" s="160"/>
      <c r="J19" s="160"/>
      <c r="K19" s="158"/>
      <c r="L19" s="161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s="162" customFormat="1" ht="12" customHeight="1">
      <c r="A20" s="158"/>
      <c r="B20" s="159"/>
      <c r="C20" s="160"/>
      <c r="D20" s="155" t="s">
        <v>29</v>
      </c>
      <c r="E20" s="160"/>
      <c r="F20" s="160"/>
      <c r="G20" s="160"/>
      <c r="H20" s="160"/>
      <c r="I20" s="155" t="s">
        <v>24</v>
      </c>
      <c r="J20" s="165" t="s">
        <v>1</v>
      </c>
      <c r="K20" s="158"/>
      <c r="L20" s="161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s="162" customFormat="1" ht="18" customHeight="1">
      <c r="A21" s="158"/>
      <c r="B21" s="159"/>
      <c r="C21" s="160"/>
      <c r="D21" s="160"/>
      <c r="E21" s="165" t="s">
        <v>30</v>
      </c>
      <c r="F21" s="160"/>
      <c r="G21" s="160"/>
      <c r="H21" s="160"/>
      <c r="I21" s="155" t="s">
        <v>26</v>
      </c>
      <c r="J21" s="165" t="s">
        <v>1</v>
      </c>
      <c r="K21" s="158"/>
      <c r="L21" s="161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s="162" customFormat="1" ht="6.95" customHeight="1">
      <c r="A22" s="158"/>
      <c r="B22" s="159"/>
      <c r="C22" s="160"/>
      <c r="D22" s="160"/>
      <c r="E22" s="160"/>
      <c r="F22" s="160"/>
      <c r="G22" s="160"/>
      <c r="H22" s="160"/>
      <c r="I22" s="160"/>
      <c r="J22" s="160"/>
      <c r="K22" s="158"/>
      <c r="L22" s="161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s="162" customFormat="1" ht="12" customHeight="1">
      <c r="A23" s="158"/>
      <c r="B23" s="159"/>
      <c r="C23" s="160"/>
      <c r="D23" s="155" t="s">
        <v>32</v>
      </c>
      <c r="E23" s="160"/>
      <c r="F23" s="160"/>
      <c r="G23" s="160"/>
      <c r="H23" s="160"/>
      <c r="I23" s="155" t="s">
        <v>24</v>
      </c>
      <c r="J23" s="165" t="s">
        <v>1</v>
      </c>
      <c r="K23" s="158"/>
      <c r="L23" s="161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s="162" customFormat="1" ht="18" customHeight="1">
      <c r="A24" s="158"/>
      <c r="B24" s="159"/>
      <c r="C24" s="160"/>
      <c r="D24" s="160"/>
      <c r="E24" s="165" t="s">
        <v>33</v>
      </c>
      <c r="F24" s="160"/>
      <c r="G24" s="160"/>
      <c r="H24" s="160"/>
      <c r="I24" s="155" t="s">
        <v>26</v>
      </c>
      <c r="J24" s="165" t="s">
        <v>1</v>
      </c>
      <c r="K24" s="158"/>
      <c r="L24" s="161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s="162" customFormat="1" ht="6.95" customHeight="1">
      <c r="A25" s="158"/>
      <c r="B25" s="159"/>
      <c r="C25" s="160"/>
      <c r="D25" s="160"/>
      <c r="E25" s="160"/>
      <c r="F25" s="160"/>
      <c r="G25" s="160"/>
      <c r="H25" s="160"/>
      <c r="I25" s="160"/>
      <c r="J25" s="160"/>
      <c r="K25" s="158"/>
      <c r="L25" s="161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s="162" customFormat="1" ht="12" customHeight="1">
      <c r="A26" s="158"/>
      <c r="B26" s="159"/>
      <c r="C26" s="160"/>
      <c r="D26" s="155" t="s">
        <v>34</v>
      </c>
      <c r="E26" s="160"/>
      <c r="F26" s="160"/>
      <c r="G26" s="160"/>
      <c r="H26" s="160"/>
      <c r="I26" s="160"/>
      <c r="J26" s="160"/>
      <c r="K26" s="158"/>
      <c r="L26" s="161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31" s="173" customFormat="1" ht="16.5" customHeight="1">
      <c r="A27" s="168"/>
      <c r="B27" s="169"/>
      <c r="C27" s="170"/>
      <c r="D27" s="170"/>
      <c r="E27" s="171" t="s">
        <v>1</v>
      </c>
      <c r="F27" s="171"/>
      <c r="G27" s="171"/>
      <c r="H27" s="171"/>
      <c r="I27" s="170"/>
      <c r="J27" s="170"/>
      <c r="K27" s="168"/>
      <c r="L27" s="172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s="162" customFormat="1" ht="6.95" customHeight="1">
      <c r="A28" s="158"/>
      <c r="B28" s="159"/>
      <c r="C28" s="160"/>
      <c r="D28" s="160"/>
      <c r="E28" s="160"/>
      <c r="F28" s="160"/>
      <c r="G28" s="160"/>
      <c r="H28" s="160"/>
      <c r="I28" s="160"/>
      <c r="J28" s="160"/>
      <c r="K28" s="158"/>
      <c r="L28" s="161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s="162" customFormat="1" ht="6.95" customHeight="1">
      <c r="A29" s="158"/>
      <c r="B29" s="159"/>
      <c r="C29" s="160"/>
      <c r="D29" s="174"/>
      <c r="E29" s="174"/>
      <c r="F29" s="174"/>
      <c r="G29" s="174"/>
      <c r="H29" s="174"/>
      <c r="I29" s="174"/>
      <c r="J29" s="174"/>
      <c r="K29" s="175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62" customFormat="1" ht="25.35" customHeight="1">
      <c r="A30" s="158"/>
      <c r="B30" s="159"/>
      <c r="C30" s="160"/>
      <c r="D30" s="176" t="s">
        <v>35</v>
      </c>
      <c r="E30" s="160"/>
      <c r="F30" s="160"/>
      <c r="G30" s="160"/>
      <c r="H30" s="160"/>
      <c r="I30" s="160"/>
      <c r="J30" s="177">
        <f>ROUND(J125,2)</f>
        <v>0</v>
      </c>
      <c r="K30" s="158"/>
      <c r="L30" s="161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s="162" customFormat="1" ht="6.95" customHeight="1">
      <c r="A31" s="158"/>
      <c r="B31" s="159"/>
      <c r="C31" s="160"/>
      <c r="D31" s="174"/>
      <c r="E31" s="174"/>
      <c r="F31" s="174"/>
      <c r="G31" s="174"/>
      <c r="H31" s="174"/>
      <c r="I31" s="174"/>
      <c r="J31" s="174"/>
      <c r="K31" s="175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pans="1:31" s="162" customFormat="1" ht="14.45" customHeight="1">
      <c r="A32" s="158"/>
      <c r="B32" s="159"/>
      <c r="C32" s="160"/>
      <c r="D32" s="160"/>
      <c r="E32" s="160"/>
      <c r="F32" s="178" t="s">
        <v>37</v>
      </c>
      <c r="G32" s="160"/>
      <c r="H32" s="160"/>
      <c r="I32" s="178" t="s">
        <v>36</v>
      </c>
      <c r="J32" s="178" t="s">
        <v>38</v>
      </c>
      <c r="K32" s="158"/>
      <c r="L32" s="161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s="162" customFormat="1" ht="14.45" customHeight="1">
      <c r="A33" s="158"/>
      <c r="B33" s="159"/>
      <c r="C33" s="160"/>
      <c r="D33" s="179" t="s">
        <v>39</v>
      </c>
      <c r="E33" s="155" t="s">
        <v>40</v>
      </c>
      <c r="F33" s="180">
        <f>ROUND((SUM(BE125:BE388)),2)</f>
        <v>0</v>
      </c>
      <c r="G33" s="160"/>
      <c r="H33" s="160"/>
      <c r="I33" s="181">
        <v>0.21</v>
      </c>
      <c r="J33" s="180">
        <f>ROUND(((SUM(BE125:BE388))*I33),2)</f>
        <v>0</v>
      </c>
      <c r="K33" s="158"/>
      <c r="L33" s="161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</row>
    <row r="34" spans="1:31" s="162" customFormat="1" ht="14.45" customHeight="1">
      <c r="A34" s="158"/>
      <c r="B34" s="159"/>
      <c r="C34" s="160"/>
      <c r="D34" s="160"/>
      <c r="E34" s="155" t="s">
        <v>41</v>
      </c>
      <c r="F34" s="180">
        <f>ROUND((SUM(BF125:BF388)),2)</f>
        <v>0</v>
      </c>
      <c r="G34" s="160"/>
      <c r="H34" s="160"/>
      <c r="I34" s="181">
        <v>0.15</v>
      </c>
      <c r="J34" s="180">
        <f>ROUND(((SUM(BF125:BF388))*I34),2)</f>
        <v>0</v>
      </c>
      <c r="K34" s="158"/>
      <c r="L34" s="161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1" s="162" customFormat="1" ht="14.45" customHeight="1">
      <c r="A35" s="158"/>
      <c r="B35" s="159"/>
      <c r="C35" s="160"/>
      <c r="D35" s="160"/>
      <c r="E35" s="155" t="s">
        <v>42</v>
      </c>
      <c r="F35" s="180">
        <f>ROUND((SUM(BG125:BG388)),2)</f>
        <v>0</v>
      </c>
      <c r="G35" s="160"/>
      <c r="H35" s="160"/>
      <c r="I35" s="181">
        <v>0.21</v>
      </c>
      <c r="J35" s="180">
        <f>0</f>
        <v>0</v>
      </c>
      <c r="K35" s="158"/>
      <c r="L35" s="161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</row>
    <row r="36" spans="1:31" s="162" customFormat="1" ht="14.45" customHeight="1">
      <c r="A36" s="158"/>
      <c r="B36" s="159"/>
      <c r="C36" s="160"/>
      <c r="D36" s="160"/>
      <c r="E36" s="155" t="s">
        <v>43</v>
      </c>
      <c r="F36" s="180">
        <f>ROUND((SUM(BH125:BH388)),2)</f>
        <v>0</v>
      </c>
      <c r="G36" s="160"/>
      <c r="H36" s="160"/>
      <c r="I36" s="181">
        <v>0.15</v>
      </c>
      <c r="J36" s="180">
        <f>0</f>
        <v>0</v>
      </c>
      <c r="K36" s="158"/>
      <c r="L36" s="161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s="162" customFormat="1" ht="14.45" customHeight="1">
      <c r="A37" s="158"/>
      <c r="B37" s="159"/>
      <c r="C37" s="160"/>
      <c r="D37" s="160"/>
      <c r="E37" s="155" t="s">
        <v>44</v>
      </c>
      <c r="F37" s="180">
        <f>ROUND((SUM(BI125:BI388)),2)</f>
        <v>0</v>
      </c>
      <c r="G37" s="160"/>
      <c r="H37" s="160"/>
      <c r="I37" s="181">
        <v>0</v>
      </c>
      <c r="J37" s="180">
        <f>0</f>
        <v>0</v>
      </c>
      <c r="K37" s="158"/>
      <c r="L37" s="161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</row>
    <row r="38" spans="1:31" s="162" customFormat="1" ht="6.95" customHeight="1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58"/>
      <c r="L38" s="161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</row>
    <row r="39" spans="1:31" s="162" customFormat="1" ht="25.35" customHeight="1">
      <c r="A39" s="158"/>
      <c r="B39" s="159"/>
      <c r="C39" s="160"/>
      <c r="D39" s="182" t="s">
        <v>45</v>
      </c>
      <c r="E39" s="183"/>
      <c r="F39" s="183"/>
      <c r="G39" s="184" t="s">
        <v>46</v>
      </c>
      <c r="H39" s="185" t="s">
        <v>47</v>
      </c>
      <c r="I39" s="183"/>
      <c r="J39" s="186">
        <f>SUM(J30:J37)</f>
        <v>0</v>
      </c>
      <c r="K39" s="187"/>
      <c r="L39" s="161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</row>
    <row r="40" spans="1:31" s="162" customFormat="1" ht="14.45" customHeight="1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58"/>
      <c r="L40" s="161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</row>
    <row r="41" spans="2:12" ht="14.45" customHeight="1">
      <c r="B41" s="152"/>
      <c r="L41" s="152"/>
    </row>
    <row r="42" spans="2:12" ht="14.45" customHeight="1">
      <c r="B42" s="152"/>
      <c r="L42" s="152"/>
    </row>
    <row r="43" spans="2:12" ht="14.45" customHeight="1">
      <c r="B43" s="152"/>
      <c r="L43" s="152"/>
    </row>
    <row r="44" spans="2:12" ht="14.45" customHeight="1">
      <c r="B44" s="152"/>
      <c r="L44" s="152"/>
    </row>
    <row r="45" spans="2:12" ht="14.45" customHeight="1">
      <c r="B45" s="152"/>
      <c r="L45" s="152"/>
    </row>
    <row r="46" spans="2:12" ht="14.45" customHeight="1">
      <c r="B46" s="152"/>
      <c r="L46" s="152"/>
    </row>
    <row r="47" spans="2:12" ht="14.45" customHeight="1">
      <c r="B47" s="152"/>
      <c r="L47" s="152"/>
    </row>
    <row r="48" spans="2:12" ht="14.45" customHeight="1">
      <c r="B48" s="152"/>
      <c r="L48" s="152"/>
    </row>
    <row r="49" spans="2:12" ht="14.45" customHeight="1">
      <c r="B49" s="152"/>
      <c r="L49" s="152"/>
    </row>
    <row r="50" spans="2:12" s="162" customFormat="1" ht="14.45" customHeight="1">
      <c r="B50" s="161"/>
      <c r="C50" s="188"/>
      <c r="D50" s="189" t="s">
        <v>48</v>
      </c>
      <c r="E50" s="190"/>
      <c r="F50" s="190"/>
      <c r="G50" s="189" t="s">
        <v>49</v>
      </c>
      <c r="H50" s="190"/>
      <c r="I50" s="190"/>
      <c r="J50" s="190"/>
      <c r="K50" s="191"/>
      <c r="L50" s="161"/>
    </row>
    <row r="51" spans="2:12" ht="12">
      <c r="B51" s="152"/>
      <c r="L51" s="152"/>
    </row>
    <row r="52" spans="2:12" ht="12">
      <c r="B52" s="152"/>
      <c r="L52" s="152"/>
    </row>
    <row r="53" spans="2:12" ht="12">
      <c r="B53" s="152"/>
      <c r="L53" s="152"/>
    </row>
    <row r="54" spans="2:12" ht="12">
      <c r="B54" s="152"/>
      <c r="L54" s="152"/>
    </row>
    <row r="55" spans="2:12" ht="12">
      <c r="B55" s="152"/>
      <c r="L55" s="152"/>
    </row>
    <row r="56" spans="2:12" ht="12">
      <c r="B56" s="152"/>
      <c r="L56" s="152"/>
    </row>
    <row r="57" spans="2:12" ht="12">
      <c r="B57" s="152"/>
      <c r="L57" s="152"/>
    </row>
    <row r="58" spans="2:12" ht="12">
      <c r="B58" s="152"/>
      <c r="L58" s="152"/>
    </row>
    <row r="59" spans="2:12" ht="12">
      <c r="B59" s="152"/>
      <c r="L59" s="152"/>
    </row>
    <row r="60" spans="2:12" ht="12">
      <c r="B60" s="152"/>
      <c r="L60" s="152"/>
    </row>
    <row r="61" spans="1:31" s="162" customFormat="1" ht="12.75">
      <c r="A61" s="158"/>
      <c r="B61" s="159"/>
      <c r="C61" s="160"/>
      <c r="D61" s="192" t="s">
        <v>50</v>
      </c>
      <c r="E61" s="193"/>
      <c r="F61" s="194" t="s">
        <v>51</v>
      </c>
      <c r="G61" s="192" t="s">
        <v>50</v>
      </c>
      <c r="H61" s="193"/>
      <c r="I61" s="193"/>
      <c r="J61" s="195" t="s">
        <v>51</v>
      </c>
      <c r="K61" s="196"/>
      <c r="L61" s="161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</row>
    <row r="62" spans="2:12" ht="12">
      <c r="B62" s="152"/>
      <c r="L62" s="152"/>
    </row>
    <row r="63" spans="2:12" ht="12">
      <c r="B63" s="152"/>
      <c r="L63" s="152"/>
    </row>
    <row r="64" spans="2:12" ht="12">
      <c r="B64" s="152"/>
      <c r="L64" s="152"/>
    </row>
    <row r="65" spans="1:31" s="162" customFormat="1" ht="12.75">
      <c r="A65" s="158"/>
      <c r="B65" s="159"/>
      <c r="C65" s="160"/>
      <c r="D65" s="189" t="s">
        <v>52</v>
      </c>
      <c r="E65" s="197"/>
      <c r="F65" s="197"/>
      <c r="G65" s="189" t="s">
        <v>53</v>
      </c>
      <c r="H65" s="197"/>
      <c r="I65" s="197"/>
      <c r="J65" s="197"/>
      <c r="K65" s="198"/>
      <c r="L65" s="161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</row>
    <row r="66" spans="2:12" ht="12">
      <c r="B66" s="152"/>
      <c r="L66" s="152"/>
    </row>
    <row r="67" spans="2:12" ht="12">
      <c r="B67" s="152"/>
      <c r="L67" s="152"/>
    </row>
    <row r="68" spans="2:12" ht="12">
      <c r="B68" s="152"/>
      <c r="L68" s="152"/>
    </row>
    <row r="69" spans="2:12" ht="12">
      <c r="B69" s="152"/>
      <c r="L69" s="152"/>
    </row>
    <row r="70" spans="2:12" ht="12">
      <c r="B70" s="152"/>
      <c r="L70" s="152"/>
    </row>
    <row r="71" spans="2:12" ht="12">
      <c r="B71" s="152"/>
      <c r="L71" s="152"/>
    </row>
    <row r="72" spans="2:12" ht="12">
      <c r="B72" s="152"/>
      <c r="L72" s="152"/>
    </row>
    <row r="73" spans="2:12" ht="12">
      <c r="B73" s="152"/>
      <c r="L73" s="152"/>
    </row>
    <row r="74" spans="2:12" ht="12">
      <c r="B74" s="152"/>
      <c r="L74" s="152"/>
    </row>
    <row r="75" spans="2:12" ht="12">
      <c r="B75" s="152"/>
      <c r="L75" s="152"/>
    </row>
    <row r="76" spans="1:31" s="162" customFormat="1" ht="12.75">
      <c r="A76" s="158"/>
      <c r="B76" s="159"/>
      <c r="C76" s="160"/>
      <c r="D76" s="192" t="s">
        <v>50</v>
      </c>
      <c r="E76" s="193"/>
      <c r="F76" s="194" t="s">
        <v>51</v>
      </c>
      <c r="G76" s="192" t="s">
        <v>50</v>
      </c>
      <c r="H76" s="193"/>
      <c r="I76" s="193"/>
      <c r="J76" s="195" t="s">
        <v>51</v>
      </c>
      <c r="K76" s="196"/>
      <c r="L76" s="161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</row>
    <row r="77" spans="1:31" s="162" customFormat="1" ht="14.45" customHeight="1">
      <c r="A77" s="158"/>
      <c r="B77" s="199"/>
      <c r="C77" s="200"/>
      <c r="D77" s="200"/>
      <c r="E77" s="200"/>
      <c r="F77" s="200"/>
      <c r="G77" s="200"/>
      <c r="H77" s="200"/>
      <c r="I77" s="200"/>
      <c r="J77" s="200"/>
      <c r="K77" s="201"/>
      <c r="L77" s="161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</row>
    <row r="81" spans="1:31" s="162" customFormat="1" ht="6.95" customHeight="1">
      <c r="A81" s="158"/>
      <c r="B81" s="202"/>
      <c r="C81" s="203"/>
      <c r="D81" s="203"/>
      <c r="E81" s="203"/>
      <c r="F81" s="203"/>
      <c r="G81" s="203"/>
      <c r="H81" s="203"/>
      <c r="I81" s="203"/>
      <c r="J81" s="203"/>
      <c r="K81" s="204"/>
      <c r="L81" s="161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</row>
    <row r="82" spans="1:31" s="162" customFormat="1" ht="24.95" customHeight="1">
      <c r="A82" s="158"/>
      <c r="B82" s="159"/>
      <c r="C82" s="153" t="s">
        <v>92</v>
      </c>
      <c r="D82" s="160"/>
      <c r="E82" s="160"/>
      <c r="F82" s="160"/>
      <c r="G82" s="160"/>
      <c r="H82" s="160"/>
      <c r="I82" s="160"/>
      <c r="J82" s="160"/>
      <c r="K82" s="158"/>
      <c r="L82" s="161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</row>
    <row r="83" spans="1:31" s="162" customFormat="1" ht="6.95" customHeight="1">
      <c r="A83" s="158"/>
      <c r="B83" s="159"/>
      <c r="C83" s="160"/>
      <c r="D83" s="160"/>
      <c r="E83" s="160"/>
      <c r="F83" s="160"/>
      <c r="G83" s="160"/>
      <c r="H83" s="160"/>
      <c r="I83" s="160"/>
      <c r="J83" s="160"/>
      <c r="K83" s="158"/>
      <c r="L83" s="161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</row>
    <row r="84" spans="1:31" s="162" customFormat="1" ht="12" customHeight="1">
      <c r="A84" s="158"/>
      <c r="B84" s="159"/>
      <c r="C84" s="155" t="s">
        <v>16</v>
      </c>
      <c r="D84" s="160"/>
      <c r="E84" s="160"/>
      <c r="F84" s="160"/>
      <c r="G84" s="160"/>
      <c r="H84" s="160"/>
      <c r="I84" s="160"/>
      <c r="J84" s="160"/>
      <c r="K84" s="158"/>
      <c r="L84" s="161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</row>
    <row r="85" spans="1:31" s="162" customFormat="1" ht="16.5" customHeight="1">
      <c r="A85" s="158"/>
      <c r="B85" s="159"/>
      <c r="C85" s="160"/>
      <c r="D85" s="160"/>
      <c r="E85" s="156" t="str">
        <f>E7</f>
        <v>Kosmonosy-Boleslavská ulice-obnova vodovodu a kanalizace 1.etapa</v>
      </c>
      <c r="F85" s="157"/>
      <c r="G85" s="157"/>
      <c r="H85" s="157"/>
      <c r="I85" s="160"/>
      <c r="J85" s="160"/>
      <c r="K85" s="158"/>
      <c r="L85" s="161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1:31" s="162" customFormat="1" ht="12" customHeight="1">
      <c r="A86" s="158"/>
      <c r="B86" s="159"/>
      <c r="C86" s="155" t="s">
        <v>91</v>
      </c>
      <c r="D86" s="160"/>
      <c r="E86" s="160"/>
      <c r="F86" s="160"/>
      <c r="G86" s="160"/>
      <c r="H86" s="160"/>
      <c r="I86" s="160"/>
      <c r="J86" s="160"/>
      <c r="K86" s="158"/>
      <c r="L86" s="161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</row>
    <row r="87" spans="1:31" s="162" customFormat="1" ht="30" customHeight="1">
      <c r="A87" s="158"/>
      <c r="B87" s="159"/>
      <c r="C87" s="160"/>
      <c r="D87" s="160"/>
      <c r="E87" s="163" t="str">
        <f>E9</f>
        <v xml:space="preserve">SO. 302.1 - OBNOVA VODOVODU </v>
      </c>
      <c r="F87" s="164"/>
      <c r="G87" s="164"/>
      <c r="H87" s="164"/>
      <c r="I87" s="160"/>
      <c r="J87" s="160"/>
      <c r="K87" s="158"/>
      <c r="L87" s="161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</row>
    <row r="88" spans="1:31" s="162" customFormat="1" ht="6.95" customHeight="1">
      <c r="A88" s="158"/>
      <c r="B88" s="159"/>
      <c r="C88" s="160"/>
      <c r="D88" s="160"/>
      <c r="E88" s="160"/>
      <c r="F88" s="160"/>
      <c r="G88" s="160"/>
      <c r="H88" s="160"/>
      <c r="I88" s="160"/>
      <c r="J88" s="160"/>
      <c r="K88" s="158"/>
      <c r="L88" s="161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</row>
    <row r="89" spans="1:31" s="162" customFormat="1" ht="12" customHeight="1">
      <c r="A89" s="158"/>
      <c r="B89" s="159"/>
      <c r="C89" s="155" t="s">
        <v>19</v>
      </c>
      <c r="D89" s="160"/>
      <c r="E89" s="160"/>
      <c r="F89" s="165" t="str">
        <f>F12</f>
        <v xml:space="preserve"> </v>
      </c>
      <c r="G89" s="160"/>
      <c r="H89" s="160"/>
      <c r="I89" s="155" t="s">
        <v>21</v>
      </c>
      <c r="J89" s="166" t="str">
        <f>IF(J12="","",J12)</f>
        <v>22. 11. 2022</v>
      </c>
      <c r="K89" s="158"/>
      <c r="L89" s="161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</row>
    <row r="90" spans="1:31" s="162" customFormat="1" ht="6.95" customHeight="1">
      <c r="A90" s="158"/>
      <c r="B90" s="159"/>
      <c r="C90" s="160"/>
      <c r="D90" s="160"/>
      <c r="E90" s="160"/>
      <c r="F90" s="160"/>
      <c r="G90" s="160"/>
      <c r="H90" s="160"/>
      <c r="I90" s="160"/>
      <c r="J90" s="160"/>
      <c r="K90" s="158"/>
      <c r="L90" s="161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</row>
    <row r="91" spans="1:31" s="162" customFormat="1" ht="15.2" customHeight="1">
      <c r="A91" s="158"/>
      <c r="B91" s="159"/>
      <c r="C91" s="155" t="s">
        <v>23</v>
      </c>
      <c r="D91" s="160"/>
      <c r="E91" s="160"/>
      <c r="F91" s="165" t="str">
        <f>E15</f>
        <v>Vodovody a kanalizace Mladá Boleslav a.s.</v>
      </c>
      <c r="G91" s="160"/>
      <c r="H91" s="160"/>
      <c r="I91" s="155" t="s">
        <v>29</v>
      </c>
      <c r="J91" s="205" t="str">
        <f>E21</f>
        <v>VEDU VODU s.r.o.</v>
      </c>
      <c r="K91" s="158"/>
      <c r="L91" s="161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</row>
    <row r="92" spans="1:31" s="162" customFormat="1" ht="15.2" customHeight="1">
      <c r="A92" s="158"/>
      <c r="B92" s="159"/>
      <c r="C92" s="155" t="s">
        <v>27</v>
      </c>
      <c r="D92" s="160"/>
      <c r="E92" s="160"/>
      <c r="F92" s="165" t="str">
        <f>IF(E18="","",E18)</f>
        <v>Vyplň údaj</v>
      </c>
      <c r="G92" s="160"/>
      <c r="H92" s="160"/>
      <c r="I92" s="155" t="s">
        <v>32</v>
      </c>
      <c r="J92" s="205" t="str">
        <f>E24</f>
        <v>ing.Evžen Kozák</v>
      </c>
      <c r="K92" s="158"/>
      <c r="L92" s="161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</row>
    <row r="93" spans="1:31" s="162" customFormat="1" ht="10.35" customHeight="1">
      <c r="A93" s="158"/>
      <c r="B93" s="159"/>
      <c r="C93" s="160"/>
      <c r="D93" s="160"/>
      <c r="E93" s="160"/>
      <c r="F93" s="160"/>
      <c r="G93" s="160"/>
      <c r="H93" s="160"/>
      <c r="I93" s="160"/>
      <c r="J93" s="160"/>
      <c r="K93" s="158"/>
      <c r="L93" s="161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</row>
    <row r="94" spans="1:31" s="162" customFormat="1" ht="29.25" customHeight="1">
      <c r="A94" s="158"/>
      <c r="B94" s="159"/>
      <c r="C94" s="206" t="s">
        <v>93</v>
      </c>
      <c r="D94" s="160"/>
      <c r="E94" s="160"/>
      <c r="F94" s="160"/>
      <c r="G94" s="160"/>
      <c r="H94" s="160"/>
      <c r="I94" s="160"/>
      <c r="J94" s="207" t="s">
        <v>94</v>
      </c>
      <c r="K94" s="342"/>
      <c r="L94" s="161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</row>
    <row r="95" spans="1:31" s="162" customFormat="1" ht="10.35" customHeight="1">
      <c r="A95" s="158"/>
      <c r="B95" s="159"/>
      <c r="C95" s="160"/>
      <c r="D95" s="160"/>
      <c r="E95" s="160"/>
      <c r="F95" s="160"/>
      <c r="G95" s="160"/>
      <c r="H95" s="160"/>
      <c r="I95" s="160"/>
      <c r="J95" s="160"/>
      <c r="K95" s="158"/>
      <c r="L95" s="161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</row>
    <row r="96" spans="1:47" s="162" customFormat="1" ht="22.9" customHeight="1">
      <c r="A96" s="158"/>
      <c r="B96" s="159"/>
      <c r="C96" s="208" t="s">
        <v>95</v>
      </c>
      <c r="D96" s="160"/>
      <c r="E96" s="160"/>
      <c r="F96" s="160"/>
      <c r="G96" s="160"/>
      <c r="H96" s="160"/>
      <c r="I96" s="160"/>
      <c r="J96" s="177">
        <f>SUM(J97,J99)</f>
        <v>0</v>
      </c>
      <c r="K96" s="158"/>
      <c r="L96" s="161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U96" s="148" t="s">
        <v>96</v>
      </c>
    </row>
    <row r="97" spans="2:12" s="209" customFormat="1" ht="24.95" customHeight="1">
      <c r="B97" s="210"/>
      <c r="C97" s="211"/>
      <c r="D97" s="212" t="s">
        <v>97</v>
      </c>
      <c r="E97" s="213"/>
      <c r="F97" s="213"/>
      <c r="G97" s="213"/>
      <c r="H97" s="213"/>
      <c r="I97" s="213"/>
      <c r="J97" s="214">
        <f>J98</f>
        <v>0</v>
      </c>
      <c r="L97" s="210"/>
    </row>
    <row r="98" spans="2:12" s="215" customFormat="1" ht="19.9" customHeight="1">
      <c r="B98" s="216"/>
      <c r="C98" s="217"/>
      <c r="D98" s="218" t="s">
        <v>98</v>
      </c>
      <c r="E98" s="219"/>
      <c r="F98" s="219"/>
      <c r="G98" s="219"/>
      <c r="H98" s="219"/>
      <c r="I98" s="219"/>
      <c r="J98" s="220">
        <f>J127</f>
        <v>0</v>
      </c>
      <c r="L98" s="216"/>
    </row>
    <row r="99" spans="2:12" s="209" customFormat="1" ht="24.95" customHeight="1">
      <c r="B99" s="210"/>
      <c r="C99" s="211"/>
      <c r="D99" s="212" t="s">
        <v>405</v>
      </c>
      <c r="E99" s="213"/>
      <c r="F99" s="213"/>
      <c r="G99" s="213"/>
      <c r="H99" s="213"/>
      <c r="I99" s="213"/>
      <c r="J99" s="214">
        <f>SUM(J100:J105)</f>
        <v>0</v>
      </c>
      <c r="L99" s="210"/>
    </row>
    <row r="100" spans="2:12" s="215" customFormat="1" ht="19.9" customHeight="1">
      <c r="B100" s="216"/>
      <c r="C100" s="217"/>
      <c r="D100" s="218" t="s">
        <v>406</v>
      </c>
      <c r="E100" s="219"/>
      <c r="F100" s="219"/>
      <c r="G100" s="219"/>
      <c r="H100" s="219"/>
      <c r="I100" s="219"/>
      <c r="J100" s="220">
        <f>J196</f>
        <v>0</v>
      </c>
      <c r="L100" s="216"/>
    </row>
    <row r="101" spans="2:12" s="215" customFormat="1" ht="19.9" customHeight="1">
      <c r="B101" s="216"/>
      <c r="C101" s="217"/>
      <c r="D101" s="218" t="s">
        <v>99</v>
      </c>
      <c r="E101" s="219"/>
      <c r="F101" s="219"/>
      <c r="G101" s="219"/>
      <c r="H101" s="219"/>
      <c r="I101" s="219"/>
      <c r="J101" s="220">
        <f>J199</f>
        <v>0</v>
      </c>
      <c r="L101" s="216"/>
    </row>
    <row r="102" spans="2:12" s="215" customFormat="1" ht="19.9" customHeight="1">
      <c r="B102" s="216"/>
      <c r="C102" s="217"/>
      <c r="D102" s="218" t="s">
        <v>100</v>
      </c>
      <c r="E102" s="219"/>
      <c r="F102" s="219"/>
      <c r="G102" s="219"/>
      <c r="H102" s="219"/>
      <c r="I102" s="219"/>
      <c r="J102" s="220">
        <f>J206</f>
        <v>0</v>
      </c>
      <c r="L102" s="216"/>
    </row>
    <row r="103" spans="2:12" s="215" customFormat="1" ht="19.9" customHeight="1">
      <c r="B103" s="216"/>
      <c r="C103" s="217"/>
      <c r="D103" s="218" t="s">
        <v>101</v>
      </c>
      <c r="E103" s="219"/>
      <c r="F103" s="219"/>
      <c r="G103" s="219"/>
      <c r="H103" s="219"/>
      <c r="I103" s="219"/>
      <c r="J103" s="220">
        <f>J255</f>
        <v>0</v>
      </c>
      <c r="L103" s="216"/>
    </row>
    <row r="104" spans="2:12" s="215" customFormat="1" ht="19.9" customHeight="1">
      <c r="B104" s="216"/>
      <c r="C104" s="217"/>
      <c r="D104" s="218" t="s">
        <v>102</v>
      </c>
      <c r="E104" s="219"/>
      <c r="F104" s="219"/>
      <c r="G104" s="219"/>
      <c r="H104" s="219"/>
      <c r="I104" s="219"/>
      <c r="J104" s="220">
        <f>J377</f>
        <v>0</v>
      </c>
      <c r="L104" s="216"/>
    </row>
    <row r="105" spans="2:12" s="215" customFormat="1" ht="19.9" customHeight="1">
      <c r="B105" s="216"/>
      <c r="C105" s="217"/>
      <c r="D105" s="218" t="s">
        <v>104</v>
      </c>
      <c r="E105" s="219"/>
      <c r="F105" s="219"/>
      <c r="G105" s="219"/>
      <c r="H105" s="219"/>
      <c r="I105" s="219"/>
      <c r="J105" s="220">
        <f>J387</f>
        <v>0</v>
      </c>
      <c r="L105" s="216"/>
    </row>
    <row r="106" spans="1:31" s="162" customFormat="1" ht="21.75" customHeight="1">
      <c r="A106" s="158"/>
      <c r="B106" s="159"/>
      <c r="C106" s="160"/>
      <c r="D106" s="160"/>
      <c r="E106" s="160"/>
      <c r="F106" s="160"/>
      <c r="G106" s="160"/>
      <c r="H106" s="160"/>
      <c r="I106" s="160"/>
      <c r="J106" s="160"/>
      <c r="K106" s="158"/>
      <c r="L106" s="161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</row>
    <row r="107" spans="1:31" s="162" customFormat="1" ht="6.95" customHeight="1">
      <c r="A107" s="158"/>
      <c r="B107" s="199"/>
      <c r="C107" s="200"/>
      <c r="D107" s="200"/>
      <c r="E107" s="200"/>
      <c r="F107" s="200"/>
      <c r="G107" s="200"/>
      <c r="H107" s="200"/>
      <c r="I107" s="200"/>
      <c r="J107" s="200"/>
      <c r="K107" s="201"/>
      <c r="L107" s="161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</row>
    <row r="111" spans="1:31" s="162" customFormat="1" ht="6.95" customHeight="1">
      <c r="A111" s="158"/>
      <c r="B111" s="202"/>
      <c r="C111" s="203"/>
      <c r="D111" s="203"/>
      <c r="E111" s="203"/>
      <c r="F111" s="203"/>
      <c r="G111" s="203"/>
      <c r="H111" s="203"/>
      <c r="I111" s="203"/>
      <c r="J111" s="203"/>
      <c r="K111" s="204"/>
      <c r="L111" s="161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</row>
    <row r="112" spans="1:31" s="162" customFormat="1" ht="24.95" customHeight="1">
      <c r="A112" s="158"/>
      <c r="B112" s="159"/>
      <c r="C112" s="153" t="s">
        <v>105</v>
      </c>
      <c r="D112" s="160"/>
      <c r="E112" s="160"/>
      <c r="F112" s="160"/>
      <c r="G112" s="160"/>
      <c r="H112" s="160"/>
      <c r="I112" s="160"/>
      <c r="J112" s="160"/>
      <c r="K112" s="158"/>
      <c r="L112" s="161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</row>
    <row r="113" spans="1:31" s="162" customFormat="1" ht="6.95" customHeight="1">
      <c r="A113" s="158"/>
      <c r="B113" s="159"/>
      <c r="C113" s="160"/>
      <c r="D113" s="160"/>
      <c r="E113" s="160"/>
      <c r="F113" s="160"/>
      <c r="G113" s="160"/>
      <c r="H113" s="160"/>
      <c r="I113" s="160"/>
      <c r="J113" s="160"/>
      <c r="K113" s="158"/>
      <c r="L113" s="161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</row>
    <row r="114" spans="1:31" s="162" customFormat="1" ht="12" customHeight="1">
      <c r="A114" s="158"/>
      <c r="B114" s="159"/>
      <c r="C114" s="155" t="s">
        <v>16</v>
      </c>
      <c r="D114" s="160"/>
      <c r="E114" s="160"/>
      <c r="F114" s="160"/>
      <c r="G114" s="160"/>
      <c r="H114" s="160"/>
      <c r="I114" s="160"/>
      <c r="J114" s="160"/>
      <c r="K114" s="158"/>
      <c r="L114" s="161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</row>
    <row r="115" spans="1:31" s="162" customFormat="1" ht="16.5" customHeight="1">
      <c r="A115" s="158"/>
      <c r="B115" s="159"/>
      <c r="C115" s="160"/>
      <c r="D115" s="160"/>
      <c r="E115" s="156" t="str">
        <f>E7</f>
        <v>Kosmonosy-Boleslavská ulice-obnova vodovodu a kanalizace 1.etapa</v>
      </c>
      <c r="F115" s="157"/>
      <c r="G115" s="157"/>
      <c r="H115" s="157"/>
      <c r="I115" s="160"/>
      <c r="J115" s="160"/>
      <c r="K115" s="158"/>
      <c r="L115" s="161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</row>
    <row r="116" spans="1:31" s="162" customFormat="1" ht="12" customHeight="1">
      <c r="A116" s="158"/>
      <c r="B116" s="159"/>
      <c r="C116" s="155" t="s">
        <v>91</v>
      </c>
      <c r="D116" s="160"/>
      <c r="E116" s="160"/>
      <c r="F116" s="160"/>
      <c r="G116" s="160"/>
      <c r="H116" s="160"/>
      <c r="I116" s="160"/>
      <c r="J116" s="160"/>
      <c r="K116" s="158"/>
      <c r="L116" s="161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</row>
    <row r="117" spans="1:31" s="162" customFormat="1" ht="30" customHeight="1">
      <c r="A117" s="158"/>
      <c r="B117" s="159"/>
      <c r="C117" s="160"/>
      <c r="D117" s="160"/>
      <c r="E117" s="163" t="str">
        <f>E9</f>
        <v xml:space="preserve">SO. 302.1 - OBNOVA VODOVODU </v>
      </c>
      <c r="F117" s="164"/>
      <c r="G117" s="164"/>
      <c r="H117" s="164"/>
      <c r="I117" s="160"/>
      <c r="J117" s="160"/>
      <c r="K117" s="158"/>
      <c r="L117" s="161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</row>
    <row r="118" spans="1:31" s="162" customFormat="1" ht="6.95" customHeight="1">
      <c r="A118" s="158"/>
      <c r="B118" s="159"/>
      <c r="C118" s="160"/>
      <c r="D118" s="160"/>
      <c r="E118" s="160"/>
      <c r="F118" s="160"/>
      <c r="G118" s="160"/>
      <c r="H118" s="160"/>
      <c r="I118" s="160"/>
      <c r="J118" s="160"/>
      <c r="K118" s="158"/>
      <c r="L118" s="161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</row>
    <row r="119" spans="1:31" s="162" customFormat="1" ht="12" customHeight="1">
      <c r="A119" s="158"/>
      <c r="B119" s="159"/>
      <c r="C119" s="155" t="s">
        <v>19</v>
      </c>
      <c r="D119" s="160"/>
      <c r="E119" s="160"/>
      <c r="F119" s="165" t="str">
        <f>F12</f>
        <v xml:space="preserve"> </v>
      </c>
      <c r="G119" s="160"/>
      <c r="H119" s="160"/>
      <c r="I119" s="155" t="s">
        <v>21</v>
      </c>
      <c r="J119" s="166" t="str">
        <f>IF(J12="","",J12)</f>
        <v>22. 11. 2022</v>
      </c>
      <c r="K119" s="158"/>
      <c r="L119" s="161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31" s="162" customFormat="1" ht="6.95" customHeight="1">
      <c r="A120" s="158"/>
      <c r="B120" s="159"/>
      <c r="C120" s="160"/>
      <c r="D120" s="160"/>
      <c r="E120" s="160"/>
      <c r="F120" s="160"/>
      <c r="G120" s="160"/>
      <c r="H120" s="160"/>
      <c r="I120" s="160"/>
      <c r="J120" s="160"/>
      <c r="K120" s="158"/>
      <c r="L120" s="161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31" s="162" customFormat="1" ht="15.2" customHeight="1">
      <c r="A121" s="158"/>
      <c r="B121" s="159"/>
      <c r="C121" s="155" t="s">
        <v>23</v>
      </c>
      <c r="D121" s="160"/>
      <c r="E121" s="160"/>
      <c r="F121" s="165" t="str">
        <f>E15</f>
        <v>Vodovody a kanalizace Mladá Boleslav a.s.</v>
      </c>
      <c r="G121" s="160"/>
      <c r="H121" s="160"/>
      <c r="I121" s="155" t="s">
        <v>29</v>
      </c>
      <c r="J121" s="205" t="str">
        <f>E21</f>
        <v>VEDU VODU s.r.o.</v>
      </c>
      <c r="K121" s="158"/>
      <c r="L121" s="161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</row>
    <row r="122" spans="1:31" s="162" customFormat="1" ht="15.2" customHeight="1">
      <c r="A122" s="158"/>
      <c r="B122" s="159"/>
      <c r="C122" s="155" t="s">
        <v>27</v>
      </c>
      <c r="D122" s="160"/>
      <c r="E122" s="160"/>
      <c r="F122" s="165" t="str">
        <f>IF(E18="","",E18)</f>
        <v>Vyplň údaj</v>
      </c>
      <c r="G122" s="160"/>
      <c r="H122" s="160"/>
      <c r="I122" s="155" t="s">
        <v>32</v>
      </c>
      <c r="J122" s="205" t="str">
        <f>E24</f>
        <v>ing.Evžen Kozák</v>
      </c>
      <c r="K122" s="158"/>
      <c r="L122" s="161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31" s="162" customFormat="1" ht="10.35" customHeight="1">
      <c r="A123" s="158"/>
      <c r="B123" s="159"/>
      <c r="C123" s="160"/>
      <c r="D123" s="160"/>
      <c r="E123" s="160"/>
      <c r="F123" s="160"/>
      <c r="G123" s="160"/>
      <c r="H123" s="160"/>
      <c r="I123" s="160"/>
      <c r="J123" s="160"/>
      <c r="K123" s="158"/>
      <c r="L123" s="161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1:31" s="231" customFormat="1" ht="29.25" customHeight="1">
      <c r="A124" s="221"/>
      <c r="B124" s="222"/>
      <c r="C124" s="223" t="s">
        <v>106</v>
      </c>
      <c r="D124" s="224" t="s">
        <v>60</v>
      </c>
      <c r="E124" s="224" t="s">
        <v>56</v>
      </c>
      <c r="F124" s="224" t="s">
        <v>57</v>
      </c>
      <c r="G124" s="224" t="s">
        <v>107</v>
      </c>
      <c r="H124" s="224" t="s">
        <v>108</v>
      </c>
      <c r="I124" s="224" t="s">
        <v>109</v>
      </c>
      <c r="J124" s="225" t="s">
        <v>94</v>
      </c>
      <c r="K124" s="226" t="s">
        <v>110</v>
      </c>
      <c r="L124" s="227"/>
      <c r="M124" s="228" t="s">
        <v>1</v>
      </c>
      <c r="N124" s="229" t="s">
        <v>39</v>
      </c>
      <c r="O124" s="229" t="s">
        <v>111</v>
      </c>
      <c r="P124" s="229" t="s">
        <v>112</v>
      </c>
      <c r="Q124" s="229" t="s">
        <v>113</v>
      </c>
      <c r="R124" s="229" t="s">
        <v>114</v>
      </c>
      <c r="S124" s="229" t="s">
        <v>115</v>
      </c>
      <c r="T124" s="230" t="s">
        <v>116</v>
      </c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</row>
    <row r="125" spans="1:63" s="162" customFormat="1" ht="22.9" customHeight="1">
      <c r="A125" s="158"/>
      <c r="B125" s="159"/>
      <c r="C125" s="232" t="s">
        <v>117</v>
      </c>
      <c r="D125" s="160"/>
      <c r="E125" s="160"/>
      <c r="F125" s="160"/>
      <c r="G125" s="160"/>
      <c r="H125" s="160"/>
      <c r="I125" s="160"/>
      <c r="J125" s="233">
        <f>J96</f>
        <v>0</v>
      </c>
      <c r="K125" s="158"/>
      <c r="L125" s="159"/>
      <c r="M125" s="234"/>
      <c r="N125" s="235"/>
      <c r="O125" s="175"/>
      <c r="P125" s="236">
        <f>P126+P195</f>
        <v>0</v>
      </c>
      <c r="Q125" s="175"/>
      <c r="R125" s="236">
        <f>R126+R195</f>
        <v>398.6871987</v>
      </c>
      <c r="S125" s="175"/>
      <c r="T125" s="237">
        <f>T126+T195</f>
        <v>184.1851</v>
      </c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T125" s="148" t="s">
        <v>74</v>
      </c>
      <c r="AU125" s="148" t="s">
        <v>96</v>
      </c>
      <c r="BK125" s="238">
        <f>BK126+BK195</f>
        <v>0</v>
      </c>
    </row>
    <row r="126" spans="2:63" s="239" customFormat="1" ht="25.9" customHeight="1">
      <c r="B126" s="240"/>
      <c r="C126" s="241"/>
      <c r="D126" s="242" t="s">
        <v>74</v>
      </c>
      <c r="E126" s="243" t="s">
        <v>118</v>
      </c>
      <c r="F126" s="243" t="s">
        <v>119</v>
      </c>
      <c r="G126" s="241"/>
      <c r="H126" s="241"/>
      <c r="I126" s="241"/>
      <c r="J126" s="244">
        <f>J127</f>
        <v>0</v>
      </c>
      <c r="L126" s="240"/>
      <c r="M126" s="245"/>
      <c r="N126" s="246"/>
      <c r="O126" s="246"/>
      <c r="P126" s="247">
        <f>P127</f>
        <v>0</v>
      </c>
      <c r="Q126" s="246"/>
      <c r="R126" s="247">
        <f>R127</f>
        <v>1.2041976</v>
      </c>
      <c r="S126" s="246"/>
      <c r="T126" s="248">
        <f>T127</f>
        <v>180.0153</v>
      </c>
      <c r="AR126" s="249" t="s">
        <v>82</v>
      </c>
      <c r="AT126" s="250" t="s">
        <v>74</v>
      </c>
      <c r="AU126" s="250" t="s">
        <v>75</v>
      </c>
      <c r="AY126" s="249" t="s">
        <v>120</v>
      </c>
      <c r="BK126" s="251">
        <f>BK127</f>
        <v>0</v>
      </c>
    </row>
    <row r="127" spans="2:63" s="239" customFormat="1" ht="22.9" customHeight="1">
      <c r="B127" s="240"/>
      <c r="C127" s="241"/>
      <c r="D127" s="242" t="s">
        <v>74</v>
      </c>
      <c r="E127" s="252" t="s">
        <v>82</v>
      </c>
      <c r="F127" s="252" t="s">
        <v>121</v>
      </c>
      <c r="G127" s="241"/>
      <c r="H127" s="241"/>
      <c r="I127" s="241"/>
      <c r="J127" s="253">
        <f>SUM(J128:J194)</f>
        <v>0</v>
      </c>
      <c r="L127" s="240"/>
      <c r="M127" s="245"/>
      <c r="N127" s="246"/>
      <c r="O127" s="246"/>
      <c r="P127" s="247">
        <f>SUM(P128:P191)</f>
        <v>0</v>
      </c>
      <c r="Q127" s="246"/>
      <c r="R127" s="247">
        <f>SUM(R128:R191)</f>
        <v>1.2041976</v>
      </c>
      <c r="S127" s="246"/>
      <c r="T127" s="248">
        <f>SUM(T128:T191)</f>
        <v>180.0153</v>
      </c>
      <c r="AR127" s="249" t="s">
        <v>82</v>
      </c>
      <c r="AT127" s="250" t="s">
        <v>74</v>
      </c>
      <c r="AU127" s="250" t="s">
        <v>82</v>
      </c>
      <c r="AY127" s="249" t="s">
        <v>120</v>
      </c>
      <c r="BK127" s="251">
        <f>SUM(BK128:BK191)</f>
        <v>0</v>
      </c>
    </row>
    <row r="128" spans="1:65" s="162" customFormat="1" ht="24.2" customHeight="1">
      <c r="A128" s="158"/>
      <c r="B128" s="159"/>
      <c r="C128" s="254" t="s">
        <v>82</v>
      </c>
      <c r="D128" s="254" t="s">
        <v>122</v>
      </c>
      <c r="E128" s="255" t="s">
        <v>407</v>
      </c>
      <c r="F128" s="256" t="s">
        <v>813</v>
      </c>
      <c r="G128" s="257" t="s">
        <v>125</v>
      </c>
      <c r="H128" s="258">
        <v>6</v>
      </c>
      <c r="I128" s="77"/>
      <c r="J128" s="259">
        <f>ROUND(I128*H128,2)</f>
        <v>0</v>
      </c>
      <c r="K128" s="260"/>
      <c r="L128" s="159"/>
      <c r="M128" s="261" t="s">
        <v>1</v>
      </c>
      <c r="N128" s="262" t="s">
        <v>40</v>
      </c>
      <c r="O128" s="263"/>
      <c r="P128" s="264">
        <f>O128*H128</f>
        <v>0</v>
      </c>
      <c r="Q128" s="264">
        <v>0</v>
      </c>
      <c r="R128" s="264">
        <f>Q128*H128</f>
        <v>0</v>
      </c>
      <c r="S128" s="264">
        <v>0.26</v>
      </c>
      <c r="T128" s="265">
        <f>S128*H128</f>
        <v>1.56</v>
      </c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R128" s="266" t="s">
        <v>126</v>
      </c>
      <c r="AT128" s="266" t="s">
        <v>122</v>
      </c>
      <c r="AU128" s="266" t="s">
        <v>84</v>
      </c>
      <c r="AY128" s="148" t="s">
        <v>120</v>
      </c>
      <c r="BE128" s="267">
        <f>IF(N128="základní",J128,0)</f>
        <v>0</v>
      </c>
      <c r="BF128" s="267">
        <f>IF(N128="snížená",J128,0)</f>
        <v>0</v>
      </c>
      <c r="BG128" s="267">
        <f>IF(N128="zákl. přenesená",J128,0)</f>
        <v>0</v>
      </c>
      <c r="BH128" s="267">
        <f>IF(N128="sníž. přenesená",J128,0)</f>
        <v>0</v>
      </c>
      <c r="BI128" s="267">
        <f>IF(N128="nulová",J128,0)</f>
        <v>0</v>
      </c>
      <c r="BJ128" s="148" t="s">
        <v>82</v>
      </c>
      <c r="BK128" s="267">
        <f>ROUND(I128*H128,2)</f>
        <v>0</v>
      </c>
      <c r="BL128" s="148" t="s">
        <v>126</v>
      </c>
      <c r="BM128" s="266" t="s">
        <v>408</v>
      </c>
    </row>
    <row r="129" spans="2:51" s="268" customFormat="1" ht="12">
      <c r="B129" s="269"/>
      <c r="C129" s="270"/>
      <c r="D129" s="271" t="s">
        <v>128</v>
      </c>
      <c r="E129" s="272" t="s">
        <v>1</v>
      </c>
      <c r="F129" s="273" t="s">
        <v>409</v>
      </c>
      <c r="G129" s="270"/>
      <c r="H129" s="274">
        <v>6</v>
      </c>
      <c r="I129" s="56"/>
      <c r="J129" s="270"/>
      <c r="L129" s="269"/>
      <c r="M129" s="275"/>
      <c r="N129" s="276"/>
      <c r="O129" s="276"/>
      <c r="P129" s="276"/>
      <c r="Q129" s="276"/>
      <c r="R129" s="276"/>
      <c r="S129" s="276"/>
      <c r="T129" s="277"/>
      <c r="AT129" s="278" t="s">
        <v>128</v>
      </c>
      <c r="AU129" s="278" t="s">
        <v>84</v>
      </c>
      <c r="AV129" s="268" t="s">
        <v>84</v>
      </c>
      <c r="AW129" s="268" t="s">
        <v>31</v>
      </c>
      <c r="AX129" s="268" t="s">
        <v>82</v>
      </c>
      <c r="AY129" s="278" t="s">
        <v>120</v>
      </c>
    </row>
    <row r="130" spans="1:65" s="162" customFormat="1" ht="24.2" customHeight="1">
      <c r="A130" s="158"/>
      <c r="B130" s="159"/>
      <c r="C130" s="254" t="s">
        <v>84</v>
      </c>
      <c r="D130" s="254" t="s">
        <v>122</v>
      </c>
      <c r="E130" s="255" t="s">
        <v>410</v>
      </c>
      <c r="F130" s="256" t="s">
        <v>814</v>
      </c>
      <c r="G130" s="257" t="s">
        <v>125</v>
      </c>
      <c r="H130" s="258">
        <v>10.5</v>
      </c>
      <c r="I130" s="77"/>
      <c r="J130" s="259">
        <f>ROUND(I130*H130,2)</f>
        <v>0</v>
      </c>
      <c r="K130" s="260"/>
      <c r="L130" s="159"/>
      <c r="M130" s="261" t="s">
        <v>1</v>
      </c>
      <c r="N130" s="262" t="s">
        <v>40</v>
      </c>
      <c r="O130" s="263"/>
      <c r="P130" s="264">
        <f>O130*H130</f>
        <v>0</v>
      </c>
      <c r="Q130" s="264">
        <v>0</v>
      </c>
      <c r="R130" s="264">
        <f>Q130*H130</f>
        <v>0</v>
      </c>
      <c r="S130" s="264">
        <v>0.417</v>
      </c>
      <c r="T130" s="265">
        <f>S130*H130</f>
        <v>4.3785</v>
      </c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R130" s="266" t="s">
        <v>126</v>
      </c>
      <c r="AT130" s="266" t="s">
        <v>122</v>
      </c>
      <c r="AU130" s="266" t="s">
        <v>84</v>
      </c>
      <c r="AY130" s="148" t="s">
        <v>120</v>
      </c>
      <c r="BE130" s="267">
        <f>IF(N130="základní",J130,0)</f>
        <v>0</v>
      </c>
      <c r="BF130" s="267">
        <f>IF(N130="snížená",J130,0)</f>
        <v>0</v>
      </c>
      <c r="BG130" s="267">
        <f>IF(N130="zákl. přenesená",J130,0)</f>
        <v>0</v>
      </c>
      <c r="BH130" s="267">
        <f>IF(N130="sníž. přenesená",J130,0)</f>
        <v>0</v>
      </c>
      <c r="BI130" s="267">
        <f>IF(N130="nulová",J130,0)</f>
        <v>0</v>
      </c>
      <c r="BJ130" s="148" t="s">
        <v>82</v>
      </c>
      <c r="BK130" s="267">
        <f>ROUND(I130*H130,2)</f>
        <v>0</v>
      </c>
      <c r="BL130" s="148" t="s">
        <v>126</v>
      </c>
      <c r="BM130" s="266" t="s">
        <v>411</v>
      </c>
    </row>
    <row r="131" spans="2:51" s="268" customFormat="1" ht="12">
      <c r="B131" s="269"/>
      <c r="C131" s="270"/>
      <c r="D131" s="271" t="s">
        <v>128</v>
      </c>
      <c r="E131" s="272" t="s">
        <v>1</v>
      </c>
      <c r="F131" s="273" t="s">
        <v>412</v>
      </c>
      <c r="G131" s="270"/>
      <c r="H131" s="274">
        <v>10.5</v>
      </c>
      <c r="I131" s="56"/>
      <c r="J131" s="270"/>
      <c r="L131" s="269"/>
      <c r="M131" s="275"/>
      <c r="N131" s="276"/>
      <c r="O131" s="276"/>
      <c r="P131" s="276"/>
      <c r="Q131" s="276"/>
      <c r="R131" s="276"/>
      <c r="S131" s="276"/>
      <c r="T131" s="277"/>
      <c r="AT131" s="278" t="s">
        <v>128</v>
      </c>
      <c r="AU131" s="278" t="s">
        <v>84</v>
      </c>
      <c r="AV131" s="268" t="s">
        <v>84</v>
      </c>
      <c r="AW131" s="268" t="s">
        <v>31</v>
      </c>
      <c r="AX131" s="268" t="s">
        <v>82</v>
      </c>
      <c r="AY131" s="278" t="s">
        <v>120</v>
      </c>
    </row>
    <row r="132" spans="1:65" s="162" customFormat="1" ht="24.2" customHeight="1">
      <c r="A132" s="158"/>
      <c r="B132" s="159"/>
      <c r="C132" s="254" t="s">
        <v>134</v>
      </c>
      <c r="D132" s="254" t="s">
        <v>122</v>
      </c>
      <c r="E132" s="255" t="s">
        <v>413</v>
      </c>
      <c r="F132" s="256" t="s">
        <v>414</v>
      </c>
      <c r="G132" s="257" t="s">
        <v>125</v>
      </c>
      <c r="H132" s="258">
        <v>14.4</v>
      </c>
      <c r="I132" s="77"/>
      <c r="J132" s="259">
        <f>ROUND(I132*H132,2)</f>
        <v>0</v>
      </c>
      <c r="K132" s="260"/>
      <c r="L132" s="159"/>
      <c r="M132" s="261" t="s">
        <v>1</v>
      </c>
      <c r="N132" s="262" t="s">
        <v>40</v>
      </c>
      <c r="O132" s="263"/>
      <c r="P132" s="264">
        <f>O132*H132</f>
        <v>0</v>
      </c>
      <c r="Q132" s="264">
        <v>0</v>
      </c>
      <c r="R132" s="264">
        <f>Q132*H132</f>
        <v>0</v>
      </c>
      <c r="S132" s="264">
        <v>0.3</v>
      </c>
      <c r="T132" s="265">
        <f>S132*H132</f>
        <v>4.32</v>
      </c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R132" s="266" t="s">
        <v>126</v>
      </c>
      <c r="AT132" s="266" t="s">
        <v>122</v>
      </c>
      <c r="AU132" s="266" t="s">
        <v>84</v>
      </c>
      <c r="AY132" s="148" t="s">
        <v>120</v>
      </c>
      <c r="BE132" s="267">
        <f>IF(N132="základní",J132,0)</f>
        <v>0</v>
      </c>
      <c r="BF132" s="267">
        <f>IF(N132="snížená",J132,0)</f>
        <v>0</v>
      </c>
      <c r="BG132" s="267">
        <f>IF(N132="zákl. přenesená",J132,0)</f>
        <v>0</v>
      </c>
      <c r="BH132" s="267">
        <f>IF(N132="sníž. přenesená",J132,0)</f>
        <v>0</v>
      </c>
      <c r="BI132" s="267">
        <f>IF(N132="nulová",J132,0)</f>
        <v>0</v>
      </c>
      <c r="BJ132" s="148" t="s">
        <v>82</v>
      </c>
      <c r="BK132" s="267">
        <f>ROUND(I132*H132,2)</f>
        <v>0</v>
      </c>
      <c r="BL132" s="148" t="s">
        <v>126</v>
      </c>
      <c r="BM132" s="266" t="s">
        <v>415</v>
      </c>
    </row>
    <row r="133" spans="2:51" s="268" customFormat="1" ht="12">
      <c r="B133" s="269"/>
      <c r="C133" s="270"/>
      <c r="D133" s="271" t="s">
        <v>128</v>
      </c>
      <c r="E133" s="272" t="s">
        <v>1</v>
      </c>
      <c r="F133" s="273" t="s">
        <v>416</v>
      </c>
      <c r="G133" s="270"/>
      <c r="H133" s="274">
        <v>14.4</v>
      </c>
      <c r="I133" s="56"/>
      <c r="J133" s="270"/>
      <c r="L133" s="269"/>
      <c r="M133" s="275"/>
      <c r="N133" s="276"/>
      <c r="O133" s="276"/>
      <c r="P133" s="276"/>
      <c r="Q133" s="276"/>
      <c r="R133" s="276"/>
      <c r="S133" s="276"/>
      <c r="T133" s="277"/>
      <c r="AT133" s="278" t="s">
        <v>128</v>
      </c>
      <c r="AU133" s="278" t="s">
        <v>84</v>
      </c>
      <c r="AV133" s="268" t="s">
        <v>84</v>
      </c>
      <c r="AW133" s="268" t="s">
        <v>31</v>
      </c>
      <c r="AX133" s="268" t="s">
        <v>82</v>
      </c>
      <c r="AY133" s="278" t="s">
        <v>120</v>
      </c>
    </row>
    <row r="134" spans="1:65" s="162" customFormat="1" ht="33" customHeight="1">
      <c r="A134" s="158"/>
      <c r="B134" s="159"/>
      <c r="C134" s="254" t="s">
        <v>126</v>
      </c>
      <c r="D134" s="254" t="s">
        <v>122</v>
      </c>
      <c r="E134" s="255" t="s">
        <v>417</v>
      </c>
      <c r="F134" s="256" t="s">
        <v>418</v>
      </c>
      <c r="G134" s="257" t="s">
        <v>125</v>
      </c>
      <c r="H134" s="258">
        <v>222.6</v>
      </c>
      <c r="I134" s="77"/>
      <c r="J134" s="259">
        <f>ROUND(I134*H134,2)</f>
        <v>0</v>
      </c>
      <c r="K134" s="260"/>
      <c r="L134" s="159"/>
      <c r="M134" s="261" t="s">
        <v>1</v>
      </c>
      <c r="N134" s="262" t="s">
        <v>40</v>
      </c>
      <c r="O134" s="263"/>
      <c r="P134" s="264">
        <f>O134*H134</f>
        <v>0</v>
      </c>
      <c r="Q134" s="264">
        <v>0</v>
      </c>
      <c r="R134" s="264">
        <f>Q134*H134</f>
        <v>0</v>
      </c>
      <c r="S134" s="264">
        <v>0.5</v>
      </c>
      <c r="T134" s="265">
        <f>S134*H134</f>
        <v>111.3</v>
      </c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R134" s="266" t="s">
        <v>126</v>
      </c>
      <c r="AT134" s="266" t="s">
        <v>122</v>
      </c>
      <c r="AU134" s="266" t="s">
        <v>84</v>
      </c>
      <c r="AY134" s="148" t="s">
        <v>120</v>
      </c>
      <c r="BE134" s="267">
        <f>IF(N134="základní",J134,0)</f>
        <v>0</v>
      </c>
      <c r="BF134" s="267">
        <f>IF(N134="snížená",J134,0)</f>
        <v>0</v>
      </c>
      <c r="BG134" s="267">
        <f>IF(N134="zákl. přenesená",J134,0)</f>
        <v>0</v>
      </c>
      <c r="BH134" s="267">
        <f>IF(N134="sníž. přenesená",J134,0)</f>
        <v>0</v>
      </c>
      <c r="BI134" s="267">
        <f>IF(N134="nulová",J134,0)</f>
        <v>0</v>
      </c>
      <c r="BJ134" s="148" t="s">
        <v>82</v>
      </c>
      <c r="BK134" s="267">
        <f>ROUND(I134*H134,2)</f>
        <v>0</v>
      </c>
      <c r="BL134" s="148" t="s">
        <v>126</v>
      </c>
      <c r="BM134" s="266" t="s">
        <v>419</v>
      </c>
    </row>
    <row r="135" spans="2:51" s="268" customFormat="1" ht="12">
      <c r="B135" s="269"/>
      <c r="C135" s="270"/>
      <c r="D135" s="271" t="s">
        <v>128</v>
      </c>
      <c r="E135" s="272" t="s">
        <v>1</v>
      </c>
      <c r="F135" s="273" t="s">
        <v>420</v>
      </c>
      <c r="G135" s="270"/>
      <c r="H135" s="274">
        <v>143.4</v>
      </c>
      <c r="I135" s="56"/>
      <c r="J135" s="270"/>
      <c r="L135" s="269"/>
      <c r="M135" s="275"/>
      <c r="N135" s="276"/>
      <c r="O135" s="276"/>
      <c r="P135" s="276"/>
      <c r="Q135" s="276"/>
      <c r="R135" s="276"/>
      <c r="S135" s="276"/>
      <c r="T135" s="277"/>
      <c r="AT135" s="278" t="s">
        <v>128</v>
      </c>
      <c r="AU135" s="278" t="s">
        <v>84</v>
      </c>
      <c r="AV135" s="268" t="s">
        <v>84</v>
      </c>
      <c r="AW135" s="268" t="s">
        <v>31</v>
      </c>
      <c r="AX135" s="268" t="s">
        <v>75</v>
      </c>
      <c r="AY135" s="278" t="s">
        <v>120</v>
      </c>
    </row>
    <row r="136" spans="2:51" s="268" customFormat="1" ht="12">
      <c r="B136" s="269"/>
      <c r="C136" s="270"/>
      <c r="D136" s="271" t="s">
        <v>128</v>
      </c>
      <c r="E136" s="272" t="s">
        <v>1</v>
      </c>
      <c r="F136" s="273" t="s">
        <v>421</v>
      </c>
      <c r="G136" s="270"/>
      <c r="H136" s="274">
        <v>10.4</v>
      </c>
      <c r="I136" s="56"/>
      <c r="J136" s="270"/>
      <c r="L136" s="269"/>
      <c r="M136" s="275"/>
      <c r="N136" s="276"/>
      <c r="O136" s="276"/>
      <c r="P136" s="276"/>
      <c r="Q136" s="276"/>
      <c r="R136" s="276"/>
      <c r="S136" s="276"/>
      <c r="T136" s="277"/>
      <c r="AT136" s="278" t="s">
        <v>128</v>
      </c>
      <c r="AU136" s="278" t="s">
        <v>84</v>
      </c>
      <c r="AV136" s="268" t="s">
        <v>84</v>
      </c>
      <c r="AW136" s="268" t="s">
        <v>31</v>
      </c>
      <c r="AX136" s="268" t="s">
        <v>75</v>
      </c>
      <c r="AY136" s="278" t="s">
        <v>120</v>
      </c>
    </row>
    <row r="137" spans="2:51" s="268" customFormat="1" ht="12">
      <c r="B137" s="269"/>
      <c r="C137" s="270"/>
      <c r="D137" s="271" t="s">
        <v>128</v>
      </c>
      <c r="E137" s="272" t="s">
        <v>1</v>
      </c>
      <c r="F137" s="273" t="s">
        <v>422</v>
      </c>
      <c r="G137" s="270"/>
      <c r="H137" s="274">
        <v>25.5</v>
      </c>
      <c r="I137" s="56"/>
      <c r="J137" s="270"/>
      <c r="L137" s="269"/>
      <c r="M137" s="275"/>
      <c r="N137" s="276"/>
      <c r="O137" s="276"/>
      <c r="P137" s="276"/>
      <c r="Q137" s="276"/>
      <c r="R137" s="276"/>
      <c r="S137" s="276"/>
      <c r="T137" s="277"/>
      <c r="AT137" s="278" t="s">
        <v>128</v>
      </c>
      <c r="AU137" s="278" t="s">
        <v>84</v>
      </c>
      <c r="AV137" s="268" t="s">
        <v>84</v>
      </c>
      <c r="AW137" s="268" t="s">
        <v>31</v>
      </c>
      <c r="AX137" s="268" t="s">
        <v>75</v>
      </c>
      <c r="AY137" s="278" t="s">
        <v>120</v>
      </c>
    </row>
    <row r="138" spans="2:51" s="268" customFormat="1" ht="12">
      <c r="B138" s="269"/>
      <c r="C138" s="270"/>
      <c r="D138" s="271" t="s">
        <v>128</v>
      </c>
      <c r="E138" s="272" t="s">
        <v>1</v>
      </c>
      <c r="F138" s="273" t="s">
        <v>423</v>
      </c>
      <c r="G138" s="270"/>
      <c r="H138" s="274">
        <v>34.7</v>
      </c>
      <c r="I138" s="56"/>
      <c r="J138" s="270"/>
      <c r="L138" s="269"/>
      <c r="M138" s="275"/>
      <c r="N138" s="276"/>
      <c r="O138" s="276"/>
      <c r="P138" s="276"/>
      <c r="Q138" s="276"/>
      <c r="R138" s="276"/>
      <c r="S138" s="276"/>
      <c r="T138" s="277"/>
      <c r="AT138" s="278" t="s">
        <v>128</v>
      </c>
      <c r="AU138" s="278" t="s">
        <v>84</v>
      </c>
      <c r="AV138" s="268" t="s">
        <v>84</v>
      </c>
      <c r="AW138" s="268" t="s">
        <v>31</v>
      </c>
      <c r="AX138" s="268" t="s">
        <v>75</v>
      </c>
      <c r="AY138" s="278" t="s">
        <v>120</v>
      </c>
    </row>
    <row r="139" spans="2:51" s="268" customFormat="1" ht="12">
      <c r="B139" s="269"/>
      <c r="C139" s="270"/>
      <c r="D139" s="271" t="s">
        <v>128</v>
      </c>
      <c r="E139" s="272" t="s">
        <v>1</v>
      </c>
      <c r="F139" s="273" t="s">
        <v>424</v>
      </c>
      <c r="G139" s="270"/>
      <c r="H139" s="274">
        <v>8.6</v>
      </c>
      <c r="I139" s="56"/>
      <c r="J139" s="270"/>
      <c r="L139" s="269"/>
      <c r="M139" s="275"/>
      <c r="N139" s="276"/>
      <c r="O139" s="276"/>
      <c r="P139" s="276"/>
      <c r="Q139" s="276"/>
      <c r="R139" s="276"/>
      <c r="S139" s="276"/>
      <c r="T139" s="277"/>
      <c r="AT139" s="278" t="s">
        <v>128</v>
      </c>
      <c r="AU139" s="278" t="s">
        <v>84</v>
      </c>
      <c r="AV139" s="268" t="s">
        <v>84</v>
      </c>
      <c r="AW139" s="268" t="s">
        <v>31</v>
      </c>
      <c r="AX139" s="268" t="s">
        <v>75</v>
      </c>
      <c r="AY139" s="278" t="s">
        <v>120</v>
      </c>
    </row>
    <row r="140" spans="2:51" s="279" customFormat="1" ht="12">
      <c r="B140" s="280"/>
      <c r="C140" s="281"/>
      <c r="D140" s="271" t="s">
        <v>128</v>
      </c>
      <c r="E140" s="282" t="s">
        <v>1</v>
      </c>
      <c r="F140" s="283" t="s">
        <v>148</v>
      </c>
      <c r="G140" s="281"/>
      <c r="H140" s="284">
        <v>222.6</v>
      </c>
      <c r="I140" s="57"/>
      <c r="J140" s="281"/>
      <c r="L140" s="280"/>
      <c r="M140" s="285"/>
      <c r="N140" s="286"/>
      <c r="O140" s="286"/>
      <c r="P140" s="286"/>
      <c r="Q140" s="286"/>
      <c r="R140" s="286"/>
      <c r="S140" s="286"/>
      <c r="T140" s="287"/>
      <c r="AT140" s="288" t="s">
        <v>128</v>
      </c>
      <c r="AU140" s="288" t="s">
        <v>84</v>
      </c>
      <c r="AV140" s="279" t="s">
        <v>126</v>
      </c>
      <c r="AW140" s="279" t="s">
        <v>31</v>
      </c>
      <c r="AX140" s="279" t="s">
        <v>82</v>
      </c>
      <c r="AY140" s="288" t="s">
        <v>120</v>
      </c>
    </row>
    <row r="141" spans="1:65" s="162" customFormat="1" ht="33" customHeight="1">
      <c r="A141" s="158"/>
      <c r="B141" s="159"/>
      <c r="C141" s="254" t="s">
        <v>143</v>
      </c>
      <c r="D141" s="254" t="s">
        <v>122</v>
      </c>
      <c r="E141" s="255" t="s">
        <v>425</v>
      </c>
      <c r="F141" s="256" t="s">
        <v>426</v>
      </c>
      <c r="G141" s="257" t="s">
        <v>125</v>
      </c>
      <c r="H141" s="258">
        <v>78.9</v>
      </c>
      <c r="I141" s="77"/>
      <c r="J141" s="259">
        <f>ROUND(I141*H141,2)</f>
        <v>0</v>
      </c>
      <c r="K141" s="260"/>
      <c r="L141" s="159"/>
      <c r="M141" s="261" t="s">
        <v>1</v>
      </c>
      <c r="N141" s="262" t="s">
        <v>40</v>
      </c>
      <c r="O141" s="263"/>
      <c r="P141" s="264">
        <f>O141*H141</f>
        <v>0</v>
      </c>
      <c r="Q141" s="264">
        <v>6E-05</v>
      </c>
      <c r="R141" s="264">
        <f>Q141*H141</f>
        <v>0.004734</v>
      </c>
      <c r="S141" s="264">
        <v>0.092</v>
      </c>
      <c r="T141" s="265">
        <f>S141*H141</f>
        <v>7.258800000000001</v>
      </c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R141" s="266" t="s">
        <v>126</v>
      </c>
      <c r="AT141" s="266" t="s">
        <v>122</v>
      </c>
      <c r="AU141" s="266" t="s">
        <v>84</v>
      </c>
      <c r="AY141" s="148" t="s">
        <v>120</v>
      </c>
      <c r="BE141" s="267">
        <f>IF(N141="základní",J141,0)</f>
        <v>0</v>
      </c>
      <c r="BF141" s="267">
        <f>IF(N141="snížená",J141,0)</f>
        <v>0</v>
      </c>
      <c r="BG141" s="267">
        <f>IF(N141="zákl. přenesená",J141,0)</f>
        <v>0</v>
      </c>
      <c r="BH141" s="267">
        <f>IF(N141="sníž. přenesená",J141,0)</f>
        <v>0</v>
      </c>
      <c r="BI141" s="267">
        <f>IF(N141="nulová",J141,0)</f>
        <v>0</v>
      </c>
      <c r="BJ141" s="148" t="s">
        <v>82</v>
      </c>
      <c r="BK141" s="267">
        <f>ROUND(I141*H141,2)</f>
        <v>0</v>
      </c>
      <c r="BL141" s="148" t="s">
        <v>126</v>
      </c>
      <c r="BM141" s="266" t="s">
        <v>427</v>
      </c>
    </row>
    <row r="142" spans="2:51" s="268" customFormat="1" ht="12">
      <c r="B142" s="269"/>
      <c r="C142" s="270"/>
      <c r="D142" s="271" t="s">
        <v>128</v>
      </c>
      <c r="E142" s="272" t="s">
        <v>1</v>
      </c>
      <c r="F142" s="273" t="s">
        <v>428</v>
      </c>
      <c r="G142" s="270"/>
      <c r="H142" s="274">
        <v>78.9</v>
      </c>
      <c r="I142" s="56"/>
      <c r="J142" s="270"/>
      <c r="L142" s="269"/>
      <c r="M142" s="275"/>
      <c r="N142" s="276"/>
      <c r="O142" s="276"/>
      <c r="P142" s="276"/>
      <c r="Q142" s="276"/>
      <c r="R142" s="276"/>
      <c r="S142" s="276"/>
      <c r="T142" s="277"/>
      <c r="AT142" s="278" t="s">
        <v>128</v>
      </c>
      <c r="AU142" s="278" t="s">
        <v>84</v>
      </c>
      <c r="AV142" s="268" t="s">
        <v>84</v>
      </c>
      <c r="AW142" s="268" t="s">
        <v>31</v>
      </c>
      <c r="AX142" s="268" t="s">
        <v>82</v>
      </c>
      <c r="AY142" s="278" t="s">
        <v>120</v>
      </c>
    </row>
    <row r="143" spans="1:65" s="162" customFormat="1" ht="33" customHeight="1">
      <c r="A143" s="158"/>
      <c r="B143" s="159"/>
      <c r="C143" s="254" t="s">
        <v>149</v>
      </c>
      <c r="D143" s="254" t="s">
        <v>122</v>
      </c>
      <c r="E143" s="255" t="s">
        <v>429</v>
      </c>
      <c r="F143" s="256" t="s">
        <v>430</v>
      </c>
      <c r="G143" s="257" t="s">
        <v>125</v>
      </c>
      <c r="H143" s="258">
        <v>222.6</v>
      </c>
      <c r="I143" s="77"/>
      <c r="J143" s="259">
        <f>ROUND(I143*H143,2)</f>
        <v>0</v>
      </c>
      <c r="K143" s="260"/>
      <c r="L143" s="159"/>
      <c r="M143" s="261" t="s">
        <v>1</v>
      </c>
      <c r="N143" s="262" t="s">
        <v>40</v>
      </c>
      <c r="O143" s="263"/>
      <c r="P143" s="264">
        <f>O143*H143</f>
        <v>0</v>
      </c>
      <c r="Q143" s="264">
        <v>0.00016</v>
      </c>
      <c r="R143" s="264">
        <f>Q143*H143</f>
        <v>0.035616</v>
      </c>
      <c r="S143" s="264">
        <v>0.23</v>
      </c>
      <c r="T143" s="265">
        <f>S143*H143</f>
        <v>51.198</v>
      </c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R143" s="266" t="s">
        <v>126</v>
      </c>
      <c r="AT143" s="266" t="s">
        <v>122</v>
      </c>
      <c r="AU143" s="266" t="s">
        <v>84</v>
      </c>
      <c r="AY143" s="148" t="s">
        <v>120</v>
      </c>
      <c r="BE143" s="267">
        <f>IF(N143="základní",J143,0)</f>
        <v>0</v>
      </c>
      <c r="BF143" s="267">
        <f>IF(N143="snížená",J143,0)</f>
        <v>0</v>
      </c>
      <c r="BG143" s="267">
        <f>IF(N143="zákl. přenesená",J143,0)</f>
        <v>0</v>
      </c>
      <c r="BH143" s="267">
        <f>IF(N143="sníž. přenesená",J143,0)</f>
        <v>0</v>
      </c>
      <c r="BI143" s="267">
        <f>IF(N143="nulová",J143,0)</f>
        <v>0</v>
      </c>
      <c r="BJ143" s="148" t="s">
        <v>82</v>
      </c>
      <c r="BK143" s="267">
        <f>ROUND(I143*H143,2)</f>
        <v>0</v>
      </c>
      <c r="BL143" s="148" t="s">
        <v>126</v>
      </c>
      <c r="BM143" s="266" t="s">
        <v>431</v>
      </c>
    </row>
    <row r="144" spans="2:51" s="268" customFormat="1" ht="12">
      <c r="B144" s="269"/>
      <c r="C144" s="270"/>
      <c r="D144" s="271" t="s">
        <v>128</v>
      </c>
      <c r="E144" s="272" t="s">
        <v>1</v>
      </c>
      <c r="F144" s="273" t="s">
        <v>420</v>
      </c>
      <c r="G144" s="270"/>
      <c r="H144" s="274">
        <v>143.4</v>
      </c>
      <c r="I144" s="56"/>
      <c r="J144" s="270"/>
      <c r="L144" s="269"/>
      <c r="M144" s="275"/>
      <c r="N144" s="276"/>
      <c r="O144" s="276"/>
      <c r="P144" s="276"/>
      <c r="Q144" s="276"/>
      <c r="R144" s="276"/>
      <c r="S144" s="276"/>
      <c r="T144" s="277"/>
      <c r="AT144" s="278" t="s">
        <v>128</v>
      </c>
      <c r="AU144" s="278" t="s">
        <v>84</v>
      </c>
      <c r="AV144" s="268" t="s">
        <v>84</v>
      </c>
      <c r="AW144" s="268" t="s">
        <v>31</v>
      </c>
      <c r="AX144" s="268" t="s">
        <v>75</v>
      </c>
      <c r="AY144" s="278" t="s">
        <v>120</v>
      </c>
    </row>
    <row r="145" spans="2:51" s="268" customFormat="1" ht="12">
      <c r="B145" s="269"/>
      <c r="C145" s="270"/>
      <c r="D145" s="271" t="s">
        <v>128</v>
      </c>
      <c r="E145" s="272" t="s">
        <v>1</v>
      </c>
      <c r="F145" s="273" t="s">
        <v>421</v>
      </c>
      <c r="G145" s="270"/>
      <c r="H145" s="274">
        <v>10.4</v>
      </c>
      <c r="I145" s="56"/>
      <c r="J145" s="270"/>
      <c r="L145" s="269"/>
      <c r="M145" s="275"/>
      <c r="N145" s="276"/>
      <c r="O145" s="276"/>
      <c r="P145" s="276"/>
      <c r="Q145" s="276"/>
      <c r="R145" s="276"/>
      <c r="S145" s="276"/>
      <c r="T145" s="277"/>
      <c r="AT145" s="278" t="s">
        <v>128</v>
      </c>
      <c r="AU145" s="278" t="s">
        <v>84</v>
      </c>
      <c r="AV145" s="268" t="s">
        <v>84</v>
      </c>
      <c r="AW145" s="268" t="s">
        <v>31</v>
      </c>
      <c r="AX145" s="268" t="s">
        <v>75</v>
      </c>
      <c r="AY145" s="278" t="s">
        <v>120</v>
      </c>
    </row>
    <row r="146" spans="2:51" s="268" customFormat="1" ht="12">
      <c r="B146" s="269"/>
      <c r="C146" s="270"/>
      <c r="D146" s="271" t="s">
        <v>128</v>
      </c>
      <c r="E146" s="272" t="s">
        <v>1</v>
      </c>
      <c r="F146" s="273" t="s">
        <v>432</v>
      </c>
      <c r="G146" s="270"/>
      <c r="H146" s="274">
        <v>25.5</v>
      </c>
      <c r="I146" s="56"/>
      <c r="J146" s="270"/>
      <c r="L146" s="269"/>
      <c r="M146" s="275"/>
      <c r="N146" s="276"/>
      <c r="O146" s="276"/>
      <c r="P146" s="276"/>
      <c r="Q146" s="276"/>
      <c r="R146" s="276"/>
      <c r="S146" s="276"/>
      <c r="T146" s="277"/>
      <c r="AT146" s="278" t="s">
        <v>128</v>
      </c>
      <c r="AU146" s="278" t="s">
        <v>84</v>
      </c>
      <c r="AV146" s="268" t="s">
        <v>84</v>
      </c>
      <c r="AW146" s="268" t="s">
        <v>31</v>
      </c>
      <c r="AX146" s="268" t="s">
        <v>75</v>
      </c>
      <c r="AY146" s="278" t="s">
        <v>120</v>
      </c>
    </row>
    <row r="147" spans="2:51" s="268" customFormat="1" ht="12">
      <c r="B147" s="269"/>
      <c r="C147" s="270"/>
      <c r="D147" s="271" t="s">
        <v>128</v>
      </c>
      <c r="E147" s="272" t="s">
        <v>1</v>
      </c>
      <c r="F147" s="273" t="s">
        <v>423</v>
      </c>
      <c r="G147" s="270"/>
      <c r="H147" s="274">
        <v>34.7</v>
      </c>
      <c r="I147" s="56"/>
      <c r="J147" s="270"/>
      <c r="L147" s="269"/>
      <c r="M147" s="275"/>
      <c r="N147" s="276"/>
      <c r="O147" s="276"/>
      <c r="P147" s="276"/>
      <c r="Q147" s="276"/>
      <c r="R147" s="276"/>
      <c r="S147" s="276"/>
      <c r="T147" s="277"/>
      <c r="AT147" s="278" t="s">
        <v>128</v>
      </c>
      <c r="AU147" s="278" t="s">
        <v>84</v>
      </c>
      <c r="AV147" s="268" t="s">
        <v>84</v>
      </c>
      <c r="AW147" s="268" t="s">
        <v>31</v>
      </c>
      <c r="AX147" s="268" t="s">
        <v>75</v>
      </c>
      <c r="AY147" s="278" t="s">
        <v>120</v>
      </c>
    </row>
    <row r="148" spans="2:51" s="268" customFormat="1" ht="12">
      <c r="B148" s="269"/>
      <c r="C148" s="270"/>
      <c r="D148" s="271" t="s">
        <v>128</v>
      </c>
      <c r="E148" s="272" t="s">
        <v>1</v>
      </c>
      <c r="F148" s="273" t="s">
        <v>424</v>
      </c>
      <c r="G148" s="270"/>
      <c r="H148" s="274">
        <v>8.6</v>
      </c>
      <c r="I148" s="56"/>
      <c r="J148" s="270"/>
      <c r="L148" s="269"/>
      <c r="M148" s="275"/>
      <c r="N148" s="276"/>
      <c r="O148" s="276"/>
      <c r="P148" s="276"/>
      <c r="Q148" s="276"/>
      <c r="R148" s="276"/>
      <c r="S148" s="276"/>
      <c r="T148" s="277"/>
      <c r="AT148" s="278" t="s">
        <v>128</v>
      </c>
      <c r="AU148" s="278" t="s">
        <v>84</v>
      </c>
      <c r="AV148" s="268" t="s">
        <v>84</v>
      </c>
      <c r="AW148" s="268" t="s">
        <v>31</v>
      </c>
      <c r="AX148" s="268" t="s">
        <v>75</v>
      </c>
      <c r="AY148" s="278" t="s">
        <v>120</v>
      </c>
    </row>
    <row r="149" spans="2:51" s="279" customFormat="1" ht="12">
      <c r="B149" s="280"/>
      <c r="C149" s="281"/>
      <c r="D149" s="271" t="s">
        <v>128</v>
      </c>
      <c r="E149" s="282" t="s">
        <v>1</v>
      </c>
      <c r="F149" s="283" t="s">
        <v>148</v>
      </c>
      <c r="G149" s="281"/>
      <c r="H149" s="284">
        <v>222.6</v>
      </c>
      <c r="I149" s="57"/>
      <c r="J149" s="281"/>
      <c r="L149" s="280"/>
      <c r="M149" s="285"/>
      <c r="N149" s="286"/>
      <c r="O149" s="286"/>
      <c r="P149" s="286"/>
      <c r="Q149" s="286"/>
      <c r="R149" s="286"/>
      <c r="S149" s="286"/>
      <c r="T149" s="287"/>
      <c r="AT149" s="288" t="s">
        <v>128</v>
      </c>
      <c r="AU149" s="288" t="s">
        <v>84</v>
      </c>
      <c r="AV149" s="279" t="s">
        <v>126</v>
      </c>
      <c r="AW149" s="279" t="s">
        <v>31</v>
      </c>
      <c r="AX149" s="279" t="s">
        <v>82</v>
      </c>
      <c r="AY149" s="288" t="s">
        <v>120</v>
      </c>
    </row>
    <row r="150" spans="1:65" s="162" customFormat="1" ht="24.2" customHeight="1">
      <c r="A150" s="158"/>
      <c r="B150" s="159"/>
      <c r="C150" s="254" t="s">
        <v>151</v>
      </c>
      <c r="D150" s="254" t="s">
        <v>122</v>
      </c>
      <c r="E150" s="255" t="s">
        <v>433</v>
      </c>
      <c r="F150" s="256" t="s">
        <v>434</v>
      </c>
      <c r="G150" s="257" t="s">
        <v>150</v>
      </c>
      <c r="H150" s="258">
        <v>40</v>
      </c>
      <c r="I150" s="77"/>
      <c r="J150" s="259">
        <f aca="true" t="shared" si="0" ref="J150:J155">ROUND(I150*H150,2)</f>
        <v>0</v>
      </c>
      <c r="K150" s="260"/>
      <c r="L150" s="159"/>
      <c r="M150" s="261" t="s">
        <v>1</v>
      </c>
      <c r="N150" s="262" t="s">
        <v>40</v>
      </c>
      <c r="O150" s="263"/>
      <c r="P150" s="264">
        <f aca="true" t="shared" si="1" ref="P150:P155">O150*H150</f>
        <v>0</v>
      </c>
      <c r="Q150" s="264">
        <v>0</v>
      </c>
      <c r="R150" s="264">
        <f aca="true" t="shared" si="2" ref="R150:R155">Q150*H150</f>
        <v>0</v>
      </c>
      <c r="S150" s="264">
        <v>0</v>
      </c>
      <c r="T150" s="265">
        <f aca="true" t="shared" si="3" ref="T150:T155">S150*H150</f>
        <v>0</v>
      </c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R150" s="266" t="s">
        <v>126</v>
      </c>
      <c r="AT150" s="266" t="s">
        <v>122</v>
      </c>
      <c r="AU150" s="266" t="s">
        <v>84</v>
      </c>
      <c r="AY150" s="148" t="s">
        <v>120</v>
      </c>
      <c r="BE150" s="267">
        <f aca="true" t="shared" si="4" ref="BE150:BE155">IF(N150="základní",J150,0)</f>
        <v>0</v>
      </c>
      <c r="BF150" s="267">
        <f aca="true" t="shared" si="5" ref="BF150:BF155">IF(N150="snížená",J150,0)</f>
        <v>0</v>
      </c>
      <c r="BG150" s="267">
        <f aca="true" t="shared" si="6" ref="BG150:BG155">IF(N150="zákl. přenesená",J150,0)</f>
        <v>0</v>
      </c>
      <c r="BH150" s="267">
        <f aca="true" t="shared" si="7" ref="BH150:BH155">IF(N150="sníž. přenesená",J150,0)</f>
        <v>0</v>
      </c>
      <c r="BI150" s="267">
        <f aca="true" t="shared" si="8" ref="BI150:BI155">IF(N150="nulová",J150,0)</f>
        <v>0</v>
      </c>
      <c r="BJ150" s="148" t="s">
        <v>82</v>
      </c>
      <c r="BK150" s="267">
        <f aca="true" t="shared" si="9" ref="BK150:BK155">ROUND(I150*H150,2)</f>
        <v>0</v>
      </c>
      <c r="BL150" s="148" t="s">
        <v>126</v>
      </c>
      <c r="BM150" s="266" t="s">
        <v>435</v>
      </c>
    </row>
    <row r="151" spans="1:65" s="162" customFormat="1" ht="24.2" customHeight="1">
      <c r="A151" s="158"/>
      <c r="B151" s="159"/>
      <c r="C151" s="254" t="s">
        <v>153</v>
      </c>
      <c r="D151" s="254" t="s">
        <v>122</v>
      </c>
      <c r="E151" s="255" t="s">
        <v>436</v>
      </c>
      <c r="F151" s="256" t="s">
        <v>437</v>
      </c>
      <c r="G151" s="257" t="s">
        <v>152</v>
      </c>
      <c r="H151" s="258">
        <v>20</v>
      </c>
      <c r="I151" s="77"/>
      <c r="J151" s="259">
        <f t="shared" si="0"/>
        <v>0</v>
      </c>
      <c r="K151" s="260"/>
      <c r="L151" s="159"/>
      <c r="M151" s="261" t="s">
        <v>1</v>
      </c>
      <c r="N151" s="262" t="s">
        <v>40</v>
      </c>
      <c r="O151" s="263"/>
      <c r="P151" s="264">
        <f t="shared" si="1"/>
        <v>0</v>
      </c>
      <c r="Q151" s="264">
        <v>0</v>
      </c>
      <c r="R151" s="264">
        <f t="shared" si="2"/>
        <v>0</v>
      </c>
      <c r="S151" s="264">
        <v>0</v>
      </c>
      <c r="T151" s="265">
        <f t="shared" si="3"/>
        <v>0</v>
      </c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R151" s="266" t="s">
        <v>126</v>
      </c>
      <c r="AT151" s="266" t="s">
        <v>122</v>
      </c>
      <c r="AU151" s="266" t="s">
        <v>84</v>
      </c>
      <c r="AY151" s="148" t="s">
        <v>120</v>
      </c>
      <c r="BE151" s="267">
        <f t="shared" si="4"/>
        <v>0</v>
      </c>
      <c r="BF151" s="267">
        <f t="shared" si="5"/>
        <v>0</v>
      </c>
      <c r="BG151" s="267">
        <f t="shared" si="6"/>
        <v>0</v>
      </c>
      <c r="BH151" s="267">
        <f t="shared" si="7"/>
        <v>0</v>
      </c>
      <c r="BI151" s="267">
        <f t="shared" si="8"/>
        <v>0</v>
      </c>
      <c r="BJ151" s="148" t="s">
        <v>82</v>
      </c>
      <c r="BK151" s="267">
        <f t="shared" si="9"/>
        <v>0</v>
      </c>
      <c r="BL151" s="148" t="s">
        <v>126</v>
      </c>
      <c r="BM151" s="266" t="s">
        <v>438</v>
      </c>
    </row>
    <row r="152" spans="1:65" s="162" customFormat="1" ht="16.5" customHeight="1">
      <c r="A152" s="158"/>
      <c r="B152" s="159"/>
      <c r="C152" s="254" t="s">
        <v>158</v>
      </c>
      <c r="D152" s="254" t="s">
        <v>122</v>
      </c>
      <c r="E152" s="255" t="s">
        <v>439</v>
      </c>
      <c r="F152" s="256" t="s">
        <v>440</v>
      </c>
      <c r="G152" s="257" t="s">
        <v>140</v>
      </c>
      <c r="H152" s="258">
        <v>3</v>
      </c>
      <c r="I152" s="77"/>
      <c r="J152" s="259">
        <f t="shared" si="0"/>
        <v>0</v>
      </c>
      <c r="K152" s="260"/>
      <c r="L152" s="159"/>
      <c r="M152" s="261" t="s">
        <v>1</v>
      </c>
      <c r="N152" s="262" t="s">
        <v>40</v>
      </c>
      <c r="O152" s="263"/>
      <c r="P152" s="264">
        <f t="shared" si="1"/>
        <v>0</v>
      </c>
      <c r="Q152" s="264">
        <v>0.0369</v>
      </c>
      <c r="R152" s="264">
        <f t="shared" si="2"/>
        <v>0.1107</v>
      </c>
      <c r="S152" s="264">
        <v>0</v>
      </c>
      <c r="T152" s="265">
        <f t="shared" si="3"/>
        <v>0</v>
      </c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R152" s="266" t="s">
        <v>126</v>
      </c>
      <c r="AT152" s="266" t="s">
        <v>122</v>
      </c>
      <c r="AU152" s="266" t="s">
        <v>84</v>
      </c>
      <c r="AY152" s="148" t="s">
        <v>120</v>
      </c>
      <c r="BE152" s="267">
        <f t="shared" si="4"/>
        <v>0</v>
      </c>
      <c r="BF152" s="267">
        <f t="shared" si="5"/>
        <v>0</v>
      </c>
      <c r="BG152" s="267">
        <f t="shared" si="6"/>
        <v>0</v>
      </c>
      <c r="BH152" s="267">
        <f t="shared" si="7"/>
        <v>0</v>
      </c>
      <c r="BI152" s="267">
        <f t="shared" si="8"/>
        <v>0</v>
      </c>
      <c r="BJ152" s="148" t="s">
        <v>82</v>
      </c>
      <c r="BK152" s="267">
        <f t="shared" si="9"/>
        <v>0</v>
      </c>
      <c r="BL152" s="148" t="s">
        <v>126</v>
      </c>
      <c r="BM152" s="266" t="s">
        <v>441</v>
      </c>
    </row>
    <row r="153" spans="1:65" s="162" customFormat="1" ht="24.2" customHeight="1">
      <c r="A153" s="158"/>
      <c r="B153" s="159"/>
      <c r="C153" s="254" t="s">
        <v>163</v>
      </c>
      <c r="D153" s="254" t="s">
        <v>122</v>
      </c>
      <c r="E153" s="255" t="s">
        <v>442</v>
      </c>
      <c r="F153" s="256" t="s">
        <v>443</v>
      </c>
      <c r="G153" s="257" t="s">
        <v>140</v>
      </c>
      <c r="H153" s="258">
        <v>8</v>
      </c>
      <c r="I153" s="77"/>
      <c r="J153" s="259">
        <f t="shared" si="0"/>
        <v>0</v>
      </c>
      <c r="K153" s="260"/>
      <c r="L153" s="159"/>
      <c r="M153" s="261" t="s">
        <v>1</v>
      </c>
      <c r="N153" s="262" t="s">
        <v>40</v>
      </c>
      <c r="O153" s="263"/>
      <c r="P153" s="264">
        <f t="shared" si="1"/>
        <v>0</v>
      </c>
      <c r="Q153" s="264">
        <v>0.01269</v>
      </c>
      <c r="R153" s="264">
        <f t="shared" si="2"/>
        <v>0.10152</v>
      </c>
      <c r="S153" s="264">
        <v>0</v>
      </c>
      <c r="T153" s="265">
        <f t="shared" si="3"/>
        <v>0</v>
      </c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R153" s="266" t="s">
        <v>126</v>
      </c>
      <c r="AT153" s="266" t="s">
        <v>122</v>
      </c>
      <c r="AU153" s="266" t="s">
        <v>84</v>
      </c>
      <c r="AY153" s="148" t="s">
        <v>120</v>
      </c>
      <c r="BE153" s="267">
        <f t="shared" si="4"/>
        <v>0</v>
      </c>
      <c r="BF153" s="267">
        <f t="shared" si="5"/>
        <v>0</v>
      </c>
      <c r="BG153" s="267">
        <f t="shared" si="6"/>
        <v>0</v>
      </c>
      <c r="BH153" s="267">
        <f t="shared" si="7"/>
        <v>0</v>
      </c>
      <c r="BI153" s="267">
        <f t="shared" si="8"/>
        <v>0</v>
      </c>
      <c r="BJ153" s="148" t="s">
        <v>82</v>
      </c>
      <c r="BK153" s="267">
        <f t="shared" si="9"/>
        <v>0</v>
      </c>
      <c r="BL153" s="148" t="s">
        <v>126</v>
      </c>
      <c r="BM153" s="266" t="s">
        <v>444</v>
      </c>
    </row>
    <row r="154" spans="1:65" s="162" customFormat="1" ht="16.5" customHeight="1">
      <c r="A154" s="158"/>
      <c r="B154" s="159"/>
      <c r="C154" s="254" t="s">
        <v>169</v>
      </c>
      <c r="D154" s="254" t="s">
        <v>122</v>
      </c>
      <c r="E154" s="255" t="s">
        <v>159</v>
      </c>
      <c r="F154" s="256" t="s">
        <v>445</v>
      </c>
      <c r="G154" s="257" t="s">
        <v>140</v>
      </c>
      <c r="H154" s="258">
        <v>12</v>
      </c>
      <c r="I154" s="77"/>
      <c r="J154" s="259">
        <f t="shared" si="0"/>
        <v>0</v>
      </c>
      <c r="K154" s="260"/>
      <c r="L154" s="159"/>
      <c r="M154" s="261" t="s">
        <v>1</v>
      </c>
      <c r="N154" s="262" t="s">
        <v>40</v>
      </c>
      <c r="O154" s="263"/>
      <c r="P154" s="264">
        <f t="shared" si="1"/>
        <v>0</v>
      </c>
      <c r="Q154" s="264">
        <v>0.0369043</v>
      </c>
      <c r="R154" s="264">
        <f t="shared" si="2"/>
        <v>0.4428516</v>
      </c>
      <c r="S154" s="264">
        <v>0</v>
      </c>
      <c r="T154" s="265">
        <f t="shared" si="3"/>
        <v>0</v>
      </c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R154" s="266" t="s">
        <v>126</v>
      </c>
      <c r="AT154" s="266" t="s">
        <v>122</v>
      </c>
      <c r="AU154" s="266" t="s">
        <v>84</v>
      </c>
      <c r="AY154" s="148" t="s">
        <v>120</v>
      </c>
      <c r="BE154" s="267">
        <f t="shared" si="4"/>
        <v>0</v>
      </c>
      <c r="BF154" s="267">
        <f t="shared" si="5"/>
        <v>0</v>
      </c>
      <c r="BG154" s="267">
        <f t="shared" si="6"/>
        <v>0</v>
      </c>
      <c r="BH154" s="267">
        <f t="shared" si="7"/>
        <v>0</v>
      </c>
      <c r="BI154" s="267">
        <f t="shared" si="8"/>
        <v>0</v>
      </c>
      <c r="BJ154" s="148" t="s">
        <v>82</v>
      </c>
      <c r="BK154" s="267">
        <f t="shared" si="9"/>
        <v>0</v>
      </c>
      <c r="BL154" s="148" t="s">
        <v>126</v>
      </c>
      <c r="BM154" s="266" t="s">
        <v>446</v>
      </c>
    </row>
    <row r="155" spans="1:65" s="162" customFormat="1" ht="24.2" customHeight="1">
      <c r="A155" s="158"/>
      <c r="B155" s="159"/>
      <c r="C155" s="254" t="s">
        <v>173</v>
      </c>
      <c r="D155" s="254" t="s">
        <v>122</v>
      </c>
      <c r="E155" s="255" t="s">
        <v>447</v>
      </c>
      <c r="F155" s="256" t="s">
        <v>448</v>
      </c>
      <c r="G155" s="257" t="s">
        <v>166</v>
      </c>
      <c r="H155" s="258">
        <v>124.2</v>
      </c>
      <c r="I155" s="77"/>
      <c r="J155" s="259">
        <f t="shared" si="0"/>
        <v>0</v>
      </c>
      <c r="K155" s="260"/>
      <c r="L155" s="159"/>
      <c r="M155" s="261" t="s">
        <v>1</v>
      </c>
      <c r="N155" s="262" t="s">
        <v>40</v>
      </c>
      <c r="O155" s="263"/>
      <c r="P155" s="264">
        <f t="shared" si="1"/>
        <v>0</v>
      </c>
      <c r="Q155" s="264">
        <v>0</v>
      </c>
      <c r="R155" s="264">
        <f t="shared" si="2"/>
        <v>0</v>
      </c>
      <c r="S155" s="264">
        <v>0</v>
      </c>
      <c r="T155" s="265">
        <f t="shared" si="3"/>
        <v>0</v>
      </c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R155" s="266" t="s">
        <v>126</v>
      </c>
      <c r="AT155" s="266" t="s">
        <v>122</v>
      </c>
      <c r="AU155" s="266" t="s">
        <v>84</v>
      </c>
      <c r="AY155" s="148" t="s">
        <v>120</v>
      </c>
      <c r="BE155" s="267">
        <f t="shared" si="4"/>
        <v>0</v>
      </c>
      <c r="BF155" s="267">
        <f t="shared" si="5"/>
        <v>0</v>
      </c>
      <c r="BG155" s="267">
        <f t="shared" si="6"/>
        <v>0</v>
      </c>
      <c r="BH155" s="267">
        <f t="shared" si="7"/>
        <v>0</v>
      </c>
      <c r="BI155" s="267">
        <f t="shared" si="8"/>
        <v>0</v>
      </c>
      <c r="BJ155" s="148" t="s">
        <v>82</v>
      </c>
      <c r="BK155" s="267">
        <f t="shared" si="9"/>
        <v>0</v>
      </c>
      <c r="BL155" s="148" t="s">
        <v>126</v>
      </c>
      <c r="BM155" s="266" t="s">
        <v>449</v>
      </c>
    </row>
    <row r="156" spans="2:51" s="268" customFormat="1" ht="12">
      <c r="B156" s="269"/>
      <c r="C156" s="270"/>
      <c r="D156" s="271" t="s">
        <v>128</v>
      </c>
      <c r="E156" s="272" t="s">
        <v>1</v>
      </c>
      <c r="F156" s="273" t="s">
        <v>450</v>
      </c>
      <c r="G156" s="270"/>
      <c r="H156" s="274">
        <v>124.2</v>
      </c>
      <c r="I156" s="56"/>
      <c r="J156" s="270"/>
      <c r="L156" s="269"/>
      <c r="M156" s="275"/>
      <c r="N156" s="276"/>
      <c r="O156" s="276"/>
      <c r="P156" s="276"/>
      <c r="Q156" s="276"/>
      <c r="R156" s="276"/>
      <c r="S156" s="276"/>
      <c r="T156" s="277"/>
      <c r="AT156" s="278" t="s">
        <v>128</v>
      </c>
      <c r="AU156" s="278" t="s">
        <v>84</v>
      </c>
      <c r="AV156" s="268" t="s">
        <v>84</v>
      </c>
      <c r="AW156" s="268" t="s">
        <v>31</v>
      </c>
      <c r="AX156" s="268" t="s">
        <v>82</v>
      </c>
      <c r="AY156" s="278" t="s">
        <v>120</v>
      </c>
    </row>
    <row r="157" spans="1:65" s="162" customFormat="1" ht="33" customHeight="1">
      <c r="A157" s="158"/>
      <c r="B157" s="159"/>
      <c r="C157" s="254" t="s">
        <v>177</v>
      </c>
      <c r="D157" s="254" t="s">
        <v>122</v>
      </c>
      <c r="E157" s="255" t="s">
        <v>451</v>
      </c>
      <c r="F157" s="256" t="s">
        <v>452</v>
      </c>
      <c r="G157" s="257" t="s">
        <v>166</v>
      </c>
      <c r="H157" s="258">
        <v>526.24</v>
      </c>
      <c r="I157" s="77"/>
      <c r="J157" s="259">
        <f>ROUND(I157*H157,2)</f>
        <v>0</v>
      </c>
      <c r="K157" s="260"/>
      <c r="L157" s="159"/>
      <c r="M157" s="261" t="s">
        <v>1</v>
      </c>
      <c r="N157" s="262" t="s">
        <v>40</v>
      </c>
      <c r="O157" s="263"/>
      <c r="P157" s="264">
        <f>O157*H157</f>
        <v>0</v>
      </c>
      <c r="Q157" s="264">
        <v>0</v>
      </c>
      <c r="R157" s="264">
        <f>Q157*H157</f>
        <v>0</v>
      </c>
      <c r="S157" s="264">
        <v>0</v>
      </c>
      <c r="T157" s="265">
        <f>S157*H157</f>
        <v>0</v>
      </c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R157" s="266" t="s">
        <v>126</v>
      </c>
      <c r="AT157" s="266" t="s">
        <v>122</v>
      </c>
      <c r="AU157" s="266" t="s">
        <v>84</v>
      </c>
      <c r="AY157" s="148" t="s">
        <v>120</v>
      </c>
      <c r="BE157" s="267">
        <f>IF(N157="základní",J157,0)</f>
        <v>0</v>
      </c>
      <c r="BF157" s="267">
        <f>IF(N157="snížená",J157,0)</f>
        <v>0</v>
      </c>
      <c r="BG157" s="267">
        <f>IF(N157="zákl. přenesená",J157,0)</f>
        <v>0</v>
      </c>
      <c r="BH157" s="267">
        <f>IF(N157="sníž. přenesená",J157,0)</f>
        <v>0</v>
      </c>
      <c r="BI157" s="267">
        <f>IF(N157="nulová",J157,0)</f>
        <v>0</v>
      </c>
      <c r="BJ157" s="148" t="s">
        <v>82</v>
      </c>
      <c r="BK157" s="267">
        <f>ROUND(I157*H157,2)</f>
        <v>0</v>
      </c>
      <c r="BL157" s="148" t="s">
        <v>126</v>
      </c>
      <c r="BM157" s="266" t="s">
        <v>453</v>
      </c>
    </row>
    <row r="158" spans="2:51" s="268" customFormat="1" ht="22.5">
      <c r="B158" s="269"/>
      <c r="C158" s="270"/>
      <c r="D158" s="271" t="s">
        <v>128</v>
      </c>
      <c r="E158" s="272" t="s">
        <v>1</v>
      </c>
      <c r="F158" s="273" t="s">
        <v>454</v>
      </c>
      <c r="G158" s="270"/>
      <c r="H158" s="274">
        <v>502.3</v>
      </c>
      <c r="I158" s="56"/>
      <c r="J158" s="270"/>
      <c r="L158" s="269"/>
      <c r="M158" s="275"/>
      <c r="N158" s="276"/>
      <c r="O158" s="276"/>
      <c r="P158" s="276"/>
      <c r="Q158" s="276"/>
      <c r="R158" s="276"/>
      <c r="S158" s="276"/>
      <c r="T158" s="277"/>
      <c r="AT158" s="278" t="s">
        <v>128</v>
      </c>
      <c r="AU158" s="278" t="s">
        <v>84</v>
      </c>
      <c r="AV158" s="268" t="s">
        <v>84</v>
      </c>
      <c r="AW158" s="268" t="s">
        <v>31</v>
      </c>
      <c r="AX158" s="268" t="s">
        <v>75</v>
      </c>
      <c r="AY158" s="278" t="s">
        <v>120</v>
      </c>
    </row>
    <row r="159" spans="2:51" s="268" customFormat="1" ht="12">
      <c r="B159" s="269"/>
      <c r="C159" s="270"/>
      <c r="D159" s="271" t="s">
        <v>128</v>
      </c>
      <c r="E159" s="272" t="s">
        <v>1</v>
      </c>
      <c r="F159" s="273" t="s">
        <v>455</v>
      </c>
      <c r="G159" s="270"/>
      <c r="H159" s="274">
        <v>23.94</v>
      </c>
      <c r="I159" s="56"/>
      <c r="J159" s="270"/>
      <c r="L159" s="269"/>
      <c r="M159" s="275"/>
      <c r="N159" s="276"/>
      <c r="O159" s="276"/>
      <c r="P159" s="276"/>
      <c r="Q159" s="276"/>
      <c r="R159" s="276"/>
      <c r="S159" s="276"/>
      <c r="T159" s="277"/>
      <c r="AT159" s="278" t="s">
        <v>128</v>
      </c>
      <c r="AU159" s="278" t="s">
        <v>84</v>
      </c>
      <c r="AV159" s="268" t="s">
        <v>84</v>
      </c>
      <c r="AW159" s="268" t="s">
        <v>31</v>
      </c>
      <c r="AX159" s="268" t="s">
        <v>75</v>
      </c>
      <c r="AY159" s="278" t="s">
        <v>120</v>
      </c>
    </row>
    <row r="160" spans="2:51" s="279" customFormat="1" ht="12">
      <c r="B160" s="280"/>
      <c r="C160" s="281"/>
      <c r="D160" s="271" t="s">
        <v>128</v>
      </c>
      <c r="E160" s="282" t="s">
        <v>1</v>
      </c>
      <c r="F160" s="283" t="s">
        <v>148</v>
      </c>
      <c r="G160" s="281"/>
      <c r="H160" s="284">
        <v>526.24</v>
      </c>
      <c r="I160" s="57"/>
      <c r="J160" s="281"/>
      <c r="L160" s="280"/>
      <c r="M160" s="285"/>
      <c r="N160" s="286"/>
      <c r="O160" s="286"/>
      <c r="P160" s="286"/>
      <c r="Q160" s="286"/>
      <c r="R160" s="286"/>
      <c r="S160" s="286"/>
      <c r="T160" s="287"/>
      <c r="AT160" s="288" t="s">
        <v>128</v>
      </c>
      <c r="AU160" s="288" t="s">
        <v>84</v>
      </c>
      <c r="AV160" s="279" t="s">
        <v>126</v>
      </c>
      <c r="AW160" s="279" t="s">
        <v>31</v>
      </c>
      <c r="AX160" s="279" t="s">
        <v>82</v>
      </c>
      <c r="AY160" s="288" t="s">
        <v>120</v>
      </c>
    </row>
    <row r="161" spans="1:65" s="162" customFormat="1" ht="21.75" customHeight="1">
      <c r="A161" s="158"/>
      <c r="B161" s="159"/>
      <c r="C161" s="254" t="s">
        <v>181</v>
      </c>
      <c r="D161" s="254" t="s">
        <v>122</v>
      </c>
      <c r="E161" s="255" t="s">
        <v>174</v>
      </c>
      <c r="F161" s="256" t="s">
        <v>175</v>
      </c>
      <c r="G161" s="257" t="s">
        <v>125</v>
      </c>
      <c r="H161" s="258">
        <v>877.2</v>
      </c>
      <c r="I161" s="77"/>
      <c r="J161" s="259">
        <f>ROUND(I161*H161,2)</f>
        <v>0</v>
      </c>
      <c r="K161" s="260"/>
      <c r="L161" s="159"/>
      <c r="M161" s="261" t="s">
        <v>1</v>
      </c>
      <c r="N161" s="262" t="s">
        <v>40</v>
      </c>
      <c r="O161" s="263"/>
      <c r="P161" s="264">
        <f>O161*H161</f>
        <v>0</v>
      </c>
      <c r="Q161" s="264">
        <v>0.00058</v>
      </c>
      <c r="R161" s="264">
        <f>Q161*H161</f>
        <v>0.508776</v>
      </c>
      <c r="S161" s="264">
        <v>0</v>
      </c>
      <c r="T161" s="265">
        <f>S161*H161</f>
        <v>0</v>
      </c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R161" s="266" t="s">
        <v>126</v>
      </c>
      <c r="AT161" s="266" t="s">
        <v>122</v>
      </c>
      <c r="AU161" s="266" t="s">
        <v>84</v>
      </c>
      <c r="AY161" s="148" t="s">
        <v>120</v>
      </c>
      <c r="BE161" s="267">
        <f>IF(N161="základní",J161,0)</f>
        <v>0</v>
      </c>
      <c r="BF161" s="267">
        <f>IF(N161="snížená",J161,0)</f>
        <v>0</v>
      </c>
      <c r="BG161" s="267">
        <f>IF(N161="zákl. přenesená",J161,0)</f>
        <v>0</v>
      </c>
      <c r="BH161" s="267">
        <f>IF(N161="sníž. přenesená",J161,0)</f>
        <v>0</v>
      </c>
      <c r="BI161" s="267">
        <f>IF(N161="nulová",J161,0)</f>
        <v>0</v>
      </c>
      <c r="BJ161" s="148" t="s">
        <v>82</v>
      </c>
      <c r="BK161" s="267">
        <f>ROUND(I161*H161,2)</f>
        <v>0</v>
      </c>
      <c r="BL161" s="148" t="s">
        <v>126</v>
      </c>
      <c r="BM161" s="266" t="s">
        <v>456</v>
      </c>
    </row>
    <row r="162" spans="2:51" s="268" customFormat="1" ht="22.5">
      <c r="B162" s="269"/>
      <c r="C162" s="270"/>
      <c r="D162" s="271" t="s">
        <v>128</v>
      </c>
      <c r="E162" s="272" t="s">
        <v>1</v>
      </c>
      <c r="F162" s="273" t="s">
        <v>457</v>
      </c>
      <c r="G162" s="270"/>
      <c r="H162" s="274">
        <v>837.3</v>
      </c>
      <c r="I162" s="56"/>
      <c r="J162" s="270"/>
      <c r="L162" s="269"/>
      <c r="M162" s="275"/>
      <c r="N162" s="276"/>
      <c r="O162" s="276"/>
      <c r="P162" s="276"/>
      <c r="Q162" s="276"/>
      <c r="R162" s="276"/>
      <c r="S162" s="276"/>
      <c r="T162" s="277"/>
      <c r="AT162" s="278" t="s">
        <v>128</v>
      </c>
      <c r="AU162" s="278" t="s">
        <v>84</v>
      </c>
      <c r="AV162" s="268" t="s">
        <v>84</v>
      </c>
      <c r="AW162" s="268" t="s">
        <v>31</v>
      </c>
      <c r="AX162" s="268" t="s">
        <v>75</v>
      </c>
      <c r="AY162" s="278" t="s">
        <v>120</v>
      </c>
    </row>
    <row r="163" spans="2:51" s="268" customFormat="1" ht="12">
      <c r="B163" s="269"/>
      <c r="C163" s="270"/>
      <c r="D163" s="271" t="s">
        <v>128</v>
      </c>
      <c r="E163" s="272" t="s">
        <v>1</v>
      </c>
      <c r="F163" s="273" t="s">
        <v>458</v>
      </c>
      <c r="G163" s="270"/>
      <c r="H163" s="274">
        <v>39.9</v>
      </c>
      <c r="I163" s="56"/>
      <c r="J163" s="270"/>
      <c r="L163" s="269"/>
      <c r="M163" s="275"/>
      <c r="N163" s="276"/>
      <c r="O163" s="276"/>
      <c r="P163" s="276"/>
      <c r="Q163" s="276"/>
      <c r="R163" s="276"/>
      <c r="S163" s="276"/>
      <c r="T163" s="277"/>
      <c r="AT163" s="278" t="s">
        <v>128</v>
      </c>
      <c r="AU163" s="278" t="s">
        <v>84</v>
      </c>
      <c r="AV163" s="268" t="s">
        <v>84</v>
      </c>
      <c r="AW163" s="268" t="s">
        <v>31</v>
      </c>
      <c r="AX163" s="268" t="s">
        <v>75</v>
      </c>
      <c r="AY163" s="278" t="s">
        <v>120</v>
      </c>
    </row>
    <row r="164" spans="2:51" s="279" customFormat="1" ht="12">
      <c r="B164" s="280"/>
      <c r="C164" s="281"/>
      <c r="D164" s="271" t="s">
        <v>128</v>
      </c>
      <c r="E164" s="282" t="s">
        <v>1</v>
      </c>
      <c r="F164" s="283" t="s">
        <v>148</v>
      </c>
      <c r="G164" s="281"/>
      <c r="H164" s="284">
        <v>877.1999999999999</v>
      </c>
      <c r="I164" s="57"/>
      <c r="J164" s="281"/>
      <c r="L164" s="280"/>
      <c r="M164" s="285"/>
      <c r="N164" s="286"/>
      <c r="O164" s="286"/>
      <c r="P164" s="286"/>
      <c r="Q164" s="286"/>
      <c r="R164" s="286"/>
      <c r="S164" s="286"/>
      <c r="T164" s="287"/>
      <c r="AT164" s="288" t="s">
        <v>128</v>
      </c>
      <c r="AU164" s="288" t="s">
        <v>84</v>
      </c>
      <c r="AV164" s="279" t="s">
        <v>126</v>
      </c>
      <c r="AW164" s="279" t="s">
        <v>31</v>
      </c>
      <c r="AX164" s="279" t="s">
        <v>82</v>
      </c>
      <c r="AY164" s="288" t="s">
        <v>120</v>
      </c>
    </row>
    <row r="165" spans="1:65" s="162" customFormat="1" ht="21.75" customHeight="1">
      <c r="A165" s="158"/>
      <c r="B165" s="159"/>
      <c r="C165" s="254" t="s">
        <v>8</v>
      </c>
      <c r="D165" s="254" t="s">
        <v>122</v>
      </c>
      <c r="E165" s="255" t="s">
        <v>178</v>
      </c>
      <c r="F165" s="256" t="s">
        <v>179</v>
      </c>
      <c r="G165" s="257" t="s">
        <v>125</v>
      </c>
      <c r="H165" s="258">
        <v>877.2</v>
      </c>
      <c r="I165" s="77"/>
      <c r="J165" s="259">
        <f>ROUND(I165*H165,2)</f>
        <v>0</v>
      </c>
      <c r="K165" s="260"/>
      <c r="L165" s="159"/>
      <c r="M165" s="261" t="s">
        <v>1</v>
      </c>
      <c r="N165" s="262" t="s">
        <v>40</v>
      </c>
      <c r="O165" s="263"/>
      <c r="P165" s="264">
        <f>O165*H165</f>
        <v>0</v>
      </c>
      <c r="Q165" s="264">
        <v>0</v>
      </c>
      <c r="R165" s="264">
        <f>Q165*H165</f>
        <v>0</v>
      </c>
      <c r="S165" s="264">
        <v>0</v>
      </c>
      <c r="T165" s="265">
        <f>S165*H165</f>
        <v>0</v>
      </c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R165" s="266" t="s">
        <v>126</v>
      </c>
      <c r="AT165" s="266" t="s">
        <v>122</v>
      </c>
      <c r="AU165" s="266" t="s">
        <v>84</v>
      </c>
      <c r="AY165" s="148" t="s">
        <v>120</v>
      </c>
      <c r="BE165" s="267">
        <f>IF(N165="základní",J165,0)</f>
        <v>0</v>
      </c>
      <c r="BF165" s="267">
        <f>IF(N165="snížená",J165,0)</f>
        <v>0</v>
      </c>
      <c r="BG165" s="267">
        <f>IF(N165="zákl. přenesená",J165,0)</f>
        <v>0</v>
      </c>
      <c r="BH165" s="267">
        <f>IF(N165="sníž. přenesená",J165,0)</f>
        <v>0</v>
      </c>
      <c r="BI165" s="267">
        <f>IF(N165="nulová",J165,0)</f>
        <v>0</v>
      </c>
      <c r="BJ165" s="148" t="s">
        <v>82</v>
      </c>
      <c r="BK165" s="267">
        <f>ROUND(I165*H165,2)</f>
        <v>0</v>
      </c>
      <c r="BL165" s="148" t="s">
        <v>126</v>
      </c>
      <c r="BM165" s="266" t="s">
        <v>459</v>
      </c>
    </row>
    <row r="166" spans="2:51" s="268" customFormat="1" ht="22.5">
      <c r="B166" s="269"/>
      <c r="C166" s="270"/>
      <c r="D166" s="271" t="s">
        <v>128</v>
      </c>
      <c r="E166" s="272" t="s">
        <v>1</v>
      </c>
      <c r="F166" s="273" t="s">
        <v>457</v>
      </c>
      <c r="G166" s="270"/>
      <c r="H166" s="274">
        <v>837.3</v>
      </c>
      <c r="I166" s="56"/>
      <c r="J166" s="270"/>
      <c r="L166" s="269"/>
      <c r="M166" s="275"/>
      <c r="N166" s="276"/>
      <c r="O166" s="276"/>
      <c r="P166" s="276"/>
      <c r="Q166" s="276"/>
      <c r="R166" s="276"/>
      <c r="S166" s="276"/>
      <c r="T166" s="277"/>
      <c r="AT166" s="278" t="s">
        <v>128</v>
      </c>
      <c r="AU166" s="278" t="s">
        <v>84</v>
      </c>
      <c r="AV166" s="268" t="s">
        <v>84</v>
      </c>
      <c r="AW166" s="268" t="s">
        <v>31</v>
      </c>
      <c r="AX166" s="268" t="s">
        <v>75</v>
      </c>
      <c r="AY166" s="278" t="s">
        <v>120</v>
      </c>
    </row>
    <row r="167" spans="2:51" s="268" customFormat="1" ht="12">
      <c r="B167" s="269"/>
      <c r="C167" s="270"/>
      <c r="D167" s="271" t="s">
        <v>128</v>
      </c>
      <c r="E167" s="272" t="s">
        <v>1</v>
      </c>
      <c r="F167" s="273" t="s">
        <v>458</v>
      </c>
      <c r="G167" s="270"/>
      <c r="H167" s="274">
        <v>39.9</v>
      </c>
      <c r="I167" s="56"/>
      <c r="J167" s="270"/>
      <c r="L167" s="269"/>
      <c r="M167" s="275"/>
      <c r="N167" s="276"/>
      <c r="O167" s="276"/>
      <c r="P167" s="276"/>
      <c r="Q167" s="276"/>
      <c r="R167" s="276"/>
      <c r="S167" s="276"/>
      <c r="T167" s="277"/>
      <c r="AT167" s="278" t="s">
        <v>128</v>
      </c>
      <c r="AU167" s="278" t="s">
        <v>84</v>
      </c>
      <c r="AV167" s="268" t="s">
        <v>84</v>
      </c>
      <c r="AW167" s="268" t="s">
        <v>31</v>
      </c>
      <c r="AX167" s="268" t="s">
        <v>75</v>
      </c>
      <c r="AY167" s="278" t="s">
        <v>120</v>
      </c>
    </row>
    <row r="168" spans="2:51" s="279" customFormat="1" ht="12">
      <c r="B168" s="280"/>
      <c r="C168" s="281"/>
      <c r="D168" s="271" t="s">
        <v>128</v>
      </c>
      <c r="E168" s="282" t="s">
        <v>1</v>
      </c>
      <c r="F168" s="283" t="s">
        <v>148</v>
      </c>
      <c r="G168" s="281"/>
      <c r="H168" s="284">
        <v>877.1999999999999</v>
      </c>
      <c r="I168" s="57"/>
      <c r="J168" s="281"/>
      <c r="L168" s="280"/>
      <c r="M168" s="285"/>
      <c r="N168" s="286"/>
      <c r="O168" s="286"/>
      <c r="P168" s="286"/>
      <c r="Q168" s="286"/>
      <c r="R168" s="286"/>
      <c r="S168" s="286"/>
      <c r="T168" s="287"/>
      <c r="AT168" s="288" t="s">
        <v>128</v>
      </c>
      <c r="AU168" s="288" t="s">
        <v>84</v>
      </c>
      <c r="AV168" s="279" t="s">
        <v>126</v>
      </c>
      <c r="AW168" s="279" t="s">
        <v>31</v>
      </c>
      <c r="AX168" s="279" t="s">
        <v>82</v>
      </c>
      <c r="AY168" s="288" t="s">
        <v>120</v>
      </c>
    </row>
    <row r="169" spans="1:65" s="162" customFormat="1" ht="44.25" customHeight="1">
      <c r="A169" s="158"/>
      <c r="B169" s="159"/>
      <c r="C169" s="254" t="s">
        <v>185</v>
      </c>
      <c r="D169" s="254" t="s">
        <v>122</v>
      </c>
      <c r="E169" s="255" t="s">
        <v>182</v>
      </c>
      <c r="F169" s="256" t="s">
        <v>183</v>
      </c>
      <c r="G169" s="257" t="s">
        <v>166</v>
      </c>
      <c r="H169" s="258">
        <v>526.24</v>
      </c>
      <c r="I169" s="77"/>
      <c r="J169" s="259">
        <f>ROUND(I169*H169,2)</f>
        <v>0</v>
      </c>
      <c r="K169" s="260"/>
      <c r="L169" s="159"/>
      <c r="M169" s="261" t="s">
        <v>1</v>
      </c>
      <c r="N169" s="262" t="s">
        <v>40</v>
      </c>
      <c r="O169" s="263"/>
      <c r="P169" s="264">
        <f>O169*H169</f>
        <v>0</v>
      </c>
      <c r="Q169" s="264">
        <v>0</v>
      </c>
      <c r="R169" s="264">
        <f>Q169*H169</f>
        <v>0</v>
      </c>
      <c r="S169" s="264">
        <v>0</v>
      </c>
      <c r="T169" s="265">
        <f>S169*H169</f>
        <v>0</v>
      </c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R169" s="266" t="s">
        <v>126</v>
      </c>
      <c r="AT169" s="266" t="s">
        <v>122</v>
      </c>
      <c r="AU169" s="266" t="s">
        <v>84</v>
      </c>
      <c r="AY169" s="148" t="s">
        <v>120</v>
      </c>
      <c r="BE169" s="267">
        <f>IF(N169="základní",J169,0)</f>
        <v>0</v>
      </c>
      <c r="BF169" s="267">
        <f>IF(N169="snížená",J169,0)</f>
        <v>0</v>
      </c>
      <c r="BG169" s="267">
        <f>IF(N169="zákl. přenesená",J169,0)</f>
        <v>0</v>
      </c>
      <c r="BH169" s="267">
        <f>IF(N169="sníž. přenesená",J169,0)</f>
        <v>0</v>
      </c>
      <c r="BI169" s="267">
        <f>IF(N169="nulová",J169,0)</f>
        <v>0</v>
      </c>
      <c r="BJ169" s="148" t="s">
        <v>82</v>
      </c>
      <c r="BK169" s="267">
        <f>ROUND(I169*H169,2)</f>
        <v>0</v>
      </c>
      <c r="BL169" s="148" t="s">
        <v>126</v>
      </c>
      <c r="BM169" s="266" t="s">
        <v>460</v>
      </c>
    </row>
    <row r="170" spans="2:51" s="268" customFormat="1" ht="22.5">
      <c r="B170" s="269"/>
      <c r="C170" s="270"/>
      <c r="D170" s="271" t="s">
        <v>128</v>
      </c>
      <c r="E170" s="272" t="s">
        <v>1</v>
      </c>
      <c r="F170" s="273" t="s">
        <v>454</v>
      </c>
      <c r="G170" s="270"/>
      <c r="H170" s="274">
        <v>502.3</v>
      </c>
      <c r="I170" s="56"/>
      <c r="J170" s="270"/>
      <c r="L170" s="269"/>
      <c r="M170" s="275"/>
      <c r="N170" s="276"/>
      <c r="O170" s="276"/>
      <c r="P170" s="276"/>
      <c r="Q170" s="276"/>
      <c r="R170" s="276"/>
      <c r="S170" s="276"/>
      <c r="T170" s="277"/>
      <c r="AT170" s="278" t="s">
        <v>128</v>
      </c>
      <c r="AU170" s="278" t="s">
        <v>84</v>
      </c>
      <c r="AV170" s="268" t="s">
        <v>84</v>
      </c>
      <c r="AW170" s="268" t="s">
        <v>31</v>
      </c>
      <c r="AX170" s="268" t="s">
        <v>75</v>
      </c>
      <c r="AY170" s="278" t="s">
        <v>120</v>
      </c>
    </row>
    <row r="171" spans="2:51" s="268" customFormat="1" ht="12">
      <c r="B171" s="269"/>
      <c r="C171" s="270"/>
      <c r="D171" s="271" t="s">
        <v>128</v>
      </c>
      <c r="E171" s="272" t="s">
        <v>1</v>
      </c>
      <c r="F171" s="273" t="s">
        <v>455</v>
      </c>
      <c r="G171" s="270"/>
      <c r="H171" s="274">
        <v>23.94</v>
      </c>
      <c r="I171" s="56"/>
      <c r="J171" s="270"/>
      <c r="L171" s="269"/>
      <c r="M171" s="275"/>
      <c r="N171" s="276"/>
      <c r="O171" s="276"/>
      <c r="P171" s="276"/>
      <c r="Q171" s="276"/>
      <c r="R171" s="276"/>
      <c r="S171" s="276"/>
      <c r="T171" s="277"/>
      <c r="AT171" s="278" t="s">
        <v>128</v>
      </c>
      <c r="AU171" s="278" t="s">
        <v>84</v>
      </c>
      <c r="AV171" s="268" t="s">
        <v>84</v>
      </c>
      <c r="AW171" s="268" t="s">
        <v>31</v>
      </c>
      <c r="AX171" s="268" t="s">
        <v>75</v>
      </c>
      <c r="AY171" s="278" t="s">
        <v>120</v>
      </c>
    </row>
    <row r="172" spans="2:51" s="279" customFormat="1" ht="12">
      <c r="B172" s="280"/>
      <c r="C172" s="281"/>
      <c r="D172" s="271" t="s">
        <v>128</v>
      </c>
      <c r="E172" s="282" t="s">
        <v>1</v>
      </c>
      <c r="F172" s="283" t="s">
        <v>148</v>
      </c>
      <c r="G172" s="281"/>
      <c r="H172" s="284">
        <v>526.24</v>
      </c>
      <c r="I172" s="57"/>
      <c r="J172" s="281"/>
      <c r="L172" s="280"/>
      <c r="M172" s="285"/>
      <c r="N172" s="286"/>
      <c r="O172" s="286"/>
      <c r="P172" s="286"/>
      <c r="Q172" s="286"/>
      <c r="R172" s="286"/>
      <c r="S172" s="286"/>
      <c r="T172" s="287"/>
      <c r="AT172" s="288" t="s">
        <v>128</v>
      </c>
      <c r="AU172" s="288" t="s">
        <v>84</v>
      </c>
      <c r="AV172" s="279" t="s">
        <v>126</v>
      </c>
      <c r="AW172" s="279" t="s">
        <v>31</v>
      </c>
      <c r="AX172" s="279" t="s">
        <v>82</v>
      </c>
      <c r="AY172" s="288" t="s">
        <v>120</v>
      </c>
    </row>
    <row r="173" spans="1:65" s="162" customFormat="1" ht="37.9" customHeight="1">
      <c r="A173" s="158"/>
      <c r="B173" s="159"/>
      <c r="C173" s="254" t="s">
        <v>190</v>
      </c>
      <c r="D173" s="254" t="s">
        <v>122</v>
      </c>
      <c r="E173" s="255"/>
      <c r="F173" s="256" t="s">
        <v>881</v>
      </c>
      <c r="G173" s="257" t="s">
        <v>166</v>
      </c>
      <c r="H173" s="258">
        <f>H174</f>
        <v>66.78</v>
      </c>
      <c r="I173" s="77"/>
      <c r="J173" s="259">
        <f>ROUND(I173*H173,2)</f>
        <v>0</v>
      </c>
      <c r="K173" s="260"/>
      <c r="L173" s="159"/>
      <c r="M173" s="261" t="s">
        <v>1</v>
      </c>
      <c r="N173" s="262" t="s">
        <v>40</v>
      </c>
      <c r="O173" s="263"/>
      <c r="P173" s="264">
        <f>O173*H173</f>
        <v>0</v>
      </c>
      <c r="Q173" s="264">
        <v>0</v>
      </c>
      <c r="R173" s="264">
        <f>Q173*H173</f>
        <v>0</v>
      </c>
      <c r="S173" s="264">
        <v>0</v>
      </c>
      <c r="T173" s="265">
        <f>S173*H173</f>
        <v>0</v>
      </c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R173" s="266" t="s">
        <v>126</v>
      </c>
      <c r="AT173" s="266" t="s">
        <v>122</v>
      </c>
      <c r="AU173" s="266" t="s">
        <v>84</v>
      </c>
      <c r="AY173" s="148" t="s">
        <v>120</v>
      </c>
      <c r="BE173" s="267">
        <f>IF(N173="základní",J173,0)</f>
        <v>0</v>
      </c>
      <c r="BF173" s="267">
        <f>IF(N173="snížená",J173,0)</f>
        <v>0</v>
      </c>
      <c r="BG173" s="267">
        <f>IF(N173="zákl. přenesená",J173,0)</f>
        <v>0</v>
      </c>
      <c r="BH173" s="267">
        <f>IF(N173="sníž. přenesená",J173,0)</f>
        <v>0</v>
      </c>
      <c r="BI173" s="267">
        <f>IF(N173="nulová",J173,0)</f>
        <v>0</v>
      </c>
      <c r="BJ173" s="148" t="s">
        <v>82</v>
      </c>
      <c r="BK173" s="267">
        <f>ROUND(I173*H173,2)</f>
        <v>0</v>
      </c>
      <c r="BL173" s="148" t="s">
        <v>126</v>
      </c>
      <c r="BM173" s="266" t="s">
        <v>461</v>
      </c>
    </row>
    <row r="174" spans="2:51" s="268" customFormat="1" ht="12">
      <c r="B174" s="269"/>
      <c r="C174" s="270"/>
      <c r="D174" s="271" t="s">
        <v>128</v>
      </c>
      <c r="E174" s="272" t="s">
        <v>1</v>
      </c>
      <c r="F174" s="273" t="s">
        <v>882</v>
      </c>
      <c r="G174" s="270"/>
      <c r="H174" s="274">
        <f>222.6*0.3</f>
        <v>66.78</v>
      </c>
      <c r="I174" s="56"/>
      <c r="J174" s="270"/>
      <c r="L174" s="269"/>
      <c r="M174" s="275"/>
      <c r="N174" s="276"/>
      <c r="O174" s="276"/>
      <c r="P174" s="276"/>
      <c r="Q174" s="276"/>
      <c r="R174" s="276"/>
      <c r="S174" s="276"/>
      <c r="T174" s="277"/>
      <c r="AT174" s="278" t="s">
        <v>128</v>
      </c>
      <c r="AU174" s="278" t="s">
        <v>84</v>
      </c>
      <c r="AV174" s="268" t="s">
        <v>84</v>
      </c>
      <c r="AW174" s="268" t="s">
        <v>31</v>
      </c>
      <c r="AX174" s="268" t="s">
        <v>75</v>
      </c>
      <c r="AY174" s="278" t="s">
        <v>120</v>
      </c>
    </row>
    <row r="175" spans="1:65" s="162" customFormat="1" ht="16.5" customHeight="1">
      <c r="A175" s="158"/>
      <c r="B175" s="159"/>
      <c r="C175" s="254">
        <v>18</v>
      </c>
      <c r="D175" s="254" t="s">
        <v>122</v>
      </c>
      <c r="E175" s="255" t="s">
        <v>191</v>
      </c>
      <c r="F175" s="256" t="s">
        <v>192</v>
      </c>
      <c r="G175" s="257" t="s">
        <v>166</v>
      </c>
      <c r="H175" s="258">
        <v>526.24</v>
      </c>
      <c r="I175" s="77"/>
      <c r="J175" s="259">
        <f>ROUND(I175*H175,2)</f>
        <v>0</v>
      </c>
      <c r="K175" s="260"/>
      <c r="L175" s="159"/>
      <c r="M175" s="261" t="s">
        <v>1</v>
      </c>
      <c r="N175" s="262" t="s">
        <v>40</v>
      </c>
      <c r="O175" s="263"/>
      <c r="P175" s="264">
        <f>O175*H175</f>
        <v>0</v>
      </c>
      <c r="Q175" s="264">
        <v>0</v>
      </c>
      <c r="R175" s="264">
        <f>Q175*H175</f>
        <v>0</v>
      </c>
      <c r="S175" s="264">
        <v>0</v>
      </c>
      <c r="T175" s="265">
        <f>S175*H175</f>
        <v>0</v>
      </c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R175" s="266" t="s">
        <v>126</v>
      </c>
      <c r="AT175" s="266" t="s">
        <v>122</v>
      </c>
      <c r="AU175" s="266" t="s">
        <v>84</v>
      </c>
      <c r="AY175" s="148" t="s">
        <v>120</v>
      </c>
      <c r="BE175" s="267">
        <f>IF(N175="základní",J175,0)</f>
        <v>0</v>
      </c>
      <c r="BF175" s="267">
        <f>IF(N175="snížená",J175,0)</f>
        <v>0</v>
      </c>
      <c r="BG175" s="267">
        <f>IF(N175="zákl. přenesená",J175,0)</f>
        <v>0</v>
      </c>
      <c r="BH175" s="267">
        <f>IF(N175="sníž. přenesená",J175,0)</f>
        <v>0</v>
      </c>
      <c r="BI175" s="267">
        <f>IF(N175="nulová",J175,0)</f>
        <v>0</v>
      </c>
      <c r="BJ175" s="148" t="s">
        <v>82</v>
      </c>
      <c r="BK175" s="267">
        <f>ROUND(I175*H175,2)</f>
        <v>0</v>
      </c>
      <c r="BL175" s="148" t="s">
        <v>126</v>
      </c>
      <c r="BM175" s="266" t="s">
        <v>465</v>
      </c>
    </row>
    <row r="176" spans="2:51" s="268" customFormat="1" ht="22.5">
      <c r="B176" s="269"/>
      <c r="C176" s="270"/>
      <c r="D176" s="271" t="s">
        <v>128</v>
      </c>
      <c r="E176" s="272" t="s">
        <v>1</v>
      </c>
      <c r="F176" s="273" t="s">
        <v>454</v>
      </c>
      <c r="G176" s="270"/>
      <c r="H176" s="274">
        <v>502.3</v>
      </c>
      <c r="I176" s="56"/>
      <c r="J176" s="270"/>
      <c r="L176" s="269"/>
      <c r="M176" s="275"/>
      <c r="N176" s="276"/>
      <c r="O176" s="276"/>
      <c r="P176" s="276"/>
      <c r="Q176" s="276"/>
      <c r="R176" s="276"/>
      <c r="S176" s="276"/>
      <c r="T176" s="277"/>
      <c r="AT176" s="278" t="s">
        <v>128</v>
      </c>
      <c r="AU176" s="278" t="s">
        <v>84</v>
      </c>
      <c r="AV176" s="268" t="s">
        <v>84</v>
      </c>
      <c r="AW176" s="268" t="s">
        <v>31</v>
      </c>
      <c r="AX176" s="268" t="s">
        <v>75</v>
      </c>
      <c r="AY176" s="278" t="s">
        <v>120</v>
      </c>
    </row>
    <row r="177" spans="2:51" s="268" customFormat="1" ht="12">
      <c r="B177" s="269"/>
      <c r="C177" s="270"/>
      <c r="D177" s="271" t="s">
        <v>128</v>
      </c>
      <c r="E177" s="272" t="s">
        <v>1</v>
      </c>
      <c r="F177" s="273" t="s">
        <v>455</v>
      </c>
      <c r="G177" s="270"/>
      <c r="H177" s="274">
        <v>23.94</v>
      </c>
      <c r="I177" s="56"/>
      <c r="J177" s="270"/>
      <c r="L177" s="269"/>
      <c r="M177" s="275"/>
      <c r="N177" s="276"/>
      <c r="O177" s="276"/>
      <c r="P177" s="276"/>
      <c r="Q177" s="276"/>
      <c r="R177" s="276"/>
      <c r="S177" s="276"/>
      <c r="T177" s="277"/>
      <c r="AT177" s="278" t="s">
        <v>128</v>
      </c>
      <c r="AU177" s="278" t="s">
        <v>84</v>
      </c>
      <c r="AV177" s="268" t="s">
        <v>84</v>
      </c>
      <c r="AW177" s="268" t="s">
        <v>31</v>
      </c>
      <c r="AX177" s="268" t="s">
        <v>75</v>
      </c>
      <c r="AY177" s="278" t="s">
        <v>120</v>
      </c>
    </row>
    <row r="178" spans="2:51" s="279" customFormat="1" ht="12">
      <c r="B178" s="280"/>
      <c r="C178" s="281"/>
      <c r="D178" s="271" t="s">
        <v>128</v>
      </c>
      <c r="E178" s="282" t="s">
        <v>1</v>
      </c>
      <c r="F178" s="283" t="s">
        <v>148</v>
      </c>
      <c r="G178" s="281"/>
      <c r="H178" s="284">
        <v>526.24</v>
      </c>
      <c r="I178" s="57"/>
      <c r="J178" s="281"/>
      <c r="L178" s="280"/>
      <c r="M178" s="285"/>
      <c r="N178" s="286"/>
      <c r="O178" s="286"/>
      <c r="P178" s="286"/>
      <c r="Q178" s="286"/>
      <c r="R178" s="286"/>
      <c r="S178" s="286"/>
      <c r="T178" s="287"/>
      <c r="AT178" s="288" t="s">
        <v>128</v>
      </c>
      <c r="AU178" s="288" t="s">
        <v>84</v>
      </c>
      <c r="AV178" s="279" t="s">
        <v>126</v>
      </c>
      <c r="AW178" s="279" t="s">
        <v>31</v>
      </c>
      <c r="AX178" s="279" t="s">
        <v>82</v>
      </c>
      <c r="AY178" s="288" t="s">
        <v>120</v>
      </c>
    </row>
    <row r="179" spans="1:65" s="162" customFormat="1" ht="24.2" customHeight="1">
      <c r="A179" s="158"/>
      <c r="B179" s="159"/>
      <c r="C179" s="254">
        <v>19</v>
      </c>
      <c r="D179" s="254" t="s">
        <v>122</v>
      </c>
      <c r="E179" s="255" t="s">
        <v>195</v>
      </c>
      <c r="F179" s="256" t="s">
        <v>196</v>
      </c>
      <c r="G179" s="257" t="s">
        <v>188</v>
      </c>
      <c r="H179" s="258">
        <f>H183</f>
        <v>1052.48</v>
      </c>
      <c r="I179" s="77"/>
      <c r="J179" s="259">
        <f>ROUND(I179*H179,2)</f>
        <v>0</v>
      </c>
      <c r="K179" s="260"/>
      <c r="L179" s="159"/>
      <c r="M179" s="261" t="s">
        <v>1</v>
      </c>
      <c r="N179" s="262" t="s">
        <v>40</v>
      </c>
      <c r="O179" s="263"/>
      <c r="P179" s="264">
        <f>O179*H179</f>
        <v>0</v>
      </c>
      <c r="Q179" s="264">
        <v>0</v>
      </c>
      <c r="R179" s="264">
        <f>Q179*H179</f>
        <v>0</v>
      </c>
      <c r="S179" s="264">
        <v>0</v>
      </c>
      <c r="T179" s="265">
        <f>S179*H179</f>
        <v>0</v>
      </c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R179" s="266" t="s">
        <v>126</v>
      </c>
      <c r="AT179" s="266" t="s">
        <v>122</v>
      </c>
      <c r="AU179" s="266" t="s">
        <v>84</v>
      </c>
      <c r="AY179" s="148" t="s">
        <v>120</v>
      </c>
      <c r="BE179" s="267">
        <f>IF(N179="základní",J179,0)</f>
        <v>0</v>
      </c>
      <c r="BF179" s="267">
        <f>IF(N179="snížená",J179,0)</f>
        <v>0</v>
      </c>
      <c r="BG179" s="267">
        <f>IF(N179="zákl. přenesená",J179,0)</f>
        <v>0</v>
      </c>
      <c r="BH179" s="267">
        <f>IF(N179="sníž. přenesená",J179,0)</f>
        <v>0</v>
      </c>
      <c r="BI179" s="267">
        <f>IF(N179="nulová",J179,0)</f>
        <v>0</v>
      </c>
      <c r="BJ179" s="148" t="s">
        <v>82</v>
      </c>
      <c r="BK179" s="267">
        <f>ROUND(I179*H179,2)</f>
        <v>0</v>
      </c>
      <c r="BL179" s="148" t="s">
        <v>126</v>
      </c>
      <c r="BM179" s="266" t="s">
        <v>466</v>
      </c>
    </row>
    <row r="180" spans="2:51" s="268" customFormat="1" ht="22.5">
      <c r="B180" s="269"/>
      <c r="C180" s="270"/>
      <c r="D180" s="271" t="s">
        <v>128</v>
      </c>
      <c r="E180" s="272" t="s">
        <v>1</v>
      </c>
      <c r="F180" s="273" t="s">
        <v>454</v>
      </c>
      <c r="G180" s="270"/>
      <c r="H180" s="274">
        <v>502.3</v>
      </c>
      <c r="I180" s="56"/>
      <c r="J180" s="270"/>
      <c r="L180" s="269"/>
      <c r="M180" s="275"/>
      <c r="N180" s="276"/>
      <c r="O180" s="276"/>
      <c r="P180" s="276"/>
      <c r="Q180" s="276"/>
      <c r="R180" s="276"/>
      <c r="S180" s="276"/>
      <c r="T180" s="277"/>
      <c r="AT180" s="278" t="s">
        <v>128</v>
      </c>
      <c r="AU180" s="278" t="s">
        <v>84</v>
      </c>
      <c r="AV180" s="268" t="s">
        <v>84</v>
      </c>
      <c r="AW180" s="268" t="s">
        <v>31</v>
      </c>
      <c r="AX180" s="268" t="s">
        <v>75</v>
      </c>
      <c r="AY180" s="278" t="s">
        <v>120</v>
      </c>
    </row>
    <row r="181" spans="2:51" s="268" customFormat="1" ht="12">
      <c r="B181" s="269"/>
      <c r="C181" s="270"/>
      <c r="D181" s="271" t="s">
        <v>128</v>
      </c>
      <c r="E181" s="272" t="s">
        <v>1</v>
      </c>
      <c r="F181" s="273" t="s">
        <v>455</v>
      </c>
      <c r="G181" s="270"/>
      <c r="H181" s="274">
        <v>23.94</v>
      </c>
      <c r="I181" s="56"/>
      <c r="J181" s="270"/>
      <c r="L181" s="269"/>
      <c r="M181" s="275"/>
      <c r="N181" s="276"/>
      <c r="O181" s="276"/>
      <c r="P181" s="276"/>
      <c r="Q181" s="276"/>
      <c r="R181" s="276"/>
      <c r="S181" s="276"/>
      <c r="T181" s="277"/>
      <c r="AT181" s="278" t="s">
        <v>128</v>
      </c>
      <c r="AU181" s="278" t="s">
        <v>84</v>
      </c>
      <c r="AV181" s="268" t="s">
        <v>84</v>
      </c>
      <c r="AW181" s="268" t="s">
        <v>31</v>
      </c>
      <c r="AX181" s="268" t="s">
        <v>75</v>
      </c>
      <c r="AY181" s="278" t="s">
        <v>120</v>
      </c>
    </row>
    <row r="182" spans="2:51" s="279" customFormat="1" ht="12">
      <c r="B182" s="280"/>
      <c r="C182" s="281"/>
      <c r="D182" s="271" t="s">
        <v>128</v>
      </c>
      <c r="E182" s="282" t="s">
        <v>1</v>
      </c>
      <c r="F182" s="283" t="s">
        <v>148</v>
      </c>
      <c r="G182" s="281"/>
      <c r="H182" s="284">
        <v>526.24</v>
      </c>
      <c r="I182" s="57"/>
      <c r="J182" s="281"/>
      <c r="L182" s="280"/>
      <c r="M182" s="285"/>
      <c r="N182" s="286"/>
      <c r="O182" s="286"/>
      <c r="P182" s="286"/>
      <c r="Q182" s="286"/>
      <c r="R182" s="286"/>
      <c r="S182" s="286"/>
      <c r="T182" s="287"/>
      <c r="AT182" s="288" t="s">
        <v>128</v>
      </c>
      <c r="AU182" s="288" t="s">
        <v>84</v>
      </c>
      <c r="AV182" s="279" t="s">
        <v>126</v>
      </c>
      <c r="AW182" s="279" t="s">
        <v>31</v>
      </c>
      <c r="AX182" s="279" t="s">
        <v>75</v>
      </c>
      <c r="AY182" s="288" t="s">
        <v>120</v>
      </c>
    </row>
    <row r="183" spans="2:51" s="268" customFormat="1" ht="12">
      <c r="B183" s="269"/>
      <c r="C183" s="270"/>
      <c r="D183" s="271" t="s">
        <v>128</v>
      </c>
      <c r="E183" s="272" t="s">
        <v>1</v>
      </c>
      <c r="F183" s="273" t="s">
        <v>878</v>
      </c>
      <c r="G183" s="270"/>
      <c r="H183" s="274">
        <f>H182*2</f>
        <v>1052.48</v>
      </c>
      <c r="I183" s="56"/>
      <c r="J183" s="270"/>
      <c r="L183" s="269"/>
      <c r="M183" s="275"/>
      <c r="N183" s="276"/>
      <c r="O183" s="276"/>
      <c r="P183" s="276"/>
      <c r="Q183" s="276"/>
      <c r="R183" s="276"/>
      <c r="S183" s="276"/>
      <c r="T183" s="277"/>
      <c r="AT183" s="278" t="s">
        <v>128</v>
      </c>
      <c r="AU183" s="278" t="s">
        <v>84</v>
      </c>
      <c r="AV183" s="268" t="s">
        <v>84</v>
      </c>
      <c r="AW183" s="268" t="s">
        <v>31</v>
      </c>
      <c r="AX183" s="268" t="s">
        <v>82</v>
      </c>
      <c r="AY183" s="278" t="s">
        <v>120</v>
      </c>
    </row>
    <row r="184" spans="1:65" s="162" customFormat="1" ht="21.75" customHeight="1">
      <c r="A184" s="158"/>
      <c r="B184" s="159"/>
      <c r="C184" s="254">
        <v>20</v>
      </c>
      <c r="D184" s="254" t="s">
        <v>122</v>
      </c>
      <c r="E184" s="255" t="s">
        <v>199</v>
      </c>
      <c r="F184" s="256" t="s">
        <v>200</v>
      </c>
      <c r="G184" s="257" t="s">
        <v>166</v>
      </c>
      <c r="H184" s="258">
        <f>H191</f>
        <v>398.84400000000005</v>
      </c>
      <c r="I184" s="77"/>
      <c r="J184" s="259">
        <f>ROUND(I184*H184,2)</f>
        <v>0</v>
      </c>
      <c r="K184" s="260"/>
      <c r="L184" s="159"/>
      <c r="M184" s="261" t="s">
        <v>1</v>
      </c>
      <c r="N184" s="262" t="s">
        <v>40</v>
      </c>
      <c r="O184" s="263"/>
      <c r="P184" s="264">
        <f>O184*H184</f>
        <v>0</v>
      </c>
      <c r="Q184" s="264">
        <v>0</v>
      </c>
      <c r="R184" s="264">
        <f>Q184*H184</f>
        <v>0</v>
      </c>
      <c r="S184" s="264">
        <v>0</v>
      </c>
      <c r="T184" s="265">
        <f>S184*H184</f>
        <v>0</v>
      </c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R184" s="266" t="s">
        <v>126</v>
      </c>
      <c r="AT184" s="266" t="s">
        <v>122</v>
      </c>
      <c r="AU184" s="266" t="s">
        <v>84</v>
      </c>
      <c r="AY184" s="148" t="s">
        <v>120</v>
      </c>
      <c r="BE184" s="267">
        <f>IF(N184="základní",J184,0)</f>
        <v>0</v>
      </c>
      <c r="BF184" s="267">
        <f>IF(N184="snížená",J184,0)</f>
        <v>0</v>
      </c>
      <c r="BG184" s="267">
        <f>IF(N184="zákl. přenesená",J184,0)</f>
        <v>0</v>
      </c>
      <c r="BH184" s="267">
        <f>IF(N184="sníž. přenesená",J184,0)</f>
        <v>0</v>
      </c>
      <c r="BI184" s="267">
        <f>IF(N184="nulová",J184,0)</f>
        <v>0</v>
      </c>
      <c r="BJ184" s="148" t="s">
        <v>82</v>
      </c>
      <c r="BK184" s="267">
        <f>ROUND(I184*H184,2)</f>
        <v>0</v>
      </c>
      <c r="BL184" s="148" t="s">
        <v>126</v>
      </c>
      <c r="BM184" s="266" t="s">
        <v>467</v>
      </c>
    </row>
    <row r="185" spans="2:51" s="268" customFormat="1" ht="22.5">
      <c r="B185" s="269"/>
      <c r="C185" s="270"/>
      <c r="D185" s="271" t="s">
        <v>128</v>
      </c>
      <c r="E185" s="272" t="s">
        <v>1</v>
      </c>
      <c r="F185" s="273" t="s">
        <v>454</v>
      </c>
      <c r="G185" s="270"/>
      <c r="H185" s="274">
        <v>502.3</v>
      </c>
      <c r="I185" s="56"/>
      <c r="J185" s="270"/>
      <c r="L185" s="269"/>
      <c r="M185" s="275"/>
      <c r="N185" s="276"/>
      <c r="O185" s="276"/>
      <c r="P185" s="276"/>
      <c r="Q185" s="276"/>
      <c r="R185" s="276"/>
      <c r="S185" s="276"/>
      <c r="T185" s="277"/>
      <c r="AT185" s="278" t="s">
        <v>128</v>
      </c>
      <c r="AU185" s="278" t="s">
        <v>84</v>
      </c>
      <c r="AV185" s="268" t="s">
        <v>84</v>
      </c>
      <c r="AW185" s="268" t="s">
        <v>31</v>
      </c>
      <c r="AX185" s="268" t="s">
        <v>75</v>
      </c>
      <c r="AY185" s="278" t="s">
        <v>120</v>
      </c>
    </row>
    <row r="186" spans="2:51" s="268" customFormat="1" ht="12">
      <c r="B186" s="269"/>
      <c r="C186" s="270"/>
      <c r="D186" s="271" t="s">
        <v>128</v>
      </c>
      <c r="E186" s="272" t="s">
        <v>1</v>
      </c>
      <c r="F186" s="273" t="s">
        <v>455</v>
      </c>
      <c r="G186" s="270"/>
      <c r="H186" s="274">
        <v>23.94</v>
      </c>
      <c r="I186" s="56"/>
      <c r="J186" s="270"/>
      <c r="L186" s="269"/>
      <c r="M186" s="275"/>
      <c r="N186" s="276"/>
      <c r="O186" s="276"/>
      <c r="P186" s="276"/>
      <c r="Q186" s="276"/>
      <c r="R186" s="276"/>
      <c r="S186" s="276"/>
      <c r="T186" s="277"/>
      <c r="AT186" s="278" t="s">
        <v>128</v>
      </c>
      <c r="AU186" s="278" t="s">
        <v>84</v>
      </c>
      <c r="AV186" s="268" t="s">
        <v>84</v>
      </c>
      <c r="AW186" s="268" t="s">
        <v>31</v>
      </c>
      <c r="AX186" s="268" t="s">
        <v>75</v>
      </c>
      <c r="AY186" s="278" t="s">
        <v>120</v>
      </c>
    </row>
    <row r="187" spans="2:51" s="268" customFormat="1" ht="22.5">
      <c r="B187" s="269"/>
      <c r="C187" s="270"/>
      <c r="D187" s="271" t="s">
        <v>128</v>
      </c>
      <c r="E187" s="272" t="s">
        <v>1</v>
      </c>
      <c r="F187" s="273" t="s">
        <v>462</v>
      </c>
      <c r="G187" s="270"/>
      <c r="H187" s="274">
        <v>-190.28</v>
      </c>
      <c r="I187" s="56"/>
      <c r="J187" s="270"/>
      <c r="L187" s="269"/>
      <c r="M187" s="275"/>
      <c r="N187" s="276"/>
      <c r="O187" s="276"/>
      <c r="P187" s="276"/>
      <c r="Q187" s="276"/>
      <c r="R187" s="276"/>
      <c r="S187" s="276"/>
      <c r="T187" s="277"/>
      <c r="AT187" s="278" t="s">
        <v>128</v>
      </c>
      <c r="AU187" s="278" t="s">
        <v>84</v>
      </c>
      <c r="AV187" s="268" t="s">
        <v>84</v>
      </c>
      <c r="AW187" s="268" t="s">
        <v>31</v>
      </c>
      <c r="AX187" s="268" t="s">
        <v>75</v>
      </c>
      <c r="AY187" s="278" t="s">
        <v>120</v>
      </c>
    </row>
    <row r="188" spans="2:51" s="268" customFormat="1" ht="12">
      <c r="B188" s="269"/>
      <c r="C188" s="270"/>
      <c r="D188" s="271" t="s">
        <v>128</v>
      </c>
      <c r="E188" s="272" t="s">
        <v>1</v>
      </c>
      <c r="F188" s="273" t="s">
        <v>463</v>
      </c>
      <c r="G188" s="270"/>
      <c r="H188" s="274">
        <v>-4.788</v>
      </c>
      <c r="I188" s="56"/>
      <c r="J188" s="270"/>
      <c r="L188" s="269"/>
      <c r="M188" s="275"/>
      <c r="N188" s="276"/>
      <c r="O188" s="276"/>
      <c r="P188" s="276"/>
      <c r="Q188" s="276"/>
      <c r="R188" s="276"/>
      <c r="S188" s="276"/>
      <c r="T188" s="277"/>
      <c r="AT188" s="278" t="s">
        <v>128</v>
      </c>
      <c r="AU188" s="278" t="s">
        <v>84</v>
      </c>
      <c r="AV188" s="268" t="s">
        <v>84</v>
      </c>
      <c r="AW188" s="268" t="s">
        <v>31</v>
      </c>
      <c r="AX188" s="268" t="s">
        <v>75</v>
      </c>
      <c r="AY188" s="278" t="s">
        <v>120</v>
      </c>
    </row>
    <row r="189" spans="2:51" s="268" customFormat="1" ht="12">
      <c r="B189" s="269"/>
      <c r="C189" s="270"/>
      <c r="D189" s="271"/>
      <c r="E189" s="272"/>
      <c r="F189" s="273" t="s">
        <v>879</v>
      </c>
      <c r="G189" s="270"/>
      <c r="H189" s="274">
        <f>SUM(H185:H188)</f>
        <v>331.172</v>
      </c>
      <c r="I189" s="56"/>
      <c r="J189" s="270"/>
      <c r="L189" s="269"/>
      <c r="M189" s="275"/>
      <c r="N189" s="276"/>
      <c r="O189" s="276"/>
      <c r="P189" s="276"/>
      <c r="Q189" s="276"/>
      <c r="R189" s="276"/>
      <c r="S189" s="276"/>
      <c r="T189" s="277"/>
      <c r="AT189" s="278"/>
      <c r="AU189" s="278"/>
      <c r="AY189" s="278"/>
    </row>
    <row r="190" spans="2:51" s="268" customFormat="1" ht="25.5" customHeight="1">
      <c r="B190" s="269"/>
      <c r="C190" s="270"/>
      <c r="D190" s="271"/>
      <c r="E190" s="272"/>
      <c r="F190" s="273" t="s">
        <v>883</v>
      </c>
      <c r="G190" s="270"/>
      <c r="H190" s="274">
        <f>(143.4+10.4)*0.44</f>
        <v>67.67200000000001</v>
      </c>
      <c r="I190" s="56"/>
      <c r="J190" s="270"/>
      <c r="L190" s="269"/>
      <c r="M190" s="275"/>
      <c r="N190" s="276"/>
      <c r="O190" s="276"/>
      <c r="P190" s="276"/>
      <c r="Q190" s="276"/>
      <c r="R190" s="276"/>
      <c r="S190" s="276"/>
      <c r="T190" s="277"/>
      <c r="AT190" s="278"/>
      <c r="AU190" s="278"/>
      <c r="AY190" s="278"/>
    </row>
    <row r="191" spans="2:51" s="279" customFormat="1" ht="12">
      <c r="B191" s="280"/>
      <c r="C191" s="281"/>
      <c r="D191" s="271" t="s">
        <v>128</v>
      </c>
      <c r="E191" s="282" t="s">
        <v>1</v>
      </c>
      <c r="F191" s="283" t="s">
        <v>148</v>
      </c>
      <c r="G191" s="281"/>
      <c r="H191" s="284">
        <f>SUM(H189,H190)</f>
        <v>398.84400000000005</v>
      </c>
      <c r="I191" s="57"/>
      <c r="J191" s="281"/>
      <c r="L191" s="280"/>
      <c r="M191" s="285"/>
      <c r="N191" s="286"/>
      <c r="O191" s="286"/>
      <c r="P191" s="286"/>
      <c r="Q191" s="286"/>
      <c r="R191" s="286"/>
      <c r="S191" s="286"/>
      <c r="T191" s="287"/>
      <c r="AT191" s="288" t="s">
        <v>128</v>
      </c>
      <c r="AU191" s="288" t="s">
        <v>84</v>
      </c>
      <c r="AV191" s="279" t="s">
        <v>126</v>
      </c>
      <c r="AW191" s="279" t="s">
        <v>31</v>
      </c>
      <c r="AX191" s="279" t="s">
        <v>82</v>
      </c>
      <c r="AY191" s="288" t="s">
        <v>120</v>
      </c>
    </row>
    <row r="192" spans="1:65" s="188" customFormat="1" ht="21.75" customHeight="1">
      <c r="A192" s="160"/>
      <c r="B192" s="289"/>
      <c r="C192" s="302">
        <v>21</v>
      </c>
      <c r="D192" s="302" t="s">
        <v>186</v>
      </c>
      <c r="E192" s="303" t="s">
        <v>187</v>
      </c>
      <c r="F192" s="304" t="s">
        <v>880</v>
      </c>
      <c r="G192" s="305" t="s">
        <v>188</v>
      </c>
      <c r="H192" s="306">
        <f>H193</f>
        <v>625.91508</v>
      </c>
      <c r="I192" s="54"/>
      <c r="J192" s="307">
        <f>ROUND(I192*H192,2)</f>
        <v>0</v>
      </c>
      <c r="K192" s="343"/>
      <c r="L192" s="344"/>
      <c r="M192" s="345" t="s">
        <v>1</v>
      </c>
      <c r="N192" s="346" t="s">
        <v>40</v>
      </c>
      <c r="O192" s="293"/>
      <c r="P192" s="294">
        <f>O192*H192</f>
        <v>0</v>
      </c>
      <c r="Q192" s="294">
        <v>0</v>
      </c>
      <c r="R192" s="294">
        <f>Q192*H192</f>
        <v>0</v>
      </c>
      <c r="S192" s="294">
        <v>0</v>
      </c>
      <c r="T192" s="295">
        <f>S192*H192</f>
        <v>0</v>
      </c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R192" s="206" t="s">
        <v>153</v>
      </c>
      <c r="AT192" s="206" t="s">
        <v>186</v>
      </c>
      <c r="AU192" s="206" t="s">
        <v>84</v>
      </c>
      <c r="AY192" s="296" t="s">
        <v>120</v>
      </c>
      <c r="BE192" s="297">
        <f>IF(N192="základní",J192,0)</f>
        <v>0</v>
      </c>
      <c r="BF192" s="297">
        <f>IF(N192="snížená",J192,0)</f>
        <v>0</v>
      </c>
      <c r="BG192" s="297">
        <f>IF(N192="zákl. přenesená",J192,0)</f>
        <v>0</v>
      </c>
      <c r="BH192" s="297">
        <f>IF(N192="sníž. přenesená",J192,0)</f>
        <v>0</v>
      </c>
      <c r="BI192" s="297">
        <f>IF(N192="nulová",J192,0)</f>
        <v>0</v>
      </c>
      <c r="BJ192" s="296" t="s">
        <v>82</v>
      </c>
      <c r="BK192" s="297">
        <f>ROUND(I192*H192,2)</f>
        <v>0</v>
      </c>
      <c r="BL192" s="296" t="s">
        <v>126</v>
      </c>
      <c r="BM192" s="206" t="s">
        <v>464</v>
      </c>
    </row>
    <row r="193" spans="2:51" s="270" customFormat="1" ht="12">
      <c r="B193" s="298"/>
      <c r="D193" s="271" t="s">
        <v>128</v>
      </c>
      <c r="E193" s="272" t="s">
        <v>1</v>
      </c>
      <c r="F193" s="273" t="s">
        <v>822</v>
      </c>
      <c r="H193" s="274">
        <f>331.172*1.89</f>
        <v>625.91508</v>
      </c>
      <c r="I193" s="56"/>
      <c r="L193" s="298"/>
      <c r="M193" s="299"/>
      <c r="N193" s="300"/>
      <c r="O193" s="300"/>
      <c r="P193" s="300"/>
      <c r="Q193" s="300"/>
      <c r="R193" s="300"/>
      <c r="S193" s="300"/>
      <c r="T193" s="301"/>
      <c r="AT193" s="272" t="s">
        <v>128</v>
      </c>
      <c r="AU193" s="272" t="s">
        <v>84</v>
      </c>
      <c r="AV193" s="270" t="s">
        <v>84</v>
      </c>
      <c r="AW193" s="270" t="s">
        <v>31</v>
      </c>
      <c r="AX193" s="270" t="s">
        <v>82</v>
      </c>
      <c r="AY193" s="272" t="s">
        <v>120</v>
      </c>
    </row>
    <row r="194" spans="1:65" s="162" customFormat="1" ht="21.75" customHeight="1">
      <c r="A194" s="158"/>
      <c r="B194" s="159"/>
      <c r="C194" s="254">
        <v>22</v>
      </c>
      <c r="D194" s="254" t="s">
        <v>122</v>
      </c>
      <c r="E194" s="255"/>
      <c r="F194" s="256" t="s">
        <v>875</v>
      </c>
      <c r="G194" s="257" t="s">
        <v>241</v>
      </c>
      <c r="H194" s="258">
        <v>11</v>
      </c>
      <c r="I194" s="77"/>
      <c r="J194" s="259">
        <f>ROUND(I194*H194,2)</f>
        <v>0</v>
      </c>
      <c r="K194" s="260"/>
      <c r="L194" s="159"/>
      <c r="M194" s="261" t="s">
        <v>1</v>
      </c>
      <c r="N194" s="262" t="s">
        <v>40</v>
      </c>
      <c r="O194" s="263"/>
      <c r="P194" s="264">
        <f>O194*H194</f>
        <v>0</v>
      </c>
      <c r="Q194" s="264">
        <v>0</v>
      </c>
      <c r="R194" s="264">
        <f>Q194*H194</f>
        <v>0</v>
      </c>
      <c r="S194" s="264">
        <v>0</v>
      </c>
      <c r="T194" s="265">
        <f>S194*H194</f>
        <v>0</v>
      </c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R194" s="266" t="s">
        <v>126</v>
      </c>
      <c r="AT194" s="266" t="s">
        <v>122</v>
      </c>
      <c r="AU194" s="266" t="s">
        <v>84</v>
      </c>
      <c r="AY194" s="148" t="s">
        <v>120</v>
      </c>
      <c r="BE194" s="267">
        <f>IF(N194="základní",J194,0)</f>
        <v>0</v>
      </c>
      <c r="BF194" s="267">
        <f>IF(N194="snížená",J194,0)</f>
        <v>0</v>
      </c>
      <c r="BG194" s="267">
        <f>IF(N194="zákl. přenesená",J194,0)</f>
        <v>0</v>
      </c>
      <c r="BH194" s="267">
        <f>IF(N194="sníž. přenesená",J194,0)</f>
        <v>0</v>
      </c>
      <c r="BI194" s="267">
        <f>IF(N194="nulová",J194,0)</f>
        <v>0</v>
      </c>
      <c r="BJ194" s="148" t="s">
        <v>82</v>
      </c>
      <c r="BK194" s="267">
        <f>ROUND(I194*H194,2)</f>
        <v>0</v>
      </c>
      <c r="BL194" s="148" t="s">
        <v>126</v>
      </c>
      <c r="BM194" s="266" t="s">
        <v>467</v>
      </c>
    </row>
    <row r="195" spans="2:63" s="239" customFormat="1" ht="25.9" customHeight="1">
      <c r="B195" s="240"/>
      <c r="C195" s="241"/>
      <c r="D195" s="242" t="s">
        <v>74</v>
      </c>
      <c r="E195" s="243" t="s">
        <v>468</v>
      </c>
      <c r="F195" s="243" t="s">
        <v>469</v>
      </c>
      <c r="G195" s="241"/>
      <c r="H195" s="241"/>
      <c r="I195" s="76"/>
      <c r="J195" s="244">
        <f>J99</f>
        <v>0</v>
      </c>
      <c r="L195" s="240"/>
      <c r="M195" s="245"/>
      <c r="N195" s="246"/>
      <c r="O195" s="246"/>
      <c r="P195" s="247">
        <f>P196+P199+P206+P255+P377+P387</f>
        <v>0</v>
      </c>
      <c r="Q195" s="246"/>
      <c r="R195" s="247">
        <f>R196+R199+R206+R255+R377+R387</f>
        <v>397.4830011</v>
      </c>
      <c r="S195" s="246"/>
      <c r="T195" s="248">
        <f>T196+T199+T206+T255+T377+T387</f>
        <v>4.1697999999999995</v>
      </c>
      <c r="AR195" s="249" t="s">
        <v>84</v>
      </c>
      <c r="AT195" s="250" t="s">
        <v>74</v>
      </c>
      <c r="AU195" s="250" t="s">
        <v>75</v>
      </c>
      <c r="AY195" s="249" t="s">
        <v>120</v>
      </c>
      <c r="BK195" s="251">
        <f>BK196+BK199+BK206+BK255+BK377+BK387</f>
        <v>0</v>
      </c>
    </row>
    <row r="196" spans="2:63" s="239" customFormat="1" ht="22.9" customHeight="1">
      <c r="B196" s="240"/>
      <c r="C196" s="241"/>
      <c r="D196" s="242" t="s">
        <v>74</v>
      </c>
      <c r="E196" s="252" t="s">
        <v>84</v>
      </c>
      <c r="F196" s="252" t="s">
        <v>470</v>
      </c>
      <c r="G196" s="241"/>
      <c r="H196" s="241"/>
      <c r="I196" s="76"/>
      <c r="J196" s="253">
        <f>J197</f>
        <v>0</v>
      </c>
      <c r="L196" s="240"/>
      <c r="M196" s="245"/>
      <c r="N196" s="246"/>
      <c r="O196" s="246"/>
      <c r="P196" s="247">
        <f>SUM(P197:P198)</f>
        <v>0</v>
      </c>
      <c r="Q196" s="246"/>
      <c r="R196" s="247">
        <f>SUM(R197:R198)</f>
        <v>15.230294999999998</v>
      </c>
      <c r="S196" s="246"/>
      <c r="T196" s="248">
        <f>SUM(T197:T198)</f>
        <v>0</v>
      </c>
      <c r="AR196" s="249" t="s">
        <v>82</v>
      </c>
      <c r="AT196" s="250" t="s">
        <v>74</v>
      </c>
      <c r="AU196" s="250" t="s">
        <v>82</v>
      </c>
      <c r="AY196" s="249" t="s">
        <v>120</v>
      </c>
      <c r="BK196" s="251">
        <f>SUM(BK197:BK198)</f>
        <v>0</v>
      </c>
    </row>
    <row r="197" spans="1:65" s="162" customFormat="1" ht="16.5" customHeight="1">
      <c r="A197" s="158"/>
      <c r="B197" s="159"/>
      <c r="C197" s="254">
        <v>23</v>
      </c>
      <c r="D197" s="254" t="s">
        <v>122</v>
      </c>
      <c r="E197" s="255" t="s">
        <v>471</v>
      </c>
      <c r="F197" s="256" t="s">
        <v>472</v>
      </c>
      <c r="G197" s="257" t="s">
        <v>166</v>
      </c>
      <c r="H197" s="258">
        <v>6.75</v>
      </c>
      <c r="I197" s="77"/>
      <c r="J197" s="259">
        <f>ROUND(I197*H197,2)</f>
        <v>0</v>
      </c>
      <c r="K197" s="260"/>
      <c r="L197" s="159"/>
      <c r="M197" s="261" t="s">
        <v>1</v>
      </c>
      <c r="N197" s="262" t="s">
        <v>40</v>
      </c>
      <c r="O197" s="263"/>
      <c r="P197" s="264">
        <f>O197*H197</f>
        <v>0</v>
      </c>
      <c r="Q197" s="264">
        <v>2.25634</v>
      </c>
      <c r="R197" s="264">
        <f>Q197*H197</f>
        <v>15.230294999999998</v>
      </c>
      <c r="S197" s="264">
        <v>0</v>
      </c>
      <c r="T197" s="265">
        <f>S197*H197</f>
        <v>0</v>
      </c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R197" s="266" t="s">
        <v>126</v>
      </c>
      <c r="AT197" s="266" t="s">
        <v>122</v>
      </c>
      <c r="AU197" s="266" t="s">
        <v>84</v>
      </c>
      <c r="AY197" s="148" t="s">
        <v>120</v>
      </c>
      <c r="BE197" s="267">
        <f>IF(N197="základní",J197,0)</f>
        <v>0</v>
      </c>
      <c r="BF197" s="267">
        <f>IF(N197="snížená",J197,0)</f>
        <v>0</v>
      </c>
      <c r="BG197" s="267">
        <f>IF(N197="zákl. přenesená",J197,0)</f>
        <v>0</v>
      </c>
      <c r="BH197" s="267">
        <f>IF(N197="sníž. přenesená",J197,0)</f>
        <v>0</v>
      </c>
      <c r="BI197" s="267">
        <f>IF(N197="nulová",J197,0)</f>
        <v>0</v>
      </c>
      <c r="BJ197" s="148" t="s">
        <v>82</v>
      </c>
      <c r="BK197" s="267">
        <f>ROUND(I197*H197,2)</f>
        <v>0</v>
      </c>
      <c r="BL197" s="148" t="s">
        <v>126</v>
      </c>
      <c r="BM197" s="266" t="s">
        <v>473</v>
      </c>
    </row>
    <row r="198" spans="2:51" s="268" customFormat="1" ht="12">
      <c r="B198" s="269"/>
      <c r="C198" s="270"/>
      <c r="D198" s="271" t="s">
        <v>128</v>
      </c>
      <c r="E198" s="272" t="s">
        <v>1</v>
      </c>
      <c r="F198" s="273" t="s">
        <v>474</v>
      </c>
      <c r="G198" s="270"/>
      <c r="H198" s="274">
        <f>0.75*0.75*0.75*16</f>
        <v>6.75</v>
      </c>
      <c r="I198" s="56"/>
      <c r="J198" s="270"/>
      <c r="L198" s="269"/>
      <c r="M198" s="275"/>
      <c r="N198" s="276"/>
      <c r="O198" s="276"/>
      <c r="P198" s="276"/>
      <c r="Q198" s="276"/>
      <c r="R198" s="276"/>
      <c r="S198" s="276"/>
      <c r="T198" s="277"/>
      <c r="AT198" s="278" t="s">
        <v>128</v>
      </c>
      <c r="AU198" s="278" t="s">
        <v>84</v>
      </c>
      <c r="AV198" s="268" t="s">
        <v>84</v>
      </c>
      <c r="AW198" s="268" t="s">
        <v>31</v>
      </c>
      <c r="AX198" s="268" t="s">
        <v>82</v>
      </c>
      <c r="AY198" s="278" t="s">
        <v>120</v>
      </c>
    </row>
    <row r="199" spans="2:63" s="239" customFormat="1" ht="22.9" customHeight="1">
      <c r="B199" s="240"/>
      <c r="C199" s="241"/>
      <c r="D199" s="242" t="s">
        <v>74</v>
      </c>
      <c r="E199" s="252" t="s">
        <v>126</v>
      </c>
      <c r="F199" s="252" t="s">
        <v>202</v>
      </c>
      <c r="G199" s="241"/>
      <c r="H199" s="241"/>
      <c r="I199" s="76"/>
      <c r="J199" s="253">
        <f>SUM(J200:J204)</f>
        <v>0</v>
      </c>
      <c r="L199" s="240"/>
      <c r="M199" s="245"/>
      <c r="N199" s="246"/>
      <c r="O199" s="246"/>
      <c r="P199" s="247">
        <f>SUM(P200:P205)</f>
        <v>0</v>
      </c>
      <c r="Q199" s="246"/>
      <c r="R199" s="247">
        <f>SUM(R200:R205)</f>
        <v>359.9136156</v>
      </c>
      <c r="S199" s="246"/>
      <c r="T199" s="248">
        <f>SUM(T200:T205)</f>
        <v>0</v>
      </c>
      <c r="AR199" s="249" t="s">
        <v>82</v>
      </c>
      <c r="AT199" s="250" t="s">
        <v>74</v>
      </c>
      <c r="AU199" s="250" t="s">
        <v>82</v>
      </c>
      <c r="AY199" s="249" t="s">
        <v>120</v>
      </c>
      <c r="BK199" s="251">
        <f>SUM(BK200:BK205)</f>
        <v>0</v>
      </c>
    </row>
    <row r="200" spans="1:65" s="162" customFormat="1" ht="36.75" customHeight="1">
      <c r="A200" s="158"/>
      <c r="B200" s="159"/>
      <c r="C200" s="254">
        <v>24</v>
      </c>
      <c r="D200" s="254" t="s">
        <v>122</v>
      </c>
      <c r="E200" s="255"/>
      <c r="F200" s="256" t="s">
        <v>815</v>
      </c>
      <c r="G200" s="257" t="s">
        <v>241</v>
      </c>
      <c r="H200" s="258">
        <v>7</v>
      </c>
      <c r="I200" s="77"/>
      <c r="J200" s="259">
        <f>ROUND(I200*H200,2)</f>
        <v>0</v>
      </c>
      <c r="K200" s="260"/>
      <c r="L200" s="159"/>
      <c r="M200" s="261" t="s">
        <v>1</v>
      </c>
      <c r="N200" s="262" t="s">
        <v>40</v>
      </c>
      <c r="O200" s="263"/>
      <c r="P200" s="264">
        <f>O200*H200</f>
        <v>0</v>
      </c>
      <c r="Q200" s="264">
        <v>0.0197</v>
      </c>
      <c r="R200" s="264">
        <f>Q200*H200</f>
        <v>0.1379</v>
      </c>
      <c r="S200" s="264">
        <v>0</v>
      </c>
      <c r="T200" s="265">
        <f>S200*H200</f>
        <v>0</v>
      </c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R200" s="266" t="s">
        <v>126</v>
      </c>
      <c r="AT200" s="266" t="s">
        <v>122</v>
      </c>
      <c r="AU200" s="266" t="s">
        <v>84</v>
      </c>
      <c r="AY200" s="148" t="s">
        <v>120</v>
      </c>
      <c r="BE200" s="267">
        <f>IF(N200="základní",J200,0)</f>
        <v>0</v>
      </c>
      <c r="BF200" s="267">
        <f>IF(N200="snížená",J200,0)</f>
        <v>0</v>
      </c>
      <c r="BG200" s="267">
        <f>IF(N200="zákl. přenesená",J200,0)</f>
        <v>0</v>
      </c>
      <c r="BH200" s="267">
        <f>IF(N200="sníž. přenesená",J200,0)</f>
        <v>0</v>
      </c>
      <c r="BI200" s="267">
        <f>IF(N200="nulová",J200,0)</f>
        <v>0</v>
      </c>
      <c r="BJ200" s="148" t="s">
        <v>82</v>
      </c>
      <c r="BK200" s="267">
        <f>ROUND(I200*H200,2)</f>
        <v>0</v>
      </c>
      <c r="BL200" s="148" t="s">
        <v>126</v>
      </c>
      <c r="BM200" s="266" t="s">
        <v>475</v>
      </c>
    </row>
    <row r="201" spans="2:51" s="268" customFormat="1" ht="12">
      <c r="B201" s="269"/>
      <c r="C201" s="270"/>
      <c r="D201" s="271" t="s">
        <v>128</v>
      </c>
      <c r="E201" s="272" t="s">
        <v>1</v>
      </c>
      <c r="F201" s="273" t="s">
        <v>818</v>
      </c>
      <c r="G201" s="270"/>
      <c r="H201" s="274"/>
      <c r="I201" s="56"/>
      <c r="J201" s="270"/>
      <c r="L201" s="269"/>
      <c r="M201" s="275"/>
      <c r="N201" s="276"/>
      <c r="O201" s="276"/>
      <c r="P201" s="276"/>
      <c r="Q201" s="276"/>
      <c r="R201" s="276"/>
      <c r="S201" s="276"/>
      <c r="T201" s="277"/>
      <c r="AT201" s="278" t="s">
        <v>128</v>
      </c>
      <c r="AU201" s="278" t="s">
        <v>84</v>
      </c>
      <c r="AV201" s="268" t="s">
        <v>84</v>
      </c>
      <c r="AW201" s="268" t="s">
        <v>31</v>
      </c>
      <c r="AX201" s="268" t="s">
        <v>82</v>
      </c>
      <c r="AY201" s="278" t="s">
        <v>120</v>
      </c>
    </row>
    <row r="202" spans="1:65" s="162" customFormat="1" ht="24.2" customHeight="1">
      <c r="A202" s="158"/>
      <c r="B202" s="159"/>
      <c r="C202" s="254">
        <v>25</v>
      </c>
      <c r="D202" s="254" t="s">
        <v>122</v>
      </c>
      <c r="E202" s="255" t="s">
        <v>204</v>
      </c>
      <c r="F202" s="256" t="s">
        <v>205</v>
      </c>
      <c r="G202" s="257" t="s">
        <v>166</v>
      </c>
      <c r="H202" s="258">
        <v>190.28</v>
      </c>
      <c r="I202" s="77"/>
      <c r="J202" s="259">
        <f>ROUND(I202*H202,2)</f>
        <v>0</v>
      </c>
      <c r="K202" s="260"/>
      <c r="L202" s="159"/>
      <c r="M202" s="261" t="s">
        <v>1</v>
      </c>
      <c r="N202" s="262" t="s">
        <v>40</v>
      </c>
      <c r="O202" s="263"/>
      <c r="P202" s="264">
        <f>O202*H202</f>
        <v>0</v>
      </c>
      <c r="Q202" s="264">
        <v>1.89077</v>
      </c>
      <c r="R202" s="264">
        <f>Q202*H202</f>
        <v>359.7757156</v>
      </c>
      <c r="S202" s="264">
        <v>0</v>
      </c>
      <c r="T202" s="265">
        <f>S202*H202</f>
        <v>0</v>
      </c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R202" s="266" t="s">
        <v>126</v>
      </c>
      <c r="AT202" s="266" t="s">
        <v>122</v>
      </c>
      <c r="AU202" s="266" t="s">
        <v>84</v>
      </c>
      <c r="AY202" s="148" t="s">
        <v>120</v>
      </c>
      <c r="BE202" s="267">
        <f>IF(N202="základní",J202,0)</f>
        <v>0</v>
      </c>
      <c r="BF202" s="267">
        <f>IF(N202="snížená",J202,0)</f>
        <v>0</v>
      </c>
      <c r="BG202" s="267">
        <f>IF(N202="zákl. přenesená",J202,0)</f>
        <v>0</v>
      </c>
      <c r="BH202" s="267">
        <f>IF(N202="sníž. přenesená",J202,0)</f>
        <v>0</v>
      </c>
      <c r="BI202" s="267">
        <f>IF(N202="nulová",J202,0)</f>
        <v>0</v>
      </c>
      <c r="BJ202" s="148" t="s">
        <v>82</v>
      </c>
      <c r="BK202" s="267">
        <f>ROUND(I202*H202,2)</f>
        <v>0</v>
      </c>
      <c r="BL202" s="148" t="s">
        <v>126</v>
      </c>
      <c r="BM202" s="266" t="s">
        <v>476</v>
      </c>
    </row>
    <row r="203" spans="2:51" s="268" customFormat="1" ht="22.5">
      <c r="B203" s="269"/>
      <c r="C203" s="270"/>
      <c r="D203" s="271" t="s">
        <v>128</v>
      </c>
      <c r="E203" s="272" t="s">
        <v>1</v>
      </c>
      <c r="F203" s="273" t="s">
        <v>477</v>
      </c>
      <c r="G203" s="270"/>
      <c r="H203" s="274">
        <v>190.28</v>
      </c>
      <c r="I203" s="56"/>
      <c r="J203" s="270"/>
      <c r="L203" s="269"/>
      <c r="M203" s="275"/>
      <c r="N203" s="276"/>
      <c r="O203" s="276"/>
      <c r="P203" s="276"/>
      <c r="Q203" s="276"/>
      <c r="R203" s="276"/>
      <c r="S203" s="276"/>
      <c r="T203" s="277"/>
      <c r="AT203" s="278" t="s">
        <v>128</v>
      </c>
      <c r="AU203" s="278" t="s">
        <v>84</v>
      </c>
      <c r="AV203" s="268" t="s">
        <v>84</v>
      </c>
      <c r="AW203" s="268" t="s">
        <v>31</v>
      </c>
      <c r="AX203" s="268" t="s">
        <v>82</v>
      </c>
      <c r="AY203" s="278" t="s">
        <v>120</v>
      </c>
    </row>
    <row r="204" spans="1:65" s="162" customFormat="1" ht="16.5" customHeight="1">
      <c r="A204" s="158"/>
      <c r="B204" s="159"/>
      <c r="C204" s="254">
        <v>26</v>
      </c>
      <c r="D204" s="254" t="s">
        <v>122</v>
      </c>
      <c r="E204" s="255" t="s">
        <v>478</v>
      </c>
      <c r="F204" s="256" t="s">
        <v>479</v>
      </c>
      <c r="G204" s="257" t="s">
        <v>166</v>
      </c>
      <c r="H204" s="258">
        <v>1.209</v>
      </c>
      <c r="I204" s="77"/>
      <c r="J204" s="259">
        <f>ROUND(I204*H204,2)</f>
        <v>0</v>
      </c>
      <c r="K204" s="260"/>
      <c r="L204" s="159"/>
      <c r="M204" s="261" t="s">
        <v>1</v>
      </c>
      <c r="N204" s="262" t="s">
        <v>40</v>
      </c>
      <c r="O204" s="263"/>
      <c r="P204" s="264">
        <f>O204*H204</f>
        <v>0</v>
      </c>
      <c r="Q204" s="264">
        <v>0</v>
      </c>
      <c r="R204" s="264">
        <f>Q204*H204</f>
        <v>0</v>
      </c>
      <c r="S204" s="264">
        <v>0</v>
      </c>
      <c r="T204" s="265">
        <f>S204*H204</f>
        <v>0</v>
      </c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R204" s="266" t="s">
        <v>126</v>
      </c>
      <c r="AT204" s="266" t="s">
        <v>122</v>
      </c>
      <c r="AU204" s="266" t="s">
        <v>84</v>
      </c>
      <c r="AY204" s="148" t="s">
        <v>120</v>
      </c>
      <c r="BE204" s="267">
        <f>IF(N204="základní",J204,0)</f>
        <v>0</v>
      </c>
      <c r="BF204" s="267">
        <f>IF(N204="snížená",J204,0)</f>
        <v>0</v>
      </c>
      <c r="BG204" s="267">
        <f>IF(N204="zákl. přenesená",J204,0)</f>
        <v>0</v>
      </c>
      <c r="BH204" s="267">
        <f>IF(N204="sníž. přenesená",J204,0)</f>
        <v>0</v>
      </c>
      <c r="BI204" s="267">
        <f>IF(N204="nulová",J204,0)</f>
        <v>0</v>
      </c>
      <c r="BJ204" s="148" t="s">
        <v>82</v>
      </c>
      <c r="BK204" s="267">
        <f>ROUND(I204*H204,2)</f>
        <v>0</v>
      </c>
      <c r="BL204" s="148" t="s">
        <v>126</v>
      </c>
      <c r="BM204" s="266" t="s">
        <v>480</v>
      </c>
    </row>
    <row r="205" spans="2:51" s="268" customFormat="1" ht="12">
      <c r="B205" s="269"/>
      <c r="C205" s="270"/>
      <c r="D205" s="271" t="s">
        <v>128</v>
      </c>
      <c r="E205" s="272" t="s">
        <v>1</v>
      </c>
      <c r="F205" s="273" t="s">
        <v>481</v>
      </c>
      <c r="G205" s="270"/>
      <c r="H205" s="274">
        <v>1.209</v>
      </c>
      <c r="I205" s="56"/>
      <c r="J205" s="270"/>
      <c r="L205" s="269"/>
      <c r="M205" s="275"/>
      <c r="N205" s="276"/>
      <c r="O205" s="276"/>
      <c r="P205" s="276"/>
      <c r="Q205" s="276"/>
      <c r="R205" s="276"/>
      <c r="S205" s="276"/>
      <c r="T205" s="277"/>
      <c r="AT205" s="278" t="s">
        <v>128</v>
      </c>
      <c r="AU205" s="278" t="s">
        <v>84</v>
      </c>
      <c r="AV205" s="268" t="s">
        <v>84</v>
      </c>
      <c r="AW205" s="268" t="s">
        <v>31</v>
      </c>
      <c r="AX205" s="268" t="s">
        <v>82</v>
      </c>
      <c r="AY205" s="278" t="s">
        <v>120</v>
      </c>
    </row>
    <row r="206" spans="2:63" s="239" customFormat="1" ht="22.9" customHeight="1">
      <c r="B206" s="240"/>
      <c r="C206" s="241"/>
      <c r="D206" s="242" t="s">
        <v>74</v>
      </c>
      <c r="E206" s="252" t="s">
        <v>143</v>
      </c>
      <c r="F206" s="252" t="s">
        <v>212</v>
      </c>
      <c r="G206" s="241"/>
      <c r="H206" s="241"/>
      <c r="I206" s="76"/>
      <c r="J206" s="253">
        <f>SUM(J207:J248)</f>
        <v>0</v>
      </c>
      <c r="L206" s="240"/>
      <c r="M206" s="245"/>
      <c r="N206" s="246"/>
      <c r="O206" s="246"/>
      <c r="P206" s="247">
        <f>SUM(P207:P254)</f>
        <v>0</v>
      </c>
      <c r="Q206" s="246"/>
      <c r="R206" s="247">
        <f>SUM(R207:R254)</f>
        <v>8.4030235</v>
      </c>
      <c r="S206" s="246"/>
      <c r="T206" s="248">
        <f>SUM(T207:T254)</f>
        <v>0</v>
      </c>
      <c r="V206" s="241"/>
      <c r="AR206" s="249" t="s">
        <v>82</v>
      </c>
      <c r="AT206" s="250" t="s">
        <v>74</v>
      </c>
      <c r="AU206" s="250" t="s">
        <v>82</v>
      </c>
      <c r="AY206" s="249" t="s">
        <v>120</v>
      </c>
      <c r="BK206" s="251">
        <f>SUM(BK207:BK254)</f>
        <v>0</v>
      </c>
    </row>
    <row r="207" spans="1:65" s="162" customFormat="1" ht="24.2" customHeight="1">
      <c r="A207" s="158"/>
      <c r="B207" s="159"/>
      <c r="C207" s="254" t="s">
        <v>224</v>
      </c>
      <c r="D207" s="254" t="s">
        <v>122</v>
      </c>
      <c r="E207" s="255" t="s">
        <v>482</v>
      </c>
      <c r="F207" s="256" t="s">
        <v>483</v>
      </c>
      <c r="G207" s="257" t="s">
        <v>125</v>
      </c>
      <c r="H207" s="258">
        <f>H212</f>
        <v>108.9</v>
      </c>
      <c r="I207" s="77"/>
      <c r="J207" s="259">
        <f>ROUND(I207*H207,2)</f>
        <v>0</v>
      </c>
      <c r="K207" s="260"/>
      <c r="L207" s="159"/>
      <c r="M207" s="261" t="s">
        <v>1</v>
      </c>
      <c r="N207" s="262" t="s">
        <v>40</v>
      </c>
      <c r="O207" s="263"/>
      <c r="P207" s="264">
        <f>O207*H207</f>
        <v>0</v>
      </c>
      <c r="Q207" s="264">
        <v>0</v>
      </c>
      <c r="R207" s="264">
        <f>Q207*H207</f>
        <v>0</v>
      </c>
      <c r="S207" s="264">
        <v>0</v>
      </c>
      <c r="T207" s="265">
        <f>S207*H207</f>
        <v>0</v>
      </c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R207" s="266" t="s">
        <v>126</v>
      </c>
      <c r="AT207" s="266" t="s">
        <v>122</v>
      </c>
      <c r="AU207" s="266" t="s">
        <v>84</v>
      </c>
      <c r="AY207" s="148" t="s">
        <v>120</v>
      </c>
      <c r="BE207" s="267">
        <f>IF(N207="základní",J207,0)</f>
        <v>0</v>
      </c>
      <c r="BF207" s="267">
        <f>IF(N207="snížená",J207,0)</f>
        <v>0</v>
      </c>
      <c r="BG207" s="267">
        <f>IF(N207="zákl. přenesená",J207,0)</f>
        <v>0</v>
      </c>
      <c r="BH207" s="267">
        <f>IF(N207="sníž. přenesená",J207,0)</f>
        <v>0</v>
      </c>
      <c r="BI207" s="267">
        <f>IF(N207="nulová",J207,0)</f>
        <v>0</v>
      </c>
      <c r="BJ207" s="148" t="s">
        <v>82</v>
      </c>
      <c r="BK207" s="267">
        <f>ROUND(I207*H207,2)</f>
        <v>0</v>
      </c>
      <c r="BL207" s="148" t="s">
        <v>126</v>
      </c>
      <c r="BM207" s="266" t="s">
        <v>484</v>
      </c>
    </row>
    <row r="208" spans="2:51" s="268" customFormat="1" ht="12">
      <c r="B208" s="269"/>
      <c r="C208" s="270"/>
      <c r="D208" s="271" t="s">
        <v>128</v>
      </c>
      <c r="E208" s="272" t="s">
        <v>1</v>
      </c>
      <c r="F208" s="273" t="s">
        <v>823</v>
      </c>
      <c r="G208" s="270"/>
      <c r="H208" s="274">
        <f>25.5*2</f>
        <v>51</v>
      </c>
      <c r="I208" s="56"/>
      <c r="J208" s="270"/>
      <c r="L208" s="269"/>
      <c r="M208" s="275"/>
      <c r="N208" s="276"/>
      <c r="O208" s="276"/>
      <c r="P208" s="276"/>
      <c r="Q208" s="276"/>
      <c r="R208" s="276"/>
      <c r="S208" s="276"/>
      <c r="T208" s="277"/>
      <c r="AT208" s="278" t="s">
        <v>128</v>
      </c>
      <c r="AU208" s="278" t="s">
        <v>84</v>
      </c>
      <c r="AV208" s="268" t="s">
        <v>84</v>
      </c>
      <c r="AW208" s="268" t="s">
        <v>31</v>
      </c>
      <c r="AX208" s="268" t="s">
        <v>75</v>
      </c>
      <c r="AY208" s="278" t="s">
        <v>120</v>
      </c>
    </row>
    <row r="209" spans="2:51" s="268" customFormat="1" ht="12">
      <c r="B209" s="269"/>
      <c r="C209" s="270"/>
      <c r="D209" s="271" t="s">
        <v>128</v>
      </c>
      <c r="E209" s="272" t="s">
        <v>1</v>
      </c>
      <c r="F209" s="273" t="s">
        <v>423</v>
      </c>
      <c r="G209" s="270"/>
      <c r="H209" s="274">
        <v>34.7</v>
      </c>
      <c r="I209" s="56"/>
      <c r="J209" s="270"/>
      <c r="L209" s="269"/>
      <c r="M209" s="275"/>
      <c r="N209" s="276"/>
      <c r="O209" s="276"/>
      <c r="P209" s="276"/>
      <c r="Q209" s="276"/>
      <c r="R209" s="276"/>
      <c r="S209" s="276"/>
      <c r="T209" s="277"/>
      <c r="AT209" s="278" t="s">
        <v>128</v>
      </c>
      <c r="AU209" s="278" t="s">
        <v>84</v>
      </c>
      <c r="AV209" s="268" t="s">
        <v>84</v>
      </c>
      <c r="AW209" s="268" t="s">
        <v>31</v>
      </c>
      <c r="AX209" s="268" t="s">
        <v>75</v>
      </c>
      <c r="AY209" s="278" t="s">
        <v>120</v>
      </c>
    </row>
    <row r="210" spans="2:51" s="268" customFormat="1" ht="12">
      <c r="B210" s="269"/>
      <c r="C210" s="270"/>
      <c r="D210" s="271" t="s">
        <v>128</v>
      </c>
      <c r="E210" s="272" t="s">
        <v>1</v>
      </c>
      <c r="F210" s="273" t="s">
        <v>485</v>
      </c>
      <c r="G210" s="270"/>
      <c r="H210" s="274">
        <v>17.2</v>
      </c>
      <c r="I210" s="56"/>
      <c r="J210" s="270"/>
      <c r="L210" s="269"/>
      <c r="M210" s="275"/>
      <c r="N210" s="276"/>
      <c r="O210" s="276"/>
      <c r="P210" s="276"/>
      <c r="Q210" s="276"/>
      <c r="R210" s="276"/>
      <c r="S210" s="276"/>
      <c r="T210" s="277"/>
      <c r="AT210" s="278" t="s">
        <v>128</v>
      </c>
      <c r="AU210" s="278" t="s">
        <v>84</v>
      </c>
      <c r="AV210" s="268" t="s">
        <v>84</v>
      </c>
      <c r="AW210" s="268" t="s">
        <v>31</v>
      </c>
      <c r="AX210" s="268" t="s">
        <v>75</v>
      </c>
      <c r="AY210" s="278" t="s">
        <v>120</v>
      </c>
    </row>
    <row r="211" spans="2:51" s="268" customFormat="1" ht="12">
      <c r="B211" s="269"/>
      <c r="C211" s="270"/>
      <c r="D211" s="271" t="s">
        <v>128</v>
      </c>
      <c r="E211" s="272" t="s">
        <v>1</v>
      </c>
      <c r="F211" s="273" t="s">
        <v>409</v>
      </c>
      <c r="G211" s="270"/>
      <c r="H211" s="274">
        <v>6</v>
      </c>
      <c r="I211" s="56"/>
      <c r="J211" s="270"/>
      <c r="L211" s="269"/>
      <c r="M211" s="275"/>
      <c r="N211" s="276"/>
      <c r="O211" s="276"/>
      <c r="P211" s="276"/>
      <c r="Q211" s="276"/>
      <c r="R211" s="276"/>
      <c r="S211" s="276"/>
      <c r="T211" s="277"/>
      <c r="AT211" s="278" t="s">
        <v>128</v>
      </c>
      <c r="AU211" s="278" t="s">
        <v>84</v>
      </c>
      <c r="AV211" s="268" t="s">
        <v>84</v>
      </c>
      <c r="AW211" s="268" t="s">
        <v>31</v>
      </c>
      <c r="AX211" s="268" t="s">
        <v>75</v>
      </c>
      <c r="AY211" s="278" t="s">
        <v>120</v>
      </c>
    </row>
    <row r="212" spans="2:51" s="279" customFormat="1" ht="12">
      <c r="B212" s="280"/>
      <c r="C212" s="281"/>
      <c r="D212" s="271" t="s">
        <v>128</v>
      </c>
      <c r="E212" s="282" t="s">
        <v>1</v>
      </c>
      <c r="F212" s="283" t="s">
        <v>148</v>
      </c>
      <c r="G212" s="281"/>
      <c r="H212" s="284">
        <f>SUM(H208:H211)</f>
        <v>108.9</v>
      </c>
      <c r="I212" s="57"/>
      <c r="J212" s="281"/>
      <c r="L212" s="280"/>
      <c r="M212" s="285"/>
      <c r="N212" s="286"/>
      <c r="O212" s="286"/>
      <c r="P212" s="286"/>
      <c r="Q212" s="286"/>
      <c r="R212" s="286"/>
      <c r="S212" s="286"/>
      <c r="T212" s="287"/>
      <c r="AT212" s="288" t="s">
        <v>128</v>
      </c>
      <c r="AU212" s="288" t="s">
        <v>84</v>
      </c>
      <c r="AV212" s="279" t="s">
        <v>126</v>
      </c>
      <c r="AW212" s="279" t="s">
        <v>31</v>
      </c>
      <c r="AX212" s="279" t="s">
        <v>82</v>
      </c>
      <c r="AY212" s="288" t="s">
        <v>120</v>
      </c>
    </row>
    <row r="213" spans="1:65" s="162" customFormat="1" ht="24.2" customHeight="1">
      <c r="A213" s="158"/>
      <c r="B213" s="159"/>
      <c r="C213" s="254" t="s">
        <v>820</v>
      </c>
      <c r="D213" s="254" t="s">
        <v>122</v>
      </c>
      <c r="E213" s="255"/>
      <c r="F213" s="256" t="s">
        <v>821</v>
      </c>
      <c r="G213" s="257" t="s">
        <v>125</v>
      </c>
      <c r="H213" s="258">
        <f>SUM(H214:H215)</f>
        <v>153.8</v>
      </c>
      <c r="I213" s="77"/>
      <c r="J213" s="259">
        <f>ROUND(I213*H213,2)</f>
        <v>0</v>
      </c>
      <c r="K213" s="260"/>
      <c r="L213" s="159"/>
      <c r="M213" s="261" t="s">
        <v>1</v>
      </c>
      <c r="N213" s="262" t="s">
        <v>40</v>
      </c>
      <c r="O213" s="263"/>
      <c r="P213" s="264">
        <f>O213*H213</f>
        <v>0</v>
      </c>
      <c r="Q213" s="264">
        <v>0</v>
      </c>
      <c r="R213" s="264">
        <f>Q213*H213</f>
        <v>0</v>
      </c>
      <c r="S213" s="264">
        <v>0</v>
      </c>
      <c r="T213" s="265">
        <f>S213*H213</f>
        <v>0</v>
      </c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R213" s="266" t="s">
        <v>126</v>
      </c>
      <c r="AT213" s="266" t="s">
        <v>122</v>
      </c>
      <c r="AU213" s="266" t="s">
        <v>84</v>
      </c>
      <c r="AY213" s="148" t="s">
        <v>120</v>
      </c>
      <c r="BE213" s="267">
        <f>IF(N213="základní",J213,0)</f>
        <v>0</v>
      </c>
      <c r="BF213" s="267">
        <f>IF(N213="snížená",J213,0)</f>
        <v>0</v>
      </c>
      <c r="BG213" s="267">
        <f>IF(N213="zákl. přenesená",J213,0)</f>
        <v>0</v>
      </c>
      <c r="BH213" s="267">
        <f>IF(N213="sníž. přenesená",J213,0)</f>
        <v>0</v>
      </c>
      <c r="BI213" s="267">
        <f>IF(N213="nulová",J213,0)</f>
        <v>0</v>
      </c>
      <c r="BJ213" s="148" t="s">
        <v>82</v>
      </c>
      <c r="BK213" s="267">
        <f>ROUND(I213*H213,2)</f>
        <v>0</v>
      </c>
      <c r="BL213" s="148" t="s">
        <v>126</v>
      </c>
      <c r="BM213" s="266" t="s">
        <v>484</v>
      </c>
    </row>
    <row r="214" spans="2:51" s="268" customFormat="1" ht="12">
      <c r="B214" s="269"/>
      <c r="C214" s="270"/>
      <c r="D214" s="271" t="s">
        <v>128</v>
      </c>
      <c r="E214" s="272" t="s">
        <v>1</v>
      </c>
      <c r="F214" s="273" t="s">
        <v>420</v>
      </c>
      <c r="G214" s="270"/>
      <c r="H214" s="274">
        <v>143.4</v>
      </c>
      <c r="I214" s="56"/>
      <c r="J214" s="270"/>
      <c r="L214" s="269"/>
      <c r="M214" s="275"/>
      <c r="N214" s="276"/>
      <c r="O214" s="276"/>
      <c r="P214" s="276"/>
      <c r="Q214" s="276"/>
      <c r="R214" s="276"/>
      <c r="S214" s="276"/>
      <c r="T214" s="277"/>
      <c r="AT214" s="278" t="s">
        <v>128</v>
      </c>
      <c r="AU214" s="278" t="s">
        <v>84</v>
      </c>
      <c r="AV214" s="268" t="s">
        <v>84</v>
      </c>
      <c r="AW214" s="268" t="s">
        <v>31</v>
      </c>
      <c r="AX214" s="268" t="s">
        <v>75</v>
      </c>
      <c r="AY214" s="278" t="s">
        <v>120</v>
      </c>
    </row>
    <row r="215" spans="2:51" s="268" customFormat="1" ht="12">
      <c r="B215" s="269"/>
      <c r="C215" s="270"/>
      <c r="D215" s="271" t="s">
        <v>128</v>
      </c>
      <c r="E215" s="272" t="s">
        <v>1</v>
      </c>
      <c r="F215" s="273" t="s">
        <v>421</v>
      </c>
      <c r="G215" s="270"/>
      <c r="H215" s="274">
        <v>10.4</v>
      </c>
      <c r="I215" s="56"/>
      <c r="J215" s="270"/>
      <c r="L215" s="269"/>
      <c r="M215" s="275"/>
      <c r="N215" s="276"/>
      <c r="O215" s="276"/>
      <c r="P215" s="276"/>
      <c r="Q215" s="276"/>
      <c r="R215" s="276"/>
      <c r="S215" s="276"/>
      <c r="T215" s="277"/>
      <c r="AT215" s="278" t="s">
        <v>128</v>
      </c>
      <c r="AU215" s="278" t="s">
        <v>84</v>
      </c>
      <c r="AV215" s="268" t="s">
        <v>84</v>
      </c>
      <c r="AW215" s="268" t="s">
        <v>31</v>
      </c>
      <c r="AX215" s="268" t="s">
        <v>75</v>
      </c>
      <c r="AY215" s="278" t="s">
        <v>120</v>
      </c>
    </row>
    <row r="216" spans="1:65" s="162" customFormat="1" ht="24.2" customHeight="1">
      <c r="A216" s="158"/>
      <c r="B216" s="159"/>
      <c r="C216" s="254" t="s">
        <v>227</v>
      </c>
      <c r="D216" s="254" t="s">
        <v>122</v>
      </c>
      <c r="E216" s="255" t="s">
        <v>486</v>
      </c>
      <c r="F216" s="256" t="s">
        <v>487</v>
      </c>
      <c r="G216" s="257" t="s">
        <v>125</v>
      </c>
      <c r="H216" s="258">
        <f>H219</f>
        <v>45.2</v>
      </c>
      <c r="I216" s="77"/>
      <c r="J216" s="259">
        <f>ROUND(I216*H216,2)</f>
        <v>0</v>
      </c>
      <c r="K216" s="260"/>
      <c r="L216" s="159"/>
      <c r="M216" s="261" t="s">
        <v>1</v>
      </c>
      <c r="N216" s="262" t="s">
        <v>40</v>
      </c>
      <c r="O216" s="263"/>
      <c r="P216" s="264">
        <f>O216*H216</f>
        <v>0</v>
      </c>
      <c r="Q216" s="264">
        <v>0</v>
      </c>
      <c r="R216" s="264">
        <f>Q216*H216</f>
        <v>0</v>
      </c>
      <c r="S216" s="264">
        <v>0</v>
      </c>
      <c r="T216" s="265">
        <f>S216*H216</f>
        <v>0</v>
      </c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R216" s="266" t="s">
        <v>126</v>
      </c>
      <c r="AT216" s="266" t="s">
        <v>122</v>
      </c>
      <c r="AU216" s="266" t="s">
        <v>84</v>
      </c>
      <c r="AY216" s="148" t="s">
        <v>120</v>
      </c>
      <c r="BE216" s="267">
        <f>IF(N216="základní",J216,0)</f>
        <v>0</v>
      </c>
      <c r="BF216" s="267">
        <f>IF(N216="snížená",J216,0)</f>
        <v>0</v>
      </c>
      <c r="BG216" s="267">
        <f>IF(N216="zákl. přenesená",J216,0)</f>
        <v>0</v>
      </c>
      <c r="BH216" s="267">
        <f>IF(N216="sníž. přenesená",J216,0)</f>
        <v>0</v>
      </c>
      <c r="BI216" s="267">
        <f>IF(N216="nulová",J216,0)</f>
        <v>0</v>
      </c>
      <c r="BJ216" s="148" t="s">
        <v>82</v>
      </c>
      <c r="BK216" s="267">
        <f>ROUND(I216*H216,2)</f>
        <v>0</v>
      </c>
      <c r="BL216" s="148" t="s">
        <v>126</v>
      </c>
      <c r="BM216" s="266" t="s">
        <v>488</v>
      </c>
    </row>
    <row r="217" spans="2:51" s="268" customFormat="1" ht="12">
      <c r="B217" s="269"/>
      <c r="C217" s="270"/>
      <c r="D217" s="271" t="s">
        <v>128</v>
      </c>
      <c r="E217" s="272" t="s">
        <v>1</v>
      </c>
      <c r="F217" s="273" t="s">
        <v>423</v>
      </c>
      <c r="G217" s="270"/>
      <c r="H217" s="274">
        <v>34.7</v>
      </c>
      <c r="I217" s="56"/>
      <c r="J217" s="270"/>
      <c r="L217" s="269"/>
      <c r="M217" s="275"/>
      <c r="N217" s="276"/>
      <c r="O217" s="276"/>
      <c r="P217" s="276"/>
      <c r="Q217" s="276"/>
      <c r="R217" s="276"/>
      <c r="S217" s="276"/>
      <c r="T217" s="277"/>
      <c r="AT217" s="278" t="s">
        <v>128</v>
      </c>
      <c r="AU217" s="278" t="s">
        <v>84</v>
      </c>
      <c r="AV217" s="268" t="s">
        <v>84</v>
      </c>
      <c r="AW217" s="268" t="s">
        <v>31</v>
      </c>
      <c r="AX217" s="268" t="s">
        <v>75</v>
      </c>
      <c r="AY217" s="278" t="s">
        <v>120</v>
      </c>
    </row>
    <row r="218" spans="2:51" s="268" customFormat="1" ht="12">
      <c r="B218" s="269"/>
      <c r="C218" s="270"/>
      <c r="D218" s="271" t="s">
        <v>128</v>
      </c>
      <c r="E218" s="272" t="s">
        <v>1</v>
      </c>
      <c r="F218" s="273" t="s">
        <v>489</v>
      </c>
      <c r="G218" s="270"/>
      <c r="H218" s="274">
        <v>10.5</v>
      </c>
      <c r="I218" s="56"/>
      <c r="J218" s="270"/>
      <c r="L218" s="269"/>
      <c r="M218" s="275"/>
      <c r="N218" s="276"/>
      <c r="O218" s="276"/>
      <c r="P218" s="276"/>
      <c r="Q218" s="276"/>
      <c r="R218" s="276"/>
      <c r="S218" s="276"/>
      <c r="T218" s="277"/>
      <c r="AT218" s="278" t="s">
        <v>128</v>
      </c>
      <c r="AU218" s="278" t="s">
        <v>84</v>
      </c>
      <c r="AV218" s="268" t="s">
        <v>84</v>
      </c>
      <c r="AW218" s="268" t="s">
        <v>31</v>
      </c>
      <c r="AX218" s="268" t="s">
        <v>75</v>
      </c>
      <c r="AY218" s="278" t="s">
        <v>120</v>
      </c>
    </row>
    <row r="219" spans="2:51" s="279" customFormat="1" ht="12">
      <c r="B219" s="280"/>
      <c r="C219" s="281"/>
      <c r="D219" s="271" t="s">
        <v>128</v>
      </c>
      <c r="E219" s="282" t="s">
        <v>1</v>
      </c>
      <c r="F219" s="283" t="s">
        <v>148</v>
      </c>
      <c r="G219" s="281"/>
      <c r="H219" s="284">
        <f>SUM(H217:H218)</f>
        <v>45.2</v>
      </c>
      <c r="I219" s="57"/>
      <c r="J219" s="281"/>
      <c r="L219" s="280"/>
      <c r="M219" s="285"/>
      <c r="N219" s="286"/>
      <c r="O219" s="286"/>
      <c r="P219" s="286"/>
      <c r="Q219" s="286"/>
      <c r="R219" s="286"/>
      <c r="S219" s="286"/>
      <c r="T219" s="287"/>
      <c r="AT219" s="288" t="s">
        <v>128</v>
      </c>
      <c r="AU219" s="288" t="s">
        <v>84</v>
      </c>
      <c r="AV219" s="279" t="s">
        <v>126</v>
      </c>
      <c r="AW219" s="279" t="s">
        <v>31</v>
      </c>
      <c r="AX219" s="279" t="s">
        <v>82</v>
      </c>
      <c r="AY219" s="288" t="s">
        <v>120</v>
      </c>
    </row>
    <row r="220" spans="1:65" s="162" customFormat="1" ht="24.2" customHeight="1">
      <c r="A220" s="158"/>
      <c r="B220" s="159"/>
      <c r="C220" s="254" t="s">
        <v>231</v>
      </c>
      <c r="D220" s="254" t="s">
        <v>122</v>
      </c>
      <c r="E220" s="255" t="s">
        <v>490</v>
      </c>
      <c r="F220" s="256" t="s">
        <v>491</v>
      </c>
      <c r="G220" s="257" t="s">
        <v>125</v>
      </c>
      <c r="H220" s="258">
        <f>H225</f>
        <v>197.1</v>
      </c>
      <c r="I220" s="77"/>
      <c r="J220" s="259">
        <f>ROUND(I220*H220,2)</f>
        <v>0</v>
      </c>
      <c r="K220" s="260"/>
      <c r="L220" s="159"/>
      <c r="M220" s="261" t="s">
        <v>1</v>
      </c>
      <c r="N220" s="262" t="s">
        <v>40</v>
      </c>
      <c r="O220" s="263"/>
      <c r="P220" s="264">
        <f>O220*H220</f>
        <v>0</v>
      </c>
      <c r="Q220" s="264">
        <v>0</v>
      </c>
      <c r="R220" s="264">
        <f>Q220*H220</f>
        <v>0</v>
      </c>
      <c r="S220" s="264">
        <v>0</v>
      </c>
      <c r="T220" s="265">
        <f>S220*H220</f>
        <v>0</v>
      </c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R220" s="266" t="s">
        <v>126</v>
      </c>
      <c r="AT220" s="266" t="s">
        <v>122</v>
      </c>
      <c r="AU220" s="266" t="s">
        <v>84</v>
      </c>
      <c r="AY220" s="148" t="s">
        <v>120</v>
      </c>
      <c r="BE220" s="267">
        <f>IF(N220="základní",J220,0)</f>
        <v>0</v>
      </c>
      <c r="BF220" s="267">
        <f>IF(N220="snížená",J220,0)</f>
        <v>0</v>
      </c>
      <c r="BG220" s="267">
        <f>IF(N220="zákl. přenesená",J220,0)</f>
        <v>0</v>
      </c>
      <c r="BH220" s="267">
        <f>IF(N220="sníž. přenesená",J220,0)</f>
        <v>0</v>
      </c>
      <c r="BI220" s="267">
        <f>IF(N220="nulová",J220,0)</f>
        <v>0</v>
      </c>
      <c r="BJ220" s="148" t="s">
        <v>82</v>
      </c>
      <c r="BK220" s="267">
        <f>ROUND(I220*H220,2)</f>
        <v>0</v>
      </c>
      <c r="BL220" s="148" t="s">
        <v>126</v>
      </c>
      <c r="BM220" s="266" t="s">
        <v>492</v>
      </c>
    </row>
    <row r="221" spans="2:51" s="268" customFormat="1" ht="12">
      <c r="B221" s="269"/>
      <c r="C221" s="270"/>
      <c r="D221" s="271" t="s">
        <v>128</v>
      </c>
      <c r="E221" s="272" t="s">
        <v>1</v>
      </c>
      <c r="F221" s="273" t="s">
        <v>420</v>
      </c>
      <c r="G221" s="270"/>
      <c r="H221" s="274">
        <v>143.4</v>
      </c>
      <c r="I221" s="56"/>
      <c r="J221" s="270"/>
      <c r="L221" s="269"/>
      <c r="M221" s="275"/>
      <c r="N221" s="276"/>
      <c r="O221" s="276"/>
      <c r="P221" s="276"/>
      <c r="Q221" s="276"/>
      <c r="R221" s="276"/>
      <c r="S221" s="276"/>
      <c r="T221" s="277"/>
      <c r="AT221" s="278" t="s">
        <v>128</v>
      </c>
      <c r="AU221" s="278" t="s">
        <v>84</v>
      </c>
      <c r="AV221" s="268" t="s">
        <v>84</v>
      </c>
      <c r="AW221" s="268" t="s">
        <v>31</v>
      </c>
      <c r="AX221" s="268" t="s">
        <v>75</v>
      </c>
      <c r="AY221" s="278" t="s">
        <v>120</v>
      </c>
    </row>
    <row r="222" spans="2:51" s="268" customFormat="1" ht="12">
      <c r="B222" s="269"/>
      <c r="C222" s="270"/>
      <c r="D222" s="271" t="s">
        <v>128</v>
      </c>
      <c r="E222" s="272" t="s">
        <v>1</v>
      </c>
      <c r="F222" s="273" t="s">
        <v>421</v>
      </c>
      <c r="G222" s="270"/>
      <c r="H222" s="274">
        <v>10.4</v>
      </c>
      <c r="I222" s="56"/>
      <c r="J222" s="270"/>
      <c r="L222" s="269"/>
      <c r="M222" s="275"/>
      <c r="N222" s="276"/>
      <c r="O222" s="276"/>
      <c r="P222" s="276"/>
      <c r="Q222" s="276"/>
      <c r="R222" s="276"/>
      <c r="S222" s="276"/>
      <c r="T222" s="277"/>
      <c r="AT222" s="278" t="s">
        <v>128</v>
      </c>
      <c r="AU222" s="278" t="s">
        <v>84</v>
      </c>
      <c r="AV222" s="268" t="s">
        <v>84</v>
      </c>
      <c r="AW222" s="268" t="s">
        <v>31</v>
      </c>
      <c r="AX222" s="268" t="s">
        <v>75</v>
      </c>
      <c r="AY222" s="278" t="s">
        <v>120</v>
      </c>
    </row>
    <row r="223" spans="2:51" s="268" customFormat="1" ht="12">
      <c r="B223" s="269"/>
      <c r="C223" s="270"/>
      <c r="D223" s="271" t="s">
        <v>128</v>
      </c>
      <c r="E223" s="272" t="s">
        <v>1</v>
      </c>
      <c r="F223" s="273" t="s">
        <v>423</v>
      </c>
      <c r="G223" s="270"/>
      <c r="H223" s="274">
        <v>34.7</v>
      </c>
      <c r="I223" s="56"/>
      <c r="J223" s="270"/>
      <c r="L223" s="269"/>
      <c r="M223" s="275"/>
      <c r="N223" s="276"/>
      <c r="O223" s="276"/>
      <c r="P223" s="276"/>
      <c r="Q223" s="276"/>
      <c r="R223" s="276"/>
      <c r="S223" s="276"/>
      <c r="T223" s="277"/>
      <c r="AT223" s="278" t="s">
        <v>128</v>
      </c>
      <c r="AU223" s="278" t="s">
        <v>84</v>
      </c>
      <c r="AV223" s="268" t="s">
        <v>84</v>
      </c>
      <c r="AW223" s="268" t="s">
        <v>31</v>
      </c>
      <c r="AX223" s="268" t="s">
        <v>75</v>
      </c>
      <c r="AY223" s="278" t="s">
        <v>120</v>
      </c>
    </row>
    <row r="224" spans="2:51" s="268" customFormat="1" ht="12">
      <c r="B224" s="269"/>
      <c r="C224" s="270"/>
      <c r="D224" s="271" t="s">
        <v>128</v>
      </c>
      <c r="E224" s="272" t="s">
        <v>1</v>
      </c>
      <c r="F224" s="273" t="s">
        <v>424</v>
      </c>
      <c r="G224" s="270"/>
      <c r="H224" s="274">
        <v>8.6</v>
      </c>
      <c r="I224" s="56"/>
      <c r="J224" s="270"/>
      <c r="L224" s="269"/>
      <c r="M224" s="275"/>
      <c r="N224" s="276"/>
      <c r="O224" s="276"/>
      <c r="P224" s="276"/>
      <c r="Q224" s="276"/>
      <c r="R224" s="276"/>
      <c r="S224" s="276"/>
      <c r="T224" s="277"/>
      <c r="AT224" s="278" t="s">
        <v>128</v>
      </c>
      <c r="AU224" s="278" t="s">
        <v>84</v>
      </c>
      <c r="AV224" s="268" t="s">
        <v>84</v>
      </c>
      <c r="AW224" s="268" t="s">
        <v>31</v>
      </c>
      <c r="AX224" s="268" t="s">
        <v>75</v>
      </c>
      <c r="AY224" s="278" t="s">
        <v>120</v>
      </c>
    </row>
    <row r="225" spans="2:51" s="279" customFormat="1" ht="12">
      <c r="B225" s="280"/>
      <c r="C225" s="281"/>
      <c r="D225" s="271" t="s">
        <v>128</v>
      </c>
      <c r="E225" s="282" t="s">
        <v>1</v>
      </c>
      <c r="F225" s="283" t="s">
        <v>148</v>
      </c>
      <c r="G225" s="281"/>
      <c r="H225" s="284">
        <f>SUM(H221:H224)</f>
        <v>197.1</v>
      </c>
      <c r="I225" s="57"/>
      <c r="J225" s="281"/>
      <c r="L225" s="280"/>
      <c r="M225" s="285"/>
      <c r="N225" s="286"/>
      <c r="O225" s="286"/>
      <c r="P225" s="286"/>
      <c r="Q225" s="286"/>
      <c r="R225" s="286"/>
      <c r="S225" s="286"/>
      <c r="T225" s="287"/>
      <c r="AT225" s="288" t="s">
        <v>128</v>
      </c>
      <c r="AU225" s="288" t="s">
        <v>84</v>
      </c>
      <c r="AV225" s="279" t="s">
        <v>126</v>
      </c>
      <c r="AW225" s="279" t="s">
        <v>31</v>
      </c>
      <c r="AX225" s="279" t="s">
        <v>82</v>
      </c>
      <c r="AY225" s="288" t="s">
        <v>120</v>
      </c>
    </row>
    <row r="226" spans="1:65" s="162" customFormat="1" ht="33" customHeight="1">
      <c r="A226" s="158"/>
      <c r="B226" s="159"/>
      <c r="C226" s="254" t="s">
        <v>236</v>
      </c>
      <c r="D226" s="254" t="s">
        <v>122</v>
      </c>
      <c r="E226" s="255" t="s">
        <v>493</v>
      </c>
      <c r="F226" s="256" t="s">
        <v>494</v>
      </c>
      <c r="G226" s="257" t="s">
        <v>125</v>
      </c>
      <c r="H226" s="258">
        <f>H229</f>
        <v>34.1</v>
      </c>
      <c r="I226" s="77"/>
      <c r="J226" s="259">
        <f>ROUND(I226*H226,2)</f>
        <v>0</v>
      </c>
      <c r="K226" s="260"/>
      <c r="L226" s="159"/>
      <c r="M226" s="261" t="s">
        <v>1</v>
      </c>
      <c r="N226" s="262" t="s">
        <v>40</v>
      </c>
      <c r="O226" s="263"/>
      <c r="P226" s="264">
        <f>O226*H226</f>
        <v>0</v>
      </c>
      <c r="Q226" s="264">
        <v>0</v>
      </c>
      <c r="R226" s="264">
        <f>Q226*H226</f>
        <v>0</v>
      </c>
      <c r="S226" s="264">
        <v>0</v>
      </c>
      <c r="T226" s="265">
        <f>S226*H226</f>
        <v>0</v>
      </c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R226" s="266" t="s">
        <v>126</v>
      </c>
      <c r="AT226" s="266" t="s">
        <v>122</v>
      </c>
      <c r="AU226" s="266" t="s">
        <v>84</v>
      </c>
      <c r="AY226" s="148" t="s">
        <v>120</v>
      </c>
      <c r="BE226" s="267">
        <f>IF(N226="základní",J226,0)</f>
        <v>0</v>
      </c>
      <c r="BF226" s="267">
        <f>IF(N226="snížená",J226,0)</f>
        <v>0</v>
      </c>
      <c r="BG226" s="267">
        <f>IF(N226="zákl. přenesená",J226,0)</f>
        <v>0</v>
      </c>
      <c r="BH226" s="267">
        <f>IF(N226="sníž. přenesená",J226,0)</f>
        <v>0</v>
      </c>
      <c r="BI226" s="267">
        <f>IF(N226="nulová",J226,0)</f>
        <v>0</v>
      </c>
      <c r="BJ226" s="148" t="s">
        <v>82</v>
      </c>
      <c r="BK226" s="267">
        <f>ROUND(I226*H226,2)</f>
        <v>0</v>
      </c>
      <c r="BL226" s="148" t="s">
        <v>126</v>
      </c>
      <c r="BM226" s="266" t="s">
        <v>495</v>
      </c>
    </row>
    <row r="227" spans="2:51" s="268" customFormat="1" ht="12">
      <c r="B227" s="269"/>
      <c r="C227" s="270"/>
      <c r="D227" s="271" t="s">
        <v>128</v>
      </c>
      <c r="E227" s="272" t="s">
        <v>1</v>
      </c>
      <c r="F227" s="273" t="s">
        <v>422</v>
      </c>
      <c r="G227" s="270"/>
      <c r="H227" s="274">
        <v>25.5</v>
      </c>
      <c r="I227" s="56"/>
      <c r="J227" s="270"/>
      <c r="L227" s="269"/>
      <c r="M227" s="275"/>
      <c r="N227" s="276"/>
      <c r="O227" s="276"/>
      <c r="P227" s="276"/>
      <c r="Q227" s="276"/>
      <c r="R227" s="276"/>
      <c r="S227" s="276"/>
      <c r="T227" s="277"/>
      <c r="AT227" s="278" t="s">
        <v>128</v>
      </c>
      <c r="AU227" s="278" t="s">
        <v>84</v>
      </c>
      <c r="AV227" s="268" t="s">
        <v>84</v>
      </c>
      <c r="AW227" s="268" t="s">
        <v>31</v>
      </c>
      <c r="AX227" s="268" t="s">
        <v>75</v>
      </c>
      <c r="AY227" s="278" t="s">
        <v>120</v>
      </c>
    </row>
    <row r="228" spans="2:51" s="268" customFormat="1" ht="12">
      <c r="B228" s="269"/>
      <c r="C228" s="270"/>
      <c r="D228" s="271" t="s">
        <v>128</v>
      </c>
      <c r="E228" s="272" t="s">
        <v>1</v>
      </c>
      <c r="F228" s="273" t="s">
        <v>424</v>
      </c>
      <c r="G228" s="270"/>
      <c r="H228" s="274">
        <v>8.6</v>
      </c>
      <c r="I228" s="56"/>
      <c r="J228" s="270"/>
      <c r="L228" s="269"/>
      <c r="M228" s="275"/>
      <c r="N228" s="276"/>
      <c r="O228" s="276"/>
      <c r="P228" s="276"/>
      <c r="Q228" s="276"/>
      <c r="R228" s="276"/>
      <c r="S228" s="276"/>
      <c r="T228" s="277"/>
      <c r="AT228" s="278" t="s">
        <v>128</v>
      </c>
      <c r="AU228" s="278" t="s">
        <v>84</v>
      </c>
      <c r="AV228" s="268" t="s">
        <v>84</v>
      </c>
      <c r="AW228" s="268" t="s">
        <v>31</v>
      </c>
      <c r="AX228" s="268" t="s">
        <v>82</v>
      </c>
      <c r="AY228" s="278" t="s">
        <v>120</v>
      </c>
    </row>
    <row r="229" spans="2:51" s="279" customFormat="1" ht="12">
      <c r="B229" s="280"/>
      <c r="C229" s="281"/>
      <c r="D229" s="271" t="s">
        <v>128</v>
      </c>
      <c r="E229" s="282" t="s">
        <v>1</v>
      </c>
      <c r="F229" s="283" t="s">
        <v>148</v>
      </c>
      <c r="G229" s="281"/>
      <c r="H229" s="284">
        <f>SUM(H227:H228)</f>
        <v>34.1</v>
      </c>
      <c r="I229" s="57"/>
      <c r="J229" s="281"/>
      <c r="L229" s="280"/>
      <c r="M229" s="285"/>
      <c r="N229" s="286"/>
      <c r="O229" s="286"/>
      <c r="P229" s="286"/>
      <c r="Q229" s="286"/>
      <c r="R229" s="286"/>
      <c r="S229" s="286"/>
      <c r="T229" s="287"/>
      <c r="AT229" s="288" t="s">
        <v>128</v>
      </c>
      <c r="AU229" s="288" t="s">
        <v>84</v>
      </c>
      <c r="AV229" s="279" t="s">
        <v>126</v>
      </c>
      <c r="AW229" s="279" t="s">
        <v>31</v>
      </c>
      <c r="AX229" s="279" t="s">
        <v>82</v>
      </c>
      <c r="AY229" s="288" t="s">
        <v>120</v>
      </c>
    </row>
    <row r="230" spans="1:65" s="162" customFormat="1" ht="33" customHeight="1">
      <c r="A230" s="158"/>
      <c r="B230" s="159"/>
      <c r="C230" s="254" t="s">
        <v>237</v>
      </c>
      <c r="D230" s="254" t="s">
        <v>122</v>
      </c>
      <c r="E230" s="255" t="s">
        <v>496</v>
      </c>
      <c r="F230" s="256" t="s">
        <v>497</v>
      </c>
      <c r="G230" s="257" t="s">
        <v>125</v>
      </c>
      <c r="H230" s="258">
        <v>25.5</v>
      </c>
      <c r="I230" s="77"/>
      <c r="J230" s="259">
        <f>ROUND(I230*H230,2)</f>
        <v>0</v>
      </c>
      <c r="K230" s="260"/>
      <c r="L230" s="159"/>
      <c r="M230" s="261" t="s">
        <v>1</v>
      </c>
      <c r="N230" s="262" t="s">
        <v>40</v>
      </c>
      <c r="O230" s="263"/>
      <c r="P230" s="264">
        <f>O230*H230</f>
        <v>0</v>
      </c>
      <c r="Q230" s="264">
        <v>0</v>
      </c>
      <c r="R230" s="264">
        <f>Q230*H230</f>
        <v>0</v>
      </c>
      <c r="S230" s="264">
        <v>0</v>
      </c>
      <c r="T230" s="265">
        <f>S230*H230</f>
        <v>0</v>
      </c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R230" s="266" t="s">
        <v>126</v>
      </c>
      <c r="AT230" s="266" t="s">
        <v>122</v>
      </c>
      <c r="AU230" s="266" t="s">
        <v>84</v>
      </c>
      <c r="AY230" s="148" t="s">
        <v>120</v>
      </c>
      <c r="BE230" s="267">
        <f>IF(N230="základní",J230,0)</f>
        <v>0</v>
      </c>
      <c r="BF230" s="267">
        <f>IF(N230="snížená",J230,0)</f>
        <v>0</v>
      </c>
      <c r="BG230" s="267">
        <f>IF(N230="zákl. přenesená",J230,0)</f>
        <v>0</v>
      </c>
      <c r="BH230" s="267">
        <f>IF(N230="sníž. přenesená",J230,0)</f>
        <v>0</v>
      </c>
      <c r="BI230" s="267">
        <f>IF(N230="nulová",J230,0)</f>
        <v>0</v>
      </c>
      <c r="BJ230" s="148" t="s">
        <v>82</v>
      </c>
      <c r="BK230" s="267">
        <f>ROUND(I230*H230,2)</f>
        <v>0</v>
      </c>
      <c r="BL230" s="148" t="s">
        <v>126</v>
      </c>
      <c r="BM230" s="266" t="s">
        <v>498</v>
      </c>
    </row>
    <row r="231" spans="2:51" s="268" customFormat="1" ht="12">
      <c r="B231" s="269"/>
      <c r="C231" s="270"/>
      <c r="D231" s="271" t="s">
        <v>128</v>
      </c>
      <c r="E231" s="272" t="s">
        <v>1</v>
      </c>
      <c r="F231" s="273" t="s">
        <v>422</v>
      </c>
      <c r="G231" s="270"/>
      <c r="H231" s="274">
        <v>25.5</v>
      </c>
      <c r="I231" s="56"/>
      <c r="J231" s="270"/>
      <c r="L231" s="269"/>
      <c r="M231" s="275"/>
      <c r="N231" s="276"/>
      <c r="O231" s="276"/>
      <c r="P231" s="276"/>
      <c r="Q231" s="276"/>
      <c r="R231" s="276"/>
      <c r="S231" s="276"/>
      <c r="T231" s="277"/>
      <c r="AT231" s="278" t="s">
        <v>128</v>
      </c>
      <c r="AU231" s="278" t="s">
        <v>84</v>
      </c>
      <c r="AV231" s="268" t="s">
        <v>84</v>
      </c>
      <c r="AW231" s="268" t="s">
        <v>31</v>
      </c>
      <c r="AX231" s="268" t="s">
        <v>82</v>
      </c>
      <c r="AY231" s="278" t="s">
        <v>120</v>
      </c>
    </row>
    <row r="232" spans="1:65" s="162" customFormat="1" ht="33" customHeight="1">
      <c r="A232" s="158"/>
      <c r="B232" s="159"/>
      <c r="C232" s="254" t="s">
        <v>238</v>
      </c>
      <c r="D232" s="254" t="s">
        <v>122</v>
      </c>
      <c r="E232" s="255" t="s">
        <v>499</v>
      </c>
      <c r="F232" s="256" t="s">
        <v>500</v>
      </c>
      <c r="G232" s="257" t="s">
        <v>125</v>
      </c>
      <c r="H232" s="258">
        <v>34.7</v>
      </c>
      <c r="I232" s="77"/>
      <c r="J232" s="259">
        <f>ROUND(I232*H232,2)</f>
        <v>0</v>
      </c>
      <c r="K232" s="260"/>
      <c r="L232" s="159"/>
      <c r="M232" s="261" t="s">
        <v>1</v>
      </c>
      <c r="N232" s="262" t="s">
        <v>40</v>
      </c>
      <c r="O232" s="263"/>
      <c r="P232" s="264">
        <f>O232*H232</f>
        <v>0</v>
      </c>
      <c r="Q232" s="264">
        <v>0</v>
      </c>
      <c r="R232" s="264">
        <f>Q232*H232</f>
        <v>0</v>
      </c>
      <c r="S232" s="264">
        <v>0</v>
      </c>
      <c r="T232" s="265">
        <f>S232*H232</f>
        <v>0</v>
      </c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R232" s="266" t="s">
        <v>126</v>
      </c>
      <c r="AT232" s="266" t="s">
        <v>122</v>
      </c>
      <c r="AU232" s="266" t="s">
        <v>84</v>
      </c>
      <c r="AY232" s="148" t="s">
        <v>120</v>
      </c>
      <c r="BE232" s="267">
        <f>IF(N232="základní",J232,0)</f>
        <v>0</v>
      </c>
      <c r="BF232" s="267">
        <f>IF(N232="snížená",J232,0)</f>
        <v>0</v>
      </c>
      <c r="BG232" s="267">
        <f>IF(N232="zákl. přenesená",J232,0)</f>
        <v>0</v>
      </c>
      <c r="BH232" s="267">
        <f>IF(N232="sníž. přenesená",J232,0)</f>
        <v>0</v>
      </c>
      <c r="BI232" s="267">
        <f>IF(N232="nulová",J232,0)</f>
        <v>0</v>
      </c>
      <c r="BJ232" s="148" t="s">
        <v>82</v>
      </c>
      <c r="BK232" s="267">
        <f>ROUND(I232*H232,2)</f>
        <v>0</v>
      </c>
      <c r="BL232" s="148" t="s">
        <v>126</v>
      </c>
      <c r="BM232" s="266" t="s">
        <v>501</v>
      </c>
    </row>
    <row r="233" spans="2:51" s="268" customFormat="1" ht="12">
      <c r="B233" s="269"/>
      <c r="C233" s="270"/>
      <c r="D233" s="271" t="s">
        <v>128</v>
      </c>
      <c r="E233" s="272" t="s">
        <v>1</v>
      </c>
      <c r="F233" s="273" t="s">
        <v>423</v>
      </c>
      <c r="G233" s="270"/>
      <c r="H233" s="274">
        <v>34.7</v>
      </c>
      <c r="I233" s="56"/>
      <c r="J233" s="270"/>
      <c r="L233" s="269"/>
      <c r="M233" s="275"/>
      <c r="N233" s="276"/>
      <c r="O233" s="276"/>
      <c r="P233" s="276"/>
      <c r="Q233" s="276"/>
      <c r="R233" s="276"/>
      <c r="S233" s="276"/>
      <c r="T233" s="277"/>
      <c r="AT233" s="278" t="s">
        <v>128</v>
      </c>
      <c r="AU233" s="278" t="s">
        <v>84</v>
      </c>
      <c r="AV233" s="268" t="s">
        <v>84</v>
      </c>
      <c r="AW233" s="268" t="s">
        <v>31</v>
      </c>
      <c r="AX233" s="268" t="s">
        <v>82</v>
      </c>
      <c r="AY233" s="278" t="s">
        <v>120</v>
      </c>
    </row>
    <row r="234" spans="1:65" s="162" customFormat="1" ht="24.2" customHeight="1">
      <c r="A234" s="158"/>
      <c r="B234" s="159"/>
      <c r="C234" s="254" t="s">
        <v>244</v>
      </c>
      <c r="D234" s="254" t="s">
        <v>122</v>
      </c>
      <c r="E234" s="255" t="s">
        <v>502</v>
      </c>
      <c r="F234" s="256" t="s">
        <v>503</v>
      </c>
      <c r="G234" s="257" t="s">
        <v>125</v>
      </c>
      <c r="H234" s="258">
        <v>10.5</v>
      </c>
      <c r="I234" s="77"/>
      <c r="J234" s="259">
        <f>ROUND(I234*H234,2)</f>
        <v>0</v>
      </c>
      <c r="K234" s="260"/>
      <c r="L234" s="159"/>
      <c r="M234" s="261" t="s">
        <v>1</v>
      </c>
      <c r="N234" s="262" t="s">
        <v>40</v>
      </c>
      <c r="O234" s="263"/>
      <c r="P234" s="264">
        <f>O234*H234</f>
        <v>0</v>
      </c>
      <c r="Q234" s="264">
        <v>0</v>
      </c>
      <c r="R234" s="264">
        <f>Q234*H234</f>
        <v>0</v>
      </c>
      <c r="S234" s="264">
        <v>0</v>
      </c>
      <c r="T234" s="265">
        <f>S234*H234</f>
        <v>0</v>
      </c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R234" s="266" t="s">
        <v>126</v>
      </c>
      <c r="AT234" s="266" t="s">
        <v>122</v>
      </c>
      <c r="AU234" s="266" t="s">
        <v>84</v>
      </c>
      <c r="AY234" s="148" t="s">
        <v>120</v>
      </c>
      <c r="BE234" s="267">
        <f>IF(N234="základní",J234,0)</f>
        <v>0</v>
      </c>
      <c r="BF234" s="267">
        <f>IF(N234="snížená",J234,0)</f>
        <v>0</v>
      </c>
      <c r="BG234" s="267">
        <f>IF(N234="zákl. přenesená",J234,0)</f>
        <v>0</v>
      </c>
      <c r="BH234" s="267">
        <f>IF(N234="sníž. přenesená",J234,0)</f>
        <v>0</v>
      </c>
      <c r="BI234" s="267">
        <f>IF(N234="nulová",J234,0)</f>
        <v>0</v>
      </c>
      <c r="BJ234" s="148" t="s">
        <v>82</v>
      </c>
      <c r="BK234" s="267">
        <f>ROUND(I234*H234,2)</f>
        <v>0</v>
      </c>
      <c r="BL234" s="148" t="s">
        <v>126</v>
      </c>
      <c r="BM234" s="266" t="s">
        <v>504</v>
      </c>
    </row>
    <row r="235" spans="2:51" s="268" customFormat="1" ht="12">
      <c r="B235" s="269"/>
      <c r="C235" s="270"/>
      <c r="D235" s="271" t="s">
        <v>128</v>
      </c>
      <c r="E235" s="272" t="s">
        <v>1</v>
      </c>
      <c r="F235" s="273" t="s">
        <v>489</v>
      </c>
      <c r="G235" s="270"/>
      <c r="H235" s="274">
        <v>10.5</v>
      </c>
      <c r="I235" s="56"/>
      <c r="J235" s="270"/>
      <c r="L235" s="269"/>
      <c r="M235" s="275"/>
      <c r="N235" s="276"/>
      <c r="O235" s="276"/>
      <c r="P235" s="276"/>
      <c r="Q235" s="276"/>
      <c r="R235" s="276"/>
      <c r="S235" s="276"/>
      <c r="T235" s="277"/>
      <c r="AT235" s="278" t="s">
        <v>128</v>
      </c>
      <c r="AU235" s="278" t="s">
        <v>84</v>
      </c>
      <c r="AV235" s="268" t="s">
        <v>84</v>
      </c>
      <c r="AW235" s="268" t="s">
        <v>31</v>
      </c>
      <c r="AX235" s="268" t="s">
        <v>82</v>
      </c>
      <c r="AY235" s="278" t="s">
        <v>120</v>
      </c>
    </row>
    <row r="236" spans="1:65" s="162" customFormat="1" ht="24.2" customHeight="1">
      <c r="A236" s="158"/>
      <c r="B236" s="159"/>
      <c r="C236" s="254" t="s">
        <v>248</v>
      </c>
      <c r="D236" s="254" t="s">
        <v>122</v>
      </c>
      <c r="E236" s="255" t="s">
        <v>505</v>
      </c>
      <c r="F236" s="256" t="s">
        <v>506</v>
      </c>
      <c r="G236" s="257" t="s">
        <v>125</v>
      </c>
      <c r="H236" s="258">
        <v>14.4</v>
      </c>
      <c r="I236" s="77"/>
      <c r="J236" s="259">
        <f>ROUND(I236*H236,2)</f>
        <v>0</v>
      </c>
      <c r="K236" s="260"/>
      <c r="L236" s="159"/>
      <c r="M236" s="261" t="s">
        <v>1</v>
      </c>
      <c r="N236" s="262" t="s">
        <v>40</v>
      </c>
      <c r="O236" s="263"/>
      <c r="P236" s="264">
        <f>O236*H236</f>
        <v>0</v>
      </c>
      <c r="Q236" s="264">
        <v>0.408</v>
      </c>
      <c r="R236" s="264">
        <f>Q236*H236</f>
        <v>5.8751999999999995</v>
      </c>
      <c r="S236" s="264">
        <v>0</v>
      </c>
      <c r="T236" s="265">
        <f>S236*H236</f>
        <v>0</v>
      </c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R236" s="266" t="s">
        <v>126</v>
      </c>
      <c r="AT236" s="266" t="s">
        <v>122</v>
      </c>
      <c r="AU236" s="266" t="s">
        <v>84</v>
      </c>
      <c r="AY236" s="148" t="s">
        <v>120</v>
      </c>
      <c r="BE236" s="267">
        <f>IF(N236="základní",J236,0)</f>
        <v>0</v>
      </c>
      <c r="BF236" s="267">
        <f>IF(N236="snížená",J236,0)</f>
        <v>0</v>
      </c>
      <c r="BG236" s="267">
        <f>IF(N236="zákl. přenesená",J236,0)</f>
        <v>0</v>
      </c>
      <c r="BH236" s="267">
        <f>IF(N236="sníž. přenesená",J236,0)</f>
        <v>0</v>
      </c>
      <c r="BI236" s="267">
        <f>IF(N236="nulová",J236,0)</f>
        <v>0</v>
      </c>
      <c r="BJ236" s="148" t="s">
        <v>82</v>
      </c>
      <c r="BK236" s="267">
        <f>ROUND(I236*H236,2)</f>
        <v>0</v>
      </c>
      <c r="BL236" s="148" t="s">
        <v>126</v>
      </c>
      <c r="BM236" s="266" t="s">
        <v>507</v>
      </c>
    </row>
    <row r="237" spans="2:51" s="268" customFormat="1" ht="12">
      <c r="B237" s="269"/>
      <c r="C237" s="270"/>
      <c r="D237" s="271" t="s">
        <v>128</v>
      </c>
      <c r="E237" s="272" t="s">
        <v>1</v>
      </c>
      <c r="F237" s="273" t="s">
        <v>416</v>
      </c>
      <c r="G237" s="270"/>
      <c r="H237" s="274">
        <v>14.4</v>
      </c>
      <c r="I237" s="56"/>
      <c r="J237" s="270"/>
      <c r="L237" s="269"/>
      <c r="M237" s="275"/>
      <c r="N237" s="276"/>
      <c r="O237" s="276"/>
      <c r="P237" s="276"/>
      <c r="Q237" s="276"/>
      <c r="R237" s="276"/>
      <c r="S237" s="276"/>
      <c r="T237" s="277"/>
      <c r="AT237" s="278" t="s">
        <v>128</v>
      </c>
      <c r="AU237" s="278" t="s">
        <v>84</v>
      </c>
      <c r="AV237" s="268" t="s">
        <v>84</v>
      </c>
      <c r="AW237" s="268" t="s">
        <v>31</v>
      </c>
      <c r="AX237" s="268" t="s">
        <v>82</v>
      </c>
      <c r="AY237" s="278" t="s">
        <v>120</v>
      </c>
    </row>
    <row r="238" spans="1:65" s="162" customFormat="1" ht="24.2" customHeight="1">
      <c r="A238" s="158"/>
      <c r="B238" s="159"/>
      <c r="C238" s="254" t="s">
        <v>249</v>
      </c>
      <c r="D238" s="254" t="s">
        <v>122</v>
      </c>
      <c r="E238" s="255" t="s">
        <v>221</v>
      </c>
      <c r="F238" s="256" t="s">
        <v>222</v>
      </c>
      <c r="G238" s="257" t="s">
        <v>125</v>
      </c>
      <c r="H238" s="258">
        <v>104.35</v>
      </c>
      <c r="I238" s="77"/>
      <c r="J238" s="259">
        <f>ROUND(I238*H238,2)</f>
        <v>0</v>
      </c>
      <c r="K238" s="260"/>
      <c r="L238" s="159"/>
      <c r="M238" s="261" t="s">
        <v>1</v>
      </c>
      <c r="N238" s="262" t="s">
        <v>40</v>
      </c>
      <c r="O238" s="263"/>
      <c r="P238" s="264">
        <f>O238*H238</f>
        <v>0</v>
      </c>
      <c r="Q238" s="264">
        <v>0.00061</v>
      </c>
      <c r="R238" s="264">
        <f>Q238*H238</f>
        <v>0.06365349999999999</v>
      </c>
      <c r="S238" s="264">
        <v>0</v>
      </c>
      <c r="T238" s="265">
        <f>S238*H238</f>
        <v>0</v>
      </c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R238" s="266" t="s">
        <v>126</v>
      </c>
      <c r="AT238" s="266" t="s">
        <v>122</v>
      </c>
      <c r="AU238" s="266" t="s">
        <v>84</v>
      </c>
      <c r="AY238" s="148" t="s">
        <v>120</v>
      </c>
      <c r="BE238" s="267">
        <f>IF(N238="základní",J238,0)</f>
        <v>0</v>
      </c>
      <c r="BF238" s="267">
        <f>IF(N238="snížená",J238,0)</f>
        <v>0</v>
      </c>
      <c r="BG238" s="267">
        <f>IF(N238="zákl. přenesená",J238,0)</f>
        <v>0</v>
      </c>
      <c r="BH238" s="267">
        <f>IF(N238="sníž. přenesená",J238,0)</f>
        <v>0</v>
      </c>
      <c r="BI238" s="267">
        <f>IF(N238="nulová",J238,0)</f>
        <v>0</v>
      </c>
      <c r="BJ238" s="148" t="s">
        <v>82</v>
      </c>
      <c r="BK238" s="267">
        <f>ROUND(I238*H238,2)</f>
        <v>0</v>
      </c>
      <c r="BL238" s="148" t="s">
        <v>126</v>
      </c>
      <c r="BM238" s="266" t="s">
        <v>508</v>
      </c>
    </row>
    <row r="239" spans="2:51" s="268" customFormat="1" ht="12">
      <c r="B239" s="269"/>
      <c r="C239" s="270"/>
      <c r="D239" s="271" t="s">
        <v>128</v>
      </c>
      <c r="E239" s="272" t="s">
        <v>1</v>
      </c>
      <c r="F239" s="273" t="s">
        <v>509</v>
      </c>
      <c r="G239" s="270"/>
      <c r="H239" s="274">
        <v>104.35</v>
      </c>
      <c r="I239" s="56"/>
      <c r="J239" s="270"/>
      <c r="L239" s="269"/>
      <c r="M239" s="275"/>
      <c r="N239" s="276"/>
      <c r="O239" s="276"/>
      <c r="P239" s="276"/>
      <c r="Q239" s="276"/>
      <c r="R239" s="276"/>
      <c r="S239" s="276"/>
      <c r="T239" s="277"/>
      <c r="AT239" s="278" t="s">
        <v>128</v>
      </c>
      <c r="AU239" s="278" t="s">
        <v>84</v>
      </c>
      <c r="AV239" s="268" t="s">
        <v>84</v>
      </c>
      <c r="AW239" s="268" t="s">
        <v>31</v>
      </c>
      <c r="AX239" s="268" t="s">
        <v>82</v>
      </c>
      <c r="AY239" s="278" t="s">
        <v>120</v>
      </c>
    </row>
    <row r="240" spans="1:65" s="162" customFormat="1" ht="33" customHeight="1">
      <c r="A240" s="158"/>
      <c r="B240" s="159"/>
      <c r="C240" s="254" t="s">
        <v>250</v>
      </c>
      <c r="D240" s="254" t="s">
        <v>122</v>
      </c>
      <c r="E240" s="255" t="s">
        <v>510</v>
      </c>
      <c r="F240" s="256" t="s">
        <v>511</v>
      </c>
      <c r="G240" s="257" t="s">
        <v>125</v>
      </c>
      <c r="H240" s="258">
        <v>104.35</v>
      </c>
      <c r="I240" s="77"/>
      <c r="J240" s="259">
        <f>ROUND(I240*H240,2)</f>
        <v>0</v>
      </c>
      <c r="K240" s="260"/>
      <c r="L240" s="159"/>
      <c r="M240" s="261" t="s">
        <v>1</v>
      </c>
      <c r="N240" s="262" t="s">
        <v>40</v>
      </c>
      <c r="O240" s="263"/>
      <c r="P240" s="264">
        <f>O240*H240</f>
        <v>0</v>
      </c>
      <c r="Q240" s="264">
        <v>0</v>
      </c>
      <c r="R240" s="264">
        <f>Q240*H240</f>
        <v>0</v>
      </c>
      <c r="S240" s="264">
        <v>0</v>
      </c>
      <c r="T240" s="265">
        <f>S240*H240</f>
        <v>0</v>
      </c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R240" s="266" t="s">
        <v>126</v>
      </c>
      <c r="AT240" s="266" t="s">
        <v>122</v>
      </c>
      <c r="AU240" s="266" t="s">
        <v>84</v>
      </c>
      <c r="AY240" s="148" t="s">
        <v>120</v>
      </c>
      <c r="BE240" s="267">
        <f>IF(N240="základní",J240,0)</f>
        <v>0</v>
      </c>
      <c r="BF240" s="267">
        <f>IF(N240="snížená",J240,0)</f>
        <v>0</v>
      </c>
      <c r="BG240" s="267">
        <f>IF(N240="zákl. přenesená",J240,0)</f>
        <v>0</v>
      </c>
      <c r="BH240" s="267">
        <f>IF(N240="sníž. přenesená",J240,0)</f>
        <v>0</v>
      </c>
      <c r="BI240" s="267">
        <f>IF(N240="nulová",J240,0)</f>
        <v>0</v>
      </c>
      <c r="BJ240" s="148" t="s">
        <v>82</v>
      </c>
      <c r="BK240" s="267">
        <f>ROUND(I240*H240,2)</f>
        <v>0</v>
      </c>
      <c r="BL240" s="148" t="s">
        <v>126</v>
      </c>
      <c r="BM240" s="266" t="s">
        <v>512</v>
      </c>
    </row>
    <row r="241" spans="2:51" s="268" customFormat="1" ht="12">
      <c r="B241" s="269"/>
      <c r="C241" s="270"/>
      <c r="D241" s="271" t="s">
        <v>128</v>
      </c>
      <c r="E241" s="272" t="s">
        <v>1</v>
      </c>
      <c r="F241" s="273" t="s">
        <v>509</v>
      </c>
      <c r="G241" s="270"/>
      <c r="H241" s="274">
        <v>104.35</v>
      </c>
      <c r="I241" s="56"/>
      <c r="J241" s="270"/>
      <c r="L241" s="269"/>
      <c r="M241" s="275"/>
      <c r="N241" s="276"/>
      <c r="O241" s="276"/>
      <c r="P241" s="276"/>
      <c r="Q241" s="276"/>
      <c r="R241" s="276"/>
      <c r="S241" s="276"/>
      <c r="T241" s="277"/>
      <c r="AT241" s="278" t="s">
        <v>128</v>
      </c>
      <c r="AU241" s="278" t="s">
        <v>84</v>
      </c>
      <c r="AV241" s="268" t="s">
        <v>84</v>
      </c>
      <c r="AW241" s="268" t="s">
        <v>31</v>
      </c>
      <c r="AX241" s="268" t="s">
        <v>82</v>
      </c>
      <c r="AY241" s="278" t="s">
        <v>120</v>
      </c>
    </row>
    <row r="242" spans="1:65" s="162" customFormat="1" ht="24.2" customHeight="1">
      <c r="A242" s="158"/>
      <c r="B242" s="159"/>
      <c r="C242" s="254" t="s">
        <v>254</v>
      </c>
      <c r="D242" s="254" t="s">
        <v>122</v>
      </c>
      <c r="E242" s="255" t="s">
        <v>513</v>
      </c>
      <c r="F242" s="256" t="s">
        <v>514</v>
      </c>
      <c r="G242" s="257" t="s">
        <v>125</v>
      </c>
      <c r="H242" s="258">
        <v>43.5</v>
      </c>
      <c r="I242" s="77"/>
      <c r="J242" s="259">
        <f>ROUND(I242*H242,2)</f>
        <v>0</v>
      </c>
      <c r="K242" s="260"/>
      <c r="L242" s="159"/>
      <c r="M242" s="261" t="s">
        <v>1</v>
      </c>
      <c r="N242" s="262" t="s">
        <v>40</v>
      </c>
      <c r="O242" s="263"/>
      <c r="P242" s="264">
        <f>O242*H242</f>
        <v>0</v>
      </c>
      <c r="Q242" s="264">
        <v>0</v>
      </c>
      <c r="R242" s="264">
        <f>Q242*H242</f>
        <v>0</v>
      </c>
      <c r="S242" s="264">
        <v>0</v>
      </c>
      <c r="T242" s="265">
        <f>S242*H242</f>
        <v>0</v>
      </c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R242" s="266" t="s">
        <v>126</v>
      </c>
      <c r="AT242" s="266" t="s">
        <v>122</v>
      </c>
      <c r="AU242" s="266" t="s">
        <v>84</v>
      </c>
      <c r="AY242" s="148" t="s">
        <v>120</v>
      </c>
      <c r="BE242" s="267">
        <f>IF(N242="základní",J242,0)</f>
        <v>0</v>
      </c>
      <c r="BF242" s="267">
        <f>IF(N242="snížená",J242,0)</f>
        <v>0</v>
      </c>
      <c r="BG242" s="267">
        <f>IF(N242="zákl. přenesená",J242,0)</f>
        <v>0</v>
      </c>
      <c r="BH242" s="267">
        <f>IF(N242="sníž. přenesená",J242,0)</f>
        <v>0</v>
      </c>
      <c r="BI242" s="267">
        <f>IF(N242="nulová",J242,0)</f>
        <v>0</v>
      </c>
      <c r="BJ242" s="148" t="s">
        <v>82</v>
      </c>
      <c r="BK242" s="267">
        <f>ROUND(I242*H242,2)</f>
        <v>0</v>
      </c>
      <c r="BL242" s="148" t="s">
        <v>126</v>
      </c>
      <c r="BM242" s="266" t="s">
        <v>515</v>
      </c>
    </row>
    <row r="243" spans="2:51" s="268" customFormat="1" ht="12">
      <c r="B243" s="269"/>
      <c r="C243" s="270"/>
      <c r="D243" s="271" t="s">
        <v>128</v>
      </c>
      <c r="E243" s="272" t="s">
        <v>1</v>
      </c>
      <c r="F243" s="273" t="s">
        <v>516</v>
      </c>
      <c r="G243" s="270"/>
      <c r="H243" s="274">
        <v>43.5</v>
      </c>
      <c r="I243" s="56"/>
      <c r="J243" s="270"/>
      <c r="L243" s="269"/>
      <c r="M243" s="275"/>
      <c r="N243" s="276"/>
      <c r="O243" s="276"/>
      <c r="P243" s="276"/>
      <c r="Q243" s="276"/>
      <c r="R243" s="276"/>
      <c r="S243" s="276"/>
      <c r="T243" s="277"/>
      <c r="AT243" s="278" t="s">
        <v>128</v>
      </c>
      <c r="AU243" s="278" t="s">
        <v>84</v>
      </c>
      <c r="AV243" s="268" t="s">
        <v>84</v>
      </c>
      <c r="AW243" s="268" t="s">
        <v>31</v>
      </c>
      <c r="AX243" s="268" t="s">
        <v>82</v>
      </c>
      <c r="AY243" s="278" t="s">
        <v>120</v>
      </c>
    </row>
    <row r="244" spans="1:65" s="162" customFormat="1" ht="33" customHeight="1">
      <c r="A244" s="158"/>
      <c r="B244" s="159"/>
      <c r="C244" s="254" t="s">
        <v>258</v>
      </c>
      <c r="D244" s="254" t="s">
        <v>122</v>
      </c>
      <c r="E244" s="255" t="s">
        <v>517</v>
      </c>
      <c r="F244" s="256" t="s">
        <v>518</v>
      </c>
      <c r="G244" s="257" t="s">
        <v>125</v>
      </c>
      <c r="H244" s="258">
        <v>10.5</v>
      </c>
      <c r="I244" s="77"/>
      <c r="J244" s="259">
        <f>ROUND(I244*H244,2)</f>
        <v>0</v>
      </c>
      <c r="K244" s="260"/>
      <c r="L244" s="159"/>
      <c r="M244" s="261" t="s">
        <v>1</v>
      </c>
      <c r="N244" s="262" t="s">
        <v>40</v>
      </c>
      <c r="O244" s="263"/>
      <c r="P244" s="264">
        <f>O244*H244</f>
        <v>0</v>
      </c>
      <c r="Q244" s="264">
        <v>0.1837</v>
      </c>
      <c r="R244" s="264">
        <f>Q244*H244</f>
        <v>1.92885</v>
      </c>
      <c r="S244" s="264">
        <v>0</v>
      </c>
      <c r="T244" s="265">
        <f>S244*H244</f>
        <v>0</v>
      </c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R244" s="266" t="s">
        <v>126</v>
      </c>
      <c r="AT244" s="266" t="s">
        <v>122</v>
      </c>
      <c r="AU244" s="266" t="s">
        <v>84</v>
      </c>
      <c r="AY244" s="148" t="s">
        <v>120</v>
      </c>
      <c r="BE244" s="267">
        <f>IF(N244="základní",J244,0)</f>
        <v>0</v>
      </c>
      <c r="BF244" s="267">
        <f>IF(N244="snížená",J244,0)</f>
        <v>0</v>
      </c>
      <c r="BG244" s="267">
        <f>IF(N244="zákl. přenesená",J244,0)</f>
        <v>0</v>
      </c>
      <c r="BH244" s="267">
        <f>IF(N244="sníž. přenesená",J244,0)</f>
        <v>0</v>
      </c>
      <c r="BI244" s="267">
        <f>IF(N244="nulová",J244,0)</f>
        <v>0</v>
      </c>
      <c r="BJ244" s="148" t="s">
        <v>82</v>
      </c>
      <c r="BK244" s="267">
        <f>ROUND(I244*H244,2)</f>
        <v>0</v>
      </c>
      <c r="BL244" s="148" t="s">
        <v>126</v>
      </c>
      <c r="BM244" s="266" t="s">
        <v>519</v>
      </c>
    </row>
    <row r="245" spans="2:51" s="268" customFormat="1" ht="12">
      <c r="B245" s="269"/>
      <c r="C245" s="270"/>
      <c r="D245" s="271" t="s">
        <v>128</v>
      </c>
      <c r="E245" s="272" t="s">
        <v>1</v>
      </c>
      <c r="F245" s="273" t="s">
        <v>412</v>
      </c>
      <c r="G245" s="270"/>
      <c r="H245" s="274">
        <v>10.5</v>
      </c>
      <c r="I245" s="56"/>
      <c r="J245" s="270"/>
      <c r="L245" s="269"/>
      <c r="M245" s="275"/>
      <c r="N245" s="276"/>
      <c r="O245" s="276"/>
      <c r="P245" s="276"/>
      <c r="Q245" s="276"/>
      <c r="R245" s="276"/>
      <c r="S245" s="276"/>
      <c r="T245" s="277"/>
      <c r="AT245" s="278" t="s">
        <v>128</v>
      </c>
      <c r="AU245" s="278" t="s">
        <v>84</v>
      </c>
      <c r="AV245" s="268" t="s">
        <v>84</v>
      </c>
      <c r="AW245" s="268" t="s">
        <v>31</v>
      </c>
      <c r="AX245" s="268" t="s">
        <v>82</v>
      </c>
      <c r="AY245" s="278" t="s">
        <v>120</v>
      </c>
    </row>
    <row r="246" spans="1:65" s="162" customFormat="1" ht="37.5" customHeight="1">
      <c r="A246" s="158"/>
      <c r="B246" s="159"/>
      <c r="C246" s="254" t="s">
        <v>262</v>
      </c>
      <c r="D246" s="254" t="s">
        <v>122</v>
      </c>
      <c r="E246" s="255" t="s">
        <v>520</v>
      </c>
      <c r="F246" s="256" t="s">
        <v>877</v>
      </c>
      <c r="G246" s="257" t="s">
        <v>125</v>
      </c>
      <c r="H246" s="258">
        <v>6</v>
      </c>
      <c r="I246" s="77"/>
      <c r="J246" s="259">
        <f>ROUND(I246*H246,2)</f>
        <v>0</v>
      </c>
      <c r="K246" s="260"/>
      <c r="L246" s="159"/>
      <c r="M246" s="261" t="s">
        <v>1</v>
      </c>
      <c r="N246" s="262" t="s">
        <v>40</v>
      </c>
      <c r="O246" s="263"/>
      <c r="P246" s="264">
        <f>O246*H246</f>
        <v>0</v>
      </c>
      <c r="Q246" s="264">
        <v>0.08922</v>
      </c>
      <c r="R246" s="264">
        <f>Q246*H246</f>
        <v>0.53532</v>
      </c>
      <c r="S246" s="264">
        <v>0</v>
      </c>
      <c r="T246" s="265">
        <f>S246*H246</f>
        <v>0</v>
      </c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R246" s="266" t="s">
        <v>126</v>
      </c>
      <c r="AT246" s="266" t="s">
        <v>122</v>
      </c>
      <c r="AU246" s="266" t="s">
        <v>84</v>
      </c>
      <c r="AY246" s="148" t="s">
        <v>120</v>
      </c>
      <c r="BE246" s="267">
        <f>IF(N246="základní",J246,0)</f>
        <v>0</v>
      </c>
      <c r="BF246" s="267">
        <f>IF(N246="snížená",J246,0)</f>
        <v>0</v>
      </c>
      <c r="BG246" s="267">
        <f>IF(N246="zákl. přenesená",J246,0)</f>
        <v>0</v>
      </c>
      <c r="BH246" s="267">
        <f>IF(N246="sníž. přenesená",J246,0)</f>
        <v>0</v>
      </c>
      <c r="BI246" s="267">
        <f>IF(N246="nulová",J246,0)</f>
        <v>0</v>
      </c>
      <c r="BJ246" s="148" t="s">
        <v>82</v>
      </c>
      <c r="BK246" s="267">
        <f>ROUND(I246*H246,2)</f>
        <v>0</v>
      </c>
      <c r="BL246" s="148" t="s">
        <v>126</v>
      </c>
      <c r="BM246" s="266" t="s">
        <v>521</v>
      </c>
    </row>
    <row r="247" spans="2:51" s="268" customFormat="1" ht="12">
      <c r="B247" s="269"/>
      <c r="C247" s="270"/>
      <c r="D247" s="271" t="s">
        <v>128</v>
      </c>
      <c r="E247" s="272" t="s">
        <v>1</v>
      </c>
      <c r="F247" s="273" t="s">
        <v>876</v>
      </c>
      <c r="G247" s="270"/>
      <c r="H247" s="274">
        <v>6</v>
      </c>
      <c r="I247" s="56"/>
      <c r="J247" s="270"/>
      <c r="L247" s="269"/>
      <c r="M247" s="275"/>
      <c r="N247" s="276"/>
      <c r="O247" s="276"/>
      <c r="P247" s="276"/>
      <c r="Q247" s="276"/>
      <c r="R247" s="276"/>
      <c r="S247" s="276"/>
      <c r="T247" s="277"/>
      <c r="AT247" s="278" t="s">
        <v>128</v>
      </c>
      <c r="AU247" s="278" t="s">
        <v>84</v>
      </c>
      <c r="AV247" s="268" t="s">
        <v>84</v>
      </c>
      <c r="AW247" s="268" t="s">
        <v>31</v>
      </c>
      <c r="AX247" s="268" t="s">
        <v>82</v>
      </c>
      <c r="AY247" s="278" t="s">
        <v>120</v>
      </c>
    </row>
    <row r="248" spans="1:65" s="162" customFormat="1" ht="21.75" customHeight="1">
      <c r="A248" s="158"/>
      <c r="B248" s="159"/>
      <c r="C248" s="254" t="s">
        <v>266</v>
      </c>
      <c r="D248" s="254" t="s">
        <v>122</v>
      </c>
      <c r="E248" s="255" t="s">
        <v>228</v>
      </c>
      <c r="F248" s="256" t="s">
        <v>229</v>
      </c>
      <c r="G248" s="257" t="s">
        <v>140</v>
      </c>
      <c r="H248" s="258">
        <v>429.8</v>
      </c>
      <c r="I248" s="77"/>
      <c r="J248" s="259">
        <f>ROUND(I248*H248,2)</f>
        <v>0</v>
      </c>
      <c r="K248" s="260"/>
      <c r="L248" s="159"/>
      <c r="M248" s="261" t="s">
        <v>1</v>
      </c>
      <c r="N248" s="262" t="s">
        <v>40</v>
      </c>
      <c r="O248" s="263"/>
      <c r="P248" s="264">
        <f>O248*H248</f>
        <v>0</v>
      </c>
      <c r="Q248" s="264">
        <v>0</v>
      </c>
      <c r="R248" s="264">
        <f>Q248*H248</f>
        <v>0</v>
      </c>
      <c r="S248" s="264">
        <v>0</v>
      </c>
      <c r="T248" s="265">
        <f>S248*H248</f>
        <v>0</v>
      </c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R248" s="266" t="s">
        <v>126</v>
      </c>
      <c r="AT248" s="266" t="s">
        <v>122</v>
      </c>
      <c r="AU248" s="266" t="s">
        <v>84</v>
      </c>
      <c r="AY248" s="148" t="s">
        <v>120</v>
      </c>
      <c r="BE248" s="267">
        <f>IF(N248="základní",J248,0)</f>
        <v>0</v>
      </c>
      <c r="BF248" s="267">
        <f>IF(N248="snížená",J248,0)</f>
        <v>0</v>
      </c>
      <c r="BG248" s="267">
        <f>IF(N248="zákl. přenesená",J248,0)</f>
        <v>0</v>
      </c>
      <c r="BH248" s="267">
        <f>IF(N248="sníž. přenesená",J248,0)</f>
        <v>0</v>
      </c>
      <c r="BI248" s="267">
        <f>IF(N248="nulová",J248,0)</f>
        <v>0</v>
      </c>
      <c r="BJ248" s="148" t="s">
        <v>82</v>
      </c>
      <c r="BK248" s="267">
        <f>ROUND(I248*H248,2)</f>
        <v>0</v>
      </c>
      <c r="BL248" s="148" t="s">
        <v>126</v>
      </c>
      <c r="BM248" s="266" t="s">
        <v>522</v>
      </c>
    </row>
    <row r="249" spans="2:51" s="268" customFormat="1" ht="12">
      <c r="B249" s="269"/>
      <c r="C249" s="270"/>
      <c r="D249" s="271" t="s">
        <v>128</v>
      </c>
      <c r="E249" s="272" t="s">
        <v>1</v>
      </c>
      <c r="F249" s="273" t="s">
        <v>523</v>
      </c>
      <c r="G249" s="270"/>
      <c r="H249" s="274">
        <v>288.6</v>
      </c>
      <c r="I249" s="56"/>
      <c r="J249" s="270"/>
      <c r="L249" s="269"/>
      <c r="M249" s="275"/>
      <c r="N249" s="276"/>
      <c r="O249" s="276"/>
      <c r="P249" s="276"/>
      <c r="Q249" s="276"/>
      <c r="R249" s="276"/>
      <c r="S249" s="276"/>
      <c r="T249" s="277"/>
      <c r="AT249" s="278" t="s">
        <v>128</v>
      </c>
      <c r="AU249" s="278" t="s">
        <v>84</v>
      </c>
      <c r="AV249" s="268" t="s">
        <v>84</v>
      </c>
      <c r="AW249" s="268" t="s">
        <v>31</v>
      </c>
      <c r="AX249" s="268" t="s">
        <v>75</v>
      </c>
      <c r="AY249" s="278" t="s">
        <v>120</v>
      </c>
    </row>
    <row r="250" spans="2:51" s="268" customFormat="1" ht="12">
      <c r="B250" s="269"/>
      <c r="C250" s="270"/>
      <c r="D250" s="271" t="s">
        <v>128</v>
      </c>
      <c r="E250" s="272" t="s">
        <v>1</v>
      </c>
      <c r="F250" s="273" t="s">
        <v>524</v>
      </c>
      <c r="G250" s="270"/>
      <c r="H250" s="274">
        <v>58.8</v>
      </c>
      <c r="I250" s="56"/>
      <c r="J250" s="270"/>
      <c r="L250" s="269"/>
      <c r="M250" s="275"/>
      <c r="N250" s="276"/>
      <c r="O250" s="276"/>
      <c r="P250" s="276"/>
      <c r="Q250" s="276"/>
      <c r="R250" s="276"/>
      <c r="S250" s="276"/>
      <c r="T250" s="277"/>
      <c r="AT250" s="278" t="s">
        <v>128</v>
      </c>
      <c r="AU250" s="278" t="s">
        <v>84</v>
      </c>
      <c r="AV250" s="268" t="s">
        <v>84</v>
      </c>
      <c r="AW250" s="268" t="s">
        <v>31</v>
      </c>
      <c r="AX250" s="268" t="s">
        <v>75</v>
      </c>
      <c r="AY250" s="278" t="s">
        <v>120</v>
      </c>
    </row>
    <row r="251" spans="2:51" s="268" customFormat="1" ht="12">
      <c r="B251" s="269"/>
      <c r="C251" s="270"/>
      <c r="D251" s="271" t="s">
        <v>128</v>
      </c>
      <c r="E251" s="272" t="s">
        <v>1</v>
      </c>
      <c r="F251" s="273" t="s">
        <v>525</v>
      </c>
      <c r="G251" s="270"/>
      <c r="H251" s="274">
        <v>22.6</v>
      </c>
      <c r="I251" s="56"/>
      <c r="J251" s="270"/>
      <c r="L251" s="269"/>
      <c r="M251" s="275"/>
      <c r="N251" s="276"/>
      <c r="O251" s="276"/>
      <c r="P251" s="276"/>
      <c r="Q251" s="276"/>
      <c r="R251" s="276"/>
      <c r="S251" s="276"/>
      <c r="T251" s="277"/>
      <c r="AT251" s="278" t="s">
        <v>128</v>
      </c>
      <c r="AU251" s="278" t="s">
        <v>84</v>
      </c>
      <c r="AV251" s="268" t="s">
        <v>84</v>
      </c>
      <c r="AW251" s="268" t="s">
        <v>31</v>
      </c>
      <c r="AX251" s="268" t="s">
        <v>75</v>
      </c>
      <c r="AY251" s="278" t="s">
        <v>120</v>
      </c>
    </row>
    <row r="252" spans="2:51" s="268" customFormat="1" ht="12">
      <c r="B252" s="269"/>
      <c r="C252" s="270"/>
      <c r="D252" s="271" t="s">
        <v>128</v>
      </c>
      <c r="E252" s="272" t="s">
        <v>1</v>
      </c>
      <c r="F252" s="273" t="s">
        <v>526</v>
      </c>
      <c r="G252" s="270"/>
      <c r="H252" s="274">
        <v>43.2</v>
      </c>
      <c r="I252" s="56"/>
      <c r="J252" s="270"/>
      <c r="L252" s="269"/>
      <c r="M252" s="275"/>
      <c r="N252" s="276"/>
      <c r="O252" s="276"/>
      <c r="P252" s="276"/>
      <c r="Q252" s="276"/>
      <c r="R252" s="276"/>
      <c r="S252" s="276"/>
      <c r="T252" s="277"/>
      <c r="AT252" s="278" t="s">
        <v>128</v>
      </c>
      <c r="AU252" s="278" t="s">
        <v>84</v>
      </c>
      <c r="AV252" s="268" t="s">
        <v>84</v>
      </c>
      <c r="AW252" s="268" t="s">
        <v>31</v>
      </c>
      <c r="AX252" s="268" t="s">
        <v>75</v>
      </c>
      <c r="AY252" s="278" t="s">
        <v>120</v>
      </c>
    </row>
    <row r="253" spans="2:51" s="268" customFormat="1" ht="12">
      <c r="B253" s="269"/>
      <c r="C253" s="270"/>
      <c r="D253" s="271" t="s">
        <v>128</v>
      </c>
      <c r="E253" s="272" t="s">
        <v>1</v>
      </c>
      <c r="F253" s="273" t="s">
        <v>527</v>
      </c>
      <c r="G253" s="270"/>
      <c r="H253" s="274">
        <v>16.6</v>
      </c>
      <c r="I253" s="56"/>
      <c r="J253" s="270"/>
      <c r="L253" s="269"/>
      <c r="M253" s="275"/>
      <c r="N253" s="276"/>
      <c r="O253" s="276"/>
      <c r="P253" s="276"/>
      <c r="Q253" s="276"/>
      <c r="R253" s="276"/>
      <c r="S253" s="276"/>
      <c r="T253" s="277"/>
      <c r="AT253" s="278" t="s">
        <v>128</v>
      </c>
      <c r="AU253" s="278" t="s">
        <v>84</v>
      </c>
      <c r="AV253" s="268" t="s">
        <v>84</v>
      </c>
      <c r="AW253" s="268" t="s">
        <v>31</v>
      </c>
      <c r="AX253" s="268" t="s">
        <v>75</v>
      </c>
      <c r="AY253" s="278" t="s">
        <v>120</v>
      </c>
    </row>
    <row r="254" spans="2:51" s="279" customFormat="1" ht="12">
      <c r="B254" s="280"/>
      <c r="C254" s="281"/>
      <c r="D254" s="271" t="s">
        <v>128</v>
      </c>
      <c r="E254" s="282" t="s">
        <v>1</v>
      </c>
      <c r="F254" s="283" t="s">
        <v>148</v>
      </c>
      <c r="G254" s="281"/>
      <c r="H254" s="284">
        <f>SUM(H249:H253)</f>
        <v>429.80000000000007</v>
      </c>
      <c r="I254" s="57"/>
      <c r="J254" s="281"/>
      <c r="L254" s="280"/>
      <c r="M254" s="285"/>
      <c r="N254" s="286"/>
      <c r="O254" s="286"/>
      <c r="P254" s="286"/>
      <c r="Q254" s="286"/>
      <c r="R254" s="286"/>
      <c r="S254" s="286"/>
      <c r="T254" s="287"/>
      <c r="AT254" s="288" t="s">
        <v>128</v>
      </c>
      <c r="AU254" s="288" t="s">
        <v>84</v>
      </c>
      <c r="AV254" s="279" t="s">
        <v>126</v>
      </c>
      <c r="AW254" s="279" t="s">
        <v>31</v>
      </c>
      <c r="AX254" s="279" t="s">
        <v>82</v>
      </c>
      <c r="AY254" s="288" t="s">
        <v>120</v>
      </c>
    </row>
    <row r="255" spans="2:63" s="239" customFormat="1" ht="22.9" customHeight="1">
      <c r="B255" s="240"/>
      <c r="C255" s="241"/>
      <c r="D255" s="242" t="s">
        <v>74</v>
      </c>
      <c r="E255" s="252" t="s">
        <v>153</v>
      </c>
      <c r="F255" s="252" t="s">
        <v>235</v>
      </c>
      <c r="G255" s="241"/>
      <c r="H255" s="241"/>
      <c r="I255" s="76"/>
      <c r="J255" s="253">
        <f>SUM(J256:J386)</f>
        <v>0</v>
      </c>
      <c r="L255" s="240"/>
      <c r="M255" s="245"/>
      <c r="N255" s="246"/>
      <c r="O255" s="246"/>
      <c r="P255" s="247">
        <f>SUM(P256:P376)</f>
        <v>0</v>
      </c>
      <c r="Q255" s="246"/>
      <c r="R255" s="247">
        <f>SUM(R256:R376)</f>
        <v>9.664724</v>
      </c>
      <c r="S255" s="246"/>
      <c r="T255" s="248">
        <f>SUM(T256:T376)</f>
        <v>3.9627999999999997</v>
      </c>
      <c r="AR255" s="249" t="s">
        <v>82</v>
      </c>
      <c r="AT255" s="250" t="s">
        <v>74</v>
      </c>
      <c r="AU255" s="250" t="s">
        <v>82</v>
      </c>
      <c r="AY255" s="249" t="s">
        <v>120</v>
      </c>
      <c r="BK255" s="251">
        <f>SUM(BK256:BK376)</f>
        <v>0</v>
      </c>
    </row>
    <row r="256" spans="1:65" s="162" customFormat="1" ht="24.2" customHeight="1">
      <c r="A256" s="158"/>
      <c r="B256" s="159"/>
      <c r="C256" s="254" t="s">
        <v>270</v>
      </c>
      <c r="D256" s="254" t="s">
        <v>122</v>
      </c>
      <c r="E256" s="255" t="s">
        <v>528</v>
      </c>
      <c r="F256" s="256" t="s">
        <v>862</v>
      </c>
      <c r="G256" s="257" t="s">
        <v>140</v>
      </c>
      <c r="H256" s="258">
        <v>250.4</v>
      </c>
      <c r="I256" s="77"/>
      <c r="J256" s="259">
        <f>ROUND(I256*H256,2)</f>
        <v>0</v>
      </c>
      <c r="K256" s="260"/>
      <c r="L256" s="159"/>
      <c r="M256" s="261" t="s">
        <v>1</v>
      </c>
      <c r="N256" s="262" t="s">
        <v>40</v>
      </c>
      <c r="O256" s="263"/>
      <c r="P256" s="264">
        <f>O256*H256</f>
        <v>0</v>
      </c>
      <c r="Q256" s="264">
        <v>0</v>
      </c>
      <c r="R256" s="264">
        <f>Q256*H256</f>
        <v>0</v>
      </c>
      <c r="S256" s="264">
        <v>0</v>
      </c>
      <c r="T256" s="265">
        <f>S256*H256</f>
        <v>0</v>
      </c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R256" s="266" t="s">
        <v>126</v>
      </c>
      <c r="AT256" s="266" t="s">
        <v>122</v>
      </c>
      <c r="AU256" s="266" t="s">
        <v>84</v>
      </c>
      <c r="AY256" s="148" t="s">
        <v>120</v>
      </c>
      <c r="BE256" s="267">
        <f>IF(N256="základní",J256,0)</f>
        <v>0</v>
      </c>
      <c r="BF256" s="267">
        <f>IF(N256="snížená",J256,0)</f>
        <v>0</v>
      </c>
      <c r="BG256" s="267">
        <f>IF(N256="zákl. přenesená",J256,0)</f>
        <v>0</v>
      </c>
      <c r="BH256" s="267">
        <f>IF(N256="sníž. přenesená",J256,0)</f>
        <v>0</v>
      </c>
      <c r="BI256" s="267">
        <f>IF(N256="nulová",J256,0)</f>
        <v>0</v>
      </c>
      <c r="BJ256" s="148" t="s">
        <v>82</v>
      </c>
      <c r="BK256" s="267">
        <f>ROUND(I256*H256,2)</f>
        <v>0</v>
      </c>
      <c r="BL256" s="148" t="s">
        <v>126</v>
      </c>
      <c r="BM256" s="266" t="s">
        <v>529</v>
      </c>
    </row>
    <row r="257" spans="2:51" s="268" customFormat="1" ht="12">
      <c r="B257" s="269"/>
      <c r="C257" s="270"/>
      <c r="D257" s="271" t="s">
        <v>128</v>
      </c>
      <c r="E257" s="272" t="s">
        <v>1</v>
      </c>
      <c r="F257" s="273" t="s">
        <v>530</v>
      </c>
      <c r="G257" s="270"/>
      <c r="H257" s="274">
        <v>250.4</v>
      </c>
      <c r="I257" s="56"/>
      <c r="J257" s="270"/>
      <c r="L257" s="269"/>
      <c r="M257" s="275"/>
      <c r="N257" s="276"/>
      <c r="O257" s="276"/>
      <c r="P257" s="276"/>
      <c r="Q257" s="276"/>
      <c r="R257" s="276"/>
      <c r="S257" s="276"/>
      <c r="T257" s="277"/>
      <c r="AT257" s="278" t="s">
        <v>128</v>
      </c>
      <c r="AU257" s="278" t="s">
        <v>84</v>
      </c>
      <c r="AV257" s="268" t="s">
        <v>84</v>
      </c>
      <c r="AW257" s="268" t="s">
        <v>31</v>
      </c>
      <c r="AX257" s="268" t="s">
        <v>82</v>
      </c>
      <c r="AY257" s="278" t="s">
        <v>120</v>
      </c>
    </row>
    <row r="258" spans="1:65" s="162" customFormat="1" ht="24.2" customHeight="1">
      <c r="A258" s="158"/>
      <c r="B258" s="159"/>
      <c r="C258" s="254" t="s">
        <v>274</v>
      </c>
      <c r="D258" s="254" t="s">
        <v>122</v>
      </c>
      <c r="E258" s="255" t="s">
        <v>531</v>
      </c>
      <c r="F258" s="256" t="s">
        <v>532</v>
      </c>
      <c r="G258" s="257" t="s">
        <v>140</v>
      </c>
      <c r="H258" s="258">
        <v>250.4</v>
      </c>
      <c r="I258" s="77"/>
      <c r="J258" s="259">
        <f>ROUND(I258*H258,2)</f>
        <v>0</v>
      </c>
      <c r="K258" s="260"/>
      <c r="L258" s="159"/>
      <c r="M258" s="261" t="s">
        <v>1</v>
      </c>
      <c r="N258" s="262" t="s">
        <v>40</v>
      </c>
      <c r="O258" s="263"/>
      <c r="P258" s="264">
        <f>O258*H258</f>
        <v>0</v>
      </c>
      <c r="Q258" s="264">
        <v>0</v>
      </c>
      <c r="R258" s="264">
        <f>Q258*H258</f>
        <v>0</v>
      </c>
      <c r="S258" s="264">
        <v>0</v>
      </c>
      <c r="T258" s="265">
        <f>S258*H258</f>
        <v>0</v>
      </c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R258" s="266" t="s">
        <v>126</v>
      </c>
      <c r="AT258" s="266" t="s">
        <v>122</v>
      </c>
      <c r="AU258" s="266" t="s">
        <v>84</v>
      </c>
      <c r="AY258" s="148" t="s">
        <v>120</v>
      </c>
      <c r="BE258" s="267">
        <f>IF(N258="základní",J258,0)</f>
        <v>0</v>
      </c>
      <c r="BF258" s="267">
        <f>IF(N258="snížená",J258,0)</f>
        <v>0</v>
      </c>
      <c r="BG258" s="267">
        <f>IF(N258="zákl. přenesená",J258,0)</f>
        <v>0</v>
      </c>
      <c r="BH258" s="267">
        <f>IF(N258="sníž. přenesená",J258,0)</f>
        <v>0</v>
      </c>
      <c r="BI258" s="267">
        <f>IF(N258="nulová",J258,0)</f>
        <v>0</v>
      </c>
      <c r="BJ258" s="148" t="s">
        <v>82</v>
      </c>
      <c r="BK258" s="267">
        <f>ROUND(I258*H258,2)</f>
        <v>0</v>
      </c>
      <c r="BL258" s="148" t="s">
        <v>126</v>
      </c>
      <c r="BM258" s="266" t="s">
        <v>533</v>
      </c>
    </row>
    <row r="259" spans="2:51" s="268" customFormat="1" ht="12">
      <c r="B259" s="269"/>
      <c r="C259" s="270"/>
      <c r="D259" s="271" t="s">
        <v>128</v>
      </c>
      <c r="E259" s="272" t="s">
        <v>1</v>
      </c>
      <c r="F259" s="273" t="s">
        <v>530</v>
      </c>
      <c r="G259" s="270"/>
      <c r="H259" s="274">
        <v>250.4</v>
      </c>
      <c r="I259" s="56"/>
      <c r="J259" s="270"/>
      <c r="L259" s="269"/>
      <c r="M259" s="275"/>
      <c r="N259" s="276"/>
      <c r="O259" s="276"/>
      <c r="P259" s="276"/>
      <c r="Q259" s="276"/>
      <c r="R259" s="276"/>
      <c r="S259" s="276"/>
      <c r="T259" s="277"/>
      <c r="AT259" s="278" t="s">
        <v>128</v>
      </c>
      <c r="AU259" s="278" t="s">
        <v>84</v>
      </c>
      <c r="AV259" s="268" t="s">
        <v>84</v>
      </c>
      <c r="AW259" s="268" t="s">
        <v>31</v>
      </c>
      <c r="AX259" s="268" t="s">
        <v>82</v>
      </c>
      <c r="AY259" s="278" t="s">
        <v>120</v>
      </c>
    </row>
    <row r="260" spans="1:65" s="162" customFormat="1" ht="24.2" customHeight="1">
      <c r="A260" s="158"/>
      <c r="B260" s="159"/>
      <c r="C260" s="254">
        <v>43</v>
      </c>
      <c r="D260" s="254" t="s">
        <v>122</v>
      </c>
      <c r="E260" s="255"/>
      <c r="F260" s="256" t="s">
        <v>816</v>
      </c>
      <c r="G260" s="257" t="s">
        <v>241</v>
      </c>
      <c r="H260" s="258">
        <v>4</v>
      </c>
      <c r="I260" s="77"/>
      <c r="J260" s="259">
        <f>ROUND(I260*H260,2)</f>
        <v>0</v>
      </c>
      <c r="K260" s="260"/>
      <c r="L260" s="159"/>
      <c r="M260" s="261" t="s">
        <v>1</v>
      </c>
      <c r="N260" s="262" t="s">
        <v>40</v>
      </c>
      <c r="O260" s="263"/>
      <c r="P260" s="264">
        <f>O260*H260</f>
        <v>0</v>
      </c>
      <c r="Q260" s="264">
        <v>0</v>
      </c>
      <c r="R260" s="264">
        <f>Q260*H260</f>
        <v>0</v>
      </c>
      <c r="S260" s="264">
        <v>0</v>
      </c>
      <c r="T260" s="265">
        <f>S260*H260</f>
        <v>0</v>
      </c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R260" s="266" t="s">
        <v>126</v>
      </c>
      <c r="AT260" s="266" t="s">
        <v>122</v>
      </c>
      <c r="AU260" s="266" t="s">
        <v>84</v>
      </c>
      <c r="AY260" s="148" t="s">
        <v>120</v>
      </c>
      <c r="BE260" s="267">
        <f>IF(N260="základní",J260,0)</f>
        <v>0</v>
      </c>
      <c r="BF260" s="267">
        <f>IF(N260="snížená",J260,0)</f>
        <v>0</v>
      </c>
      <c r="BG260" s="267">
        <f>IF(N260="zákl. přenesená",J260,0)</f>
        <v>0</v>
      </c>
      <c r="BH260" s="267">
        <f>IF(N260="sníž. přenesená",J260,0)</f>
        <v>0</v>
      </c>
      <c r="BI260" s="267">
        <f>IF(N260="nulová",J260,0)</f>
        <v>0</v>
      </c>
      <c r="BJ260" s="148" t="s">
        <v>82</v>
      </c>
      <c r="BK260" s="267">
        <f>ROUND(I260*H260,2)</f>
        <v>0</v>
      </c>
      <c r="BL260" s="148" t="s">
        <v>126</v>
      </c>
      <c r="BM260" s="266" t="s">
        <v>533</v>
      </c>
    </row>
    <row r="261" spans="2:51" s="268" customFormat="1" ht="12">
      <c r="B261" s="269"/>
      <c r="C261" s="270"/>
      <c r="D261" s="271" t="s">
        <v>128</v>
      </c>
      <c r="E261" s="272" t="s">
        <v>1</v>
      </c>
      <c r="F261" s="273"/>
      <c r="G261" s="270"/>
      <c r="H261" s="274"/>
      <c r="I261" s="56"/>
      <c r="J261" s="270"/>
      <c r="L261" s="269"/>
      <c r="M261" s="275"/>
      <c r="N261" s="276"/>
      <c r="O261" s="276"/>
      <c r="P261" s="276"/>
      <c r="Q261" s="276"/>
      <c r="R261" s="276"/>
      <c r="S261" s="276"/>
      <c r="T261" s="277"/>
      <c r="AT261" s="278" t="s">
        <v>128</v>
      </c>
      <c r="AU261" s="278" t="s">
        <v>84</v>
      </c>
      <c r="AV261" s="268" t="s">
        <v>84</v>
      </c>
      <c r="AW261" s="268" t="s">
        <v>31</v>
      </c>
      <c r="AX261" s="268" t="s">
        <v>82</v>
      </c>
      <c r="AY261" s="278" t="s">
        <v>120</v>
      </c>
    </row>
    <row r="262" spans="1:65" s="162" customFormat="1" ht="24.2" customHeight="1">
      <c r="A262" s="158"/>
      <c r="B262" s="159"/>
      <c r="C262" s="254" t="s">
        <v>279</v>
      </c>
      <c r="D262" s="254" t="s">
        <v>122</v>
      </c>
      <c r="E262" s="255" t="s">
        <v>534</v>
      </c>
      <c r="F262" s="256" t="s">
        <v>535</v>
      </c>
      <c r="G262" s="257" t="s">
        <v>241</v>
      </c>
      <c r="H262" s="258">
        <v>4</v>
      </c>
      <c r="I262" s="77"/>
      <c r="J262" s="259">
        <f>ROUND(I262*H262,2)</f>
        <v>0</v>
      </c>
      <c r="K262" s="260"/>
      <c r="L262" s="159"/>
      <c r="M262" s="261" t="s">
        <v>1</v>
      </c>
      <c r="N262" s="262" t="s">
        <v>40</v>
      </c>
      <c r="O262" s="263"/>
      <c r="P262" s="264">
        <f>O262*H262</f>
        <v>0</v>
      </c>
      <c r="Q262" s="264">
        <v>0</v>
      </c>
      <c r="R262" s="264">
        <f>Q262*H262</f>
        <v>0</v>
      </c>
      <c r="S262" s="264">
        <v>0</v>
      </c>
      <c r="T262" s="265">
        <f>S262*H262</f>
        <v>0</v>
      </c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R262" s="266" t="s">
        <v>126</v>
      </c>
      <c r="AT262" s="266" t="s">
        <v>122</v>
      </c>
      <c r="AU262" s="266" t="s">
        <v>84</v>
      </c>
      <c r="AY262" s="148" t="s">
        <v>120</v>
      </c>
      <c r="BE262" s="267">
        <f>IF(N262="základní",J262,0)</f>
        <v>0</v>
      </c>
      <c r="BF262" s="267">
        <f>IF(N262="snížená",J262,0)</f>
        <v>0</v>
      </c>
      <c r="BG262" s="267">
        <f>IF(N262="zákl. přenesená",J262,0)</f>
        <v>0</v>
      </c>
      <c r="BH262" s="267">
        <f>IF(N262="sníž. přenesená",J262,0)</f>
        <v>0</v>
      </c>
      <c r="BI262" s="267">
        <f>IF(N262="nulová",J262,0)</f>
        <v>0</v>
      </c>
      <c r="BJ262" s="148" t="s">
        <v>82</v>
      </c>
      <c r="BK262" s="267">
        <f>ROUND(I262*H262,2)</f>
        <v>0</v>
      </c>
      <c r="BL262" s="148" t="s">
        <v>126</v>
      </c>
      <c r="BM262" s="266" t="s">
        <v>536</v>
      </c>
    </row>
    <row r="263" spans="1:65" s="162" customFormat="1" ht="24.2" customHeight="1">
      <c r="A263" s="158"/>
      <c r="B263" s="159"/>
      <c r="C263" s="254" t="s">
        <v>283</v>
      </c>
      <c r="D263" s="254" t="s">
        <v>122</v>
      </c>
      <c r="E263" s="255" t="s">
        <v>537</v>
      </c>
      <c r="F263" s="256" t="s">
        <v>538</v>
      </c>
      <c r="G263" s="257" t="s">
        <v>241</v>
      </c>
      <c r="H263" s="258">
        <v>2</v>
      </c>
      <c r="I263" s="77"/>
      <c r="J263" s="259">
        <f>ROUND(I263*H263,2)</f>
        <v>0</v>
      </c>
      <c r="K263" s="260"/>
      <c r="L263" s="159"/>
      <c r="M263" s="261" t="s">
        <v>1</v>
      </c>
      <c r="N263" s="262" t="s">
        <v>40</v>
      </c>
      <c r="O263" s="263"/>
      <c r="P263" s="264">
        <f>O263*H263</f>
        <v>0</v>
      </c>
      <c r="Q263" s="264">
        <v>0</v>
      </c>
      <c r="R263" s="264">
        <f>Q263*H263</f>
        <v>0</v>
      </c>
      <c r="S263" s="264">
        <v>0</v>
      </c>
      <c r="T263" s="265">
        <f>S263*H263</f>
        <v>0</v>
      </c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R263" s="266" t="s">
        <v>126</v>
      </c>
      <c r="AT263" s="266" t="s">
        <v>122</v>
      </c>
      <c r="AU263" s="266" t="s">
        <v>84</v>
      </c>
      <c r="AY263" s="148" t="s">
        <v>120</v>
      </c>
      <c r="BE263" s="267">
        <f>IF(N263="základní",J263,0)</f>
        <v>0</v>
      </c>
      <c r="BF263" s="267">
        <f>IF(N263="snížená",J263,0)</f>
        <v>0</v>
      </c>
      <c r="BG263" s="267">
        <f>IF(N263="zákl. přenesená",J263,0)</f>
        <v>0</v>
      </c>
      <c r="BH263" s="267">
        <f>IF(N263="sníž. přenesená",J263,0)</f>
        <v>0</v>
      </c>
      <c r="BI263" s="267">
        <f>IF(N263="nulová",J263,0)</f>
        <v>0</v>
      </c>
      <c r="BJ263" s="148" t="s">
        <v>82</v>
      </c>
      <c r="BK263" s="267">
        <f>ROUND(I263*H263,2)</f>
        <v>0</v>
      </c>
      <c r="BL263" s="148" t="s">
        <v>126</v>
      </c>
      <c r="BM263" s="266" t="s">
        <v>539</v>
      </c>
    </row>
    <row r="264" spans="1:65" s="162" customFormat="1" ht="21.75" customHeight="1">
      <c r="A264" s="158"/>
      <c r="B264" s="159"/>
      <c r="C264" s="254" t="s">
        <v>287</v>
      </c>
      <c r="D264" s="254" t="s">
        <v>122</v>
      </c>
      <c r="E264" s="255" t="s">
        <v>540</v>
      </c>
      <c r="F264" s="256" t="s">
        <v>863</v>
      </c>
      <c r="G264" s="257" t="s">
        <v>140</v>
      </c>
      <c r="H264" s="258">
        <v>87</v>
      </c>
      <c r="I264" s="77"/>
      <c r="J264" s="259">
        <f>ROUND(I264*H264,2)</f>
        <v>0</v>
      </c>
      <c r="K264" s="260"/>
      <c r="L264" s="159"/>
      <c r="M264" s="261" t="s">
        <v>1</v>
      </c>
      <c r="N264" s="262" t="s">
        <v>40</v>
      </c>
      <c r="O264" s="263"/>
      <c r="P264" s="264">
        <f>O264*H264</f>
        <v>0</v>
      </c>
      <c r="Q264" s="264">
        <v>0</v>
      </c>
      <c r="R264" s="264">
        <f>Q264*H264</f>
        <v>0</v>
      </c>
      <c r="S264" s="264">
        <v>0.044</v>
      </c>
      <c r="T264" s="265">
        <f>S264*H264</f>
        <v>3.828</v>
      </c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R264" s="266" t="s">
        <v>126</v>
      </c>
      <c r="AT264" s="266" t="s">
        <v>122</v>
      </c>
      <c r="AU264" s="266" t="s">
        <v>84</v>
      </c>
      <c r="AY264" s="148" t="s">
        <v>120</v>
      </c>
      <c r="BE264" s="267">
        <f>IF(N264="základní",J264,0)</f>
        <v>0</v>
      </c>
      <c r="BF264" s="267">
        <f>IF(N264="snížená",J264,0)</f>
        <v>0</v>
      </c>
      <c r="BG264" s="267">
        <f>IF(N264="zákl. přenesená",J264,0)</f>
        <v>0</v>
      </c>
      <c r="BH264" s="267">
        <f>IF(N264="sníž. přenesená",J264,0)</f>
        <v>0</v>
      </c>
      <c r="BI264" s="267">
        <f>IF(N264="nulová",J264,0)</f>
        <v>0</v>
      </c>
      <c r="BJ264" s="148" t="s">
        <v>82</v>
      </c>
      <c r="BK264" s="267">
        <f>ROUND(I264*H264,2)</f>
        <v>0</v>
      </c>
      <c r="BL264" s="148" t="s">
        <v>126</v>
      </c>
      <c r="BM264" s="266" t="s">
        <v>541</v>
      </c>
    </row>
    <row r="265" spans="1:65" s="162" customFormat="1" ht="24.2" customHeight="1">
      <c r="A265" s="158"/>
      <c r="B265" s="159"/>
      <c r="C265" s="254" t="s">
        <v>291</v>
      </c>
      <c r="D265" s="254" t="s">
        <v>122</v>
      </c>
      <c r="E265" s="255" t="s">
        <v>542</v>
      </c>
      <c r="F265" s="256" t="s">
        <v>543</v>
      </c>
      <c r="G265" s="257" t="s">
        <v>241</v>
      </c>
      <c r="H265" s="258">
        <v>1</v>
      </c>
      <c r="I265" s="77"/>
      <c r="J265" s="259">
        <f>ROUND(I265*H265,2)</f>
        <v>0</v>
      </c>
      <c r="K265" s="260"/>
      <c r="L265" s="159"/>
      <c r="M265" s="261" t="s">
        <v>1</v>
      </c>
      <c r="N265" s="262" t="s">
        <v>40</v>
      </c>
      <c r="O265" s="263"/>
      <c r="P265" s="264">
        <f>O265*H265</f>
        <v>0</v>
      </c>
      <c r="Q265" s="264">
        <v>0</v>
      </c>
      <c r="R265" s="264">
        <f>Q265*H265</f>
        <v>0</v>
      </c>
      <c r="S265" s="264">
        <v>0</v>
      </c>
      <c r="T265" s="265">
        <f>S265*H265</f>
        <v>0</v>
      </c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R265" s="266" t="s">
        <v>126</v>
      </c>
      <c r="AT265" s="266" t="s">
        <v>122</v>
      </c>
      <c r="AU265" s="266" t="s">
        <v>84</v>
      </c>
      <c r="AY265" s="148" t="s">
        <v>120</v>
      </c>
      <c r="BE265" s="267">
        <f>IF(N265="základní",J265,0)</f>
        <v>0</v>
      </c>
      <c r="BF265" s="267">
        <f>IF(N265="snížená",J265,0)</f>
        <v>0</v>
      </c>
      <c r="BG265" s="267">
        <f>IF(N265="zákl. přenesená",J265,0)</f>
        <v>0</v>
      </c>
      <c r="BH265" s="267">
        <f>IF(N265="sníž. přenesená",J265,0)</f>
        <v>0</v>
      </c>
      <c r="BI265" s="267">
        <f>IF(N265="nulová",J265,0)</f>
        <v>0</v>
      </c>
      <c r="BJ265" s="148" t="s">
        <v>82</v>
      </c>
      <c r="BK265" s="267">
        <f>ROUND(I265*H265,2)</f>
        <v>0</v>
      </c>
      <c r="BL265" s="148" t="s">
        <v>126</v>
      </c>
      <c r="BM265" s="266" t="s">
        <v>544</v>
      </c>
    </row>
    <row r="266" spans="1:65" s="162" customFormat="1" ht="24.2" customHeight="1">
      <c r="A266" s="158"/>
      <c r="B266" s="159"/>
      <c r="C266" s="254" t="s">
        <v>295</v>
      </c>
      <c r="D266" s="254" t="s">
        <v>122</v>
      </c>
      <c r="E266" s="255" t="s">
        <v>545</v>
      </c>
      <c r="F266" s="256" t="s">
        <v>546</v>
      </c>
      <c r="G266" s="257" t="s">
        <v>140</v>
      </c>
      <c r="H266" s="258">
        <v>49.1</v>
      </c>
      <c r="I266" s="77"/>
      <c r="J266" s="259">
        <f>ROUND(I266*H266,2)</f>
        <v>0</v>
      </c>
      <c r="K266" s="260"/>
      <c r="L266" s="159"/>
      <c r="M266" s="261" t="s">
        <v>1</v>
      </c>
      <c r="N266" s="262" t="s">
        <v>40</v>
      </c>
      <c r="O266" s="263"/>
      <c r="P266" s="264">
        <f>O266*H266</f>
        <v>0</v>
      </c>
      <c r="Q266" s="264">
        <v>0</v>
      </c>
      <c r="R266" s="264">
        <f>Q266*H266</f>
        <v>0</v>
      </c>
      <c r="S266" s="264">
        <v>0</v>
      </c>
      <c r="T266" s="265">
        <f>S266*H266</f>
        <v>0</v>
      </c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R266" s="266" t="s">
        <v>126</v>
      </c>
      <c r="AT266" s="266" t="s">
        <v>122</v>
      </c>
      <c r="AU266" s="266" t="s">
        <v>84</v>
      </c>
      <c r="AY266" s="148" t="s">
        <v>120</v>
      </c>
      <c r="BE266" s="267">
        <f>IF(N266="základní",J266,0)</f>
        <v>0</v>
      </c>
      <c r="BF266" s="267">
        <f>IF(N266="snížená",J266,0)</f>
        <v>0</v>
      </c>
      <c r="BG266" s="267">
        <f>IF(N266="zákl. přenesená",J266,0)</f>
        <v>0</v>
      </c>
      <c r="BH266" s="267">
        <f>IF(N266="sníž. přenesená",J266,0)</f>
        <v>0</v>
      </c>
      <c r="BI266" s="267">
        <f>IF(N266="nulová",J266,0)</f>
        <v>0</v>
      </c>
      <c r="BJ266" s="148" t="s">
        <v>82</v>
      </c>
      <c r="BK266" s="267">
        <f>ROUND(I266*H266,2)</f>
        <v>0</v>
      </c>
      <c r="BL266" s="148" t="s">
        <v>126</v>
      </c>
      <c r="BM266" s="266" t="s">
        <v>547</v>
      </c>
    </row>
    <row r="267" spans="2:51" s="268" customFormat="1" ht="12">
      <c r="B267" s="269"/>
      <c r="C267" s="270"/>
      <c r="D267" s="271" t="s">
        <v>128</v>
      </c>
      <c r="E267" s="272" t="s">
        <v>1</v>
      </c>
      <c r="F267" s="273" t="s">
        <v>548</v>
      </c>
      <c r="G267" s="270"/>
      <c r="H267" s="274">
        <v>46.4</v>
      </c>
      <c r="I267" s="56"/>
      <c r="J267" s="270"/>
      <c r="L267" s="269"/>
      <c r="M267" s="275"/>
      <c r="N267" s="276"/>
      <c r="O267" s="276"/>
      <c r="P267" s="276"/>
      <c r="Q267" s="276"/>
      <c r="R267" s="276"/>
      <c r="S267" s="276"/>
      <c r="T267" s="277"/>
      <c r="AT267" s="278" t="s">
        <v>128</v>
      </c>
      <c r="AU267" s="278" t="s">
        <v>84</v>
      </c>
      <c r="AV267" s="268" t="s">
        <v>84</v>
      </c>
      <c r="AW267" s="268" t="s">
        <v>31</v>
      </c>
      <c r="AX267" s="268" t="s">
        <v>75</v>
      </c>
      <c r="AY267" s="278" t="s">
        <v>120</v>
      </c>
    </row>
    <row r="268" spans="2:51" s="268" customFormat="1" ht="12">
      <c r="B268" s="269"/>
      <c r="C268" s="270"/>
      <c r="D268" s="271" t="s">
        <v>128</v>
      </c>
      <c r="E268" s="272" t="s">
        <v>1</v>
      </c>
      <c r="F268" s="273" t="s">
        <v>549</v>
      </c>
      <c r="G268" s="270"/>
      <c r="H268" s="274">
        <v>2.7</v>
      </c>
      <c r="I268" s="56"/>
      <c r="J268" s="270"/>
      <c r="L268" s="269"/>
      <c r="M268" s="275"/>
      <c r="N268" s="276"/>
      <c r="O268" s="276"/>
      <c r="P268" s="276"/>
      <c r="Q268" s="276"/>
      <c r="R268" s="276"/>
      <c r="S268" s="276"/>
      <c r="T268" s="277"/>
      <c r="AT268" s="278" t="s">
        <v>128</v>
      </c>
      <c r="AU268" s="278" t="s">
        <v>84</v>
      </c>
      <c r="AV268" s="268" t="s">
        <v>84</v>
      </c>
      <c r="AW268" s="268" t="s">
        <v>31</v>
      </c>
      <c r="AX268" s="268" t="s">
        <v>75</v>
      </c>
      <c r="AY268" s="278" t="s">
        <v>120</v>
      </c>
    </row>
    <row r="269" spans="2:51" s="279" customFormat="1" ht="12">
      <c r="B269" s="280"/>
      <c r="C269" s="281"/>
      <c r="D269" s="271" t="s">
        <v>128</v>
      </c>
      <c r="E269" s="282" t="s">
        <v>1</v>
      </c>
      <c r="F269" s="283" t="s">
        <v>148</v>
      </c>
      <c r="G269" s="281"/>
      <c r="H269" s="284">
        <v>49.1</v>
      </c>
      <c r="I269" s="57"/>
      <c r="J269" s="281"/>
      <c r="L269" s="280"/>
      <c r="M269" s="285"/>
      <c r="N269" s="286"/>
      <c r="O269" s="286"/>
      <c r="P269" s="286"/>
      <c r="Q269" s="286"/>
      <c r="R269" s="286"/>
      <c r="S269" s="286"/>
      <c r="T269" s="287"/>
      <c r="AT269" s="288" t="s">
        <v>128</v>
      </c>
      <c r="AU269" s="288" t="s">
        <v>84</v>
      </c>
      <c r="AV269" s="279" t="s">
        <v>126</v>
      </c>
      <c r="AW269" s="279" t="s">
        <v>31</v>
      </c>
      <c r="AX269" s="279" t="s">
        <v>82</v>
      </c>
      <c r="AY269" s="288" t="s">
        <v>120</v>
      </c>
    </row>
    <row r="270" spans="1:65" s="162" customFormat="1" ht="21.75" customHeight="1">
      <c r="A270" s="158"/>
      <c r="B270" s="159"/>
      <c r="C270" s="302" t="s">
        <v>296</v>
      </c>
      <c r="D270" s="302" t="s">
        <v>186</v>
      </c>
      <c r="E270" s="303" t="s">
        <v>550</v>
      </c>
      <c r="F270" s="304" t="s">
        <v>551</v>
      </c>
      <c r="G270" s="305" t="s">
        <v>140</v>
      </c>
      <c r="H270" s="306">
        <v>49.1</v>
      </c>
      <c r="I270" s="54"/>
      <c r="J270" s="307">
        <f>ROUND(I270*H270,2)</f>
        <v>0</v>
      </c>
      <c r="K270" s="308"/>
      <c r="L270" s="309"/>
      <c r="M270" s="310" t="s">
        <v>1</v>
      </c>
      <c r="N270" s="311" t="s">
        <v>40</v>
      </c>
      <c r="O270" s="263"/>
      <c r="P270" s="264">
        <f>O270*H270</f>
        <v>0</v>
      </c>
      <c r="Q270" s="264">
        <v>0.0145</v>
      </c>
      <c r="R270" s="264">
        <f>Q270*H270</f>
        <v>0.7119500000000001</v>
      </c>
      <c r="S270" s="264">
        <v>0</v>
      </c>
      <c r="T270" s="265">
        <f>S270*H270</f>
        <v>0</v>
      </c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R270" s="266" t="s">
        <v>153</v>
      </c>
      <c r="AT270" s="266" t="s">
        <v>186</v>
      </c>
      <c r="AU270" s="266" t="s">
        <v>84</v>
      </c>
      <c r="AY270" s="148" t="s">
        <v>120</v>
      </c>
      <c r="BE270" s="267">
        <f>IF(N270="základní",J270,0)</f>
        <v>0</v>
      </c>
      <c r="BF270" s="267">
        <f>IF(N270="snížená",J270,0)</f>
        <v>0</v>
      </c>
      <c r="BG270" s="267">
        <f>IF(N270="zákl. přenesená",J270,0)</f>
        <v>0</v>
      </c>
      <c r="BH270" s="267">
        <f>IF(N270="sníž. přenesená",J270,0)</f>
        <v>0</v>
      </c>
      <c r="BI270" s="267">
        <f>IF(N270="nulová",J270,0)</f>
        <v>0</v>
      </c>
      <c r="BJ270" s="148" t="s">
        <v>82</v>
      </c>
      <c r="BK270" s="267">
        <f>ROUND(I270*H270,2)</f>
        <v>0</v>
      </c>
      <c r="BL270" s="148" t="s">
        <v>126</v>
      </c>
      <c r="BM270" s="266" t="s">
        <v>552</v>
      </c>
    </row>
    <row r="271" spans="2:51" s="268" customFormat="1" ht="12">
      <c r="B271" s="269"/>
      <c r="C271" s="270"/>
      <c r="D271" s="271" t="s">
        <v>128</v>
      </c>
      <c r="E271" s="272" t="s">
        <v>1</v>
      </c>
      <c r="F271" s="273" t="s">
        <v>548</v>
      </c>
      <c r="G271" s="270"/>
      <c r="H271" s="274">
        <v>46.4</v>
      </c>
      <c r="I271" s="56"/>
      <c r="J271" s="270"/>
      <c r="L271" s="269"/>
      <c r="M271" s="275"/>
      <c r="N271" s="276"/>
      <c r="O271" s="276"/>
      <c r="P271" s="276"/>
      <c r="Q271" s="276"/>
      <c r="R271" s="276"/>
      <c r="S271" s="276"/>
      <c r="T271" s="277"/>
      <c r="AT271" s="278" t="s">
        <v>128</v>
      </c>
      <c r="AU271" s="278" t="s">
        <v>84</v>
      </c>
      <c r="AV271" s="268" t="s">
        <v>84</v>
      </c>
      <c r="AW271" s="268" t="s">
        <v>31</v>
      </c>
      <c r="AX271" s="268" t="s">
        <v>75</v>
      </c>
      <c r="AY271" s="278" t="s">
        <v>120</v>
      </c>
    </row>
    <row r="272" spans="2:51" s="268" customFormat="1" ht="12">
      <c r="B272" s="269"/>
      <c r="C272" s="270"/>
      <c r="D272" s="271" t="s">
        <v>128</v>
      </c>
      <c r="E272" s="272" t="s">
        <v>1</v>
      </c>
      <c r="F272" s="273" t="s">
        <v>549</v>
      </c>
      <c r="G272" s="270"/>
      <c r="H272" s="274">
        <v>2.7</v>
      </c>
      <c r="I272" s="56"/>
      <c r="J272" s="270"/>
      <c r="L272" s="269"/>
      <c r="M272" s="275"/>
      <c r="N272" s="276"/>
      <c r="O272" s="276"/>
      <c r="P272" s="276"/>
      <c r="Q272" s="276"/>
      <c r="R272" s="276"/>
      <c r="S272" s="276"/>
      <c r="T272" s="277"/>
      <c r="AT272" s="278" t="s">
        <v>128</v>
      </c>
      <c r="AU272" s="278" t="s">
        <v>84</v>
      </c>
      <c r="AV272" s="268" t="s">
        <v>84</v>
      </c>
      <c r="AW272" s="268" t="s">
        <v>31</v>
      </c>
      <c r="AX272" s="268" t="s">
        <v>75</v>
      </c>
      <c r="AY272" s="278" t="s">
        <v>120</v>
      </c>
    </row>
    <row r="273" spans="2:51" s="279" customFormat="1" ht="12">
      <c r="B273" s="280"/>
      <c r="C273" s="281"/>
      <c r="D273" s="271" t="s">
        <v>128</v>
      </c>
      <c r="E273" s="282" t="s">
        <v>1</v>
      </c>
      <c r="F273" s="283" t="s">
        <v>148</v>
      </c>
      <c r="G273" s="281"/>
      <c r="H273" s="284">
        <v>49.1</v>
      </c>
      <c r="I273" s="57"/>
      <c r="J273" s="281"/>
      <c r="L273" s="280"/>
      <c r="M273" s="285"/>
      <c r="N273" s="286"/>
      <c r="O273" s="286"/>
      <c r="P273" s="286"/>
      <c r="Q273" s="286"/>
      <c r="R273" s="286"/>
      <c r="S273" s="286"/>
      <c r="T273" s="287"/>
      <c r="AT273" s="288" t="s">
        <v>128</v>
      </c>
      <c r="AU273" s="288" t="s">
        <v>84</v>
      </c>
      <c r="AV273" s="279" t="s">
        <v>126</v>
      </c>
      <c r="AW273" s="279" t="s">
        <v>31</v>
      </c>
      <c r="AX273" s="279" t="s">
        <v>82</v>
      </c>
      <c r="AY273" s="288" t="s">
        <v>120</v>
      </c>
    </row>
    <row r="274" spans="1:65" s="162" customFormat="1" ht="24.2" customHeight="1">
      <c r="A274" s="158"/>
      <c r="B274" s="159"/>
      <c r="C274" s="254" t="s">
        <v>300</v>
      </c>
      <c r="D274" s="254" t="s">
        <v>122</v>
      </c>
      <c r="E274" s="255" t="s">
        <v>553</v>
      </c>
      <c r="F274" s="256" t="s">
        <v>554</v>
      </c>
      <c r="G274" s="257" t="s">
        <v>140</v>
      </c>
      <c r="H274" s="258">
        <v>31.3</v>
      </c>
      <c r="I274" s="77"/>
      <c r="J274" s="259">
        <f>ROUND(I274*H274,2)</f>
        <v>0</v>
      </c>
      <c r="K274" s="260"/>
      <c r="L274" s="159"/>
      <c r="M274" s="261" t="s">
        <v>1</v>
      </c>
      <c r="N274" s="262" t="s">
        <v>40</v>
      </c>
      <c r="O274" s="263"/>
      <c r="P274" s="264">
        <f>O274*H274</f>
        <v>0</v>
      </c>
      <c r="Q274" s="264">
        <v>0</v>
      </c>
      <c r="R274" s="264">
        <f>Q274*H274</f>
        <v>0</v>
      </c>
      <c r="S274" s="264">
        <v>0</v>
      </c>
      <c r="T274" s="265">
        <f>S274*H274</f>
        <v>0</v>
      </c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R274" s="266" t="s">
        <v>126</v>
      </c>
      <c r="AT274" s="266" t="s">
        <v>122</v>
      </c>
      <c r="AU274" s="266" t="s">
        <v>84</v>
      </c>
      <c r="AY274" s="148" t="s">
        <v>120</v>
      </c>
      <c r="BE274" s="267">
        <f>IF(N274="základní",J274,0)</f>
        <v>0</v>
      </c>
      <c r="BF274" s="267">
        <f>IF(N274="snížená",J274,0)</f>
        <v>0</v>
      </c>
      <c r="BG274" s="267">
        <f>IF(N274="zákl. přenesená",J274,0)</f>
        <v>0</v>
      </c>
      <c r="BH274" s="267">
        <f>IF(N274="sníž. přenesená",J274,0)</f>
        <v>0</v>
      </c>
      <c r="BI274" s="267">
        <f>IF(N274="nulová",J274,0)</f>
        <v>0</v>
      </c>
      <c r="BJ274" s="148" t="s">
        <v>82</v>
      </c>
      <c r="BK274" s="267">
        <f>ROUND(I274*H274,2)</f>
        <v>0</v>
      </c>
      <c r="BL274" s="148" t="s">
        <v>126</v>
      </c>
      <c r="BM274" s="266" t="s">
        <v>555</v>
      </c>
    </row>
    <row r="275" spans="2:51" s="268" customFormat="1" ht="12">
      <c r="B275" s="269"/>
      <c r="C275" s="270"/>
      <c r="D275" s="271" t="s">
        <v>128</v>
      </c>
      <c r="E275" s="272" t="s">
        <v>1</v>
      </c>
      <c r="F275" s="273" t="s">
        <v>556</v>
      </c>
      <c r="G275" s="270"/>
      <c r="H275" s="274">
        <v>30.2</v>
      </c>
      <c r="I275" s="56"/>
      <c r="J275" s="270"/>
      <c r="L275" s="269"/>
      <c r="M275" s="275"/>
      <c r="N275" s="276"/>
      <c r="O275" s="276"/>
      <c r="P275" s="276"/>
      <c r="Q275" s="276"/>
      <c r="R275" s="276"/>
      <c r="S275" s="276"/>
      <c r="T275" s="277"/>
      <c r="AT275" s="278" t="s">
        <v>128</v>
      </c>
      <c r="AU275" s="278" t="s">
        <v>84</v>
      </c>
      <c r="AV275" s="268" t="s">
        <v>84</v>
      </c>
      <c r="AW275" s="268" t="s">
        <v>31</v>
      </c>
      <c r="AX275" s="268" t="s">
        <v>75</v>
      </c>
      <c r="AY275" s="278" t="s">
        <v>120</v>
      </c>
    </row>
    <row r="276" spans="2:51" s="268" customFormat="1" ht="12">
      <c r="B276" s="269"/>
      <c r="C276" s="270"/>
      <c r="D276" s="271" t="s">
        <v>128</v>
      </c>
      <c r="E276" s="272" t="s">
        <v>1</v>
      </c>
      <c r="F276" s="273" t="s">
        <v>557</v>
      </c>
      <c r="G276" s="270"/>
      <c r="H276" s="274">
        <v>1.1</v>
      </c>
      <c r="I276" s="56"/>
      <c r="J276" s="270"/>
      <c r="L276" s="269"/>
      <c r="M276" s="275"/>
      <c r="N276" s="276"/>
      <c r="O276" s="276"/>
      <c r="P276" s="276"/>
      <c r="Q276" s="276"/>
      <c r="R276" s="276"/>
      <c r="S276" s="276"/>
      <c r="T276" s="277"/>
      <c r="AT276" s="278" t="s">
        <v>128</v>
      </c>
      <c r="AU276" s="278" t="s">
        <v>84</v>
      </c>
      <c r="AV276" s="268" t="s">
        <v>84</v>
      </c>
      <c r="AW276" s="268" t="s">
        <v>31</v>
      </c>
      <c r="AX276" s="268" t="s">
        <v>75</v>
      </c>
      <c r="AY276" s="278" t="s">
        <v>120</v>
      </c>
    </row>
    <row r="277" spans="2:51" s="279" customFormat="1" ht="12">
      <c r="B277" s="280"/>
      <c r="C277" s="281"/>
      <c r="D277" s="271" t="s">
        <v>128</v>
      </c>
      <c r="E277" s="282" t="s">
        <v>1</v>
      </c>
      <c r="F277" s="283" t="s">
        <v>148</v>
      </c>
      <c r="G277" s="281"/>
      <c r="H277" s="284">
        <v>31.3</v>
      </c>
      <c r="I277" s="57"/>
      <c r="J277" s="281"/>
      <c r="L277" s="280"/>
      <c r="M277" s="285"/>
      <c r="N277" s="286"/>
      <c r="O277" s="286"/>
      <c r="P277" s="286"/>
      <c r="Q277" s="286"/>
      <c r="R277" s="286"/>
      <c r="S277" s="286"/>
      <c r="T277" s="287"/>
      <c r="AT277" s="288" t="s">
        <v>128</v>
      </c>
      <c r="AU277" s="288" t="s">
        <v>84</v>
      </c>
      <c r="AV277" s="279" t="s">
        <v>126</v>
      </c>
      <c r="AW277" s="279" t="s">
        <v>31</v>
      </c>
      <c r="AX277" s="279" t="s">
        <v>82</v>
      </c>
      <c r="AY277" s="288" t="s">
        <v>120</v>
      </c>
    </row>
    <row r="278" spans="1:65" s="162" customFormat="1" ht="21.75" customHeight="1">
      <c r="A278" s="158"/>
      <c r="B278" s="159"/>
      <c r="C278" s="302" t="s">
        <v>301</v>
      </c>
      <c r="D278" s="302" t="s">
        <v>186</v>
      </c>
      <c r="E278" s="303" t="s">
        <v>558</v>
      </c>
      <c r="F278" s="304" t="s">
        <v>559</v>
      </c>
      <c r="G278" s="305" t="s">
        <v>140</v>
      </c>
      <c r="H278" s="306">
        <v>31.3</v>
      </c>
      <c r="I278" s="54"/>
      <c r="J278" s="307">
        <f>ROUND(I278*H278,2)</f>
        <v>0</v>
      </c>
      <c r="K278" s="308"/>
      <c r="L278" s="309"/>
      <c r="M278" s="310" t="s">
        <v>1</v>
      </c>
      <c r="N278" s="311" t="s">
        <v>40</v>
      </c>
      <c r="O278" s="263"/>
      <c r="P278" s="264">
        <f>O278*H278</f>
        <v>0</v>
      </c>
      <c r="Q278" s="264">
        <v>0.0177</v>
      </c>
      <c r="R278" s="264">
        <f>Q278*H278</f>
        <v>0.55401</v>
      </c>
      <c r="S278" s="264">
        <v>0</v>
      </c>
      <c r="T278" s="265">
        <f>S278*H278</f>
        <v>0</v>
      </c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R278" s="266" t="s">
        <v>153</v>
      </c>
      <c r="AT278" s="266" t="s">
        <v>186</v>
      </c>
      <c r="AU278" s="266" t="s">
        <v>84</v>
      </c>
      <c r="AY278" s="148" t="s">
        <v>120</v>
      </c>
      <c r="BE278" s="267">
        <f>IF(N278="základní",J278,0)</f>
        <v>0</v>
      </c>
      <c r="BF278" s="267">
        <f>IF(N278="snížená",J278,0)</f>
        <v>0</v>
      </c>
      <c r="BG278" s="267">
        <f>IF(N278="zákl. přenesená",J278,0)</f>
        <v>0</v>
      </c>
      <c r="BH278" s="267">
        <f>IF(N278="sníž. přenesená",J278,0)</f>
        <v>0</v>
      </c>
      <c r="BI278" s="267">
        <f>IF(N278="nulová",J278,0)</f>
        <v>0</v>
      </c>
      <c r="BJ278" s="148" t="s">
        <v>82</v>
      </c>
      <c r="BK278" s="267">
        <f>ROUND(I278*H278,2)</f>
        <v>0</v>
      </c>
      <c r="BL278" s="148" t="s">
        <v>126</v>
      </c>
      <c r="BM278" s="266" t="s">
        <v>560</v>
      </c>
    </row>
    <row r="279" spans="2:51" s="268" customFormat="1" ht="12">
      <c r="B279" s="269"/>
      <c r="C279" s="270"/>
      <c r="D279" s="271" t="s">
        <v>128</v>
      </c>
      <c r="E279" s="272" t="s">
        <v>1</v>
      </c>
      <c r="F279" s="273" t="s">
        <v>556</v>
      </c>
      <c r="G279" s="270"/>
      <c r="H279" s="274">
        <v>30.2</v>
      </c>
      <c r="I279" s="56"/>
      <c r="J279" s="270"/>
      <c r="L279" s="269"/>
      <c r="M279" s="275"/>
      <c r="N279" s="276"/>
      <c r="O279" s="276"/>
      <c r="P279" s="276"/>
      <c r="Q279" s="276"/>
      <c r="R279" s="276"/>
      <c r="S279" s="276"/>
      <c r="T279" s="277"/>
      <c r="AT279" s="278" t="s">
        <v>128</v>
      </c>
      <c r="AU279" s="278" t="s">
        <v>84</v>
      </c>
      <c r="AV279" s="268" t="s">
        <v>84</v>
      </c>
      <c r="AW279" s="268" t="s">
        <v>31</v>
      </c>
      <c r="AX279" s="268" t="s">
        <v>75</v>
      </c>
      <c r="AY279" s="278" t="s">
        <v>120</v>
      </c>
    </row>
    <row r="280" spans="2:51" s="268" customFormat="1" ht="12">
      <c r="B280" s="269"/>
      <c r="C280" s="270"/>
      <c r="D280" s="271" t="s">
        <v>128</v>
      </c>
      <c r="E280" s="272" t="s">
        <v>1</v>
      </c>
      <c r="F280" s="273" t="s">
        <v>557</v>
      </c>
      <c r="G280" s="270"/>
      <c r="H280" s="274">
        <v>1.1</v>
      </c>
      <c r="I280" s="56"/>
      <c r="J280" s="270"/>
      <c r="L280" s="269"/>
      <c r="M280" s="275"/>
      <c r="N280" s="276"/>
      <c r="O280" s="276"/>
      <c r="P280" s="276"/>
      <c r="Q280" s="276"/>
      <c r="R280" s="276"/>
      <c r="S280" s="276"/>
      <c r="T280" s="277"/>
      <c r="AT280" s="278" t="s">
        <v>128</v>
      </c>
      <c r="AU280" s="278" t="s">
        <v>84</v>
      </c>
      <c r="AV280" s="268" t="s">
        <v>84</v>
      </c>
      <c r="AW280" s="268" t="s">
        <v>31</v>
      </c>
      <c r="AX280" s="268" t="s">
        <v>75</v>
      </c>
      <c r="AY280" s="278" t="s">
        <v>120</v>
      </c>
    </row>
    <row r="281" spans="2:51" s="279" customFormat="1" ht="12">
      <c r="B281" s="280"/>
      <c r="C281" s="281"/>
      <c r="D281" s="271" t="s">
        <v>128</v>
      </c>
      <c r="E281" s="282" t="s">
        <v>1</v>
      </c>
      <c r="F281" s="283" t="s">
        <v>148</v>
      </c>
      <c r="G281" s="281"/>
      <c r="H281" s="284">
        <v>31.3</v>
      </c>
      <c r="I281" s="57"/>
      <c r="J281" s="281"/>
      <c r="L281" s="280"/>
      <c r="M281" s="285"/>
      <c r="N281" s="286"/>
      <c r="O281" s="286"/>
      <c r="P281" s="286"/>
      <c r="Q281" s="286"/>
      <c r="R281" s="286"/>
      <c r="S281" s="286"/>
      <c r="T281" s="287"/>
      <c r="AT281" s="288" t="s">
        <v>128</v>
      </c>
      <c r="AU281" s="288" t="s">
        <v>84</v>
      </c>
      <c r="AV281" s="279" t="s">
        <v>126</v>
      </c>
      <c r="AW281" s="279" t="s">
        <v>31</v>
      </c>
      <c r="AX281" s="279" t="s">
        <v>82</v>
      </c>
      <c r="AY281" s="288" t="s">
        <v>120</v>
      </c>
    </row>
    <row r="282" spans="1:65" s="162" customFormat="1" ht="24.2" customHeight="1">
      <c r="A282" s="158"/>
      <c r="B282" s="159"/>
      <c r="C282" s="254" t="s">
        <v>305</v>
      </c>
      <c r="D282" s="254" t="s">
        <v>122</v>
      </c>
      <c r="E282" s="255" t="s">
        <v>561</v>
      </c>
      <c r="F282" s="256" t="s">
        <v>562</v>
      </c>
      <c r="G282" s="257" t="s">
        <v>140</v>
      </c>
      <c r="H282" s="258">
        <v>176</v>
      </c>
      <c r="I282" s="77"/>
      <c r="J282" s="259">
        <f>ROUND(I282*H282,2)</f>
        <v>0</v>
      </c>
      <c r="K282" s="260"/>
      <c r="L282" s="159"/>
      <c r="M282" s="261" t="s">
        <v>1</v>
      </c>
      <c r="N282" s="262" t="s">
        <v>40</v>
      </c>
      <c r="O282" s="263"/>
      <c r="P282" s="264">
        <f>O282*H282</f>
        <v>0</v>
      </c>
      <c r="Q282" s="264">
        <v>0</v>
      </c>
      <c r="R282" s="264">
        <f>Q282*H282</f>
        <v>0</v>
      </c>
      <c r="S282" s="264">
        <v>0</v>
      </c>
      <c r="T282" s="265">
        <f>S282*H282</f>
        <v>0</v>
      </c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R282" s="266" t="s">
        <v>126</v>
      </c>
      <c r="AT282" s="266" t="s">
        <v>122</v>
      </c>
      <c r="AU282" s="266" t="s">
        <v>84</v>
      </c>
      <c r="AY282" s="148" t="s">
        <v>120</v>
      </c>
      <c r="BE282" s="267">
        <f>IF(N282="základní",J282,0)</f>
        <v>0</v>
      </c>
      <c r="BF282" s="267">
        <f>IF(N282="snížená",J282,0)</f>
        <v>0</v>
      </c>
      <c r="BG282" s="267">
        <f>IF(N282="zákl. přenesená",J282,0)</f>
        <v>0</v>
      </c>
      <c r="BH282" s="267">
        <f>IF(N282="sníž. přenesená",J282,0)</f>
        <v>0</v>
      </c>
      <c r="BI282" s="267">
        <f>IF(N282="nulová",J282,0)</f>
        <v>0</v>
      </c>
      <c r="BJ282" s="148" t="s">
        <v>82</v>
      </c>
      <c r="BK282" s="267">
        <f>ROUND(I282*H282,2)</f>
        <v>0</v>
      </c>
      <c r="BL282" s="148" t="s">
        <v>126</v>
      </c>
      <c r="BM282" s="266" t="s">
        <v>563</v>
      </c>
    </row>
    <row r="283" spans="2:51" s="268" customFormat="1" ht="12">
      <c r="B283" s="269"/>
      <c r="C283" s="270"/>
      <c r="D283" s="271" t="s">
        <v>128</v>
      </c>
      <c r="E283" s="272" t="s">
        <v>1</v>
      </c>
      <c r="F283" s="273" t="s">
        <v>564</v>
      </c>
      <c r="G283" s="270"/>
      <c r="H283" s="274">
        <v>173.8</v>
      </c>
      <c r="I283" s="56"/>
      <c r="J283" s="270"/>
      <c r="L283" s="269"/>
      <c r="M283" s="275"/>
      <c r="N283" s="276"/>
      <c r="O283" s="276"/>
      <c r="P283" s="276"/>
      <c r="Q283" s="276"/>
      <c r="R283" s="276"/>
      <c r="S283" s="276"/>
      <c r="T283" s="277"/>
      <c r="AT283" s="278" t="s">
        <v>128</v>
      </c>
      <c r="AU283" s="278" t="s">
        <v>84</v>
      </c>
      <c r="AV283" s="268" t="s">
        <v>84</v>
      </c>
      <c r="AW283" s="268" t="s">
        <v>31</v>
      </c>
      <c r="AX283" s="268" t="s">
        <v>75</v>
      </c>
      <c r="AY283" s="278" t="s">
        <v>120</v>
      </c>
    </row>
    <row r="284" spans="2:51" s="268" customFormat="1" ht="12">
      <c r="B284" s="269"/>
      <c r="C284" s="270"/>
      <c r="D284" s="271" t="s">
        <v>128</v>
      </c>
      <c r="E284" s="272" t="s">
        <v>1</v>
      </c>
      <c r="F284" s="273" t="s">
        <v>565</v>
      </c>
      <c r="G284" s="270"/>
      <c r="H284" s="274">
        <v>2.2</v>
      </c>
      <c r="I284" s="56"/>
      <c r="J284" s="270"/>
      <c r="L284" s="269"/>
      <c r="M284" s="275"/>
      <c r="N284" s="276"/>
      <c r="O284" s="276"/>
      <c r="P284" s="276"/>
      <c r="Q284" s="276"/>
      <c r="R284" s="276"/>
      <c r="S284" s="276"/>
      <c r="T284" s="277"/>
      <c r="AT284" s="278" t="s">
        <v>128</v>
      </c>
      <c r="AU284" s="278" t="s">
        <v>84</v>
      </c>
      <c r="AV284" s="268" t="s">
        <v>84</v>
      </c>
      <c r="AW284" s="268" t="s">
        <v>31</v>
      </c>
      <c r="AX284" s="268" t="s">
        <v>75</v>
      </c>
      <c r="AY284" s="278" t="s">
        <v>120</v>
      </c>
    </row>
    <row r="285" spans="2:51" s="279" customFormat="1" ht="12">
      <c r="B285" s="280"/>
      <c r="C285" s="281"/>
      <c r="D285" s="271" t="s">
        <v>128</v>
      </c>
      <c r="E285" s="282" t="s">
        <v>1</v>
      </c>
      <c r="F285" s="283" t="s">
        <v>148</v>
      </c>
      <c r="G285" s="281"/>
      <c r="H285" s="284">
        <v>176</v>
      </c>
      <c r="I285" s="57"/>
      <c r="J285" s="281"/>
      <c r="L285" s="280"/>
      <c r="M285" s="285"/>
      <c r="N285" s="286"/>
      <c r="O285" s="286"/>
      <c r="P285" s="286"/>
      <c r="Q285" s="286"/>
      <c r="R285" s="286"/>
      <c r="S285" s="286"/>
      <c r="T285" s="287"/>
      <c r="AT285" s="288" t="s">
        <v>128</v>
      </c>
      <c r="AU285" s="288" t="s">
        <v>84</v>
      </c>
      <c r="AV285" s="279" t="s">
        <v>126</v>
      </c>
      <c r="AW285" s="279" t="s">
        <v>31</v>
      </c>
      <c r="AX285" s="279" t="s">
        <v>82</v>
      </c>
      <c r="AY285" s="288" t="s">
        <v>120</v>
      </c>
    </row>
    <row r="286" spans="1:65" s="162" customFormat="1" ht="21.75" customHeight="1">
      <c r="A286" s="158"/>
      <c r="B286" s="159"/>
      <c r="C286" s="302" t="s">
        <v>310</v>
      </c>
      <c r="D286" s="302" t="s">
        <v>186</v>
      </c>
      <c r="E286" s="303" t="s">
        <v>566</v>
      </c>
      <c r="F286" s="304" t="s">
        <v>567</v>
      </c>
      <c r="G286" s="305" t="s">
        <v>140</v>
      </c>
      <c r="H286" s="306">
        <v>176</v>
      </c>
      <c r="I286" s="54"/>
      <c r="J286" s="307">
        <f>ROUND(I286*H286,2)</f>
        <v>0</v>
      </c>
      <c r="K286" s="308"/>
      <c r="L286" s="309"/>
      <c r="M286" s="310" t="s">
        <v>1</v>
      </c>
      <c r="N286" s="311" t="s">
        <v>40</v>
      </c>
      <c r="O286" s="263"/>
      <c r="P286" s="264">
        <f>O286*H286</f>
        <v>0</v>
      </c>
      <c r="Q286" s="264">
        <v>0.028</v>
      </c>
      <c r="R286" s="264">
        <f>Q286*H286</f>
        <v>4.928</v>
      </c>
      <c r="S286" s="264">
        <v>0</v>
      </c>
      <c r="T286" s="265">
        <f>S286*H286</f>
        <v>0</v>
      </c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R286" s="266" t="s">
        <v>153</v>
      </c>
      <c r="AT286" s="266" t="s">
        <v>186</v>
      </c>
      <c r="AU286" s="266" t="s">
        <v>84</v>
      </c>
      <c r="AY286" s="148" t="s">
        <v>120</v>
      </c>
      <c r="BE286" s="267">
        <f>IF(N286="základní",J286,0)</f>
        <v>0</v>
      </c>
      <c r="BF286" s="267">
        <f>IF(N286="snížená",J286,0)</f>
        <v>0</v>
      </c>
      <c r="BG286" s="267">
        <f>IF(N286="zákl. přenesená",J286,0)</f>
        <v>0</v>
      </c>
      <c r="BH286" s="267">
        <f>IF(N286="sníž. přenesená",J286,0)</f>
        <v>0</v>
      </c>
      <c r="BI286" s="267">
        <f>IF(N286="nulová",J286,0)</f>
        <v>0</v>
      </c>
      <c r="BJ286" s="148" t="s">
        <v>82</v>
      </c>
      <c r="BK286" s="267">
        <f>ROUND(I286*H286,2)</f>
        <v>0</v>
      </c>
      <c r="BL286" s="148" t="s">
        <v>126</v>
      </c>
      <c r="BM286" s="266" t="s">
        <v>568</v>
      </c>
    </row>
    <row r="287" spans="2:51" s="268" customFormat="1" ht="12">
      <c r="B287" s="269"/>
      <c r="C287" s="270"/>
      <c r="D287" s="271" t="s">
        <v>128</v>
      </c>
      <c r="E287" s="272" t="s">
        <v>1</v>
      </c>
      <c r="F287" s="273" t="s">
        <v>564</v>
      </c>
      <c r="G287" s="270"/>
      <c r="H287" s="274">
        <v>173.8</v>
      </c>
      <c r="I287" s="56"/>
      <c r="J287" s="270"/>
      <c r="L287" s="269"/>
      <c r="M287" s="275"/>
      <c r="N287" s="276"/>
      <c r="O287" s="276"/>
      <c r="P287" s="276"/>
      <c r="Q287" s="276"/>
      <c r="R287" s="276"/>
      <c r="S287" s="276"/>
      <c r="T287" s="277"/>
      <c r="AT287" s="278" t="s">
        <v>128</v>
      </c>
      <c r="AU287" s="278" t="s">
        <v>84</v>
      </c>
      <c r="AV287" s="268" t="s">
        <v>84</v>
      </c>
      <c r="AW287" s="268" t="s">
        <v>31</v>
      </c>
      <c r="AX287" s="268" t="s">
        <v>75</v>
      </c>
      <c r="AY287" s="278" t="s">
        <v>120</v>
      </c>
    </row>
    <row r="288" spans="2:51" s="268" customFormat="1" ht="12">
      <c r="B288" s="269"/>
      <c r="C288" s="270"/>
      <c r="D288" s="271" t="s">
        <v>128</v>
      </c>
      <c r="E288" s="272" t="s">
        <v>1</v>
      </c>
      <c r="F288" s="273" t="s">
        <v>565</v>
      </c>
      <c r="G288" s="270"/>
      <c r="H288" s="274">
        <v>2.2</v>
      </c>
      <c r="I288" s="56"/>
      <c r="J288" s="270"/>
      <c r="L288" s="269"/>
      <c r="M288" s="275"/>
      <c r="N288" s="276"/>
      <c r="O288" s="276"/>
      <c r="P288" s="276"/>
      <c r="Q288" s="276"/>
      <c r="R288" s="276"/>
      <c r="S288" s="276"/>
      <c r="T288" s="277"/>
      <c r="AT288" s="278" t="s">
        <v>128</v>
      </c>
      <c r="AU288" s="278" t="s">
        <v>84</v>
      </c>
      <c r="AV288" s="268" t="s">
        <v>84</v>
      </c>
      <c r="AW288" s="268" t="s">
        <v>31</v>
      </c>
      <c r="AX288" s="268" t="s">
        <v>75</v>
      </c>
      <c r="AY288" s="278" t="s">
        <v>120</v>
      </c>
    </row>
    <row r="289" spans="2:51" s="279" customFormat="1" ht="12">
      <c r="B289" s="280"/>
      <c r="C289" s="281"/>
      <c r="D289" s="271" t="s">
        <v>128</v>
      </c>
      <c r="E289" s="282" t="s">
        <v>1</v>
      </c>
      <c r="F289" s="283" t="s">
        <v>148</v>
      </c>
      <c r="G289" s="281"/>
      <c r="H289" s="284">
        <v>176</v>
      </c>
      <c r="I289" s="57"/>
      <c r="J289" s="281"/>
      <c r="L289" s="280"/>
      <c r="M289" s="285"/>
      <c r="N289" s="286"/>
      <c r="O289" s="286"/>
      <c r="P289" s="286"/>
      <c r="Q289" s="286"/>
      <c r="R289" s="286"/>
      <c r="S289" s="286"/>
      <c r="T289" s="287"/>
      <c r="AT289" s="288" t="s">
        <v>128</v>
      </c>
      <c r="AU289" s="288" t="s">
        <v>84</v>
      </c>
      <c r="AV289" s="279" t="s">
        <v>126</v>
      </c>
      <c r="AW289" s="279" t="s">
        <v>31</v>
      </c>
      <c r="AX289" s="279" t="s">
        <v>82</v>
      </c>
      <c r="AY289" s="288" t="s">
        <v>120</v>
      </c>
    </row>
    <row r="290" spans="1:65" s="162" customFormat="1" ht="24.2" customHeight="1">
      <c r="A290" s="158"/>
      <c r="B290" s="159"/>
      <c r="C290" s="254" t="s">
        <v>314</v>
      </c>
      <c r="D290" s="254" t="s">
        <v>122</v>
      </c>
      <c r="E290" s="255" t="s">
        <v>569</v>
      </c>
      <c r="F290" s="256" t="s">
        <v>570</v>
      </c>
      <c r="G290" s="257" t="s">
        <v>241</v>
      </c>
      <c r="H290" s="258">
        <v>8</v>
      </c>
      <c r="I290" s="77"/>
      <c r="J290" s="259">
        <f aca="true" t="shared" si="10" ref="J290:J336">ROUND(I290*H290,2)</f>
        <v>0</v>
      </c>
      <c r="K290" s="260"/>
      <c r="L290" s="347"/>
      <c r="M290" s="261" t="s">
        <v>1</v>
      </c>
      <c r="N290" s="262" t="s">
        <v>40</v>
      </c>
      <c r="O290" s="263"/>
      <c r="P290" s="264">
        <f aca="true" t="shared" si="11" ref="P290:P336">O290*H290</f>
        <v>0</v>
      </c>
      <c r="Q290" s="264">
        <v>0</v>
      </c>
      <c r="R290" s="264">
        <f aca="true" t="shared" si="12" ref="R290:R336">Q290*H290</f>
        <v>0</v>
      </c>
      <c r="S290" s="264">
        <v>0</v>
      </c>
      <c r="T290" s="265">
        <f aca="true" t="shared" si="13" ref="T290:T336">S290*H290</f>
        <v>0</v>
      </c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R290" s="266" t="s">
        <v>126</v>
      </c>
      <c r="AT290" s="266" t="s">
        <v>122</v>
      </c>
      <c r="AU290" s="266" t="s">
        <v>84</v>
      </c>
      <c r="AY290" s="148" t="s">
        <v>120</v>
      </c>
      <c r="BE290" s="267">
        <f aca="true" t="shared" si="14" ref="BE290:BE336">IF(N290="základní",J290,0)</f>
        <v>0</v>
      </c>
      <c r="BF290" s="267">
        <f aca="true" t="shared" si="15" ref="BF290:BF336">IF(N290="snížená",J290,0)</f>
        <v>0</v>
      </c>
      <c r="BG290" s="267">
        <f aca="true" t="shared" si="16" ref="BG290:BG336">IF(N290="zákl. přenesená",J290,0)</f>
        <v>0</v>
      </c>
      <c r="BH290" s="267">
        <f aca="true" t="shared" si="17" ref="BH290:BH336">IF(N290="sníž. přenesená",J290,0)</f>
        <v>0</v>
      </c>
      <c r="BI290" s="267">
        <f aca="true" t="shared" si="18" ref="BI290:BI336">IF(N290="nulová",J290,0)</f>
        <v>0</v>
      </c>
      <c r="BJ290" s="148" t="s">
        <v>82</v>
      </c>
      <c r="BK290" s="267">
        <f aca="true" t="shared" si="19" ref="BK290:BK336">ROUND(I290*H290,2)</f>
        <v>0</v>
      </c>
      <c r="BL290" s="148" t="s">
        <v>126</v>
      </c>
      <c r="BM290" s="266" t="s">
        <v>571</v>
      </c>
    </row>
    <row r="291" spans="1:65" s="162" customFormat="1" ht="24.2" customHeight="1">
      <c r="A291" s="158"/>
      <c r="B291" s="159"/>
      <c r="C291" s="254" t="s">
        <v>318</v>
      </c>
      <c r="D291" s="254" t="s">
        <v>122</v>
      </c>
      <c r="E291" s="255" t="s">
        <v>572</v>
      </c>
      <c r="F291" s="256" t="s">
        <v>573</v>
      </c>
      <c r="G291" s="257" t="s">
        <v>241</v>
      </c>
      <c r="H291" s="258">
        <v>8</v>
      </c>
      <c r="I291" s="77"/>
      <c r="J291" s="259">
        <f t="shared" si="10"/>
        <v>0</v>
      </c>
      <c r="K291" s="260"/>
      <c r="L291" s="159"/>
      <c r="M291" s="261" t="s">
        <v>1</v>
      </c>
      <c r="N291" s="262" t="s">
        <v>40</v>
      </c>
      <c r="O291" s="263"/>
      <c r="P291" s="264">
        <f t="shared" si="11"/>
        <v>0</v>
      </c>
      <c r="Q291" s="264">
        <v>0.00167</v>
      </c>
      <c r="R291" s="264">
        <f t="shared" si="12"/>
        <v>0.01336</v>
      </c>
      <c r="S291" s="264">
        <v>0</v>
      </c>
      <c r="T291" s="265">
        <f t="shared" si="13"/>
        <v>0</v>
      </c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R291" s="266" t="s">
        <v>126</v>
      </c>
      <c r="AT291" s="266" t="s">
        <v>122</v>
      </c>
      <c r="AU291" s="266" t="s">
        <v>84</v>
      </c>
      <c r="AY291" s="148" t="s">
        <v>120</v>
      </c>
      <c r="BE291" s="267">
        <f t="shared" si="14"/>
        <v>0</v>
      </c>
      <c r="BF291" s="267">
        <f t="shared" si="15"/>
        <v>0</v>
      </c>
      <c r="BG291" s="267">
        <f t="shared" si="16"/>
        <v>0</v>
      </c>
      <c r="BH291" s="267">
        <f t="shared" si="17"/>
        <v>0</v>
      </c>
      <c r="BI291" s="267">
        <f t="shared" si="18"/>
        <v>0</v>
      </c>
      <c r="BJ291" s="148" t="s">
        <v>82</v>
      </c>
      <c r="BK291" s="267">
        <f t="shared" si="19"/>
        <v>0</v>
      </c>
      <c r="BL291" s="148" t="s">
        <v>126</v>
      </c>
      <c r="BM291" s="266" t="s">
        <v>574</v>
      </c>
    </row>
    <row r="292" spans="1:65" s="162" customFormat="1" ht="24.2" customHeight="1">
      <c r="A292" s="158"/>
      <c r="B292" s="159"/>
      <c r="C292" s="254" t="s">
        <v>322</v>
      </c>
      <c r="D292" s="254" t="s">
        <v>122</v>
      </c>
      <c r="E292" s="255" t="s">
        <v>575</v>
      </c>
      <c r="F292" s="256" t="s">
        <v>576</v>
      </c>
      <c r="G292" s="257" t="s">
        <v>241</v>
      </c>
      <c r="H292" s="258">
        <v>5</v>
      </c>
      <c r="I292" s="77"/>
      <c r="J292" s="259">
        <f t="shared" si="10"/>
        <v>0</v>
      </c>
      <c r="K292" s="260"/>
      <c r="L292" s="159"/>
      <c r="M292" s="261" t="s">
        <v>1</v>
      </c>
      <c r="N292" s="262" t="s">
        <v>40</v>
      </c>
      <c r="O292" s="263"/>
      <c r="P292" s="264">
        <f t="shared" si="11"/>
        <v>0</v>
      </c>
      <c r="Q292" s="264">
        <v>0</v>
      </c>
      <c r="R292" s="264">
        <f t="shared" si="12"/>
        <v>0</v>
      </c>
      <c r="S292" s="264">
        <v>0</v>
      </c>
      <c r="T292" s="265">
        <f t="shared" si="13"/>
        <v>0</v>
      </c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R292" s="266" t="s">
        <v>126</v>
      </c>
      <c r="AT292" s="266" t="s">
        <v>122</v>
      </c>
      <c r="AU292" s="266" t="s">
        <v>84</v>
      </c>
      <c r="AY292" s="148" t="s">
        <v>120</v>
      </c>
      <c r="BE292" s="267">
        <f t="shared" si="14"/>
        <v>0</v>
      </c>
      <c r="BF292" s="267">
        <f t="shared" si="15"/>
        <v>0</v>
      </c>
      <c r="BG292" s="267">
        <f t="shared" si="16"/>
        <v>0</v>
      </c>
      <c r="BH292" s="267">
        <f t="shared" si="17"/>
        <v>0</v>
      </c>
      <c r="BI292" s="267">
        <f t="shared" si="18"/>
        <v>0</v>
      </c>
      <c r="BJ292" s="148" t="s">
        <v>82</v>
      </c>
      <c r="BK292" s="267">
        <f t="shared" si="19"/>
        <v>0</v>
      </c>
      <c r="BL292" s="148" t="s">
        <v>126</v>
      </c>
      <c r="BM292" s="266" t="s">
        <v>577</v>
      </c>
    </row>
    <row r="293" spans="1:65" s="162" customFormat="1" ht="24.2" customHeight="1">
      <c r="A293" s="158"/>
      <c r="B293" s="159"/>
      <c r="C293" s="254" t="s">
        <v>327</v>
      </c>
      <c r="D293" s="254" t="s">
        <v>122</v>
      </c>
      <c r="E293" s="255" t="s">
        <v>578</v>
      </c>
      <c r="F293" s="256" t="s">
        <v>579</v>
      </c>
      <c r="G293" s="257" t="s">
        <v>241</v>
      </c>
      <c r="H293" s="258">
        <v>4</v>
      </c>
      <c r="I293" s="77"/>
      <c r="J293" s="259">
        <f t="shared" si="10"/>
        <v>0</v>
      </c>
      <c r="K293" s="260"/>
      <c r="L293" s="159"/>
      <c r="M293" s="261" t="s">
        <v>1</v>
      </c>
      <c r="N293" s="262" t="s">
        <v>40</v>
      </c>
      <c r="O293" s="263"/>
      <c r="P293" s="264">
        <f t="shared" si="11"/>
        <v>0</v>
      </c>
      <c r="Q293" s="264">
        <v>0.00167</v>
      </c>
      <c r="R293" s="264">
        <f t="shared" si="12"/>
        <v>0.00668</v>
      </c>
      <c r="S293" s="264">
        <v>0</v>
      </c>
      <c r="T293" s="265">
        <f t="shared" si="13"/>
        <v>0</v>
      </c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R293" s="266" t="s">
        <v>126</v>
      </c>
      <c r="AT293" s="266" t="s">
        <v>122</v>
      </c>
      <c r="AU293" s="266" t="s">
        <v>84</v>
      </c>
      <c r="AY293" s="148" t="s">
        <v>120</v>
      </c>
      <c r="BE293" s="267">
        <f t="shared" si="14"/>
        <v>0</v>
      </c>
      <c r="BF293" s="267">
        <f t="shared" si="15"/>
        <v>0</v>
      </c>
      <c r="BG293" s="267">
        <f t="shared" si="16"/>
        <v>0</v>
      </c>
      <c r="BH293" s="267">
        <f t="shared" si="17"/>
        <v>0</v>
      </c>
      <c r="BI293" s="267">
        <f t="shared" si="18"/>
        <v>0</v>
      </c>
      <c r="BJ293" s="148" t="s">
        <v>82</v>
      </c>
      <c r="BK293" s="267">
        <f t="shared" si="19"/>
        <v>0</v>
      </c>
      <c r="BL293" s="148" t="s">
        <v>126</v>
      </c>
      <c r="BM293" s="266" t="s">
        <v>580</v>
      </c>
    </row>
    <row r="294" spans="1:65" s="162" customFormat="1" ht="24.2" customHeight="1">
      <c r="A294" s="158"/>
      <c r="B294" s="159"/>
      <c r="C294" s="254" t="s">
        <v>331</v>
      </c>
      <c r="D294" s="254" t="s">
        <v>122</v>
      </c>
      <c r="E294" s="255" t="s">
        <v>581</v>
      </c>
      <c r="F294" s="256" t="s">
        <v>582</v>
      </c>
      <c r="G294" s="257" t="s">
        <v>241</v>
      </c>
      <c r="H294" s="258">
        <v>11</v>
      </c>
      <c r="I294" s="77"/>
      <c r="J294" s="259">
        <f t="shared" si="10"/>
        <v>0</v>
      </c>
      <c r="K294" s="260"/>
      <c r="L294" s="159"/>
      <c r="M294" s="261" t="s">
        <v>1</v>
      </c>
      <c r="N294" s="262" t="s">
        <v>40</v>
      </c>
      <c r="O294" s="263"/>
      <c r="P294" s="264">
        <f t="shared" si="11"/>
        <v>0</v>
      </c>
      <c r="Q294" s="264">
        <v>0</v>
      </c>
      <c r="R294" s="264">
        <f t="shared" si="12"/>
        <v>0</v>
      </c>
      <c r="S294" s="264">
        <v>0</v>
      </c>
      <c r="T294" s="265">
        <f t="shared" si="13"/>
        <v>0</v>
      </c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R294" s="266" t="s">
        <v>126</v>
      </c>
      <c r="AT294" s="266" t="s">
        <v>122</v>
      </c>
      <c r="AU294" s="266" t="s">
        <v>84</v>
      </c>
      <c r="AY294" s="148" t="s">
        <v>120</v>
      </c>
      <c r="BE294" s="267">
        <f t="shared" si="14"/>
        <v>0</v>
      </c>
      <c r="BF294" s="267">
        <f t="shared" si="15"/>
        <v>0</v>
      </c>
      <c r="BG294" s="267">
        <f t="shared" si="16"/>
        <v>0</v>
      </c>
      <c r="BH294" s="267">
        <f t="shared" si="17"/>
        <v>0</v>
      </c>
      <c r="BI294" s="267">
        <f t="shared" si="18"/>
        <v>0</v>
      </c>
      <c r="BJ294" s="148" t="s">
        <v>82</v>
      </c>
      <c r="BK294" s="267">
        <f t="shared" si="19"/>
        <v>0</v>
      </c>
      <c r="BL294" s="148" t="s">
        <v>126</v>
      </c>
      <c r="BM294" s="266" t="s">
        <v>583</v>
      </c>
    </row>
    <row r="295" spans="1:65" s="162" customFormat="1" ht="24.2" customHeight="1">
      <c r="A295" s="158"/>
      <c r="B295" s="159"/>
      <c r="C295" s="254" t="s">
        <v>335</v>
      </c>
      <c r="D295" s="254" t="s">
        <v>122</v>
      </c>
      <c r="E295" s="255" t="s">
        <v>584</v>
      </c>
      <c r="F295" s="256" t="s">
        <v>585</v>
      </c>
      <c r="G295" s="257" t="s">
        <v>241</v>
      </c>
      <c r="H295" s="258">
        <v>13</v>
      </c>
      <c r="I295" s="77"/>
      <c r="J295" s="259">
        <f t="shared" si="10"/>
        <v>0</v>
      </c>
      <c r="K295" s="260"/>
      <c r="L295" s="159"/>
      <c r="M295" s="261" t="s">
        <v>1</v>
      </c>
      <c r="N295" s="262" t="s">
        <v>40</v>
      </c>
      <c r="O295" s="263"/>
      <c r="P295" s="264">
        <f t="shared" si="11"/>
        <v>0</v>
      </c>
      <c r="Q295" s="264">
        <v>0.00296</v>
      </c>
      <c r="R295" s="264">
        <f t="shared" si="12"/>
        <v>0.03848</v>
      </c>
      <c r="S295" s="264">
        <v>0</v>
      </c>
      <c r="T295" s="265">
        <f t="shared" si="13"/>
        <v>0</v>
      </c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R295" s="266" t="s">
        <v>126</v>
      </c>
      <c r="AT295" s="266" t="s">
        <v>122</v>
      </c>
      <c r="AU295" s="266" t="s">
        <v>84</v>
      </c>
      <c r="AY295" s="148" t="s">
        <v>120</v>
      </c>
      <c r="BE295" s="267">
        <f t="shared" si="14"/>
        <v>0</v>
      </c>
      <c r="BF295" s="267">
        <f t="shared" si="15"/>
        <v>0</v>
      </c>
      <c r="BG295" s="267">
        <f t="shared" si="16"/>
        <v>0</v>
      </c>
      <c r="BH295" s="267">
        <f t="shared" si="17"/>
        <v>0</v>
      </c>
      <c r="BI295" s="267">
        <f t="shared" si="18"/>
        <v>0</v>
      </c>
      <c r="BJ295" s="148" t="s">
        <v>82</v>
      </c>
      <c r="BK295" s="267">
        <f t="shared" si="19"/>
        <v>0</v>
      </c>
      <c r="BL295" s="148" t="s">
        <v>126</v>
      </c>
      <c r="BM295" s="266" t="s">
        <v>586</v>
      </c>
    </row>
    <row r="296" spans="1:65" s="162" customFormat="1" ht="24.2" customHeight="1">
      <c r="A296" s="158"/>
      <c r="B296" s="159"/>
      <c r="C296" s="254" t="s">
        <v>340</v>
      </c>
      <c r="D296" s="254" t="s">
        <v>122</v>
      </c>
      <c r="E296" s="255" t="s">
        <v>587</v>
      </c>
      <c r="F296" s="256" t="s">
        <v>588</v>
      </c>
      <c r="G296" s="257" t="s">
        <v>241</v>
      </c>
      <c r="H296" s="258">
        <v>1</v>
      </c>
      <c r="I296" s="77"/>
      <c r="J296" s="259">
        <f t="shared" si="10"/>
        <v>0</v>
      </c>
      <c r="K296" s="260"/>
      <c r="L296" s="159"/>
      <c r="M296" s="261" t="s">
        <v>1</v>
      </c>
      <c r="N296" s="262" t="s">
        <v>40</v>
      </c>
      <c r="O296" s="263"/>
      <c r="P296" s="264">
        <f t="shared" si="11"/>
        <v>0</v>
      </c>
      <c r="Q296" s="264">
        <v>0</v>
      </c>
      <c r="R296" s="264">
        <f t="shared" si="12"/>
        <v>0</v>
      </c>
      <c r="S296" s="264">
        <v>0</v>
      </c>
      <c r="T296" s="265">
        <f t="shared" si="13"/>
        <v>0</v>
      </c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R296" s="266" t="s">
        <v>126</v>
      </c>
      <c r="AT296" s="266" t="s">
        <v>122</v>
      </c>
      <c r="AU296" s="266" t="s">
        <v>84</v>
      </c>
      <c r="AY296" s="148" t="s">
        <v>120</v>
      </c>
      <c r="BE296" s="267">
        <f t="shared" si="14"/>
        <v>0</v>
      </c>
      <c r="BF296" s="267">
        <f t="shared" si="15"/>
        <v>0</v>
      </c>
      <c r="BG296" s="267">
        <f t="shared" si="16"/>
        <v>0</v>
      </c>
      <c r="BH296" s="267">
        <f t="shared" si="17"/>
        <v>0</v>
      </c>
      <c r="BI296" s="267">
        <f t="shared" si="18"/>
        <v>0</v>
      </c>
      <c r="BJ296" s="148" t="s">
        <v>82</v>
      </c>
      <c r="BK296" s="267">
        <f t="shared" si="19"/>
        <v>0</v>
      </c>
      <c r="BL296" s="148" t="s">
        <v>126</v>
      </c>
      <c r="BM296" s="266" t="s">
        <v>589</v>
      </c>
    </row>
    <row r="297" spans="1:65" s="162" customFormat="1" ht="24.2" customHeight="1">
      <c r="A297" s="158"/>
      <c r="B297" s="159"/>
      <c r="C297" s="254" t="s">
        <v>345</v>
      </c>
      <c r="D297" s="254" t="s">
        <v>122</v>
      </c>
      <c r="E297" s="255" t="s">
        <v>590</v>
      </c>
      <c r="F297" s="256" t="s">
        <v>591</v>
      </c>
      <c r="G297" s="257" t="s">
        <v>241</v>
      </c>
      <c r="H297" s="258">
        <v>4</v>
      </c>
      <c r="I297" s="77"/>
      <c r="J297" s="259">
        <f t="shared" si="10"/>
        <v>0</v>
      </c>
      <c r="K297" s="260"/>
      <c r="L297" s="159"/>
      <c r="M297" s="261" t="s">
        <v>1</v>
      </c>
      <c r="N297" s="262" t="s">
        <v>40</v>
      </c>
      <c r="O297" s="263"/>
      <c r="P297" s="264">
        <f t="shared" si="11"/>
        <v>0</v>
      </c>
      <c r="Q297" s="264">
        <v>0.0038</v>
      </c>
      <c r="R297" s="264">
        <f t="shared" si="12"/>
        <v>0.0152</v>
      </c>
      <c r="S297" s="264">
        <v>0.0337</v>
      </c>
      <c r="T297" s="265">
        <f t="shared" si="13"/>
        <v>0.1348</v>
      </c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R297" s="266" t="s">
        <v>126</v>
      </c>
      <c r="AT297" s="266" t="s">
        <v>122</v>
      </c>
      <c r="AU297" s="266" t="s">
        <v>84</v>
      </c>
      <c r="AY297" s="148" t="s">
        <v>120</v>
      </c>
      <c r="BE297" s="267">
        <f t="shared" si="14"/>
        <v>0</v>
      </c>
      <c r="BF297" s="267">
        <f t="shared" si="15"/>
        <v>0</v>
      </c>
      <c r="BG297" s="267">
        <f t="shared" si="16"/>
        <v>0</v>
      </c>
      <c r="BH297" s="267">
        <f t="shared" si="17"/>
        <v>0</v>
      </c>
      <c r="BI297" s="267">
        <f t="shared" si="18"/>
        <v>0</v>
      </c>
      <c r="BJ297" s="148" t="s">
        <v>82</v>
      </c>
      <c r="BK297" s="267">
        <f t="shared" si="19"/>
        <v>0</v>
      </c>
      <c r="BL297" s="148" t="s">
        <v>126</v>
      </c>
      <c r="BM297" s="266" t="s">
        <v>592</v>
      </c>
    </row>
    <row r="298" spans="1:65" s="162" customFormat="1" ht="24.2" customHeight="1">
      <c r="A298" s="158"/>
      <c r="B298" s="159"/>
      <c r="C298" s="302" t="s">
        <v>349</v>
      </c>
      <c r="D298" s="302" t="s">
        <v>186</v>
      </c>
      <c r="E298" s="303"/>
      <c r="F298" s="304" t="s">
        <v>834</v>
      </c>
      <c r="G298" s="305" t="s">
        <v>241</v>
      </c>
      <c r="H298" s="306">
        <v>1</v>
      </c>
      <c r="I298" s="54"/>
      <c r="J298" s="307">
        <f t="shared" si="10"/>
        <v>0</v>
      </c>
      <c r="K298" s="308"/>
      <c r="L298" s="348"/>
      <c r="M298" s="310" t="s">
        <v>1</v>
      </c>
      <c r="N298" s="311" t="s">
        <v>40</v>
      </c>
      <c r="O298" s="263"/>
      <c r="P298" s="264">
        <f t="shared" si="11"/>
        <v>0</v>
      </c>
      <c r="Q298" s="264">
        <v>0.0065</v>
      </c>
      <c r="R298" s="264">
        <f t="shared" si="12"/>
        <v>0.0065</v>
      </c>
      <c r="S298" s="264">
        <v>0</v>
      </c>
      <c r="T298" s="265">
        <f t="shared" si="13"/>
        <v>0</v>
      </c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R298" s="266" t="s">
        <v>153</v>
      </c>
      <c r="AT298" s="266" t="s">
        <v>186</v>
      </c>
      <c r="AU298" s="266" t="s">
        <v>84</v>
      </c>
      <c r="AY298" s="148" t="s">
        <v>120</v>
      </c>
      <c r="BE298" s="267">
        <f t="shared" si="14"/>
        <v>0</v>
      </c>
      <c r="BF298" s="267">
        <f t="shared" si="15"/>
        <v>0</v>
      </c>
      <c r="BG298" s="267">
        <f t="shared" si="16"/>
        <v>0</v>
      </c>
      <c r="BH298" s="267">
        <f t="shared" si="17"/>
        <v>0</v>
      </c>
      <c r="BI298" s="267">
        <f t="shared" si="18"/>
        <v>0</v>
      </c>
      <c r="BJ298" s="148" t="s">
        <v>82</v>
      </c>
      <c r="BK298" s="267">
        <f t="shared" si="19"/>
        <v>0</v>
      </c>
      <c r="BL298" s="148" t="s">
        <v>126</v>
      </c>
      <c r="BM298" s="266" t="s">
        <v>593</v>
      </c>
    </row>
    <row r="299" spans="1:65" s="162" customFormat="1" ht="24.2" customHeight="1">
      <c r="A299" s="158"/>
      <c r="B299" s="159"/>
      <c r="C299" s="302" t="s">
        <v>351</v>
      </c>
      <c r="D299" s="302" t="s">
        <v>186</v>
      </c>
      <c r="E299" s="303" t="s">
        <v>594</v>
      </c>
      <c r="F299" s="304" t="s">
        <v>595</v>
      </c>
      <c r="G299" s="305" t="s">
        <v>241</v>
      </c>
      <c r="H299" s="306">
        <v>1</v>
      </c>
      <c r="I299" s="54"/>
      <c r="J299" s="307">
        <f t="shared" si="10"/>
        <v>0</v>
      </c>
      <c r="K299" s="308"/>
      <c r="L299" s="309"/>
      <c r="M299" s="310" t="s">
        <v>1</v>
      </c>
      <c r="N299" s="311" t="s">
        <v>40</v>
      </c>
      <c r="O299" s="263"/>
      <c r="P299" s="264">
        <f t="shared" si="11"/>
        <v>0</v>
      </c>
      <c r="Q299" s="264">
        <v>0.0088</v>
      </c>
      <c r="R299" s="264">
        <f t="shared" si="12"/>
        <v>0.0088</v>
      </c>
      <c r="S299" s="264">
        <v>0</v>
      </c>
      <c r="T299" s="265">
        <f t="shared" si="13"/>
        <v>0</v>
      </c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R299" s="266" t="s">
        <v>153</v>
      </c>
      <c r="AT299" s="266" t="s">
        <v>186</v>
      </c>
      <c r="AU299" s="266" t="s">
        <v>84</v>
      </c>
      <c r="AY299" s="148" t="s">
        <v>120</v>
      </c>
      <c r="BE299" s="267">
        <f t="shared" si="14"/>
        <v>0</v>
      </c>
      <c r="BF299" s="267">
        <f t="shared" si="15"/>
        <v>0</v>
      </c>
      <c r="BG299" s="267">
        <f t="shared" si="16"/>
        <v>0</v>
      </c>
      <c r="BH299" s="267">
        <f t="shared" si="17"/>
        <v>0</v>
      </c>
      <c r="BI299" s="267">
        <f t="shared" si="18"/>
        <v>0</v>
      </c>
      <c r="BJ299" s="148" t="s">
        <v>82</v>
      </c>
      <c r="BK299" s="267">
        <f t="shared" si="19"/>
        <v>0</v>
      </c>
      <c r="BL299" s="148" t="s">
        <v>126</v>
      </c>
      <c r="BM299" s="266" t="s">
        <v>596</v>
      </c>
    </row>
    <row r="300" spans="1:65" s="162" customFormat="1" ht="24.2" customHeight="1">
      <c r="A300" s="158"/>
      <c r="B300" s="159"/>
      <c r="C300" s="302" t="s">
        <v>837</v>
      </c>
      <c r="D300" s="302" t="s">
        <v>186</v>
      </c>
      <c r="E300" s="303"/>
      <c r="F300" s="304" t="s">
        <v>838</v>
      </c>
      <c r="G300" s="305" t="s">
        <v>241</v>
      </c>
      <c r="H300" s="306">
        <v>1</v>
      </c>
      <c r="I300" s="54"/>
      <c r="J300" s="307">
        <f aca="true" t="shared" si="20" ref="J300">ROUND(I300*H300,2)</f>
        <v>0</v>
      </c>
      <c r="K300" s="308"/>
      <c r="L300" s="309"/>
      <c r="M300" s="310" t="s">
        <v>1</v>
      </c>
      <c r="N300" s="311" t="s">
        <v>40</v>
      </c>
      <c r="O300" s="263"/>
      <c r="P300" s="264">
        <f aca="true" t="shared" si="21" ref="P300">O300*H300</f>
        <v>0</v>
      </c>
      <c r="Q300" s="264">
        <v>0.0088</v>
      </c>
      <c r="R300" s="264">
        <f aca="true" t="shared" si="22" ref="R300">Q300*H300</f>
        <v>0.0088</v>
      </c>
      <c r="S300" s="264">
        <v>0</v>
      </c>
      <c r="T300" s="265">
        <f aca="true" t="shared" si="23" ref="T300">S300*H300</f>
        <v>0</v>
      </c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R300" s="266" t="s">
        <v>153</v>
      </c>
      <c r="AT300" s="266" t="s">
        <v>186</v>
      </c>
      <c r="AU300" s="266" t="s">
        <v>84</v>
      </c>
      <c r="AY300" s="148" t="s">
        <v>120</v>
      </c>
      <c r="BE300" s="267">
        <f aca="true" t="shared" si="24" ref="BE300">IF(N300="základní",J300,0)</f>
        <v>0</v>
      </c>
      <c r="BF300" s="267">
        <f aca="true" t="shared" si="25" ref="BF300">IF(N300="snížená",J300,0)</f>
        <v>0</v>
      </c>
      <c r="BG300" s="267">
        <f aca="true" t="shared" si="26" ref="BG300">IF(N300="zákl. přenesená",J300,0)</f>
        <v>0</v>
      </c>
      <c r="BH300" s="267">
        <f aca="true" t="shared" si="27" ref="BH300">IF(N300="sníž. přenesená",J300,0)</f>
        <v>0</v>
      </c>
      <c r="BI300" s="267">
        <f aca="true" t="shared" si="28" ref="BI300">IF(N300="nulová",J300,0)</f>
        <v>0</v>
      </c>
      <c r="BJ300" s="148" t="s">
        <v>82</v>
      </c>
      <c r="BK300" s="267">
        <f aca="true" t="shared" si="29" ref="BK300">ROUND(I300*H300,2)</f>
        <v>0</v>
      </c>
      <c r="BL300" s="148" t="s">
        <v>126</v>
      </c>
      <c r="BM300" s="266" t="s">
        <v>596</v>
      </c>
    </row>
    <row r="301" spans="1:65" s="162" customFormat="1" ht="24.2" customHeight="1">
      <c r="A301" s="158"/>
      <c r="B301" s="159"/>
      <c r="C301" s="302" t="s">
        <v>353</v>
      </c>
      <c r="D301" s="302" t="s">
        <v>186</v>
      </c>
      <c r="E301" s="303" t="s">
        <v>597</v>
      </c>
      <c r="F301" s="304" t="s">
        <v>598</v>
      </c>
      <c r="G301" s="305" t="s">
        <v>241</v>
      </c>
      <c r="H301" s="306">
        <v>1</v>
      </c>
      <c r="I301" s="54"/>
      <c r="J301" s="307">
        <f t="shared" si="10"/>
        <v>0</v>
      </c>
      <c r="K301" s="308"/>
      <c r="L301" s="309"/>
      <c r="M301" s="310" t="s">
        <v>1</v>
      </c>
      <c r="N301" s="311" t="s">
        <v>40</v>
      </c>
      <c r="O301" s="263"/>
      <c r="P301" s="264">
        <f t="shared" si="11"/>
        <v>0</v>
      </c>
      <c r="Q301" s="264">
        <v>0.0144</v>
      </c>
      <c r="R301" s="264">
        <f t="shared" si="12"/>
        <v>0.0144</v>
      </c>
      <c r="S301" s="264">
        <v>0</v>
      </c>
      <c r="T301" s="265">
        <f t="shared" si="13"/>
        <v>0</v>
      </c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R301" s="266" t="s">
        <v>153</v>
      </c>
      <c r="AT301" s="266" t="s">
        <v>186</v>
      </c>
      <c r="AU301" s="266" t="s">
        <v>84</v>
      </c>
      <c r="AY301" s="148" t="s">
        <v>120</v>
      </c>
      <c r="BE301" s="267">
        <f t="shared" si="14"/>
        <v>0</v>
      </c>
      <c r="BF301" s="267">
        <f t="shared" si="15"/>
        <v>0</v>
      </c>
      <c r="BG301" s="267">
        <f t="shared" si="16"/>
        <v>0</v>
      </c>
      <c r="BH301" s="267">
        <f t="shared" si="17"/>
        <v>0</v>
      </c>
      <c r="BI301" s="267">
        <f t="shared" si="18"/>
        <v>0</v>
      </c>
      <c r="BJ301" s="148" t="s">
        <v>82</v>
      </c>
      <c r="BK301" s="267">
        <f t="shared" si="19"/>
        <v>0</v>
      </c>
      <c r="BL301" s="148" t="s">
        <v>126</v>
      </c>
      <c r="BM301" s="266" t="s">
        <v>599</v>
      </c>
    </row>
    <row r="302" spans="1:65" s="162" customFormat="1" ht="24.2" customHeight="1">
      <c r="A302" s="158"/>
      <c r="B302" s="159"/>
      <c r="C302" s="302" t="s">
        <v>840</v>
      </c>
      <c r="D302" s="302" t="s">
        <v>186</v>
      </c>
      <c r="E302" s="303"/>
      <c r="F302" s="304" t="s">
        <v>841</v>
      </c>
      <c r="G302" s="305" t="s">
        <v>241</v>
      </c>
      <c r="H302" s="306">
        <v>1</v>
      </c>
      <c r="I302" s="54"/>
      <c r="J302" s="307">
        <f aca="true" t="shared" si="30" ref="J302">ROUND(I302*H302,2)</f>
        <v>0</v>
      </c>
      <c r="K302" s="308"/>
      <c r="L302" s="309"/>
      <c r="M302" s="310" t="s">
        <v>1</v>
      </c>
      <c r="N302" s="311" t="s">
        <v>40</v>
      </c>
      <c r="O302" s="263"/>
      <c r="P302" s="264">
        <f aca="true" t="shared" si="31" ref="P302">O302*H302</f>
        <v>0</v>
      </c>
      <c r="Q302" s="264">
        <v>0.0144</v>
      </c>
      <c r="R302" s="264">
        <f aca="true" t="shared" si="32" ref="R302">Q302*H302</f>
        <v>0.0144</v>
      </c>
      <c r="S302" s="264">
        <v>0</v>
      </c>
      <c r="T302" s="265">
        <f aca="true" t="shared" si="33" ref="T302">S302*H302</f>
        <v>0</v>
      </c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R302" s="266" t="s">
        <v>153</v>
      </c>
      <c r="AT302" s="266" t="s">
        <v>186</v>
      </c>
      <c r="AU302" s="266" t="s">
        <v>84</v>
      </c>
      <c r="AY302" s="148" t="s">
        <v>120</v>
      </c>
      <c r="BE302" s="267">
        <f aca="true" t="shared" si="34" ref="BE302">IF(N302="základní",J302,0)</f>
        <v>0</v>
      </c>
      <c r="BF302" s="267">
        <f aca="true" t="shared" si="35" ref="BF302">IF(N302="snížená",J302,0)</f>
        <v>0</v>
      </c>
      <c r="BG302" s="267">
        <f aca="true" t="shared" si="36" ref="BG302">IF(N302="zákl. přenesená",J302,0)</f>
        <v>0</v>
      </c>
      <c r="BH302" s="267">
        <f aca="true" t="shared" si="37" ref="BH302">IF(N302="sníž. přenesená",J302,0)</f>
        <v>0</v>
      </c>
      <c r="BI302" s="267">
        <f aca="true" t="shared" si="38" ref="BI302">IF(N302="nulová",J302,0)</f>
        <v>0</v>
      </c>
      <c r="BJ302" s="148" t="s">
        <v>82</v>
      </c>
      <c r="BK302" s="267">
        <f aca="true" t="shared" si="39" ref="BK302">ROUND(I302*H302,2)</f>
        <v>0</v>
      </c>
      <c r="BL302" s="148" t="s">
        <v>126</v>
      </c>
      <c r="BM302" s="266" t="s">
        <v>599</v>
      </c>
    </row>
    <row r="303" spans="1:65" s="162" customFormat="1" ht="24.2" customHeight="1">
      <c r="A303" s="158"/>
      <c r="B303" s="159"/>
      <c r="C303" s="302" t="s">
        <v>358</v>
      </c>
      <c r="D303" s="302" t="s">
        <v>186</v>
      </c>
      <c r="E303" s="303" t="s">
        <v>600</v>
      </c>
      <c r="F303" s="304" t="s">
        <v>601</v>
      </c>
      <c r="G303" s="305" t="s">
        <v>241</v>
      </c>
      <c r="H303" s="306">
        <v>1</v>
      </c>
      <c r="I303" s="54"/>
      <c r="J303" s="307">
        <f t="shared" si="10"/>
        <v>0</v>
      </c>
      <c r="K303" s="308"/>
      <c r="L303" s="309"/>
      <c r="M303" s="310" t="s">
        <v>1</v>
      </c>
      <c r="N303" s="311" t="s">
        <v>40</v>
      </c>
      <c r="O303" s="263"/>
      <c r="P303" s="264">
        <f t="shared" si="11"/>
        <v>0</v>
      </c>
      <c r="Q303" s="264">
        <v>0.0067</v>
      </c>
      <c r="R303" s="264">
        <f t="shared" si="12"/>
        <v>0.0067</v>
      </c>
      <c r="S303" s="264">
        <v>0</v>
      </c>
      <c r="T303" s="265">
        <f t="shared" si="13"/>
        <v>0</v>
      </c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R303" s="266" t="s">
        <v>153</v>
      </c>
      <c r="AT303" s="266" t="s">
        <v>186</v>
      </c>
      <c r="AU303" s="266" t="s">
        <v>84</v>
      </c>
      <c r="AY303" s="148" t="s">
        <v>120</v>
      </c>
      <c r="BE303" s="267">
        <f t="shared" si="14"/>
        <v>0</v>
      </c>
      <c r="BF303" s="267">
        <f t="shared" si="15"/>
        <v>0</v>
      </c>
      <c r="BG303" s="267">
        <f t="shared" si="16"/>
        <v>0</v>
      </c>
      <c r="BH303" s="267">
        <f t="shared" si="17"/>
        <v>0</v>
      </c>
      <c r="BI303" s="267">
        <f t="shared" si="18"/>
        <v>0</v>
      </c>
      <c r="BJ303" s="148" t="s">
        <v>82</v>
      </c>
      <c r="BK303" s="267">
        <f t="shared" si="19"/>
        <v>0</v>
      </c>
      <c r="BL303" s="148" t="s">
        <v>126</v>
      </c>
      <c r="BM303" s="266" t="s">
        <v>602</v>
      </c>
    </row>
    <row r="304" spans="1:65" s="162" customFormat="1" ht="24.2" customHeight="1">
      <c r="A304" s="158"/>
      <c r="B304" s="159"/>
      <c r="C304" s="302" t="s">
        <v>835</v>
      </c>
      <c r="D304" s="302" t="s">
        <v>186</v>
      </c>
      <c r="E304" s="303"/>
      <c r="F304" s="304" t="s">
        <v>836</v>
      </c>
      <c r="G304" s="305" t="s">
        <v>241</v>
      </c>
      <c r="H304" s="306">
        <v>1</v>
      </c>
      <c r="I304" s="54"/>
      <c r="J304" s="307">
        <f aca="true" t="shared" si="40" ref="J304">ROUND(I304*H304,2)</f>
        <v>0</v>
      </c>
      <c r="K304" s="308"/>
      <c r="L304" s="309"/>
      <c r="M304" s="310" t="s">
        <v>1</v>
      </c>
      <c r="N304" s="311" t="s">
        <v>40</v>
      </c>
      <c r="O304" s="263"/>
      <c r="P304" s="264">
        <f aca="true" t="shared" si="41" ref="P304">O304*H304</f>
        <v>0</v>
      </c>
      <c r="Q304" s="264">
        <v>0.0067</v>
      </c>
      <c r="R304" s="264">
        <f aca="true" t="shared" si="42" ref="R304">Q304*H304</f>
        <v>0.0067</v>
      </c>
      <c r="S304" s="264">
        <v>0</v>
      </c>
      <c r="T304" s="265">
        <f aca="true" t="shared" si="43" ref="T304">S304*H304</f>
        <v>0</v>
      </c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R304" s="266" t="s">
        <v>153</v>
      </c>
      <c r="AT304" s="266" t="s">
        <v>186</v>
      </c>
      <c r="AU304" s="266" t="s">
        <v>84</v>
      </c>
      <c r="AY304" s="148" t="s">
        <v>120</v>
      </c>
      <c r="BE304" s="267">
        <f aca="true" t="shared" si="44" ref="BE304">IF(N304="základní",J304,0)</f>
        <v>0</v>
      </c>
      <c r="BF304" s="267">
        <f aca="true" t="shared" si="45" ref="BF304">IF(N304="snížená",J304,0)</f>
        <v>0</v>
      </c>
      <c r="BG304" s="267">
        <f aca="true" t="shared" si="46" ref="BG304">IF(N304="zákl. přenesená",J304,0)</f>
        <v>0</v>
      </c>
      <c r="BH304" s="267">
        <f aca="true" t="shared" si="47" ref="BH304">IF(N304="sníž. přenesená",J304,0)</f>
        <v>0</v>
      </c>
      <c r="BI304" s="267">
        <f aca="true" t="shared" si="48" ref="BI304">IF(N304="nulová",J304,0)</f>
        <v>0</v>
      </c>
      <c r="BJ304" s="148" t="s">
        <v>82</v>
      </c>
      <c r="BK304" s="267">
        <f aca="true" t="shared" si="49" ref="BK304">ROUND(I304*H304,2)</f>
        <v>0</v>
      </c>
      <c r="BL304" s="148" t="s">
        <v>126</v>
      </c>
      <c r="BM304" s="266" t="s">
        <v>602</v>
      </c>
    </row>
    <row r="305" spans="1:65" s="162" customFormat="1" ht="24.2" customHeight="1">
      <c r="A305" s="158"/>
      <c r="B305" s="159"/>
      <c r="C305" s="302" t="s">
        <v>362</v>
      </c>
      <c r="D305" s="302" t="s">
        <v>186</v>
      </c>
      <c r="E305" s="303"/>
      <c r="F305" s="304" t="s">
        <v>839</v>
      </c>
      <c r="G305" s="305" t="s">
        <v>241</v>
      </c>
      <c r="H305" s="306">
        <v>1</v>
      </c>
      <c r="I305" s="54"/>
      <c r="J305" s="307">
        <f t="shared" si="10"/>
        <v>0</v>
      </c>
      <c r="K305" s="308"/>
      <c r="L305" s="309"/>
      <c r="M305" s="310" t="s">
        <v>1</v>
      </c>
      <c r="N305" s="311" t="s">
        <v>40</v>
      </c>
      <c r="O305" s="263"/>
      <c r="P305" s="264">
        <f t="shared" si="11"/>
        <v>0</v>
      </c>
      <c r="Q305" s="264">
        <v>0.0092</v>
      </c>
      <c r="R305" s="264">
        <f t="shared" si="12"/>
        <v>0.0092</v>
      </c>
      <c r="S305" s="264">
        <v>0</v>
      </c>
      <c r="T305" s="265">
        <f t="shared" si="13"/>
        <v>0</v>
      </c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R305" s="266" t="s">
        <v>153</v>
      </c>
      <c r="AT305" s="266" t="s">
        <v>186</v>
      </c>
      <c r="AU305" s="266" t="s">
        <v>84</v>
      </c>
      <c r="AY305" s="148" t="s">
        <v>120</v>
      </c>
      <c r="BE305" s="267">
        <f t="shared" si="14"/>
        <v>0</v>
      </c>
      <c r="BF305" s="267">
        <f t="shared" si="15"/>
        <v>0</v>
      </c>
      <c r="BG305" s="267">
        <f t="shared" si="16"/>
        <v>0</v>
      </c>
      <c r="BH305" s="267">
        <f t="shared" si="17"/>
        <v>0</v>
      </c>
      <c r="BI305" s="267">
        <f t="shared" si="18"/>
        <v>0</v>
      </c>
      <c r="BJ305" s="148" t="s">
        <v>82</v>
      </c>
      <c r="BK305" s="267">
        <f t="shared" si="19"/>
        <v>0</v>
      </c>
      <c r="BL305" s="148" t="s">
        <v>126</v>
      </c>
      <c r="BM305" s="266" t="s">
        <v>603</v>
      </c>
    </row>
    <row r="306" spans="1:65" s="162" customFormat="1" ht="24.2" customHeight="1">
      <c r="A306" s="158"/>
      <c r="B306" s="159"/>
      <c r="C306" s="302" t="s">
        <v>365</v>
      </c>
      <c r="D306" s="302" t="s">
        <v>186</v>
      </c>
      <c r="E306" s="303"/>
      <c r="F306" s="304" t="s">
        <v>842</v>
      </c>
      <c r="G306" s="305" t="s">
        <v>241</v>
      </c>
      <c r="H306" s="306">
        <v>1</v>
      </c>
      <c r="I306" s="54"/>
      <c r="J306" s="307">
        <f t="shared" si="10"/>
        <v>0</v>
      </c>
      <c r="K306" s="308"/>
      <c r="L306" s="309"/>
      <c r="M306" s="310" t="s">
        <v>1</v>
      </c>
      <c r="N306" s="311" t="s">
        <v>40</v>
      </c>
      <c r="O306" s="263"/>
      <c r="P306" s="264">
        <f t="shared" si="11"/>
        <v>0</v>
      </c>
      <c r="Q306" s="264">
        <v>0.0137</v>
      </c>
      <c r="R306" s="264">
        <f t="shared" si="12"/>
        <v>0.0137</v>
      </c>
      <c r="S306" s="264">
        <v>0</v>
      </c>
      <c r="T306" s="265">
        <f t="shared" si="13"/>
        <v>0</v>
      </c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R306" s="266" t="s">
        <v>153</v>
      </c>
      <c r="AT306" s="266" t="s">
        <v>186</v>
      </c>
      <c r="AU306" s="266" t="s">
        <v>84</v>
      </c>
      <c r="AY306" s="148" t="s">
        <v>120</v>
      </c>
      <c r="BE306" s="267">
        <f t="shared" si="14"/>
        <v>0</v>
      </c>
      <c r="BF306" s="267">
        <f t="shared" si="15"/>
        <v>0</v>
      </c>
      <c r="BG306" s="267">
        <f t="shared" si="16"/>
        <v>0</v>
      </c>
      <c r="BH306" s="267">
        <f t="shared" si="17"/>
        <v>0</v>
      </c>
      <c r="BI306" s="267">
        <f t="shared" si="18"/>
        <v>0</v>
      </c>
      <c r="BJ306" s="148" t="s">
        <v>82</v>
      </c>
      <c r="BK306" s="267">
        <f t="shared" si="19"/>
        <v>0</v>
      </c>
      <c r="BL306" s="148" t="s">
        <v>126</v>
      </c>
      <c r="BM306" s="266" t="s">
        <v>604</v>
      </c>
    </row>
    <row r="307" spans="1:65" s="162" customFormat="1" ht="24.2" customHeight="1">
      <c r="A307" s="158"/>
      <c r="B307" s="159"/>
      <c r="C307" s="302" t="s">
        <v>367</v>
      </c>
      <c r="D307" s="302" t="s">
        <v>186</v>
      </c>
      <c r="E307" s="303" t="s">
        <v>605</v>
      </c>
      <c r="F307" s="304" t="s">
        <v>606</v>
      </c>
      <c r="G307" s="305" t="s">
        <v>241</v>
      </c>
      <c r="H307" s="306">
        <v>1</v>
      </c>
      <c r="I307" s="54"/>
      <c r="J307" s="307">
        <f t="shared" si="10"/>
        <v>0</v>
      </c>
      <c r="K307" s="308"/>
      <c r="L307" s="309"/>
      <c r="M307" s="310" t="s">
        <v>1</v>
      </c>
      <c r="N307" s="311" t="s">
        <v>40</v>
      </c>
      <c r="O307" s="263"/>
      <c r="P307" s="264">
        <f t="shared" si="11"/>
        <v>0</v>
      </c>
      <c r="Q307" s="264">
        <v>0.0101</v>
      </c>
      <c r="R307" s="264">
        <f t="shared" si="12"/>
        <v>0.0101</v>
      </c>
      <c r="S307" s="264">
        <v>0</v>
      </c>
      <c r="T307" s="265">
        <f t="shared" si="13"/>
        <v>0</v>
      </c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R307" s="266" t="s">
        <v>153</v>
      </c>
      <c r="AT307" s="266" t="s">
        <v>186</v>
      </c>
      <c r="AU307" s="266" t="s">
        <v>84</v>
      </c>
      <c r="AY307" s="148" t="s">
        <v>120</v>
      </c>
      <c r="BE307" s="267">
        <f t="shared" si="14"/>
        <v>0</v>
      </c>
      <c r="BF307" s="267">
        <f t="shared" si="15"/>
        <v>0</v>
      </c>
      <c r="BG307" s="267">
        <f t="shared" si="16"/>
        <v>0</v>
      </c>
      <c r="BH307" s="267">
        <f t="shared" si="17"/>
        <v>0</v>
      </c>
      <c r="BI307" s="267">
        <f t="shared" si="18"/>
        <v>0</v>
      </c>
      <c r="BJ307" s="148" t="s">
        <v>82</v>
      </c>
      <c r="BK307" s="267">
        <f t="shared" si="19"/>
        <v>0</v>
      </c>
      <c r="BL307" s="148" t="s">
        <v>126</v>
      </c>
      <c r="BM307" s="266" t="s">
        <v>607</v>
      </c>
    </row>
    <row r="308" spans="1:65" s="162" customFormat="1" ht="24.2" customHeight="1">
      <c r="A308" s="158"/>
      <c r="B308" s="159"/>
      <c r="C308" s="302" t="s">
        <v>374</v>
      </c>
      <c r="D308" s="302" t="s">
        <v>186</v>
      </c>
      <c r="E308" s="303" t="s">
        <v>608</v>
      </c>
      <c r="F308" s="304" t="s">
        <v>609</v>
      </c>
      <c r="G308" s="305" t="s">
        <v>241</v>
      </c>
      <c r="H308" s="306">
        <v>2</v>
      </c>
      <c r="I308" s="54"/>
      <c r="J308" s="307">
        <f t="shared" si="10"/>
        <v>0</v>
      </c>
      <c r="K308" s="308"/>
      <c r="L308" s="309"/>
      <c r="M308" s="310" t="s">
        <v>1</v>
      </c>
      <c r="N308" s="311" t="s">
        <v>40</v>
      </c>
      <c r="O308" s="263"/>
      <c r="P308" s="264">
        <f t="shared" si="11"/>
        <v>0</v>
      </c>
      <c r="Q308" s="264">
        <v>0.0165</v>
      </c>
      <c r="R308" s="264">
        <f t="shared" si="12"/>
        <v>0.033</v>
      </c>
      <c r="S308" s="264">
        <v>0</v>
      </c>
      <c r="T308" s="265">
        <f t="shared" si="13"/>
        <v>0</v>
      </c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R308" s="266" t="s">
        <v>153</v>
      </c>
      <c r="AT308" s="266" t="s">
        <v>186</v>
      </c>
      <c r="AU308" s="266" t="s">
        <v>84</v>
      </c>
      <c r="AY308" s="148" t="s">
        <v>120</v>
      </c>
      <c r="BE308" s="267">
        <f t="shared" si="14"/>
        <v>0</v>
      </c>
      <c r="BF308" s="267">
        <f t="shared" si="15"/>
        <v>0</v>
      </c>
      <c r="BG308" s="267">
        <f t="shared" si="16"/>
        <v>0</v>
      </c>
      <c r="BH308" s="267">
        <f t="shared" si="17"/>
        <v>0</v>
      </c>
      <c r="BI308" s="267">
        <f t="shared" si="18"/>
        <v>0</v>
      </c>
      <c r="BJ308" s="148" t="s">
        <v>82</v>
      </c>
      <c r="BK308" s="267">
        <f t="shared" si="19"/>
        <v>0</v>
      </c>
      <c r="BL308" s="148" t="s">
        <v>126</v>
      </c>
      <c r="BM308" s="266" t="s">
        <v>610</v>
      </c>
    </row>
    <row r="309" spans="1:65" s="162" customFormat="1" ht="24.2" customHeight="1">
      <c r="A309" s="158"/>
      <c r="B309" s="159"/>
      <c r="C309" s="302" t="s">
        <v>843</v>
      </c>
      <c r="D309" s="302" t="s">
        <v>186</v>
      </c>
      <c r="E309" s="303"/>
      <c r="F309" s="304" t="s">
        <v>844</v>
      </c>
      <c r="G309" s="305" t="s">
        <v>241</v>
      </c>
      <c r="H309" s="306">
        <v>2</v>
      </c>
      <c r="I309" s="54"/>
      <c r="J309" s="307">
        <f aca="true" t="shared" si="50" ref="J309">ROUND(I309*H309,2)</f>
        <v>0</v>
      </c>
      <c r="K309" s="308"/>
      <c r="L309" s="309"/>
      <c r="M309" s="310" t="s">
        <v>1</v>
      </c>
      <c r="N309" s="311" t="s">
        <v>40</v>
      </c>
      <c r="O309" s="263"/>
      <c r="P309" s="264">
        <f aca="true" t="shared" si="51" ref="P309">O309*H309</f>
        <v>0</v>
      </c>
      <c r="Q309" s="264">
        <v>0.0165</v>
      </c>
      <c r="R309" s="264">
        <f aca="true" t="shared" si="52" ref="R309">Q309*H309</f>
        <v>0.033</v>
      </c>
      <c r="S309" s="264">
        <v>0</v>
      </c>
      <c r="T309" s="265">
        <f aca="true" t="shared" si="53" ref="T309">S309*H309</f>
        <v>0</v>
      </c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R309" s="266" t="s">
        <v>153</v>
      </c>
      <c r="AT309" s="266" t="s">
        <v>186</v>
      </c>
      <c r="AU309" s="266" t="s">
        <v>84</v>
      </c>
      <c r="AY309" s="148" t="s">
        <v>120</v>
      </c>
      <c r="BE309" s="267">
        <f aca="true" t="shared" si="54" ref="BE309">IF(N309="základní",J309,0)</f>
        <v>0</v>
      </c>
      <c r="BF309" s="267">
        <f aca="true" t="shared" si="55" ref="BF309">IF(N309="snížená",J309,0)</f>
        <v>0</v>
      </c>
      <c r="BG309" s="267">
        <f aca="true" t="shared" si="56" ref="BG309">IF(N309="zákl. přenesená",J309,0)</f>
        <v>0</v>
      </c>
      <c r="BH309" s="267">
        <f aca="true" t="shared" si="57" ref="BH309">IF(N309="sníž. přenesená",J309,0)</f>
        <v>0</v>
      </c>
      <c r="BI309" s="267">
        <f aca="true" t="shared" si="58" ref="BI309">IF(N309="nulová",J309,0)</f>
        <v>0</v>
      </c>
      <c r="BJ309" s="148" t="s">
        <v>82</v>
      </c>
      <c r="BK309" s="267">
        <f aca="true" t="shared" si="59" ref="BK309">ROUND(I309*H309,2)</f>
        <v>0</v>
      </c>
      <c r="BL309" s="148" t="s">
        <v>126</v>
      </c>
      <c r="BM309" s="266" t="s">
        <v>610</v>
      </c>
    </row>
    <row r="310" spans="1:65" s="162" customFormat="1" ht="24.2" customHeight="1">
      <c r="A310" s="158"/>
      <c r="B310" s="159"/>
      <c r="C310" s="302" t="s">
        <v>380</v>
      </c>
      <c r="D310" s="302" t="s">
        <v>186</v>
      </c>
      <c r="E310" s="303" t="s">
        <v>611</v>
      </c>
      <c r="F310" s="304" t="s">
        <v>612</v>
      </c>
      <c r="G310" s="305" t="s">
        <v>241</v>
      </c>
      <c r="H310" s="306">
        <v>2</v>
      </c>
      <c r="I310" s="54"/>
      <c r="J310" s="307">
        <f t="shared" si="10"/>
        <v>0</v>
      </c>
      <c r="K310" s="308"/>
      <c r="L310" s="309"/>
      <c r="M310" s="310" t="s">
        <v>1</v>
      </c>
      <c r="N310" s="311" t="s">
        <v>40</v>
      </c>
      <c r="O310" s="263"/>
      <c r="P310" s="264">
        <f t="shared" si="11"/>
        <v>0</v>
      </c>
      <c r="Q310" s="264">
        <v>0.0221</v>
      </c>
      <c r="R310" s="264">
        <f t="shared" si="12"/>
        <v>0.0442</v>
      </c>
      <c r="S310" s="264">
        <v>0</v>
      </c>
      <c r="T310" s="265">
        <f t="shared" si="13"/>
        <v>0</v>
      </c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R310" s="266" t="s">
        <v>153</v>
      </c>
      <c r="AT310" s="266" t="s">
        <v>186</v>
      </c>
      <c r="AU310" s="266" t="s">
        <v>84</v>
      </c>
      <c r="AY310" s="148" t="s">
        <v>120</v>
      </c>
      <c r="BE310" s="267">
        <f t="shared" si="14"/>
        <v>0</v>
      </c>
      <c r="BF310" s="267">
        <f t="shared" si="15"/>
        <v>0</v>
      </c>
      <c r="BG310" s="267">
        <f t="shared" si="16"/>
        <v>0</v>
      </c>
      <c r="BH310" s="267">
        <f t="shared" si="17"/>
        <v>0</v>
      </c>
      <c r="BI310" s="267">
        <f t="shared" si="18"/>
        <v>0</v>
      </c>
      <c r="BJ310" s="148" t="s">
        <v>82</v>
      </c>
      <c r="BK310" s="267">
        <f t="shared" si="19"/>
        <v>0</v>
      </c>
      <c r="BL310" s="148" t="s">
        <v>126</v>
      </c>
      <c r="BM310" s="266" t="s">
        <v>613</v>
      </c>
    </row>
    <row r="311" spans="1:65" s="162" customFormat="1" ht="16.5" customHeight="1">
      <c r="A311" s="158"/>
      <c r="B311" s="159"/>
      <c r="C311" s="302" t="s">
        <v>387</v>
      </c>
      <c r="D311" s="302" t="s">
        <v>186</v>
      </c>
      <c r="E311" s="303" t="s">
        <v>614</v>
      </c>
      <c r="F311" s="304" t="s">
        <v>615</v>
      </c>
      <c r="G311" s="305" t="s">
        <v>241</v>
      </c>
      <c r="H311" s="306">
        <v>1</v>
      </c>
      <c r="I311" s="54"/>
      <c r="J311" s="307">
        <f t="shared" si="10"/>
        <v>0</v>
      </c>
      <c r="K311" s="308"/>
      <c r="L311" s="309"/>
      <c r="M311" s="310" t="s">
        <v>1</v>
      </c>
      <c r="N311" s="311" t="s">
        <v>40</v>
      </c>
      <c r="O311" s="263"/>
      <c r="P311" s="264">
        <f t="shared" si="11"/>
        <v>0</v>
      </c>
      <c r="Q311" s="264">
        <v>0.023</v>
      </c>
      <c r="R311" s="264">
        <f t="shared" si="12"/>
        <v>0.023</v>
      </c>
      <c r="S311" s="264">
        <v>0</v>
      </c>
      <c r="T311" s="265">
        <f t="shared" si="13"/>
        <v>0</v>
      </c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R311" s="266" t="s">
        <v>153</v>
      </c>
      <c r="AT311" s="266" t="s">
        <v>186</v>
      </c>
      <c r="AU311" s="266" t="s">
        <v>84</v>
      </c>
      <c r="AY311" s="148" t="s">
        <v>120</v>
      </c>
      <c r="BE311" s="267">
        <f t="shared" si="14"/>
        <v>0</v>
      </c>
      <c r="BF311" s="267">
        <f t="shared" si="15"/>
        <v>0</v>
      </c>
      <c r="BG311" s="267">
        <f t="shared" si="16"/>
        <v>0</v>
      </c>
      <c r="BH311" s="267">
        <f t="shared" si="17"/>
        <v>0</v>
      </c>
      <c r="BI311" s="267">
        <f t="shared" si="18"/>
        <v>0</v>
      </c>
      <c r="BJ311" s="148" t="s">
        <v>82</v>
      </c>
      <c r="BK311" s="267">
        <f t="shared" si="19"/>
        <v>0</v>
      </c>
      <c r="BL311" s="148" t="s">
        <v>126</v>
      </c>
      <c r="BM311" s="266" t="s">
        <v>616</v>
      </c>
    </row>
    <row r="312" spans="1:65" s="162" customFormat="1" ht="33" customHeight="1">
      <c r="A312" s="158"/>
      <c r="B312" s="159"/>
      <c r="C312" s="302" t="s">
        <v>391</v>
      </c>
      <c r="D312" s="302" t="s">
        <v>186</v>
      </c>
      <c r="E312" s="303" t="s">
        <v>617</v>
      </c>
      <c r="F312" s="304" t="s">
        <v>618</v>
      </c>
      <c r="G312" s="305" t="s">
        <v>241</v>
      </c>
      <c r="H312" s="306">
        <v>2</v>
      </c>
      <c r="I312" s="54"/>
      <c r="J312" s="307">
        <f t="shared" si="10"/>
        <v>0</v>
      </c>
      <c r="K312" s="308"/>
      <c r="L312" s="309"/>
      <c r="M312" s="310" t="s">
        <v>1</v>
      </c>
      <c r="N312" s="311" t="s">
        <v>40</v>
      </c>
      <c r="O312" s="263"/>
      <c r="P312" s="264">
        <f t="shared" si="11"/>
        <v>0</v>
      </c>
      <c r="Q312" s="264">
        <v>0.0276</v>
      </c>
      <c r="R312" s="264">
        <f t="shared" si="12"/>
        <v>0.0552</v>
      </c>
      <c r="S312" s="264">
        <v>0</v>
      </c>
      <c r="T312" s="265">
        <f t="shared" si="13"/>
        <v>0</v>
      </c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R312" s="266" t="s">
        <v>153</v>
      </c>
      <c r="AT312" s="266" t="s">
        <v>186</v>
      </c>
      <c r="AU312" s="266" t="s">
        <v>84</v>
      </c>
      <c r="AY312" s="148" t="s">
        <v>120</v>
      </c>
      <c r="BE312" s="267">
        <f t="shared" si="14"/>
        <v>0</v>
      </c>
      <c r="BF312" s="267">
        <f t="shared" si="15"/>
        <v>0</v>
      </c>
      <c r="BG312" s="267">
        <f t="shared" si="16"/>
        <v>0</v>
      </c>
      <c r="BH312" s="267">
        <f t="shared" si="17"/>
        <v>0</v>
      </c>
      <c r="BI312" s="267">
        <f t="shared" si="18"/>
        <v>0</v>
      </c>
      <c r="BJ312" s="148" t="s">
        <v>82</v>
      </c>
      <c r="BK312" s="267">
        <f t="shared" si="19"/>
        <v>0</v>
      </c>
      <c r="BL312" s="148" t="s">
        <v>126</v>
      </c>
      <c r="BM312" s="266" t="s">
        <v>619</v>
      </c>
    </row>
    <row r="313" spans="1:65" s="162" customFormat="1" ht="33" customHeight="1">
      <c r="A313" s="158"/>
      <c r="B313" s="159"/>
      <c r="C313" s="302" t="s">
        <v>395</v>
      </c>
      <c r="D313" s="302" t="s">
        <v>186</v>
      </c>
      <c r="E313" s="303" t="s">
        <v>620</v>
      </c>
      <c r="F313" s="304" t="s">
        <v>621</v>
      </c>
      <c r="G313" s="305" t="s">
        <v>241</v>
      </c>
      <c r="H313" s="306">
        <v>1</v>
      </c>
      <c r="I313" s="54"/>
      <c r="J313" s="307">
        <f t="shared" si="10"/>
        <v>0</v>
      </c>
      <c r="K313" s="308"/>
      <c r="L313" s="309"/>
      <c r="M313" s="310" t="s">
        <v>1</v>
      </c>
      <c r="N313" s="311" t="s">
        <v>40</v>
      </c>
      <c r="O313" s="263"/>
      <c r="P313" s="264">
        <f t="shared" si="11"/>
        <v>0</v>
      </c>
      <c r="Q313" s="264">
        <v>0.0284</v>
      </c>
      <c r="R313" s="264">
        <f t="shared" si="12"/>
        <v>0.0284</v>
      </c>
      <c r="S313" s="264">
        <v>0</v>
      </c>
      <c r="T313" s="265">
        <f t="shared" si="13"/>
        <v>0</v>
      </c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R313" s="266" t="s">
        <v>153</v>
      </c>
      <c r="AT313" s="266" t="s">
        <v>186</v>
      </c>
      <c r="AU313" s="266" t="s">
        <v>84</v>
      </c>
      <c r="AY313" s="148" t="s">
        <v>120</v>
      </c>
      <c r="BE313" s="267">
        <f t="shared" si="14"/>
        <v>0</v>
      </c>
      <c r="BF313" s="267">
        <f t="shared" si="15"/>
        <v>0</v>
      </c>
      <c r="BG313" s="267">
        <f t="shared" si="16"/>
        <v>0</v>
      </c>
      <c r="BH313" s="267">
        <f t="shared" si="17"/>
        <v>0</v>
      </c>
      <c r="BI313" s="267">
        <f t="shared" si="18"/>
        <v>0</v>
      </c>
      <c r="BJ313" s="148" t="s">
        <v>82</v>
      </c>
      <c r="BK313" s="267">
        <f t="shared" si="19"/>
        <v>0</v>
      </c>
      <c r="BL313" s="148" t="s">
        <v>126</v>
      </c>
      <c r="BM313" s="266" t="s">
        <v>622</v>
      </c>
    </row>
    <row r="314" spans="1:65" s="162" customFormat="1" ht="24.2" customHeight="1">
      <c r="A314" s="158"/>
      <c r="B314" s="159"/>
      <c r="C314" s="302" t="s">
        <v>401</v>
      </c>
      <c r="D314" s="302" t="s">
        <v>186</v>
      </c>
      <c r="E314" s="303" t="s">
        <v>623</v>
      </c>
      <c r="F314" s="304" t="s">
        <v>624</v>
      </c>
      <c r="G314" s="305" t="s">
        <v>241</v>
      </c>
      <c r="H314" s="306">
        <v>1</v>
      </c>
      <c r="I314" s="54"/>
      <c r="J314" s="307">
        <f t="shared" si="10"/>
        <v>0</v>
      </c>
      <c r="K314" s="308"/>
      <c r="L314" s="309"/>
      <c r="M314" s="310" t="s">
        <v>1</v>
      </c>
      <c r="N314" s="311" t="s">
        <v>40</v>
      </c>
      <c r="O314" s="263"/>
      <c r="P314" s="264">
        <f t="shared" si="11"/>
        <v>0</v>
      </c>
      <c r="Q314" s="264">
        <v>0.0299</v>
      </c>
      <c r="R314" s="264">
        <f t="shared" si="12"/>
        <v>0.0299</v>
      </c>
      <c r="S314" s="264">
        <v>0</v>
      </c>
      <c r="T314" s="265">
        <f t="shared" si="13"/>
        <v>0</v>
      </c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R314" s="266" t="s">
        <v>153</v>
      </c>
      <c r="AT314" s="266" t="s">
        <v>186</v>
      </c>
      <c r="AU314" s="266" t="s">
        <v>84</v>
      </c>
      <c r="AY314" s="148" t="s">
        <v>120</v>
      </c>
      <c r="BE314" s="267">
        <f t="shared" si="14"/>
        <v>0</v>
      </c>
      <c r="BF314" s="267">
        <f t="shared" si="15"/>
        <v>0</v>
      </c>
      <c r="BG314" s="267">
        <f t="shared" si="16"/>
        <v>0</v>
      </c>
      <c r="BH314" s="267">
        <f t="shared" si="17"/>
        <v>0</v>
      </c>
      <c r="BI314" s="267">
        <f t="shared" si="18"/>
        <v>0</v>
      </c>
      <c r="BJ314" s="148" t="s">
        <v>82</v>
      </c>
      <c r="BK314" s="267">
        <f t="shared" si="19"/>
        <v>0</v>
      </c>
      <c r="BL314" s="148" t="s">
        <v>126</v>
      </c>
      <c r="BM314" s="266" t="s">
        <v>625</v>
      </c>
    </row>
    <row r="315" spans="1:65" s="162" customFormat="1" ht="24.2" customHeight="1">
      <c r="A315" s="158"/>
      <c r="B315" s="159"/>
      <c r="C315" s="302" t="s">
        <v>626</v>
      </c>
      <c r="D315" s="302" t="s">
        <v>186</v>
      </c>
      <c r="E315" s="303" t="s">
        <v>627</v>
      </c>
      <c r="F315" s="304" t="s">
        <v>628</v>
      </c>
      <c r="G315" s="305" t="s">
        <v>241</v>
      </c>
      <c r="H315" s="306">
        <v>1</v>
      </c>
      <c r="I315" s="54"/>
      <c r="J315" s="307">
        <f t="shared" si="10"/>
        <v>0</v>
      </c>
      <c r="K315" s="308"/>
      <c r="L315" s="309"/>
      <c r="M315" s="310" t="s">
        <v>1</v>
      </c>
      <c r="N315" s="311" t="s">
        <v>40</v>
      </c>
      <c r="O315" s="263"/>
      <c r="P315" s="264">
        <f t="shared" si="11"/>
        <v>0</v>
      </c>
      <c r="Q315" s="264">
        <v>0.0077</v>
      </c>
      <c r="R315" s="264">
        <f t="shared" si="12"/>
        <v>0.0077</v>
      </c>
      <c r="S315" s="264">
        <v>0</v>
      </c>
      <c r="T315" s="265">
        <f t="shared" si="13"/>
        <v>0</v>
      </c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R315" s="266" t="s">
        <v>153</v>
      </c>
      <c r="AT315" s="266" t="s">
        <v>186</v>
      </c>
      <c r="AU315" s="266" t="s">
        <v>84</v>
      </c>
      <c r="AY315" s="148" t="s">
        <v>120</v>
      </c>
      <c r="BE315" s="267">
        <f t="shared" si="14"/>
        <v>0</v>
      </c>
      <c r="BF315" s="267">
        <f t="shared" si="15"/>
        <v>0</v>
      </c>
      <c r="BG315" s="267">
        <f t="shared" si="16"/>
        <v>0</v>
      </c>
      <c r="BH315" s="267">
        <f t="shared" si="17"/>
        <v>0</v>
      </c>
      <c r="BI315" s="267">
        <f t="shared" si="18"/>
        <v>0</v>
      </c>
      <c r="BJ315" s="148" t="s">
        <v>82</v>
      </c>
      <c r="BK315" s="267">
        <f t="shared" si="19"/>
        <v>0</v>
      </c>
      <c r="BL315" s="148" t="s">
        <v>126</v>
      </c>
      <c r="BM315" s="266" t="s">
        <v>629</v>
      </c>
    </row>
    <row r="316" spans="1:65" s="162" customFormat="1" ht="24.2" customHeight="1">
      <c r="A316" s="158"/>
      <c r="B316" s="159"/>
      <c r="C316" s="302" t="s">
        <v>630</v>
      </c>
      <c r="D316" s="302" t="s">
        <v>186</v>
      </c>
      <c r="E316" s="303" t="s">
        <v>631</v>
      </c>
      <c r="F316" s="304" t="s">
        <v>632</v>
      </c>
      <c r="G316" s="305" t="s">
        <v>241</v>
      </c>
      <c r="H316" s="306">
        <v>1</v>
      </c>
      <c r="I316" s="54"/>
      <c r="J316" s="307">
        <f t="shared" si="10"/>
        <v>0</v>
      </c>
      <c r="K316" s="308"/>
      <c r="L316" s="309"/>
      <c r="M316" s="310" t="s">
        <v>1</v>
      </c>
      <c r="N316" s="311" t="s">
        <v>40</v>
      </c>
      <c r="O316" s="263"/>
      <c r="P316" s="264">
        <f t="shared" si="11"/>
        <v>0</v>
      </c>
      <c r="Q316" s="264">
        <v>0.0135</v>
      </c>
      <c r="R316" s="264">
        <f t="shared" si="12"/>
        <v>0.0135</v>
      </c>
      <c r="S316" s="264">
        <v>0</v>
      </c>
      <c r="T316" s="265">
        <f t="shared" si="13"/>
        <v>0</v>
      </c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R316" s="266" t="s">
        <v>153</v>
      </c>
      <c r="AT316" s="266" t="s">
        <v>186</v>
      </c>
      <c r="AU316" s="266" t="s">
        <v>84</v>
      </c>
      <c r="AY316" s="148" t="s">
        <v>120</v>
      </c>
      <c r="BE316" s="267">
        <f t="shared" si="14"/>
        <v>0</v>
      </c>
      <c r="BF316" s="267">
        <f t="shared" si="15"/>
        <v>0</v>
      </c>
      <c r="BG316" s="267">
        <f t="shared" si="16"/>
        <v>0</v>
      </c>
      <c r="BH316" s="267">
        <f t="shared" si="17"/>
        <v>0</v>
      </c>
      <c r="BI316" s="267">
        <f t="shared" si="18"/>
        <v>0</v>
      </c>
      <c r="BJ316" s="148" t="s">
        <v>82</v>
      </c>
      <c r="BK316" s="267">
        <f t="shared" si="19"/>
        <v>0</v>
      </c>
      <c r="BL316" s="148" t="s">
        <v>126</v>
      </c>
      <c r="BM316" s="266" t="s">
        <v>633</v>
      </c>
    </row>
    <row r="317" spans="1:65" s="162" customFormat="1" ht="30.75" customHeight="1">
      <c r="A317" s="158"/>
      <c r="B317" s="159"/>
      <c r="C317" s="302" t="s">
        <v>634</v>
      </c>
      <c r="D317" s="302" t="s">
        <v>186</v>
      </c>
      <c r="E317" s="303" t="s">
        <v>635</v>
      </c>
      <c r="F317" s="304" t="s">
        <v>850</v>
      </c>
      <c r="G317" s="305" t="s">
        <v>241</v>
      </c>
      <c r="H317" s="306">
        <v>1</v>
      </c>
      <c r="I317" s="54"/>
      <c r="J317" s="307">
        <f t="shared" si="10"/>
        <v>0</v>
      </c>
      <c r="K317" s="308"/>
      <c r="L317" s="309"/>
      <c r="M317" s="310" t="s">
        <v>1</v>
      </c>
      <c r="N317" s="311" t="s">
        <v>40</v>
      </c>
      <c r="O317" s="263"/>
      <c r="P317" s="264">
        <f t="shared" si="11"/>
        <v>0</v>
      </c>
      <c r="Q317" s="264">
        <v>0.0156</v>
      </c>
      <c r="R317" s="264">
        <f t="shared" si="12"/>
        <v>0.0156</v>
      </c>
      <c r="S317" s="264">
        <v>0</v>
      </c>
      <c r="T317" s="265">
        <f t="shared" si="13"/>
        <v>0</v>
      </c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R317" s="266" t="s">
        <v>153</v>
      </c>
      <c r="AT317" s="266" t="s">
        <v>186</v>
      </c>
      <c r="AU317" s="266" t="s">
        <v>84</v>
      </c>
      <c r="AY317" s="148" t="s">
        <v>120</v>
      </c>
      <c r="BE317" s="267">
        <f t="shared" si="14"/>
        <v>0</v>
      </c>
      <c r="BF317" s="267">
        <f t="shared" si="15"/>
        <v>0</v>
      </c>
      <c r="BG317" s="267">
        <f t="shared" si="16"/>
        <v>0</v>
      </c>
      <c r="BH317" s="267">
        <f t="shared" si="17"/>
        <v>0</v>
      </c>
      <c r="BI317" s="267">
        <f t="shared" si="18"/>
        <v>0</v>
      </c>
      <c r="BJ317" s="148" t="s">
        <v>82</v>
      </c>
      <c r="BK317" s="267">
        <f t="shared" si="19"/>
        <v>0</v>
      </c>
      <c r="BL317" s="148" t="s">
        <v>126</v>
      </c>
      <c r="BM317" s="266" t="s">
        <v>636</v>
      </c>
    </row>
    <row r="318" spans="1:65" s="162" customFormat="1" ht="16.5" customHeight="1">
      <c r="A318" s="158"/>
      <c r="B318" s="159"/>
      <c r="C318" s="302" t="s">
        <v>637</v>
      </c>
      <c r="D318" s="302" t="s">
        <v>186</v>
      </c>
      <c r="E318" s="303"/>
      <c r="F318" s="304" t="s">
        <v>845</v>
      </c>
      <c r="G318" s="305" t="s">
        <v>241</v>
      </c>
      <c r="H318" s="306">
        <v>6</v>
      </c>
      <c r="I318" s="54"/>
      <c r="J318" s="307">
        <f t="shared" si="10"/>
        <v>0</v>
      </c>
      <c r="K318" s="308"/>
      <c r="L318" s="309"/>
      <c r="M318" s="310" t="s">
        <v>1</v>
      </c>
      <c r="N318" s="311" t="s">
        <v>40</v>
      </c>
      <c r="O318" s="263"/>
      <c r="P318" s="264">
        <f t="shared" si="11"/>
        <v>0</v>
      </c>
      <c r="Q318" s="264">
        <v>0.014</v>
      </c>
      <c r="R318" s="264">
        <f t="shared" si="12"/>
        <v>0.084</v>
      </c>
      <c r="S318" s="264">
        <v>0</v>
      </c>
      <c r="T318" s="265">
        <f t="shared" si="13"/>
        <v>0</v>
      </c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R318" s="266" t="s">
        <v>153</v>
      </c>
      <c r="AT318" s="266" t="s">
        <v>186</v>
      </c>
      <c r="AU318" s="266" t="s">
        <v>84</v>
      </c>
      <c r="AY318" s="148" t="s">
        <v>120</v>
      </c>
      <c r="BE318" s="267">
        <f t="shared" si="14"/>
        <v>0</v>
      </c>
      <c r="BF318" s="267">
        <f t="shared" si="15"/>
        <v>0</v>
      </c>
      <c r="BG318" s="267">
        <f t="shared" si="16"/>
        <v>0</v>
      </c>
      <c r="BH318" s="267">
        <f t="shared" si="17"/>
        <v>0</v>
      </c>
      <c r="BI318" s="267">
        <f t="shared" si="18"/>
        <v>0</v>
      </c>
      <c r="BJ318" s="148" t="s">
        <v>82</v>
      </c>
      <c r="BK318" s="267">
        <f t="shared" si="19"/>
        <v>0</v>
      </c>
      <c r="BL318" s="148" t="s">
        <v>126</v>
      </c>
      <c r="BM318" s="266" t="s">
        <v>638</v>
      </c>
    </row>
    <row r="319" spans="1:65" s="162" customFormat="1" ht="16.5" customHeight="1">
      <c r="A319" s="158"/>
      <c r="B319" s="159"/>
      <c r="C319" s="302" t="s">
        <v>846</v>
      </c>
      <c r="D319" s="302" t="s">
        <v>186</v>
      </c>
      <c r="E319" s="303"/>
      <c r="F319" s="304" t="s">
        <v>848</v>
      </c>
      <c r="G319" s="305" t="s">
        <v>241</v>
      </c>
      <c r="H319" s="306">
        <v>2</v>
      </c>
      <c r="I319" s="54"/>
      <c r="J319" s="307">
        <f aca="true" t="shared" si="60" ref="J319:J320">ROUND(I319*H319,2)</f>
        <v>0</v>
      </c>
      <c r="K319" s="308"/>
      <c r="L319" s="309"/>
      <c r="M319" s="310" t="s">
        <v>1</v>
      </c>
      <c r="N319" s="311" t="s">
        <v>40</v>
      </c>
      <c r="O319" s="263"/>
      <c r="P319" s="264">
        <f aca="true" t="shared" si="61" ref="P319:P320">O319*H319</f>
        <v>0</v>
      </c>
      <c r="Q319" s="264">
        <v>0.014</v>
      </c>
      <c r="R319" s="264">
        <f aca="true" t="shared" si="62" ref="R319:R320">Q319*H319</f>
        <v>0.028</v>
      </c>
      <c r="S319" s="264">
        <v>0</v>
      </c>
      <c r="T319" s="265">
        <f aca="true" t="shared" si="63" ref="T319:T320">S319*H319</f>
        <v>0</v>
      </c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R319" s="266" t="s">
        <v>153</v>
      </c>
      <c r="AT319" s="266" t="s">
        <v>186</v>
      </c>
      <c r="AU319" s="266" t="s">
        <v>84</v>
      </c>
      <c r="AY319" s="148" t="s">
        <v>120</v>
      </c>
      <c r="BE319" s="267">
        <f aca="true" t="shared" si="64" ref="BE319:BE320">IF(N319="základní",J319,0)</f>
        <v>0</v>
      </c>
      <c r="BF319" s="267">
        <f aca="true" t="shared" si="65" ref="BF319:BF320">IF(N319="snížená",J319,0)</f>
        <v>0</v>
      </c>
      <c r="BG319" s="267">
        <f aca="true" t="shared" si="66" ref="BG319:BG320">IF(N319="zákl. přenesená",J319,0)</f>
        <v>0</v>
      </c>
      <c r="BH319" s="267">
        <f aca="true" t="shared" si="67" ref="BH319:BH320">IF(N319="sníž. přenesená",J319,0)</f>
        <v>0</v>
      </c>
      <c r="BI319" s="267">
        <f aca="true" t="shared" si="68" ref="BI319:BI320">IF(N319="nulová",J319,0)</f>
        <v>0</v>
      </c>
      <c r="BJ319" s="148" t="s">
        <v>82</v>
      </c>
      <c r="BK319" s="267">
        <f aca="true" t="shared" si="69" ref="BK319:BK320">ROUND(I319*H319,2)</f>
        <v>0</v>
      </c>
      <c r="BL319" s="148" t="s">
        <v>126</v>
      </c>
      <c r="BM319" s="266" t="s">
        <v>638</v>
      </c>
    </row>
    <row r="320" spans="1:65" s="162" customFormat="1" ht="16.5" customHeight="1">
      <c r="A320" s="158"/>
      <c r="B320" s="159"/>
      <c r="C320" s="302" t="s">
        <v>847</v>
      </c>
      <c r="D320" s="302" t="s">
        <v>186</v>
      </c>
      <c r="E320" s="303"/>
      <c r="F320" s="304" t="s">
        <v>849</v>
      </c>
      <c r="G320" s="305" t="s">
        <v>241</v>
      </c>
      <c r="H320" s="306">
        <v>4</v>
      </c>
      <c r="I320" s="54"/>
      <c r="J320" s="307">
        <f t="shared" si="60"/>
        <v>0</v>
      </c>
      <c r="K320" s="308"/>
      <c r="L320" s="309"/>
      <c r="M320" s="310" t="s">
        <v>1</v>
      </c>
      <c r="N320" s="311" t="s">
        <v>40</v>
      </c>
      <c r="O320" s="263"/>
      <c r="P320" s="264">
        <f t="shared" si="61"/>
        <v>0</v>
      </c>
      <c r="Q320" s="264">
        <v>0.014</v>
      </c>
      <c r="R320" s="264">
        <f t="shared" si="62"/>
        <v>0.056</v>
      </c>
      <c r="S320" s="264">
        <v>0</v>
      </c>
      <c r="T320" s="265">
        <f t="shared" si="63"/>
        <v>0</v>
      </c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R320" s="266" t="s">
        <v>153</v>
      </c>
      <c r="AT320" s="266" t="s">
        <v>186</v>
      </c>
      <c r="AU320" s="266" t="s">
        <v>84</v>
      </c>
      <c r="AY320" s="148" t="s">
        <v>120</v>
      </c>
      <c r="BE320" s="267">
        <f t="shared" si="64"/>
        <v>0</v>
      </c>
      <c r="BF320" s="267">
        <f t="shared" si="65"/>
        <v>0</v>
      </c>
      <c r="BG320" s="267">
        <f t="shared" si="66"/>
        <v>0</v>
      </c>
      <c r="BH320" s="267">
        <f t="shared" si="67"/>
        <v>0</v>
      </c>
      <c r="BI320" s="267">
        <f t="shared" si="68"/>
        <v>0</v>
      </c>
      <c r="BJ320" s="148" t="s">
        <v>82</v>
      </c>
      <c r="BK320" s="267">
        <f t="shared" si="69"/>
        <v>0</v>
      </c>
      <c r="BL320" s="148" t="s">
        <v>126</v>
      </c>
      <c r="BM320" s="266" t="s">
        <v>638</v>
      </c>
    </row>
    <row r="321" spans="1:65" s="162" customFormat="1" ht="16.5" customHeight="1">
      <c r="A321" s="158"/>
      <c r="B321" s="159"/>
      <c r="C321" s="302" t="s">
        <v>639</v>
      </c>
      <c r="D321" s="302" t="s">
        <v>186</v>
      </c>
      <c r="E321" s="303" t="s">
        <v>640</v>
      </c>
      <c r="F321" s="304" t="s">
        <v>641</v>
      </c>
      <c r="G321" s="305" t="s">
        <v>241</v>
      </c>
      <c r="H321" s="306">
        <v>2</v>
      </c>
      <c r="I321" s="54"/>
      <c r="J321" s="307">
        <f t="shared" si="10"/>
        <v>0</v>
      </c>
      <c r="K321" s="308"/>
      <c r="L321" s="309"/>
      <c r="M321" s="310" t="s">
        <v>1</v>
      </c>
      <c r="N321" s="311" t="s">
        <v>40</v>
      </c>
      <c r="O321" s="263"/>
      <c r="P321" s="264">
        <f t="shared" si="11"/>
        <v>0</v>
      </c>
      <c r="Q321" s="264">
        <v>0.004</v>
      </c>
      <c r="R321" s="264">
        <f t="shared" si="12"/>
        <v>0.008</v>
      </c>
      <c r="S321" s="264">
        <v>0</v>
      </c>
      <c r="T321" s="265">
        <f t="shared" si="13"/>
        <v>0</v>
      </c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R321" s="266" t="s">
        <v>153</v>
      </c>
      <c r="AT321" s="266" t="s">
        <v>186</v>
      </c>
      <c r="AU321" s="266" t="s">
        <v>84</v>
      </c>
      <c r="AY321" s="148" t="s">
        <v>120</v>
      </c>
      <c r="BE321" s="267">
        <f t="shared" si="14"/>
        <v>0</v>
      </c>
      <c r="BF321" s="267">
        <f t="shared" si="15"/>
        <v>0</v>
      </c>
      <c r="BG321" s="267">
        <f t="shared" si="16"/>
        <v>0</v>
      </c>
      <c r="BH321" s="267">
        <f t="shared" si="17"/>
        <v>0</v>
      </c>
      <c r="BI321" s="267">
        <f t="shared" si="18"/>
        <v>0</v>
      </c>
      <c r="BJ321" s="148" t="s">
        <v>82</v>
      </c>
      <c r="BK321" s="267">
        <f t="shared" si="19"/>
        <v>0</v>
      </c>
      <c r="BL321" s="148" t="s">
        <v>126</v>
      </c>
      <c r="BM321" s="266" t="s">
        <v>642</v>
      </c>
    </row>
    <row r="322" spans="1:65" s="162" customFormat="1" ht="16.5" customHeight="1">
      <c r="A322" s="158"/>
      <c r="B322" s="159"/>
      <c r="C322" s="302" t="s">
        <v>643</v>
      </c>
      <c r="D322" s="302" t="s">
        <v>186</v>
      </c>
      <c r="E322" s="303" t="s">
        <v>644</v>
      </c>
      <c r="F322" s="304" t="s">
        <v>645</v>
      </c>
      <c r="G322" s="305" t="s">
        <v>241</v>
      </c>
      <c r="H322" s="306">
        <v>1</v>
      </c>
      <c r="I322" s="54"/>
      <c r="J322" s="307">
        <f t="shared" si="10"/>
        <v>0</v>
      </c>
      <c r="K322" s="308"/>
      <c r="L322" s="309"/>
      <c r="M322" s="310" t="s">
        <v>1</v>
      </c>
      <c r="N322" s="311" t="s">
        <v>40</v>
      </c>
      <c r="O322" s="263"/>
      <c r="P322" s="264">
        <f t="shared" si="11"/>
        <v>0</v>
      </c>
      <c r="Q322" s="264">
        <v>0.005</v>
      </c>
      <c r="R322" s="264">
        <f t="shared" si="12"/>
        <v>0.005</v>
      </c>
      <c r="S322" s="264">
        <v>0</v>
      </c>
      <c r="T322" s="265">
        <f t="shared" si="13"/>
        <v>0</v>
      </c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R322" s="266" t="s">
        <v>153</v>
      </c>
      <c r="AT322" s="266" t="s">
        <v>186</v>
      </c>
      <c r="AU322" s="266" t="s">
        <v>84</v>
      </c>
      <c r="AY322" s="148" t="s">
        <v>120</v>
      </c>
      <c r="BE322" s="267">
        <f t="shared" si="14"/>
        <v>0</v>
      </c>
      <c r="BF322" s="267">
        <f t="shared" si="15"/>
        <v>0</v>
      </c>
      <c r="BG322" s="267">
        <f t="shared" si="16"/>
        <v>0</v>
      </c>
      <c r="BH322" s="267">
        <f t="shared" si="17"/>
        <v>0</v>
      </c>
      <c r="BI322" s="267">
        <f t="shared" si="18"/>
        <v>0</v>
      </c>
      <c r="BJ322" s="148" t="s">
        <v>82</v>
      </c>
      <c r="BK322" s="267">
        <f t="shared" si="19"/>
        <v>0</v>
      </c>
      <c r="BL322" s="148" t="s">
        <v>126</v>
      </c>
      <c r="BM322" s="266" t="s">
        <v>646</v>
      </c>
    </row>
    <row r="323" spans="1:65" s="162" customFormat="1" ht="16.5" customHeight="1">
      <c r="A323" s="158"/>
      <c r="B323" s="159"/>
      <c r="C323" s="302" t="s">
        <v>647</v>
      </c>
      <c r="D323" s="302" t="s">
        <v>186</v>
      </c>
      <c r="E323" s="303" t="s">
        <v>648</v>
      </c>
      <c r="F323" s="304" t="s">
        <v>649</v>
      </c>
      <c r="G323" s="305" t="s">
        <v>241</v>
      </c>
      <c r="H323" s="306">
        <v>2</v>
      </c>
      <c r="I323" s="54"/>
      <c r="J323" s="307">
        <f t="shared" si="10"/>
        <v>0</v>
      </c>
      <c r="K323" s="308"/>
      <c r="L323" s="309"/>
      <c r="M323" s="310" t="s">
        <v>1</v>
      </c>
      <c r="N323" s="311" t="s">
        <v>40</v>
      </c>
      <c r="O323" s="263"/>
      <c r="P323" s="264">
        <f t="shared" si="11"/>
        <v>0</v>
      </c>
      <c r="Q323" s="264">
        <v>0.0055</v>
      </c>
      <c r="R323" s="264">
        <f t="shared" si="12"/>
        <v>0.011</v>
      </c>
      <c r="S323" s="264">
        <v>0</v>
      </c>
      <c r="T323" s="265">
        <f t="shared" si="13"/>
        <v>0</v>
      </c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R323" s="266" t="s">
        <v>153</v>
      </c>
      <c r="AT323" s="266" t="s">
        <v>186</v>
      </c>
      <c r="AU323" s="266" t="s">
        <v>84</v>
      </c>
      <c r="AY323" s="148" t="s">
        <v>120</v>
      </c>
      <c r="BE323" s="267">
        <f t="shared" si="14"/>
        <v>0</v>
      </c>
      <c r="BF323" s="267">
        <f t="shared" si="15"/>
        <v>0</v>
      </c>
      <c r="BG323" s="267">
        <f t="shared" si="16"/>
        <v>0</v>
      </c>
      <c r="BH323" s="267">
        <f t="shared" si="17"/>
        <v>0</v>
      </c>
      <c r="BI323" s="267">
        <f t="shared" si="18"/>
        <v>0</v>
      </c>
      <c r="BJ323" s="148" t="s">
        <v>82</v>
      </c>
      <c r="BK323" s="267">
        <f t="shared" si="19"/>
        <v>0</v>
      </c>
      <c r="BL323" s="148" t="s">
        <v>126</v>
      </c>
      <c r="BM323" s="266" t="s">
        <v>650</v>
      </c>
    </row>
    <row r="324" spans="1:65" s="162" customFormat="1" ht="16.5" customHeight="1">
      <c r="A324" s="158"/>
      <c r="B324" s="159"/>
      <c r="C324" s="302" t="s">
        <v>651</v>
      </c>
      <c r="D324" s="302" t="s">
        <v>186</v>
      </c>
      <c r="E324" s="303"/>
      <c r="F324" s="304" t="s">
        <v>851</v>
      </c>
      <c r="G324" s="305" t="s">
        <v>241</v>
      </c>
      <c r="H324" s="306">
        <v>1</v>
      </c>
      <c r="I324" s="54"/>
      <c r="J324" s="307">
        <f t="shared" si="10"/>
        <v>0</v>
      </c>
      <c r="K324" s="308"/>
      <c r="L324" s="309"/>
      <c r="M324" s="310" t="s">
        <v>1</v>
      </c>
      <c r="N324" s="311" t="s">
        <v>40</v>
      </c>
      <c r="O324" s="263"/>
      <c r="P324" s="264">
        <f t="shared" si="11"/>
        <v>0</v>
      </c>
      <c r="Q324" s="264">
        <v>0.014</v>
      </c>
      <c r="R324" s="264">
        <f t="shared" si="12"/>
        <v>0.014</v>
      </c>
      <c r="S324" s="264">
        <v>0</v>
      </c>
      <c r="T324" s="265">
        <f t="shared" si="13"/>
        <v>0</v>
      </c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R324" s="266" t="s">
        <v>153</v>
      </c>
      <c r="AT324" s="266" t="s">
        <v>186</v>
      </c>
      <c r="AU324" s="266" t="s">
        <v>84</v>
      </c>
      <c r="AY324" s="148" t="s">
        <v>120</v>
      </c>
      <c r="BE324" s="267">
        <f t="shared" si="14"/>
        <v>0</v>
      </c>
      <c r="BF324" s="267">
        <f t="shared" si="15"/>
        <v>0</v>
      </c>
      <c r="BG324" s="267">
        <f t="shared" si="16"/>
        <v>0</v>
      </c>
      <c r="BH324" s="267">
        <f t="shared" si="17"/>
        <v>0</v>
      </c>
      <c r="BI324" s="267">
        <f t="shared" si="18"/>
        <v>0</v>
      </c>
      <c r="BJ324" s="148" t="s">
        <v>82</v>
      </c>
      <c r="BK324" s="267">
        <f t="shared" si="19"/>
        <v>0</v>
      </c>
      <c r="BL324" s="148" t="s">
        <v>126</v>
      </c>
      <c r="BM324" s="266" t="s">
        <v>652</v>
      </c>
    </row>
    <row r="325" spans="1:65" s="162" customFormat="1" ht="16.5" customHeight="1">
      <c r="A325" s="158"/>
      <c r="B325" s="159"/>
      <c r="C325" s="302" t="s">
        <v>653</v>
      </c>
      <c r="D325" s="302" t="s">
        <v>186</v>
      </c>
      <c r="E325" s="303"/>
      <c r="F325" s="304" t="s">
        <v>852</v>
      </c>
      <c r="G325" s="305" t="s">
        <v>241</v>
      </c>
      <c r="H325" s="306">
        <v>1</v>
      </c>
      <c r="I325" s="54"/>
      <c r="J325" s="307">
        <f t="shared" si="10"/>
        <v>0</v>
      </c>
      <c r="K325" s="308"/>
      <c r="L325" s="309"/>
      <c r="M325" s="310" t="s">
        <v>1</v>
      </c>
      <c r="N325" s="311" t="s">
        <v>40</v>
      </c>
      <c r="O325" s="263"/>
      <c r="P325" s="264">
        <f t="shared" si="11"/>
        <v>0</v>
      </c>
      <c r="Q325" s="264">
        <v>0.014</v>
      </c>
      <c r="R325" s="264">
        <f t="shared" si="12"/>
        <v>0.014</v>
      </c>
      <c r="S325" s="264">
        <v>0</v>
      </c>
      <c r="T325" s="265">
        <f t="shared" si="13"/>
        <v>0</v>
      </c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R325" s="266" t="s">
        <v>153</v>
      </c>
      <c r="AT325" s="266" t="s">
        <v>186</v>
      </c>
      <c r="AU325" s="266" t="s">
        <v>84</v>
      </c>
      <c r="AY325" s="148" t="s">
        <v>120</v>
      </c>
      <c r="BE325" s="267">
        <f t="shared" si="14"/>
        <v>0</v>
      </c>
      <c r="BF325" s="267">
        <f t="shared" si="15"/>
        <v>0</v>
      </c>
      <c r="BG325" s="267">
        <f t="shared" si="16"/>
        <v>0</v>
      </c>
      <c r="BH325" s="267">
        <f t="shared" si="17"/>
        <v>0</v>
      </c>
      <c r="BI325" s="267">
        <f t="shared" si="18"/>
        <v>0</v>
      </c>
      <c r="BJ325" s="148" t="s">
        <v>82</v>
      </c>
      <c r="BK325" s="267">
        <f t="shared" si="19"/>
        <v>0</v>
      </c>
      <c r="BL325" s="148" t="s">
        <v>126</v>
      </c>
      <c r="BM325" s="266" t="s">
        <v>654</v>
      </c>
    </row>
    <row r="326" spans="1:65" s="162" customFormat="1" ht="16.5" customHeight="1">
      <c r="A326" s="158"/>
      <c r="B326" s="159"/>
      <c r="C326" s="302" t="s">
        <v>655</v>
      </c>
      <c r="D326" s="302" t="s">
        <v>186</v>
      </c>
      <c r="E326" s="303"/>
      <c r="F326" s="304" t="s">
        <v>853</v>
      </c>
      <c r="G326" s="305" t="s">
        <v>241</v>
      </c>
      <c r="H326" s="306">
        <v>3</v>
      </c>
      <c r="I326" s="54"/>
      <c r="J326" s="307">
        <f t="shared" si="10"/>
        <v>0</v>
      </c>
      <c r="K326" s="308"/>
      <c r="L326" s="309"/>
      <c r="M326" s="310" t="s">
        <v>1</v>
      </c>
      <c r="N326" s="311" t="s">
        <v>40</v>
      </c>
      <c r="O326" s="263"/>
      <c r="P326" s="264">
        <f t="shared" si="11"/>
        <v>0</v>
      </c>
      <c r="Q326" s="264">
        <v>0.01</v>
      </c>
      <c r="R326" s="264">
        <f t="shared" si="12"/>
        <v>0.03</v>
      </c>
      <c r="S326" s="264">
        <v>0</v>
      </c>
      <c r="T326" s="265">
        <f t="shared" si="13"/>
        <v>0</v>
      </c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R326" s="266" t="s">
        <v>153</v>
      </c>
      <c r="AT326" s="266" t="s">
        <v>186</v>
      </c>
      <c r="AU326" s="266" t="s">
        <v>84</v>
      </c>
      <c r="AY326" s="148" t="s">
        <v>120</v>
      </c>
      <c r="BE326" s="267">
        <f t="shared" si="14"/>
        <v>0</v>
      </c>
      <c r="BF326" s="267">
        <f t="shared" si="15"/>
        <v>0</v>
      </c>
      <c r="BG326" s="267">
        <f t="shared" si="16"/>
        <v>0</v>
      </c>
      <c r="BH326" s="267">
        <f t="shared" si="17"/>
        <v>0</v>
      </c>
      <c r="BI326" s="267">
        <f t="shared" si="18"/>
        <v>0</v>
      </c>
      <c r="BJ326" s="148" t="s">
        <v>82</v>
      </c>
      <c r="BK326" s="267">
        <f t="shared" si="19"/>
        <v>0</v>
      </c>
      <c r="BL326" s="148" t="s">
        <v>126</v>
      </c>
      <c r="BM326" s="266" t="s">
        <v>656</v>
      </c>
    </row>
    <row r="327" spans="1:65" s="162" customFormat="1" ht="16.5" customHeight="1">
      <c r="A327" s="158"/>
      <c r="B327" s="159"/>
      <c r="C327" s="302" t="s">
        <v>657</v>
      </c>
      <c r="D327" s="302" t="s">
        <v>186</v>
      </c>
      <c r="E327" s="303"/>
      <c r="F327" s="304" t="s">
        <v>854</v>
      </c>
      <c r="G327" s="305" t="s">
        <v>241</v>
      </c>
      <c r="H327" s="306">
        <v>1</v>
      </c>
      <c r="I327" s="54"/>
      <c r="J327" s="307">
        <f t="shared" si="10"/>
        <v>0</v>
      </c>
      <c r="K327" s="308"/>
      <c r="L327" s="309"/>
      <c r="M327" s="310" t="s">
        <v>1</v>
      </c>
      <c r="N327" s="311" t="s">
        <v>40</v>
      </c>
      <c r="O327" s="263"/>
      <c r="P327" s="264">
        <f t="shared" si="11"/>
        <v>0</v>
      </c>
      <c r="Q327" s="264">
        <v>0.008</v>
      </c>
      <c r="R327" s="264">
        <f t="shared" si="12"/>
        <v>0.008</v>
      </c>
      <c r="S327" s="264">
        <v>0</v>
      </c>
      <c r="T327" s="265">
        <f t="shared" si="13"/>
        <v>0</v>
      </c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R327" s="266" t="s">
        <v>153</v>
      </c>
      <c r="AT327" s="266" t="s">
        <v>186</v>
      </c>
      <c r="AU327" s="266" t="s">
        <v>84</v>
      </c>
      <c r="AY327" s="148" t="s">
        <v>120</v>
      </c>
      <c r="BE327" s="267">
        <f t="shared" si="14"/>
        <v>0</v>
      </c>
      <c r="BF327" s="267">
        <f t="shared" si="15"/>
        <v>0</v>
      </c>
      <c r="BG327" s="267">
        <f t="shared" si="16"/>
        <v>0</v>
      </c>
      <c r="BH327" s="267">
        <f t="shared" si="17"/>
        <v>0</v>
      </c>
      <c r="BI327" s="267">
        <f t="shared" si="18"/>
        <v>0</v>
      </c>
      <c r="BJ327" s="148" t="s">
        <v>82</v>
      </c>
      <c r="BK327" s="267">
        <f t="shared" si="19"/>
        <v>0</v>
      </c>
      <c r="BL327" s="148" t="s">
        <v>126</v>
      </c>
      <c r="BM327" s="266" t="s">
        <v>658</v>
      </c>
    </row>
    <row r="328" spans="1:65" s="162" customFormat="1" ht="23.25" customHeight="1">
      <c r="A328" s="158"/>
      <c r="B328" s="159"/>
      <c r="C328" s="302" t="s">
        <v>855</v>
      </c>
      <c r="D328" s="302" t="s">
        <v>186</v>
      </c>
      <c r="E328" s="303"/>
      <c r="F328" s="304" t="s">
        <v>856</v>
      </c>
      <c r="G328" s="305" t="s">
        <v>241</v>
      </c>
      <c r="H328" s="306">
        <v>1</v>
      </c>
      <c r="I328" s="54"/>
      <c r="J328" s="307">
        <f aca="true" t="shared" si="70" ref="J328">ROUND(I328*H328,2)</f>
        <v>0</v>
      </c>
      <c r="K328" s="308"/>
      <c r="L328" s="309"/>
      <c r="M328" s="310" t="s">
        <v>1</v>
      </c>
      <c r="N328" s="311" t="s">
        <v>40</v>
      </c>
      <c r="O328" s="263"/>
      <c r="P328" s="264">
        <f aca="true" t="shared" si="71" ref="P328">O328*H328</f>
        <v>0</v>
      </c>
      <c r="Q328" s="264">
        <v>0.008</v>
      </c>
      <c r="R328" s="264">
        <f aca="true" t="shared" si="72" ref="R328">Q328*H328</f>
        <v>0.008</v>
      </c>
      <c r="S328" s="264">
        <v>0</v>
      </c>
      <c r="T328" s="265">
        <f aca="true" t="shared" si="73" ref="T328">S328*H328</f>
        <v>0</v>
      </c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R328" s="266" t="s">
        <v>153</v>
      </c>
      <c r="AT328" s="266" t="s">
        <v>186</v>
      </c>
      <c r="AU328" s="266" t="s">
        <v>84</v>
      </c>
      <c r="AY328" s="148" t="s">
        <v>120</v>
      </c>
      <c r="BE328" s="267">
        <f aca="true" t="shared" si="74" ref="BE328">IF(N328="základní",J328,0)</f>
        <v>0</v>
      </c>
      <c r="BF328" s="267">
        <f aca="true" t="shared" si="75" ref="BF328">IF(N328="snížená",J328,0)</f>
        <v>0</v>
      </c>
      <c r="BG328" s="267">
        <f aca="true" t="shared" si="76" ref="BG328">IF(N328="zákl. přenesená",J328,0)</f>
        <v>0</v>
      </c>
      <c r="BH328" s="267">
        <f aca="true" t="shared" si="77" ref="BH328">IF(N328="sníž. přenesená",J328,0)</f>
        <v>0</v>
      </c>
      <c r="BI328" s="267">
        <f aca="true" t="shared" si="78" ref="BI328">IF(N328="nulová",J328,0)</f>
        <v>0</v>
      </c>
      <c r="BJ328" s="148" t="s">
        <v>82</v>
      </c>
      <c r="BK328" s="267">
        <f aca="true" t="shared" si="79" ref="BK328">ROUND(I328*H328,2)</f>
        <v>0</v>
      </c>
      <c r="BL328" s="148" t="s">
        <v>126</v>
      </c>
      <c r="BM328" s="266" t="s">
        <v>658</v>
      </c>
    </row>
    <row r="329" spans="1:65" s="162" customFormat="1" ht="24.2" customHeight="1">
      <c r="A329" s="158"/>
      <c r="B329" s="159"/>
      <c r="C329" s="302" t="s">
        <v>659</v>
      </c>
      <c r="D329" s="302" t="s">
        <v>186</v>
      </c>
      <c r="E329" s="303" t="s">
        <v>660</v>
      </c>
      <c r="F329" s="304" t="s">
        <v>661</v>
      </c>
      <c r="G329" s="305" t="s">
        <v>241</v>
      </c>
      <c r="H329" s="306">
        <v>1</v>
      </c>
      <c r="I329" s="54"/>
      <c r="J329" s="307">
        <f t="shared" si="10"/>
        <v>0</v>
      </c>
      <c r="K329" s="308"/>
      <c r="L329" s="309"/>
      <c r="M329" s="310" t="s">
        <v>1</v>
      </c>
      <c r="N329" s="311" t="s">
        <v>40</v>
      </c>
      <c r="O329" s="263"/>
      <c r="P329" s="264">
        <f t="shared" si="11"/>
        <v>0</v>
      </c>
      <c r="Q329" s="264">
        <v>0.0156</v>
      </c>
      <c r="R329" s="264">
        <f t="shared" si="12"/>
        <v>0.0156</v>
      </c>
      <c r="S329" s="264">
        <v>0</v>
      </c>
      <c r="T329" s="265">
        <f t="shared" si="13"/>
        <v>0</v>
      </c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R329" s="266" t="s">
        <v>153</v>
      </c>
      <c r="AT329" s="266" t="s">
        <v>186</v>
      </c>
      <c r="AU329" s="266" t="s">
        <v>84</v>
      </c>
      <c r="AY329" s="148" t="s">
        <v>120</v>
      </c>
      <c r="BE329" s="267">
        <f t="shared" si="14"/>
        <v>0</v>
      </c>
      <c r="BF329" s="267">
        <f t="shared" si="15"/>
        <v>0</v>
      </c>
      <c r="BG329" s="267">
        <f t="shared" si="16"/>
        <v>0</v>
      </c>
      <c r="BH329" s="267">
        <f t="shared" si="17"/>
        <v>0</v>
      </c>
      <c r="BI329" s="267">
        <f t="shared" si="18"/>
        <v>0</v>
      </c>
      <c r="BJ329" s="148" t="s">
        <v>82</v>
      </c>
      <c r="BK329" s="267">
        <f t="shared" si="19"/>
        <v>0</v>
      </c>
      <c r="BL329" s="148" t="s">
        <v>126</v>
      </c>
      <c r="BM329" s="266" t="s">
        <v>662</v>
      </c>
    </row>
    <row r="330" spans="1:65" s="162" customFormat="1" ht="33" customHeight="1">
      <c r="A330" s="158"/>
      <c r="B330" s="159"/>
      <c r="C330" s="302" t="s">
        <v>663</v>
      </c>
      <c r="D330" s="302" t="s">
        <v>186</v>
      </c>
      <c r="E330" s="303" t="s">
        <v>664</v>
      </c>
      <c r="F330" s="304" t="s">
        <v>665</v>
      </c>
      <c r="G330" s="305" t="s">
        <v>241</v>
      </c>
      <c r="H330" s="306">
        <v>1</v>
      </c>
      <c r="I330" s="54"/>
      <c r="J330" s="307">
        <f t="shared" si="10"/>
        <v>0</v>
      </c>
      <c r="K330" s="308"/>
      <c r="L330" s="309"/>
      <c r="M330" s="310" t="s">
        <v>1</v>
      </c>
      <c r="N330" s="311" t="s">
        <v>40</v>
      </c>
      <c r="O330" s="263"/>
      <c r="P330" s="264">
        <f t="shared" si="11"/>
        <v>0</v>
      </c>
      <c r="Q330" s="264">
        <v>0.0212</v>
      </c>
      <c r="R330" s="264">
        <f t="shared" si="12"/>
        <v>0.0212</v>
      </c>
      <c r="S330" s="264">
        <v>0</v>
      </c>
      <c r="T330" s="265">
        <f t="shared" si="13"/>
        <v>0</v>
      </c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R330" s="266" t="s">
        <v>153</v>
      </c>
      <c r="AT330" s="266" t="s">
        <v>186</v>
      </c>
      <c r="AU330" s="266" t="s">
        <v>84</v>
      </c>
      <c r="AY330" s="148" t="s">
        <v>120</v>
      </c>
      <c r="BE330" s="267">
        <f t="shared" si="14"/>
        <v>0</v>
      </c>
      <c r="BF330" s="267">
        <f t="shared" si="15"/>
        <v>0</v>
      </c>
      <c r="BG330" s="267">
        <f t="shared" si="16"/>
        <v>0</v>
      </c>
      <c r="BH330" s="267">
        <f t="shared" si="17"/>
        <v>0</v>
      </c>
      <c r="BI330" s="267">
        <f t="shared" si="18"/>
        <v>0</v>
      </c>
      <c r="BJ330" s="148" t="s">
        <v>82</v>
      </c>
      <c r="BK330" s="267">
        <f t="shared" si="19"/>
        <v>0</v>
      </c>
      <c r="BL330" s="148" t="s">
        <v>126</v>
      </c>
      <c r="BM330" s="266" t="s">
        <v>666</v>
      </c>
    </row>
    <row r="331" spans="1:65" s="162" customFormat="1" ht="33" customHeight="1">
      <c r="A331" s="158"/>
      <c r="B331" s="159"/>
      <c r="C331" s="302" t="s">
        <v>667</v>
      </c>
      <c r="D331" s="302" t="s">
        <v>186</v>
      </c>
      <c r="E331" s="303" t="s">
        <v>668</v>
      </c>
      <c r="F331" s="304" t="s">
        <v>669</v>
      </c>
      <c r="G331" s="305" t="s">
        <v>241</v>
      </c>
      <c r="H331" s="306">
        <v>1</v>
      </c>
      <c r="I331" s="54"/>
      <c r="J331" s="307">
        <f t="shared" si="10"/>
        <v>0</v>
      </c>
      <c r="K331" s="308"/>
      <c r="L331" s="309"/>
      <c r="M331" s="310" t="s">
        <v>1</v>
      </c>
      <c r="N331" s="311" t="s">
        <v>40</v>
      </c>
      <c r="O331" s="263"/>
      <c r="P331" s="264">
        <f t="shared" si="11"/>
        <v>0</v>
      </c>
      <c r="Q331" s="264">
        <v>0.0069</v>
      </c>
      <c r="R331" s="264">
        <f t="shared" si="12"/>
        <v>0.0069</v>
      </c>
      <c r="S331" s="264">
        <v>0</v>
      </c>
      <c r="T331" s="265">
        <f t="shared" si="13"/>
        <v>0</v>
      </c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R331" s="266" t="s">
        <v>153</v>
      </c>
      <c r="AT331" s="266" t="s">
        <v>186</v>
      </c>
      <c r="AU331" s="266" t="s">
        <v>84</v>
      </c>
      <c r="AY331" s="148" t="s">
        <v>120</v>
      </c>
      <c r="BE331" s="267">
        <f t="shared" si="14"/>
        <v>0</v>
      </c>
      <c r="BF331" s="267">
        <f t="shared" si="15"/>
        <v>0</v>
      </c>
      <c r="BG331" s="267">
        <f t="shared" si="16"/>
        <v>0</v>
      </c>
      <c r="BH331" s="267">
        <f t="shared" si="17"/>
        <v>0</v>
      </c>
      <c r="BI331" s="267">
        <f t="shared" si="18"/>
        <v>0</v>
      </c>
      <c r="BJ331" s="148" t="s">
        <v>82</v>
      </c>
      <c r="BK331" s="267">
        <f t="shared" si="19"/>
        <v>0</v>
      </c>
      <c r="BL331" s="148" t="s">
        <v>126</v>
      </c>
      <c r="BM331" s="266" t="s">
        <v>670</v>
      </c>
    </row>
    <row r="332" spans="1:65" s="162" customFormat="1" ht="33" customHeight="1">
      <c r="A332" s="158"/>
      <c r="B332" s="159"/>
      <c r="C332" s="302" t="s">
        <v>671</v>
      </c>
      <c r="D332" s="302" t="s">
        <v>186</v>
      </c>
      <c r="E332" s="303" t="s">
        <v>672</v>
      </c>
      <c r="F332" s="304" t="s">
        <v>673</v>
      </c>
      <c r="G332" s="305" t="s">
        <v>241</v>
      </c>
      <c r="H332" s="306">
        <v>2</v>
      </c>
      <c r="I332" s="54"/>
      <c r="J332" s="307">
        <f t="shared" si="10"/>
        <v>0</v>
      </c>
      <c r="K332" s="308"/>
      <c r="L332" s="309"/>
      <c r="M332" s="310" t="s">
        <v>1</v>
      </c>
      <c r="N332" s="311" t="s">
        <v>40</v>
      </c>
      <c r="O332" s="263"/>
      <c r="P332" s="264">
        <f t="shared" si="11"/>
        <v>0</v>
      </c>
      <c r="Q332" s="264">
        <v>0.016</v>
      </c>
      <c r="R332" s="264">
        <f t="shared" si="12"/>
        <v>0.032</v>
      </c>
      <c r="S332" s="264">
        <v>0</v>
      </c>
      <c r="T332" s="265">
        <f t="shared" si="13"/>
        <v>0</v>
      </c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R332" s="266" t="s">
        <v>153</v>
      </c>
      <c r="AT332" s="266" t="s">
        <v>186</v>
      </c>
      <c r="AU332" s="266" t="s">
        <v>84</v>
      </c>
      <c r="AY332" s="148" t="s">
        <v>120</v>
      </c>
      <c r="BE332" s="267">
        <f t="shared" si="14"/>
        <v>0</v>
      </c>
      <c r="BF332" s="267">
        <f t="shared" si="15"/>
        <v>0</v>
      </c>
      <c r="BG332" s="267">
        <f t="shared" si="16"/>
        <v>0</v>
      </c>
      <c r="BH332" s="267">
        <f t="shared" si="17"/>
        <v>0</v>
      </c>
      <c r="BI332" s="267">
        <f t="shared" si="18"/>
        <v>0</v>
      </c>
      <c r="BJ332" s="148" t="s">
        <v>82</v>
      </c>
      <c r="BK332" s="267">
        <f t="shared" si="19"/>
        <v>0</v>
      </c>
      <c r="BL332" s="148" t="s">
        <v>126</v>
      </c>
      <c r="BM332" s="266" t="s">
        <v>674</v>
      </c>
    </row>
    <row r="333" spans="1:65" s="162" customFormat="1" ht="24.2" customHeight="1">
      <c r="A333" s="158"/>
      <c r="B333" s="159"/>
      <c r="C333" s="302" t="s">
        <v>675</v>
      </c>
      <c r="D333" s="302" t="s">
        <v>186</v>
      </c>
      <c r="E333" s="303" t="s">
        <v>676</v>
      </c>
      <c r="F333" s="304" t="s">
        <v>677</v>
      </c>
      <c r="G333" s="305" t="s">
        <v>241</v>
      </c>
      <c r="H333" s="306">
        <v>1</v>
      </c>
      <c r="I333" s="54"/>
      <c r="J333" s="307">
        <f t="shared" si="10"/>
        <v>0</v>
      </c>
      <c r="K333" s="308"/>
      <c r="L333" s="309"/>
      <c r="M333" s="310" t="s">
        <v>1</v>
      </c>
      <c r="N333" s="311" t="s">
        <v>40</v>
      </c>
      <c r="O333" s="263"/>
      <c r="P333" s="264">
        <f t="shared" si="11"/>
        <v>0</v>
      </c>
      <c r="Q333" s="264">
        <v>0.014</v>
      </c>
      <c r="R333" s="264">
        <f t="shared" si="12"/>
        <v>0.014</v>
      </c>
      <c r="S333" s="264">
        <v>0</v>
      </c>
      <c r="T333" s="265">
        <f t="shared" si="13"/>
        <v>0</v>
      </c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R333" s="266" t="s">
        <v>153</v>
      </c>
      <c r="AT333" s="266" t="s">
        <v>186</v>
      </c>
      <c r="AU333" s="266" t="s">
        <v>84</v>
      </c>
      <c r="AY333" s="148" t="s">
        <v>120</v>
      </c>
      <c r="BE333" s="267">
        <f t="shared" si="14"/>
        <v>0</v>
      </c>
      <c r="BF333" s="267">
        <f t="shared" si="15"/>
        <v>0</v>
      </c>
      <c r="BG333" s="267">
        <f t="shared" si="16"/>
        <v>0</v>
      </c>
      <c r="BH333" s="267">
        <f t="shared" si="17"/>
        <v>0</v>
      </c>
      <c r="BI333" s="267">
        <f t="shared" si="18"/>
        <v>0</v>
      </c>
      <c r="BJ333" s="148" t="s">
        <v>82</v>
      </c>
      <c r="BK333" s="267">
        <f t="shared" si="19"/>
        <v>0</v>
      </c>
      <c r="BL333" s="148" t="s">
        <v>126</v>
      </c>
      <c r="BM333" s="266" t="s">
        <v>678</v>
      </c>
    </row>
    <row r="334" spans="1:65" s="162" customFormat="1" ht="21.75" customHeight="1">
      <c r="A334" s="158"/>
      <c r="B334" s="159"/>
      <c r="C334" s="302" t="s">
        <v>679</v>
      </c>
      <c r="D334" s="302" t="s">
        <v>186</v>
      </c>
      <c r="E334" s="303" t="s">
        <v>680</v>
      </c>
      <c r="F334" s="304" t="s">
        <v>681</v>
      </c>
      <c r="G334" s="305" t="s">
        <v>241</v>
      </c>
      <c r="H334" s="306">
        <v>2</v>
      </c>
      <c r="I334" s="54"/>
      <c r="J334" s="307">
        <f t="shared" si="10"/>
        <v>0</v>
      </c>
      <c r="K334" s="308"/>
      <c r="L334" s="309"/>
      <c r="M334" s="310" t="s">
        <v>1</v>
      </c>
      <c r="N334" s="311" t="s">
        <v>40</v>
      </c>
      <c r="O334" s="263"/>
      <c r="P334" s="264">
        <f t="shared" si="11"/>
        <v>0</v>
      </c>
      <c r="Q334" s="264">
        <v>0.0035</v>
      </c>
      <c r="R334" s="264">
        <f t="shared" si="12"/>
        <v>0.007</v>
      </c>
      <c r="S334" s="264">
        <v>0</v>
      </c>
      <c r="T334" s="265">
        <f t="shared" si="13"/>
        <v>0</v>
      </c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R334" s="266" t="s">
        <v>153</v>
      </c>
      <c r="AT334" s="266" t="s">
        <v>186</v>
      </c>
      <c r="AU334" s="266" t="s">
        <v>84</v>
      </c>
      <c r="AY334" s="148" t="s">
        <v>120</v>
      </c>
      <c r="BE334" s="267">
        <f t="shared" si="14"/>
        <v>0</v>
      </c>
      <c r="BF334" s="267">
        <f t="shared" si="15"/>
        <v>0</v>
      </c>
      <c r="BG334" s="267">
        <f t="shared" si="16"/>
        <v>0</v>
      </c>
      <c r="BH334" s="267">
        <f t="shared" si="17"/>
        <v>0</v>
      </c>
      <c r="BI334" s="267">
        <f t="shared" si="18"/>
        <v>0</v>
      </c>
      <c r="BJ334" s="148" t="s">
        <v>82</v>
      </c>
      <c r="BK334" s="267">
        <f t="shared" si="19"/>
        <v>0</v>
      </c>
      <c r="BL334" s="148" t="s">
        <v>126</v>
      </c>
      <c r="BM334" s="266" t="s">
        <v>682</v>
      </c>
    </row>
    <row r="335" spans="1:65" s="162" customFormat="1" ht="24.2" customHeight="1">
      <c r="A335" s="158"/>
      <c r="B335" s="159"/>
      <c r="C335" s="302" t="s">
        <v>683</v>
      </c>
      <c r="D335" s="302" t="s">
        <v>186</v>
      </c>
      <c r="E335" s="303" t="s">
        <v>684</v>
      </c>
      <c r="F335" s="304" t="s">
        <v>685</v>
      </c>
      <c r="G335" s="305" t="s">
        <v>241</v>
      </c>
      <c r="H335" s="306">
        <v>2</v>
      </c>
      <c r="I335" s="54"/>
      <c r="J335" s="307">
        <f t="shared" si="10"/>
        <v>0</v>
      </c>
      <c r="K335" s="308"/>
      <c r="L335" s="309"/>
      <c r="M335" s="310" t="s">
        <v>1</v>
      </c>
      <c r="N335" s="311" t="s">
        <v>40</v>
      </c>
      <c r="O335" s="263"/>
      <c r="P335" s="264">
        <f t="shared" si="11"/>
        <v>0</v>
      </c>
      <c r="Q335" s="264">
        <v>0.004</v>
      </c>
      <c r="R335" s="264">
        <f t="shared" si="12"/>
        <v>0.008</v>
      </c>
      <c r="S335" s="264">
        <v>0</v>
      </c>
      <c r="T335" s="265">
        <f t="shared" si="13"/>
        <v>0</v>
      </c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R335" s="266" t="s">
        <v>153</v>
      </c>
      <c r="AT335" s="266" t="s">
        <v>186</v>
      </c>
      <c r="AU335" s="266" t="s">
        <v>84</v>
      </c>
      <c r="AY335" s="148" t="s">
        <v>120</v>
      </c>
      <c r="BE335" s="267">
        <f t="shared" si="14"/>
        <v>0</v>
      </c>
      <c r="BF335" s="267">
        <f t="shared" si="15"/>
        <v>0</v>
      </c>
      <c r="BG335" s="267">
        <f t="shared" si="16"/>
        <v>0</v>
      </c>
      <c r="BH335" s="267">
        <f t="shared" si="17"/>
        <v>0</v>
      </c>
      <c r="BI335" s="267">
        <f t="shared" si="18"/>
        <v>0</v>
      </c>
      <c r="BJ335" s="148" t="s">
        <v>82</v>
      </c>
      <c r="BK335" s="267">
        <f t="shared" si="19"/>
        <v>0</v>
      </c>
      <c r="BL335" s="148" t="s">
        <v>126</v>
      </c>
      <c r="BM335" s="266" t="s">
        <v>686</v>
      </c>
    </row>
    <row r="336" spans="1:65" s="162" customFormat="1" ht="24.2" customHeight="1">
      <c r="A336" s="158"/>
      <c r="B336" s="159"/>
      <c r="C336" s="254" t="s">
        <v>687</v>
      </c>
      <c r="D336" s="254" t="s">
        <v>122</v>
      </c>
      <c r="E336" s="255" t="s">
        <v>688</v>
      </c>
      <c r="F336" s="256" t="s">
        <v>689</v>
      </c>
      <c r="G336" s="257" t="s">
        <v>140</v>
      </c>
      <c r="H336" s="258">
        <v>13.3</v>
      </c>
      <c r="I336" s="77"/>
      <c r="J336" s="259">
        <f t="shared" si="10"/>
        <v>0</v>
      </c>
      <c r="K336" s="260"/>
      <c r="L336" s="159"/>
      <c r="M336" s="261" t="s">
        <v>1</v>
      </c>
      <c r="N336" s="262" t="s">
        <v>40</v>
      </c>
      <c r="O336" s="263"/>
      <c r="P336" s="264">
        <f t="shared" si="11"/>
        <v>0</v>
      </c>
      <c r="Q336" s="264">
        <v>0</v>
      </c>
      <c r="R336" s="264">
        <f t="shared" si="12"/>
        <v>0</v>
      </c>
      <c r="S336" s="264">
        <v>0</v>
      </c>
      <c r="T336" s="265">
        <f t="shared" si="13"/>
        <v>0</v>
      </c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R336" s="266" t="s">
        <v>126</v>
      </c>
      <c r="AT336" s="266" t="s">
        <v>122</v>
      </c>
      <c r="AU336" s="266" t="s">
        <v>84</v>
      </c>
      <c r="AY336" s="148" t="s">
        <v>120</v>
      </c>
      <c r="BE336" s="267">
        <f t="shared" si="14"/>
        <v>0</v>
      </c>
      <c r="BF336" s="267">
        <f t="shared" si="15"/>
        <v>0</v>
      </c>
      <c r="BG336" s="267">
        <f t="shared" si="16"/>
        <v>0</v>
      </c>
      <c r="BH336" s="267">
        <f t="shared" si="17"/>
        <v>0</v>
      </c>
      <c r="BI336" s="267">
        <f t="shared" si="18"/>
        <v>0</v>
      </c>
      <c r="BJ336" s="148" t="s">
        <v>82</v>
      </c>
      <c r="BK336" s="267">
        <f t="shared" si="19"/>
        <v>0</v>
      </c>
      <c r="BL336" s="148" t="s">
        <v>126</v>
      </c>
      <c r="BM336" s="266" t="s">
        <v>690</v>
      </c>
    </row>
    <row r="337" spans="2:51" s="268" customFormat="1" ht="12">
      <c r="B337" s="269"/>
      <c r="C337" s="270"/>
      <c r="D337" s="271" t="s">
        <v>128</v>
      </c>
      <c r="E337" s="272" t="s">
        <v>1</v>
      </c>
      <c r="F337" s="273" t="s">
        <v>691</v>
      </c>
      <c r="G337" s="270"/>
      <c r="H337" s="274">
        <v>13.3</v>
      </c>
      <c r="I337" s="56"/>
      <c r="J337" s="270"/>
      <c r="L337" s="269"/>
      <c r="M337" s="275"/>
      <c r="N337" s="276"/>
      <c r="O337" s="276"/>
      <c r="P337" s="276"/>
      <c r="Q337" s="276"/>
      <c r="R337" s="276"/>
      <c r="S337" s="276"/>
      <c r="T337" s="277"/>
      <c r="AT337" s="278" t="s">
        <v>128</v>
      </c>
      <c r="AU337" s="278" t="s">
        <v>84</v>
      </c>
      <c r="AV337" s="268" t="s">
        <v>84</v>
      </c>
      <c r="AW337" s="268" t="s">
        <v>31</v>
      </c>
      <c r="AX337" s="268" t="s">
        <v>82</v>
      </c>
      <c r="AY337" s="278" t="s">
        <v>120</v>
      </c>
    </row>
    <row r="338" spans="1:65" s="162" customFormat="1" ht="24.2" customHeight="1">
      <c r="A338" s="158"/>
      <c r="B338" s="159"/>
      <c r="C338" s="302" t="s">
        <v>692</v>
      </c>
      <c r="D338" s="302" t="s">
        <v>186</v>
      </c>
      <c r="E338" s="303" t="s">
        <v>693</v>
      </c>
      <c r="F338" s="304" t="s">
        <v>694</v>
      </c>
      <c r="G338" s="305" t="s">
        <v>140</v>
      </c>
      <c r="H338" s="306">
        <v>13.3</v>
      </c>
      <c r="I338" s="54"/>
      <c r="J338" s="307">
        <f aca="true" t="shared" si="80" ref="J338:J355">ROUND(I338*H338,2)</f>
        <v>0</v>
      </c>
      <c r="K338" s="308"/>
      <c r="L338" s="309"/>
      <c r="M338" s="310" t="s">
        <v>1</v>
      </c>
      <c r="N338" s="311" t="s">
        <v>40</v>
      </c>
      <c r="O338" s="263"/>
      <c r="P338" s="264">
        <f aca="true" t="shared" si="81" ref="P338:P355">O338*H338</f>
        <v>0</v>
      </c>
      <c r="Q338" s="264">
        <v>0.00028</v>
      </c>
      <c r="R338" s="264">
        <f aca="true" t="shared" si="82" ref="R338:R355">Q338*H338</f>
        <v>0.003724</v>
      </c>
      <c r="S338" s="264">
        <v>0</v>
      </c>
      <c r="T338" s="265">
        <f aca="true" t="shared" si="83" ref="T338:T355">S338*H338</f>
        <v>0</v>
      </c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R338" s="266" t="s">
        <v>153</v>
      </c>
      <c r="AT338" s="266" t="s">
        <v>186</v>
      </c>
      <c r="AU338" s="266" t="s">
        <v>84</v>
      </c>
      <c r="AY338" s="148" t="s">
        <v>120</v>
      </c>
      <c r="BE338" s="267">
        <f aca="true" t="shared" si="84" ref="BE338:BE355">IF(N338="základní",J338,0)</f>
        <v>0</v>
      </c>
      <c r="BF338" s="267">
        <f aca="true" t="shared" si="85" ref="BF338:BF355">IF(N338="snížená",J338,0)</f>
        <v>0</v>
      </c>
      <c r="BG338" s="267">
        <f aca="true" t="shared" si="86" ref="BG338:BG355">IF(N338="zákl. přenesená",J338,0)</f>
        <v>0</v>
      </c>
      <c r="BH338" s="267">
        <f aca="true" t="shared" si="87" ref="BH338:BH355">IF(N338="sníž. přenesená",J338,0)</f>
        <v>0</v>
      </c>
      <c r="BI338" s="267">
        <f aca="true" t="shared" si="88" ref="BI338:BI355">IF(N338="nulová",J338,0)</f>
        <v>0</v>
      </c>
      <c r="BJ338" s="148" t="s">
        <v>82</v>
      </c>
      <c r="BK338" s="267">
        <f aca="true" t="shared" si="89" ref="BK338:BK355">ROUND(I338*H338,2)</f>
        <v>0</v>
      </c>
      <c r="BL338" s="148" t="s">
        <v>126</v>
      </c>
      <c r="BM338" s="266" t="s">
        <v>695</v>
      </c>
    </row>
    <row r="339" spans="1:65" s="162" customFormat="1" ht="16.5" customHeight="1">
      <c r="A339" s="158"/>
      <c r="B339" s="159"/>
      <c r="C339" s="302" t="s">
        <v>696</v>
      </c>
      <c r="D339" s="302" t="s">
        <v>186</v>
      </c>
      <c r="E339" s="303" t="s">
        <v>697</v>
      </c>
      <c r="F339" s="304" t="s">
        <v>860</v>
      </c>
      <c r="G339" s="305" t="s">
        <v>241</v>
      </c>
      <c r="H339" s="306">
        <v>2</v>
      </c>
      <c r="I339" s="54"/>
      <c r="J339" s="307">
        <f t="shared" si="80"/>
        <v>0</v>
      </c>
      <c r="K339" s="308"/>
      <c r="L339" s="309"/>
      <c r="M339" s="310" t="s">
        <v>1</v>
      </c>
      <c r="N339" s="311" t="s">
        <v>40</v>
      </c>
      <c r="O339" s="263"/>
      <c r="P339" s="264">
        <f t="shared" si="81"/>
        <v>0</v>
      </c>
      <c r="Q339" s="264">
        <v>0.00036</v>
      </c>
      <c r="R339" s="264">
        <f t="shared" si="82"/>
        <v>0.00072</v>
      </c>
      <c r="S339" s="264">
        <v>0</v>
      </c>
      <c r="T339" s="265">
        <f t="shared" si="83"/>
        <v>0</v>
      </c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R339" s="266" t="s">
        <v>153</v>
      </c>
      <c r="AT339" s="266" t="s">
        <v>186</v>
      </c>
      <c r="AU339" s="266" t="s">
        <v>84</v>
      </c>
      <c r="AY339" s="148" t="s">
        <v>120</v>
      </c>
      <c r="BE339" s="267">
        <f t="shared" si="84"/>
        <v>0</v>
      </c>
      <c r="BF339" s="267">
        <f t="shared" si="85"/>
        <v>0</v>
      </c>
      <c r="BG339" s="267">
        <f t="shared" si="86"/>
        <v>0</v>
      </c>
      <c r="BH339" s="267">
        <f t="shared" si="87"/>
        <v>0</v>
      </c>
      <c r="BI339" s="267">
        <f t="shared" si="88"/>
        <v>0</v>
      </c>
      <c r="BJ339" s="148" t="s">
        <v>82</v>
      </c>
      <c r="BK339" s="267">
        <f t="shared" si="89"/>
        <v>0</v>
      </c>
      <c r="BL339" s="148" t="s">
        <v>126</v>
      </c>
      <c r="BM339" s="266" t="s">
        <v>698</v>
      </c>
    </row>
    <row r="340" spans="1:65" s="162" customFormat="1" ht="16.5" customHeight="1">
      <c r="A340" s="158"/>
      <c r="B340" s="159"/>
      <c r="C340" s="302" t="s">
        <v>699</v>
      </c>
      <c r="D340" s="302" t="s">
        <v>186</v>
      </c>
      <c r="E340" s="303" t="s">
        <v>700</v>
      </c>
      <c r="F340" s="304" t="s">
        <v>861</v>
      </c>
      <c r="G340" s="305" t="s">
        <v>241</v>
      </c>
      <c r="H340" s="306">
        <v>1</v>
      </c>
      <c r="I340" s="54"/>
      <c r="J340" s="307">
        <f t="shared" si="80"/>
        <v>0</v>
      </c>
      <c r="K340" s="308"/>
      <c r="L340" s="309"/>
      <c r="M340" s="310" t="s">
        <v>1</v>
      </c>
      <c r="N340" s="311" t="s">
        <v>40</v>
      </c>
      <c r="O340" s="263"/>
      <c r="P340" s="264">
        <f t="shared" si="81"/>
        <v>0</v>
      </c>
      <c r="Q340" s="264">
        <v>0.00036</v>
      </c>
      <c r="R340" s="264">
        <f t="shared" si="82"/>
        <v>0.00036</v>
      </c>
      <c r="S340" s="264">
        <v>0</v>
      </c>
      <c r="T340" s="265">
        <f t="shared" si="83"/>
        <v>0</v>
      </c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R340" s="266" t="s">
        <v>153</v>
      </c>
      <c r="AT340" s="266" t="s">
        <v>186</v>
      </c>
      <c r="AU340" s="266" t="s">
        <v>84</v>
      </c>
      <c r="AY340" s="148" t="s">
        <v>120</v>
      </c>
      <c r="BE340" s="267">
        <f t="shared" si="84"/>
        <v>0</v>
      </c>
      <c r="BF340" s="267">
        <f t="shared" si="85"/>
        <v>0</v>
      </c>
      <c r="BG340" s="267">
        <f t="shared" si="86"/>
        <v>0</v>
      </c>
      <c r="BH340" s="267">
        <f t="shared" si="87"/>
        <v>0</v>
      </c>
      <c r="BI340" s="267">
        <f t="shared" si="88"/>
        <v>0</v>
      </c>
      <c r="BJ340" s="148" t="s">
        <v>82</v>
      </c>
      <c r="BK340" s="267">
        <f t="shared" si="89"/>
        <v>0</v>
      </c>
      <c r="BL340" s="148" t="s">
        <v>126</v>
      </c>
      <c r="BM340" s="266" t="s">
        <v>701</v>
      </c>
    </row>
    <row r="341" spans="1:65" s="162" customFormat="1" ht="16.5" customHeight="1">
      <c r="A341" s="158"/>
      <c r="B341" s="159"/>
      <c r="C341" s="254" t="s">
        <v>702</v>
      </c>
      <c r="D341" s="254" t="s">
        <v>122</v>
      </c>
      <c r="E341" s="255" t="s">
        <v>703</v>
      </c>
      <c r="F341" s="256" t="s">
        <v>704</v>
      </c>
      <c r="G341" s="257" t="s">
        <v>241</v>
      </c>
      <c r="H341" s="258">
        <v>3</v>
      </c>
      <c r="I341" s="77"/>
      <c r="J341" s="259">
        <f t="shared" si="80"/>
        <v>0</v>
      </c>
      <c r="K341" s="260"/>
      <c r="L341" s="159"/>
      <c r="M341" s="261" t="s">
        <v>1</v>
      </c>
      <c r="N341" s="262" t="s">
        <v>40</v>
      </c>
      <c r="O341" s="263"/>
      <c r="P341" s="264">
        <f t="shared" si="81"/>
        <v>0</v>
      </c>
      <c r="Q341" s="264">
        <v>0.00024</v>
      </c>
      <c r="R341" s="264">
        <f t="shared" si="82"/>
        <v>0.00072</v>
      </c>
      <c r="S341" s="264">
        <v>0</v>
      </c>
      <c r="T341" s="265">
        <f t="shared" si="83"/>
        <v>0</v>
      </c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R341" s="266" t="s">
        <v>126</v>
      </c>
      <c r="AT341" s="266" t="s">
        <v>122</v>
      </c>
      <c r="AU341" s="266" t="s">
        <v>84</v>
      </c>
      <c r="AY341" s="148" t="s">
        <v>120</v>
      </c>
      <c r="BE341" s="267">
        <f t="shared" si="84"/>
        <v>0</v>
      </c>
      <c r="BF341" s="267">
        <f t="shared" si="85"/>
        <v>0</v>
      </c>
      <c r="BG341" s="267">
        <f t="shared" si="86"/>
        <v>0</v>
      </c>
      <c r="BH341" s="267">
        <f t="shared" si="87"/>
        <v>0</v>
      </c>
      <c r="BI341" s="267">
        <f t="shared" si="88"/>
        <v>0</v>
      </c>
      <c r="BJ341" s="148" t="s">
        <v>82</v>
      </c>
      <c r="BK341" s="267">
        <f t="shared" si="89"/>
        <v>0</v>
      </c>
      <c r="BL341" s="148" t="s">
        <v>126</v>
      </c>
      <c r="BM341" s="266" t="s">
        <v>705</v>
      </c>
    </row>
    <row r="342" spans="1:65" s="162" customFormat="1" ht="24.2" customHeight="1">
      <c r="A342" s="158"/>
      <c r="B342" s="159"/>
      <c r="C342" s="302" t="s">
        <v>706</v>
      </c>
      <c r="D342" s="302" t="s">
        <v>186</v>
      </c>
      <c r="E342" s="303" t="s">
        <v>707</v>
      </c>
      <c r="F342" s="304" t="s">
        <v>708</v>
      </c>
      <c r="G342" s="305" t="s">
        <v>241</v>
      </c>
      <c r="H342" s="306">
        <v>3</v>
      </c>
      <c r="I342" s="54"/>
      <c r="J342" s="307">
        <f t="shared" si="80"/>
        <v>0</v>
      </c>
      <c r="K342" s="308"/>
      <c r="L342" s="309"/>
      <c r="M342" s="310" t="s">
        <v>1</v>
      </c>
      <c r="N342" s="311" t="s">
        <v>40</v>
      </c>
      <c r="O342" s="263"/>
      <c r="P342" s="264">
        <f t="shared" si="81"/>
        <v>0</v>
      </c>
      <c r="Q342" s="264">
        <v>0.0035</v>
      </c>
      <c r="R342" s="264">
        <f t="shared" si="82"/>
        <v>0.0105</v>
      </c>
      <c r="S342" s="264">
        <v>0</v>
      </c>
      <c r="T342" s="265">
        <f t="shared" si="83"/>
        <v>0</v>
      </c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R342" s="266" t="s">
        <v>153</v>
      </c>
      <c r="AT342" s="266" t="s">
        <v>186</v>
      </c>
      <c r="AU342" s="266" t="s">
        <v>84</v>
      </c>
      <c r="AY342" s="148" t="s">
        <v>120</v>
      </c>
      <c r="BE342" s="267">
        <f t="shared" si="84"/>
        <v>0</v>
      </c>
      <c r="BF342" s="267">
        <f t="shared" si="85"/>
        <v>0</v>
      </c>
      <c r="BG342" s="267">
        <f t="shared" si="86"/>
        <v>0</v>
      </c>
      <c r="BH342" s="267">
        <f t="shared" si="87"/>
        <v>0</v>
      </c>
      <c r="BI342" s="267">
        <f t="shared" si="88"/>
        <v>0</v>
      </c>
      <c r="BJ342" s="148" t="s">
        <v>82</v>
      </c>
      <c r="BK342" s="267">
        <f t="shared" si="89"/>
        <v>0</v>
      </c>
      <c r="BL342" s="148" t="s">
        <v>126</v>
      </c>
      <c r="BM342" s="266" t="s">
        <v>709</v>
      </c>
    </row>
    <row r="343" spans="1:65" s="162" customFormat="1" ht="24.2" customHeight="1">
      <c r="A343" s="158"/>
      <c r="B343" s="159"/>
      <c r="C343" s="302" t="s">
        <v>710</v>
      </c>
      <c r="D343" s="302" t="s">
        <v>186</v>
      </c>
      <c r="E343" s="303" t="s">
        <v>711</v>
      </c>
      <c r="F343" s="304" t="s">
        <v>712</v>
      </c>
      <c r="G343" s="305" t="s">
        <v>241</v>
      </c>
      <c r="H343" s="306">
        <v>3</v>
      </c>
      <c r="I343" s="54"/>
      <c r="J343" s="307">
        <f t="shared" si="80"/>
        <v>0</v>
      </c>
      <c r="K343" s="308"/>
      <c r="L343" s="309"/>
      <c r="M343" s="310" t="s">
        <v>1</v>
      </c>
      <c r="N343" s="311" t="s">
        <v>40</v>
      </c>
      <c r="O343" s="263"/>
      <c r="P343" s="264">
        <f t="shared" si="81"/>
        <v>0</v>
      </c>
      <c r="Q343" s="264">
        <v>0.0035</v>
      </c>
      <c r="R343" s="264">
        <f t="shared" si="82"/>
        <v>0.0105</v>
      </c>
      <c r="S343" s="264">
        <v>0</v>
      </c>
      <c r="T343" s="265">
        <f t="shared" si="83"/>
        <v>0</v>
      </c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R343" s="266" t="s">
        <v>153</v>
      </c>
      <c r="AT343" s="266" t="s">
        <v>186</v>
      </c>
      <c r="AU343" s="266" t="s">
        <v>84</v>
      </c>
      <c r="AY343" s="148" t="s">
        <v>120</v>
      </c>
      <c r="BE343" s="267">
        <f t="shared" si="84"/>
        <v>0</v>
      </c>
      <c r="BF343" s="267">
        <f t="shared" si="85"/>
        <v>0</v>
      </c>
      <c r="BG343" s="267">
        <f t="shared" si="86"/>
        <v>0</v>
      </c>
      <c r="BH343" s="267">
        <f t="shared" si="87"/>
        <v>0</v>
      </c>
      <c r="BI343" s="267">
        <f t="shared" si="88"/>
        <v>0</v>
      </c>
      <c r="BJ343" s="148" t="s">
        <v>82</v>
      </c>
      <c r="BK343" s="267">
        <f t="shared" si="89"/>
        <v>0</v>
      </c>
      <c r="BL343" s="148" t="s">
        <v>126</v>
      </c>
      <c r="BM343" s="266" t="s">
        <v>713</v>
      </c>
    </row>
    <row r="344" spans="1:65" s="162" customFormat="1" ht="24.2" customHeight="1">
      <c r="A344" s="158"/>
      <c r="B344" s="159"/>
      <c r="C344" s="302" t="s">
        <v>858</v>
      </c>
      <c r="D344" s="302" t="s">
        <v>186</v>
      </c>
      <c r="E344" s="303"/>
      <c r="F344" s="304" t="s">
        <v>859</v>
      </c>
      <c r="G344" s="305" t="s">
        <v>241</v>
      </c>
      <c r="H344" s="306">
        <v>3</v>
      </c>
      <c r="I344" s="54"/>
      <c r="J344" s="307">
        <f aca="true" t="shared" si="90" ref="J344">ROUND(I344*H344,2)</f>
        <v>0</v>
      </c>
      <c r="K344" s="308"/>
      <c r="L344" s="309"/>
      <c r="M344" s="310" t="s">
        <v>1</v>
      </c>
      <c r="N344" s="311" t="s">
        <v>40</v>
      </c>
      <c r="O344" s="263"/>
      <c r="P344" s="264">
        <f aca="true" t="shared" si="91" ref="P344">O344*H344</f>
        <v>0</v>
      </c>
      <c r="Q344" s="264">
        <v>0.0035</v>
      </c>
      <c r="R344" s="264">
        <f aca="true" t="shared" si="92" ref="R344">Q344*H344</f>
        <v>0.0105</v>
      </c>
      <c r="S344" s="264">
        <v>0</v>
      </c>
      <c r="T344" s="265">
        <f aca="true" t="shared" si="93" ref="T344">S344*H344</f>
        <v>0</v>
      </c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R344" s="266" t="s">
        <v>153</v>
      </c>
      <c r="AT344" s="266" t="s">
        <v>186</v>
      </c>
      <c r="AU344" s="266" t="s">
        <v>84</v>
      </c>
      <c r="AY344" s="148" t="s">
        <v>120</v>
      </c>
      <c r="BE344" s="267">
        <f aca="true" t="shared" si="94" ref="BE344">IF(N344="základní",J344,0)</f>
        <v>0</v>
      </c>
      <c r="BF344" s="267">
        <f aca="true" t="shared" si="95" ref="BF344">IF(N344="snížená",J344,0)</f>
        <v>0</v>
      </c>
      <c r="BG344" s="267">
        <f aca="true" t="shared" si="96" ref="BG344">IF(N344="zákl. přenesená",J344,0)</f>
        <v>0</v>
      </c>
      <c r="BH344" s="267">
        <f aca="true" t="shared" si="97" ref="BH344">IF(N344="sníž. přenesená",J344,0)</f>
        <v>0</v>
      </c>
      <c r="BI344" s="267">
        <f aca="true" t="shared" si="98" ref="BI344">IF(N344="nulová",J344,0)</f>
        <v>0</v>
      </c>
      <c r="BJ344" s="148" t="s">
        <v>82</v>
      </c>
      <c r="BK344" s="267">
        <f aca="true" t="shared" si="99" ref="BK344">ROUND(I344*H344,2)</f>
        <v>0</v>
      </c>
      <c r="BL344" s="148" t="s">
        <v>126</v>
      </c>
      <c r="BM344" s="266" t="s">
        <v>713</v>
      </c>
    </row>
    <row r="345" spans="1:65" s="162" customFormat="1" ht="24.2" customHeight="1">
      <c r="A345" s="158"/>
      <c r="B345" s="159"/>
      <c r="C345" s="254" t="s">
        <v>714</v>
      </c>
      <c r="D345" s="254" t="s">
        <v>122</v>
      </c>
      <c r="E345" s="255" t="s">
        <v>715</v>
      </c>
      <c r="F345" s="256" t="s">
        <v>716</v>
      </c>
      <c r="G345" s="257" t="s">
        <v>241</v>
      </c>
      <c r="H345" s="258">
        <v>3</v>
      </c>
      <c r="I345" s="77"/>
      <c r="J345" s="259">
        <f t="shared" si="80"/>
        <v>0</v>
      </c>
      <c r="K345" s="260"/>
      <c r="L345" s="159"/>
      <c r="M345" s="261" t="s">
        <v>1</v>
      </c>
      <c r="N345" s="262" t="s">
        <v>40</v>
      </c>
      <c r="O345" s="263"/>
      <c r="P345" s="264">
        <f t="shared" si="81"/>
        <v>0</v>
      </c>
      <c r="Q345" s="264">
        <v>0.00024</v>
      </c>
      <c r="R345" s="264">
        <f t="shared" si="82"/>
        <v>0.00072</v>
      </c>
      <c r="S345" s="264">
        <v>0</v>
      </c>
      <c r="T345" s="265">
        <f t="shared" si="83"/>
        <v>0</v>
      </c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R345" s="266" t="s">
        <v>126</v>
      </c>
      <c r="AT345" s="266" t="s">
        <v>122</v>
      </c>
      <c r="AU345" s="266" t="s">
        <v>84</v>
      </c>
      <c r="AY345" s="148" t="s">
        <v>120</v>
      </c>
      <c r="BE345" s="267">
        <f t="shared" si="84"/>
        <v>0</v>
      </c>
      <c r="BF345" s="267">
        <f t="shared" si="85"/>
        <v>0</v>
      </c>
      <c r="BG345" s="267">
        <f t="shared" si="86"/>
        <v>0</v>
      </c>
      <c r="BH345" s="267">
        <f t="shared" si="87"/>
        <v>0</v>
      </c>
      <c r="BI345" s="267">
        <f t="shared" si="88"/>
        <v>0</v>
      </c>
      <c r="BJ345" s="148" t="s">
        <v>82</v>
      </c>
      <c r="BK345" s="267">
        <f t="shared" si="89"/>
        <v>0</v>
      </c>
      <c r="BL345" s="148" t="s">
        <v>126</v>
      </c>
      <c r="BM345" s="266" t="s">
        <v>717</v>
      </c>
    </row>
    <row r="346" spans="1:65" s="162" customFormat="1" ht="16.5" customHeight="1">
      <c r="A346" s="158"/>
      <c r="B346" s="159"/>
      <c r="C346" s="302" t="s">
        <v>718</v>
      </c>
      <c r="D346" s="302" t="s">
        <v>186</v>
      </c>
      <c r="E346" s="303" t="s">
        <v>719</v>
      </c>
      <c r="F346" s="304" t="s">
        <v>720</v>
      </c>
      <c r="G346" s="305" t="s">
        <v>241</v>
      </c>
      <c r="H346" s="306">
        <v>3</v>
      </c>
      <c r="I346" s="54"/>
      <c r="J346" s="307">
        <f t="shared" si="80"/>
        <v>0</v>
      </c>
      <c r="K346" s="308"/>
      <c r="L346" s="309"/>
      <c r="M346" s="310" t="s">
        <v>1</v>
      </c>
      <c r="N346" s="311" t="s">
        <v>40</v>
      </c>
      <c r="O346" s="263"/>
      <c r="P346" s="264">
        <f t="shared" si="81"/>
        <v>0</v>
      </c>
      <c r="Q346" s="264">
        <v>0.00364</v>
      </c>
      <c r="R346" s="264">
        <f t="shared" si="82"/>
        <v>0.01092</v>
      </c>
      <c r="S346" s="264">
        <v>0</v>
      </c>
      <c r="T346" s="265">
        <f t="shared" si="83"/>
        <v>0</v>
      </c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R346" s="266" t="s">
        <v>153</v>
      </c>
      <c r="AT346" s="266" t="s">
        <v>186</v>
      </c>
      <c r="AU346" s="266" t="s">
        <v>84</v>
      </c>
      <c r="AY346" s="148" t="s">
        <v>120</v>
      </c>
      <c r="BE346" s="267">
        <f t="shared" si="84"/>
        <v>0</v>
      </c>
      <c r="BF346" s="267">
        <f t="shared" si="85"/>
        <v>0</v>
      </c>
      <c r="BG346" s="267">
        <f t="shared" si="86"/>
        <v>0</v>
      </c>
      <c r="BH346" s="267">
        <f t="shared" si="87"/>
        <v>0</v>
      </c>
      <c r="BI346" s="267">
        <f t="shared" si="88"/>
        <v>0</v>
      </c>
      <c r="BJ346" s="148" t="s">
        <v>82</v>
      </c>
      <c r="BK346" s="267">
        <f t="shared" si="89"/>
        <v>0</v>
      </c>
      <c r="BL346" s="148" t="s">
        <v>126</v>
      </c>
      <c r="BM346" s="266" t="s">
        <v>721</v>
      </c>
    </row>
    <row r="347" spans="1:65" s="162" customFormat="1" ht="21.75" customHeight="1">
      <c r="A347" s="158"/>
      <c r="B347" s="159"/>
      <c r="C347" s="254" t="s">
        <v>722</v>
      </c>
      <c r="D347" s="254" t="s">
        <v>122</v>
      </c>
      <c r="E347" s="255" t="s">
        <v>723</v>
      </c>
      <c r="F347" s="256" t="s">
        <v>724</v>
      </c>
      <c r="G347" s="257" t="s">
        <v>241</v>
      </c>
      <c r="H347" s="258">
        <v>2</v>
      </c>
      <c r="I347" s="77"/>
      <c r="J347" s="259">
        <f t="shared" si="80"/>
        <v>0</v>
      </c>
      <c r="K347" s="260"/>
      <c r="L347" s="159"/>
      <c r="M347" s="261" t="s">
        <v>1</v>
      </c>
      <c r="N347" s="262" t="s">
        <v>40</v>
      </c>
      <c r="O347" s="263"/>
      <c r="P347" s="264">
        <f t="shared" si="81"/>
        <v>0</v>
      </c>
      <c r="Q347" s="264">
        <v>0.00162</v>
      </c>
      <c r="R347" s="264">
        <f t="shared" si="82"/>
        <v>0.00324</v>
      </c>
      <c r="S347" s="264">
        <v>0</v>
      </c>
      <c r="T347" s="265">
        <f t="shared" si="83"/>
        <v>0</v>
      </c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R347" s="266" t="s">
        <v>126</v>
      </c>
      <c r="AT347" s="266" t="s">
        <v>122</v>
      </c>
      <c r="AU347" s="266" t="s">
        <v>84</v>
      </c>
      <c r="AY347" s="148" t="s">
        <v>120</v>
      </c>
      <c r="BE347" s="267">
        <f t="shared" si="84"/>
        <v>0</v>
      </c>
      <c r="BF347" s="267">
        <f t="shared" si="85"/>
        <v>0</v>
      </c>
      <c r="BG347" s="267">
        <f t="shared" si="86"/>
        <v>0</v>
      </c>
      <c r="BH347" s="267">
        <f t="shared" si="87"/>
        <v>0</v>
      </c>
      <c r="BI347" s="267">
        <f t="shared" si="88"/>
        <v>0</v>
      </c>
      <c r="BJ347" s="148" t="s">
        <v>82</v>
      </c>
      <c r="BK347" s="267">
        <f t="shared" si="89"/>
        <v>0</v>
      </c>
      <c r="BL347" s="148" t="s">
        <v>126</v>
      </c>
      <c r="BM347" s="266" t="s">
        <v>725</v>
      </c>
    </row>
    <row r="348" spans="1:65" s="162" customFormat="1" ht="24.2" customHeight="1">
      <c r="A348" s="158"/>
      <c r="B348" s="159"/>
      <c r="C348" s="254" t="s">
        <v>726</v>
      </c>
      <c r="D348" s="254" t="s">
        <v>122</v>
      </c>
      <c r="E348" s="255" t="s">
        <v>727</v>
      </c>
      <c r="F348" s="256" t="s">
        <v>728</v>
      </c>
      <c r="G348" s="257" t="s">
        <v>241</v>
      </c>
      <c r="H348" s="258">
        <v>2</v>
      </c>
      <c r="I348" s="77"/>
      <c r="J348" s="259">
        <f t="shared" si="80"/>
        <v>0</v>
      </c>
      <c r="K348" s="260"/>
      <c r="L348" s="159"/>
      <c r="M348" s="261" t="s">
        <v>1</v>
      </c>
      <c r="N348" s="262" t="s">
        <v>40</v>
      </c>
      <c r="O348" s="263"/>
      <c r="P348" s="264">
        <f t="shared" si="81"/>
        <v>0</v>
      </c>
      <c r="Q348" s="264">
        <v>0.00162</v>
      </c>
      <c r="R348" s="264">
        <f t="shared" si="82"/>
        <v>0.00324</v>
      </c>
      <c r="S348" s="264">
        <v>0</v>
      </c>
      <c r="T348" s="265">
        <f t="shared" si="83"/>
        <v>0</v>
      </c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R348" s="266" t="s">
        <v>126</v>
      </c>
      <c r="AT348" s="266" t="s">
        <v>122</v>
      </c>
      <c r="AU348" s="266" t="s">
        <v>84</v>
      </c>
      <c r="AY348" s="148" t="s">
        <v>120</v>
      </c>
      <c r="BE348" s="267">
        <f t="shared" si="84"/>
        <v>0</v>
      </c>
      <c r="BF348" s="267">
        <f t="shared" si="85"/>
        <v>0</v>
      </c>
      <c r="BG348" s="267">
        <f t="shared" si="86"/>
        <v>0</v>
      </c>
      <c r="BH348" s="267">
        <f t="shared" si="87"/>
        <v>0</v>
      </c>
      <c r="BI348" s="267">
        <f t="shared" si="88"/>
        <v>0</v>
      </c>
      <c r="BJ348" s="148" t="s">
        <v>82</v>
      </c>
      <c r="BK348" s="267">
        <f t="shared" si="89"/>
        <v>0</v>
      </c>
      <c r="BL348" s="148" t="s">
        <v>126</v>
      </c>
      <c r="BM348" s="266" t="s">
        <v>729</v>
      </c>
    </row>
    <row r="349" spans="1:65" s="162" customFormat="1" ht="24.2" customHeight="1">
      <c r="A349" s="158"/>
      <c r="B349" s="159"/>
      <c r="C349" s="302" t="s">
        <v>730</v>
      </c>
      <c r="D349" s="302" t="s">
        <v>186</v>
      </c>
      <c r="E349" s="303" t="s">
        <v>731</v>
      </c>
      <c r="F349" s="304" t="s">
        <v>732</v>
      </c>
      <c r="G349" s="305" t="s">
        <v>241</v>
      </c>
      <c r="H349" s="306">
        <v>4</v>
      </c>
      <c r="I349" s="54"/>
      <c r="J349" s="307">
        <f t="shared" si="80"/>
        <v>0</v>
      </c>
      <c r="K349" s="308"/>
      <c r="L349" s="309"/>
      <c r="M349" s="310" t="s">
        <v>1</v>
      </c>
      <c r="N349" s="311" t="s">
        <v>40</v>
      </c>
      <c r="O349" s="263"/>
      <c r="P349" s="264">
        <f t="shared" si="81"/>
        <v>0</v>
      </c>
      <c r="Q349" s="264">
        <v>0.018</v>
      </c>
      <c r="R349" s="264">
        <f t="shared" si="82"/>
        <v>0.072</v>
      </c>
      <c r="S349" s="264">
        <v>0</v>
      </c>
      <c r="T349" s="265">
        <f t="shared" si="83"/>
        <v>0</v>
      </c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R349" s="266" t="s">
        <v>153</v>
      </c>
      <c r="AT349" s="266" t="s">
        <v>186</v>
      </c>
      <c r="AU349" s="266" t="s">
        <v>84</v>
      </c>
      <c r="AY349" s="148" t="s">
        <v>120</v>
      </c>
      <c r="BE349" s="267">
        <f t="shared" si="84"/>
        <v>0</v>
      </c>
      <c r="BF349" s="267">
        <f t="shared" si="85"/>
        <v>0</v>
      </c>
      <c r="BG349" s="267">
        <f t="shared" si="86"/>
        <v>0</v>
      </c>
      <c r="BH349" s="267">
        <f t="shared" si="87"/>
        <v>0</v>
      </c>
      <c r="BI349" s="267">
        <f t="shared" si="88"/>
        <v>0</v>
      </c>
      <c r="BJ349" s="148" t="s">
        <v>82</v>
      </c>
      <c r="BK349" s="267">
        <f t="shared" si="89"/>
        <v>0</v>
      </c>
      <c r="BL349" s="148" t="s">
        <v>126</v>
      </c>
      <c r="BM349" s="266" t="s">
        <v>733</v>
      </c>
    </row>
    <row r="350" spans="1:65" s="162" customFormat="1" ht="24.2" customHeight="1">
      <c r="A350" s="158"/>
      <c r="B350" s="159"/>
      <c r="C350" s="254" t="s">
        <v>734</v>
      </c>
      <c r="D350" s="254" t="s">
        <v>122</v>
      </c>
      <c r="E350" s="255" t="s">
        <v>735</v>
      </c>
      <c r="F350" s="256" t="s">
        <v>736</v>
      </c>
      <c r="G350" s="257" t="s">
        <v>241</v>
      </c>
      <c r="H350" s="258">
        <v>1</v>
      </c>
      <c r="I350" s="77"/>
      <c r="J350" s="259">
        <f t="shared" si="80"/>
        <v>0</v>
      </c>
      <c r="K350" s="260"/>
      <c r="L350" s="159"/>
      <c r="M350" s="261" t="s">
        <v>1</v>
      </c>
      <c r="N350" s="262" t="s">
        <v>40</v>
      </c>
      <c r="O350" s="263"/>
      <c r="P350" s="264">
        <f t="shared" si="81"/>
        <v>0</v>
      </c>
      <c r="Q350" s="264">
        <v>0.00165</v>
      </c>
      <c r="R350" s="264">
        <f t="shared" si="82"/>
        <v>0.00165</v>
      </c>
      <c r="S350" s="264">
        <v>0</v>
      </c>
      <c r="T350" s="265">
        <f t="shared" si="83"/>
        <v>0</v>
      </c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R350" s="266" t="s">
        <v>126</v>
      </c>
      <c r="AT350" s="266" t="s">
        <v>122</v>
      </c>
      <c r="AU350" s="266" t="s">
        <v>84</v>
      </c>
      <c r="AY350" s="148" t="s">
        <v>120</v>
      </c>
      <c r="BE350" s="267">
        <f t="shared" si="84"/>
        <v>0</v>
      </c>
      <c r="BF350" s="267">
        <f t="shared" si="85"/>
        <v>0</v>
      </c>
      <c r="BG350" s="267">
        <f t="shared" si="86"/>
        <v>0</v>
      </c>
      <c r="BH350" s="267">
        <f t="shared" si="87"/>
        <v>0</v>
      </c>
      <c r="BI350" s="267">
        <f t="shared" si="88"/>
        <v>0</v>
      </c>
      <c r="BJ350" s="148" t="s">
        <v>82</v>
      </c>
      <c r="BK350" s="267">
        <f t="shared" si="89"/>
        <v>0</v>
      </c>
      <c r="BL350" s="148" t="s">
        <v>126</v>
      </c>
      <c r="BM350" s="266" t="s">
        <v>737</v>
      </c>
    </row>
    <row r="351" spans="1:65" s="162" customFormat="1" ht="24.2" customHeight="1">
      <c r="A351" s="158"/>
      <c r="B351" s="159"/>
      <c r="C351" s="302" t="s">
        <v>738</v>
      </c>
      <c r="D351" s="302" t="s">
        <v>186</v>
      </c>
      <c r="E351" s="303" t="s">
        <v>739</v>
      </c>
      <c r="F351" s="304" t="s">
        <v>740</v>
      </c>
      <c r="G351" s="305" t="s">
        <v>241</v>
      </c>
      <c r="H351" s="306">
        <v>1</v>
      </c>
      <c r="I351" s="54"/>
      <c r="J351" s="307">
        <f t="shared" si="80"/>
        <v>0</v>
      </c>
      <c r="K351" s="308"/>
      <c r="L351" s="309"/>
      <c r="M351" s="310" t="s">
        <v>1</v>
      </c>
      <c r="N351" s="311" t="s">
        <v>40</v>
      </c>
      <c r="O351" s="263"/>
      <c r="P351" s="264">
        <f t="shared" si="81"/>
        <v>0</v>
      </c>
      <c r="Q351" s="264">
        <v>0.023</v>
      </c>
      <c r="R351" s="264">
        <f t="shared" si="82"/>
        <v>0.023</v>
      </c>
      <c r="S351" s="264">
        <v>0</v>
      </c>
      <c r="T351" s="265">
        <f t="shared" si="83"/>
        <v>0</v>
      </c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R351" s="266" t="s">
        <v>153</v>
      </c>
      <c r="AT351" s="266" t="s">
        <v>186</v>
      </c>
      <c r="AU351" s="266" t="s">
        <v>84</v>
      </c>
      <c r="AY351" s="148" t="s">
        <v>120</v>
      </c>
      <c r="BE351" s="267">
        <f t="shared" si="84"/>
        <v>0</v>
      </c>
      <c r="BF351" s="267">
        <f t="shared" si="85"/>
        <v>0</v>
      </c>
      <c r="BG351" s="267">
        <f t="shared" si="86"/>
        <v>0</v>
      </c>
      <c r="BH351" s="267">
        <f t="shared" si="87"/>
        <v>0</v>
      </c>
      <c r="BI351" s="267">
        <f t="shared" si="88"/>
        <v>0</v>
      </c>
      <c r="BJ351" s="148" t="s">
        <v>82</v>
      </c>
      <c r="BK351" s="267">
        <f t="shared" si="89"/>
        <v>0</v>
      </c>
      <c r="BL351" s="148" t="s">
        <v>126</v>
      </c>
      <c r="BM351" s="266" t="s">
        <v>741</v>
      </c>
    </row>
    <row r="352" spans="1:65" s="162" customFormat="1" ht="21.75" customHeight="1">
      <c r="A352" s="158"/>
      <c r="B352" s="159"/>
      <c r="C352" s="254" t="s">
        <v>742</v>
      </c>
      <c r="D352" s="254" t="s">
        <v>122</v>
      </c>
      <c r="E352" s="255" t="s">
        <v>743</v>
      </c>
      <c r="F352" s="256" t="s">
        <v>744</v>
      </c>
      <c r="G352" s="257" t="s">
        <v>241</v>
      </c>
      <c r="H352" s="258">
        <v>2</v>
      </c>
      <c r="I352" s="77"/>
      <c r="J352" s="259">
        <f t="shared" si="80"/>
        <v>0</v>
      </c>
      <c r="K352" s="260"/>
      <c r="L352" s="159"/>
      <c r="M352" s="261" t="s">
        <v>1</v>
      </c>
      <c r="N352" s="262" t="s">
        <v>40</v>
      </c>
      <c r="O352" s="263"/>
      <c r="P352" s="264">
        <f t="shared" si="81"/>
        <v>0</v>
      </c>
      <c r="Q352" s="264">
        <v>0.00296</v>
      </c>
      <c r="R352" s="264">
        <f t="shared" si="82"/>
        <v>0.00592</v>
      </c>
      <c r="S352" s="264">
        <v>0</v>
      </c>
      <c r="T352" s="265">
        <f t="shared" si="83"/>
        <v>0</v>
      </c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R352" s="266" t="s">
        <v>126</v>
      </c>
      <c r="AT352" s="266" t="s">
        <v>122</v>
      </c>
      <c r="AU352" s="266" t="s">
        <v>84</v>
      </c>
      <c r="AY352" s="148" t="s">
        <v>120</v>
      </c>
      <c r="BE352" s="267">
        <f t="shared" si="84"/>
        <v>0</v>
      </c>
      <c r="BF352" s="267">
        <f t="shared" si="85"/>
        <v>0</v>
      </c>
      <c r="BG352" s="267">
        <f t="shared" si="86"/>
        <v>0</v>
      </c>
      <c r="BH352" s="267">
        <f t="shared" si="87"/>
        <v>0</v>
      </c>
      <c r="BI352" s="267">
        <f t="shared" si="88"/>
        <v>0</v>
      </c>
      <c r="BJ352" s="148" t="s">
        <v>82</v>
      </c>
      <c r="BK352" s="267">
        <f t="shared" si="89"/>
        <v>0</v>
      </c>
      <c r="BL352" s="148" t="s">
        <v>126</v>
      </c>
      <c r="BM352" s="266" t="s">
        <v>745</v>
      </c>
    </row>
    <row r="353" spans="1:65" s="162" customFormat="1" ht="24.2" customHeight="1">
      <c r="A353" s="158"/>
      <c r="B353" s="159"/>
      <c r="C353" s="254" t="s">
        <v>746</v>
      </c>
      <c r="D353" s="254" t="s">
        <v>122</v>
      </c>
      <c r="E353" s="255" t="s">
        <v>747</v>
      </c>
      <c r="F353" s="256" t="s">
        <v>748</v>
      </c>
      <c r="G353" s="257" t="s">
        <v>241</v>
      </c>
      <c r="H353" s="258">
        <v>3</v>
      </c>
      <c r="I353" s="77"/>
      <c r="J353" s="259">
        <f t="shared" si="80"/>
        <v>0</v>
      </c>
      <c r="K353" s="260"/>
      <c r="L353" s="159"/>
      <c r="M353" s="261" t="s">
        <v>1</v>
      </c>
      <c r="N353" s="262" t="s">
        <v>40</v>
      </c>
      <c r="O353" s="263"/>
      <c r="P353" s="264">
        <f t="shared" si="81"/>
        <v>0</v>
      </c>
      <c r="Q353" s="264">
        <v>0.00296</v>
      </c>
      <c r="R353" s="264">
        <f t="shared" si="82"/>
        <v>0.008879999999999999</v>
      </c>
      <c r="S353" s="264">
        <v>0</v>
      </c>
      <c r="T353" s="265">
        <f t="shared" si="83"/>
        <v>0</v>
      </c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R353" s="266" t="s">
        <v>126</v>
      </c>
      <c r="AT353" s="266" t="s">
        <v>122</v>
      </c>
      <c r="AU353" s="266" t="s">
        <v>84</v>
      </c>
      <c r="AY353" s="148" t="s">
        <v>120</v>
      </c>
      <c r="BE353" s="267">
        <f t="shared" si="84"/>
        <v>0</v>
      </c>
      <c r="BF353" s="267">
        <f t="shared" si="85"/>
        <v>0</v>
      </c>
      <c r="BG353" s="267">
        <f t="shared" si="86"/>
        <v>0</v>
      </c>
      <c r="BH353" s="267">
        <f t="shared" si="87"/>
        <v>0</v>
      </c>
      <c r="BI353" s="267">
        <f t="shared" si="88"/>
        <v>0</v>
      </c>
      <c r="BJ353" s="148" t="s">
        <v>82</v>
      </c>
      <c r="BK353" s="267">
        <f t="shared" si="89"/>
        <v>0</v>
      </c>
      <c r="BL353" s="148" t="s">
        <v>126</v>
      </c>
      <c r="BM353" s="266" t="s">
        <v>749</v>
      </c>
    </row>
    <row r="354" spans="1:65" s="162" customFormat="1" ht="24.2" customHeight="1">
      <c r="A354" s="158"/>
      <c r="B354" s="159"/>
      <c r="C354" s="302" t="s">
        <v>750</v>
      </c>
      <c r="D354" s="302" t="s">
        <v>186</v>
      </c>
      <c r="E354" s="303" t="s">
        <v>751</v>
      </c>
      <c r="F354" s="304" t="s">
        <v>752</v>
      </c>
      <c r="G354" s="305" t="s">
        <v>241</v>
      </c>
      <c r="H354" s="306">
        <v>5</v>
      </c>
      <c r="I354" s="54"/>
      <c r="J354" s="307">
        <f t="shared" si="80"/>
        <v>0</v>
      </c>
      <c r="K354" s="308"/>
      <c r="L354" s="309"/>
      <c r="M354" s="310" t="s">
        <v>1</v>
      </c>
      <c r="N354" s="311" t="s">
        <v>40</v>
      </c>
      <c r="O354" s="263"/>
      <c r="P354" s="264">
        <f t="shared" si="81"/>
        <v>0</v>
      </c>
      <c r="Q354" s="264">
        <v>0.046</v>
      </c>
      <c r="R354" s="264">
        <f t="shared" si="82"/>
        <v>0.22999999999999998</v>
      </c>
      <c r="S354" s="264">
        <v>0</v>
      </c>
      <c r="T354" s="265">
        <f t="shared" si="83"/>
        <v>0</v>
      </c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R354" s="266" t="s">
        <v>153</v>
      </c>
      <c r="AT354" s="266" t="s">
        <v>186</v>
      </c>
      <c r="AU354" s="266" t="s">
        <v>84</v>
      </c>
      <c r="AY354" s="148" t="s">
        <v>120</v>
      </c>
      <c r="BE354" s="267">
        <f t="shared" si="84"/>
        <v>0</v>
      </c>
      <c r="BF354" s="267">
        <f t="shared" si="85"/>
        <v>0</v>
      </c>
      <c r="BG354" s="267">
        <f t="shared" si="86"/>
        <v>0</v>
      </c>
      <c r="BH354" s="267">
        <f t="shared" si="87"/>
        <v>0</v>
      </c>
      <c r="BI354" s="267">
        <f t="shared" si="88"/>
        <v>0</v>
      </c>
      <c r="BJ354" s="148" t="s">
        <v>82</v>
      </c>
      <c r="BK354" s="267">
        <f t="shared" si="89"/>
        <v>0</v>
      </c>
      <c r="BL354" s="148" t="s">
        <v>126</v>
      </c>
      <c r="BM354" s="266" t="s">
        <v>753</v>
      </c>
    </row>
    <row r="355" spans="1:65" s="162" customFormat="1" ht="16.5" customHeight="1">
      <c r="A355" s="158"/>
      <c r="B355" s="159"/>
      <c r="C355" s="254" t="s">
        <v>754</v>
      </c>
      <c r="D355" s="254" t="s">
        <v>122</v>
      </c>
      <c r="E355" s="255" t="s">
        <v>755</v>
      </c>
      <c r="F355" s="256" t="s">
        <v>756</v>
      </c>
      <c r="G355" s="257" t="s">
        <v>140</v>
      </c>
      <c r="H355" s="258">
        <v>46.4</v>
      </c>
      <c r="I355" s="77"/>
      <c r="J355" s="259">
        <f t="shared" si="80"/>
        <v>0</v>
      </c>
      <c r="K355" s="260"/>
      <c r="L355" s="159"/>
      <c r="M355" s="261" t="s">
        <v>1</v>
      </c>
      <c r="N355" s="262" t="s">
        <v>40</v>
      </c>
      <c r="O355" s="263"/>
      <c r="P355" s="264">
        <f t="shared" si="81"/>
        <v>0</v>
      </c>
      <c r="Q355" s="264">
        <v>0</v>
      </c>
      <c r="R355" s="264">
        <f t="shared" si="82"/>
        <v>0</v>
      </c>
      <c r="S355" s="264">
        <v>0</v>
      </c>
      <c r="T355" s="265">
        <f t="shared" si="83"/>
        <v>0</v>
      </c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R355" s="266" t="s">
        <v>126</v>
      </c>
      <c r="AT355" s="266" t="s">
        <v>122</v>
      </c>
      <c r="AU355" s="266" t="s">
        <v>84</v>
      </c>
      <c r="AY355" s="148" t="s">
        <v>120</v>
      </c>
      <c r="BE355" s="267">
        <f t="shared" si="84"/>
        <v>0</v>
      </c>
      <c r="BF355" s="267">
        <f t="shared" si="85"/>
        <v>0</v>
      </c>
      <c r="BG355" s="267">
        <f t="shared" si="86"/>
        <v>0</v>
      </c>
      <c r="BH355" s="267">
        <f t="shared" si="87"/>
        <v>0</v>
      </c>
      <c r="BI355" s="267">
        <f t="shared" si="88"/>
        <v>0</v>
      </c>
      <c r="BJ355" s="148" t="s">
        <v>82</v>
      </c>
      <c r="BK355" s="267">
        <f t="shared" si="89"/>
        <v>0</v>
      </c>
      <c r="BL355" s="148" t="s">
        <v>126</v>
      </c>
      <c r="BM355" s="266" t="s">
        <v>757</v>
      </c>
    </row>
    <row r="356" spans="2:51" s="268" customFormat="1" ht="12">
      <c r="B356" s="269"/>
      <c r="C356" s="270"/>
      <c r="D356" s="271" t="s">
        <v>128</v>
      </c>
      <c r="E356" s="272" t="s">
        <v>1</v>
      </c>
      <c r="F356" s="273" t="s">
        <v>548</v>
      </c>
      <c r="G356" s="270"/>
      <c r="H356" s="274">
        <v>46.4</v>
      </c>
      <c r="I356" s="56"/>
      <c r="J356" s="270"/>
      <c r="L356" s="269"/>
      <c r="M356" s="275"/>
      <c r="N356" s="276"/>
      <c r="O356" s="276"/>
      <c r="P356" s="276"/>
      <c r="Q356" s="276"/>
      <c r="R356" s="276"/>
      <c r="S356" s="276"/>
      <c r="T356" s="277"/>
      <c r="AT356" s="278" t="s">
        <v>128</v>
      </c>
      <c r="AU356" s="278" t="s">
        <v>84</v>
      </c>
      <c r="AV356" s="268" t="s">
        <v>84</v>
      </c>
      <c r="AW356" s="268" t="s">
        <v>31</v>
      </c>
      <c r="AX356" s="268" t="s">
        <v>82</v>
      </c>
      <c r="AY356" s="278" t="s">
        <v>120</v>
      </c>
    </row>
    <row r="357" spans="1:65" s="162" customFormat="1" ht="21.75" customHeight="1">
      <c r="A357" s="158"/>
      <c r="B357" s="159"/>
      <c r="C357" s="254" t="s">
        <v>758</v>
      </c>
      <c r="D357" s="254" t="s">
        <v>122</v>
      </c>
      <c r="E357" s="255" t="s">
        <v>759</v>
      </c>
      <c r="F357" s="256" t="s">
        <v>760</v>
      </c>
      <c r="G357" s="257" t="s">
        <v>140</v>
      </c>
      <c r="H357" s="258">
        <v>30.2</v>
      </c>
      <c r="I357" s="77"/>
      <c r="J357" s="259">
        <f>ROUND(I357*H357,2)</f>
        <v>0</v>
      </c>
      <c r="K357" s="260"/>
      <c r="L357" s="159"/>
      <c r="M357" s="261" t="s">
        <v>1</v>
      </c>
      <c r="N357" s="262" t="s">
        <v>40</v>
      </c>
      <c r="O357" s="263"/>
      <c r="P357" s="264">
        <f>O357*H357</f>
        <v>0</v>
      </c>
      <c r="Q357" s="264">
        <v>0</v>
      </c>
      <c r="R357" s="264">
        <f>Q357*H357</f>
        <v>0</v>
      </c>
      <c r="S357" s="264">
        <v>0</v>
      </c>
      <c r="T357" s="265">
        <f>S357*H357</f>
        <v>0</v>
      </c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R357" s="266" t="s">
        <v>126</v>
      </c>
      <c r="AT357" s="266" t="s">
        <v>122</v>
      </c>
      <c r="AU357" s="266" t="s">
        <v>84</v>
      </c>
      <c r="AY357" s="148" t="s">
        <v>120</v>
      </c>
      <c r="BE357" s="267">
        <f>IF(N357="základní",J357,0)</f>
        <v>0</v>
      </c>
      <c r="BF357" s="267">
        <f>IF(N357="snížená",J357,0)</f>
        <v>0</v>
      </c>
      <c r="BG357" s="267">
        <f>IF(N357="zákl. přenesená",J357,0)</f>
        <v>0</v>
      </c>
      <c r="BH357" s="267">
        <f>IF(N357="sníž. přenesená",J357,0)</f>
        <v>0</v>
      </c>
      <c r="BI357" s="267">
        <f>IF(N357="nulová",J357,0)</f>
        <v>0</v>
      </c>
      <c r="BJ357" s="148" t="s">
        <v>82</v>
      </c>
      <c r="BK357" s="267">
        <f>ROUND(I357*H357,2)</f>
        <v>0</v>
      </c>
      <c r="BL357" s="148" t="s">
        <v>126</v>
      </c>
      <c r="BM357" s="266" t="s">
        <v>761</v>
      </c>
    </row>
    <row r="358" spans="1:65" s="162" customFormat="1" ht="21.75" customHeight="1">
      <c r="A358" s="158"/>
      <c r="B358" s="159"/>
      <c r="C358" s="254" t="s">
        <v>762</v>
      </c>
      <c r="D358" s="254" t="s">
        <v>122</v>
      </c>
      <c r="E358" s="255" t="s">
        <v>763</v>
      </c>
      <c r="F358" s="256" t="s">
        <v>764</v>
      </c>
      <c r="G358" s="257" t="s">
        <v>140</v>
      </c>
      <c r="H358" s="258">
        <v>173.8</v>
      </c>
      <c r="I358" s="77"/>
      <c r="J358" s="259">
        <f>ROUND(I358*H358,2)</f>
        <v>0</v>
      </c>
      <c r="K358" s="260"/>
      <c r="L358" s="159"/>
      <c r="M358" s="261" t="s">
        <v>1</v>
      </c>
      <c r="N358" s="262" t="s">
        <v>40</v>
      </c>
      <c r="O358" s="263"/>
      <c r="P358" s="264">
        <f>O358*H358</f>
        <v>0</v>
      </c>
      <c r="Q358" s="264">
        <v>0</v>
      </c>
      <c r="R358" s="264">
        <f>Q358*H358</f>
        <v>0</v>
      </c>
      <c r="S358" s="264">
        <v>0</v>
      </c>
      <c r="T358" s="265">
        <f>S358*H358</f>
        <v>0</v>
      </c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R358" s="266" t="s">
        <v>126</v>
      </c>
      <c r="AT358" s="266" t="s">
        <v>122</v>
      </c>
      <c r="AU358" s="266" t="s">
        <v>84</v>
      </c>
      <c r="AY358" s="148" t="s">
        <v>120</v>
      </c>
      <c r="BE358" s="267">
        <f>IF(N358="základní",J358,0)</f>
        <v>0</v>
      </c>
      <c r="BF358" s="267">
        <f>IF(N358="snížená",J358,0)</f>
        <v>0</v>
      </c>
      <c r="BG358" s="267">
        <f>IF(N358="zákl. přenesená",J358,0)</f>
        <v>0</v>
      </c>
      <c r="BH358" s="267">
        <f>IF(N358="sníž. přenesená",J358,0)</f>
        <v>0</v>
      </c>
      <c r="BI358" s="267">
        <f>IF(N358="nulová",J358,0)</f>
        <v>0</v>
      </c>
      <c r="BJ358" s="148" t="s">
        <v>82</v>
      </c>
      <c r="BK358" s="267">
        <f>ROUND(I358*H358,2)</f>
        <v>0</v>
      </c>
      <c r="BL358" s="148" t="s">
        <v>126</v>
      </c>
      <c r="BM358" s="266" t="s">
        <v>765</v>
      </c>
    </row>
    <row r="359" spans="2:51" s="268" customFormat="1" ht="12">
      <c r="B359" s="269"/>
      <c r="C359" s="270"/>
      <c r="D359" s="271" t="s">
        <v>128</v>
      </c>
      <c r="E359" s="272" t="s">
        <v>1</v>
      </c>
      <c r="F359" s="273" t="s">
        <v>564</v>
      </c>
      <c r="G359" s="270"/>
      <c r="H359" s="274">
        <v>173.8</v>
      </c>
      <c r="I359" s="56"/>
      <c r="J359" s="270"/>
      <c r="L359" s="269"/>
      <c r="M359" s="275"/>
      <c r="N359" s="276"/>
      <c r="O359" s="276"/>
      <c r="P359" s="276"/>
      <c r="Q359" s="276"/>
      <c r="R359" s="276"/>
      <c r="S359" s="276"/>
      <c r="T359" s="277"/>
      <c r="AT359" s="278" t="s">
        <v>128</v>
      </c>
      <c r="AU359" s="278" t="s">
        <v>84</v>
      </c>
      <c r="AV359" s="268" t="s">
        <v>84</v>
      </c>
      <c r="AW359" s="268" t="s">
        <v>31</v>
      </c>
      <c r="AX359" s="268" t="s">
        <v>82</v>
      </c>
      <c r="AY359" s="278" t="s">
        <v>120</v>
      </c>
    </row>
    <row r="360" spans="1:65" s="162" customFormat="1" ht="24.2" customHeight="1">
      <c r="A360" s="158"/>
      <c r="B360" s="159"/>
      <c r="C360" s="254" t="s">
        <v>766</v>
      </c>
      <c r="D360" s="254" t="s">
        <v>122</v>
      </c>
      <c r="E360" s="255" t="s">
        <v>767</v>
      </c>
      <c r="F360" s="256" t="s">
        <v>768</v>
      </c>
      <c r="G360" s="257" t="s">
        <v>140</v>
      </c>
      <c r="H360" s="258">
        <v>250.4</v>
      </c>
      <c r="I360" s="77"/>
      <c r="J360" s="259">
        <f>ROUND(I360*H360,2)</f>
        <v>0</v>
      </c>
      <c r="K360" s="260"/>
      <c r="L360" s="159"/>
      <c r="M360" s="261" t="s">
        <v>1</v>
      </c>
      <c r="N360" s="262" t="s">
        <v>40</v>
      </c>
      <c r="O360" s="263"/>
      <c r="P360" s="264">
        <f>O360*H360</f>
        <v>0</v>
      </c>
      <c r="Q360" s="264">
        <v>0</v>
      </c>
      <c r="R360" s="264">
        <f>Q360*H360</f>
        <v>0</v>
      </c>
      <c r="S360" s="264">
        <v>0</v>
      </c>
      <c r="T360" s="265">
        <f>S360*H360</f>
        <v>0</v>
      </c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R360" s="266" t="s">
        <v>126</v>
      </c>
      <c r="AT360" s="266" t="s">
        <v>122</v>
      </c>
      <c r="AU360" s="266" t="s">
        <v>84</v>
      </c>
      <c r="AY360" s="148" t="s">
        <v>120</v>
      </c>
      <c r="BE360" s="267">
        <f>IF(N360="základní",J360,0)</f>
        <v>0</v>
      </c>
      <c r="BF360" s="267">
        <f>IF(N360="snížená",J360,0)</f>
        <v>0</v>
      </c>
      <c r="BG360" s="267">
        <f>IF(N360="zákl. přenesená",J360,0)</f>
        <v>0</v>
      </c>
      <c r="BH360" s="267">
        <f>IF(N360="sníž. přenesená",J360,0)</f>
        <v>0</v>
      </c>
      <c r="BI360" s="267">
        <f>IF(N360="nulová",J360,0)</f>
        <v>0</v>
      </c>
      <c r="BJ360" s="148" t="s">
        <v>82</v>
      </c>
      <c r="BK360" s="267">
        <f>ROUND(I360*H360,2)</f>
        <v>0</v>
      </c>
      <c r="BL360" s="148" t="s">
        <v>126</v>
      </c>
      <c r="BM360" s="266" t="s">
        <v>769</v>
      </c>
    </row>
    <row r="361" spans="2:51" s="268" customFormat="1" ht="12">
      <c r="B361" s="269"/>
      <c r="C361" s="270"/>
      <c r="D361" s="271" t="s">
        <v>128</v>
      </c>
      <c r="E361" s="272" t="s">
        <v>1</v>
      </c>
      <c r="F361" s="273" t="s">
        <v>530</v>
      </c>
      <c r="G361" s="270"/>
      <c r="H361" s="274">
        <v>250.4</v>
      </c>
      <c r="I361" s="56"/>
      <c r="J361" s="270"/>
      <c r="L361" s="269"/>
      <c r="M361" s="275"/>
      <c r="N361" s="276"/>
      <c r="O361" s="276"/>
      <c r="P361" s="276"/>
      <c r="Q361" s="276"/>
      <c r="R361" s="276"/>
      <c r="S361" s="276"/>
      <c r="T361" s="277"/>
      <c r="AT361" s="278" t="s">
        <v>128</v>
      </c>
      <c r="AU361" s="278" t="s">
        <v>84</v>
      </c>
      <c r="AV361" s="268" t="s">
        <v>84</v>
      </c>
      <c r="AW361" s="268" t="s">
        <v>31</v>
      </c>
      <c r="AX361" s="268" t="s">
        <v>82</v>
      </c>
      <c r="AY361" s="278" t="s">
        <v>120</v>
      </c>
    </row>
    <row r="362" spans="1:65" s="162" customFormat="1" ht="16.5" customHeight="1">
      <c r="A362" s="158"/>
      <c r="B362" s="159"/>
      <c r="C362" s="254" t="s">
        <v>770</v>
      </c>
      <c r="D362" s="254" t="s">
        <v>122</v>
      </c>
      <c r="E362" s="255" t="s">
        <v>771</v>
      </c>
      <c r="F362" s="256" t="s">
        <v>772</v>
      </c>
      <c r="G362" s="257" t="s">
        <v>241</v>
      </c>
      <c r="H362" s="258">
        <v>7</v>
      </c>
      <c r="I362" s="77"/>
      <c r="J362" s="259">
        <f aca="true" t="shared" si="100" ref="J362:J367">ROUND(I362*H362,2)</f>
        <v>0</v>
      </c>
      <c r="K362" s="260"/>
      <c r="L362" s="159"/>
      <c r="M362" s="261" t="s">
        <v>1</v>
      </c>
      <c r="N362" s="262" t="s">
        <v>40</v>
      </c>
      <c r="O362" s="263"/>
      <c r="P362" s="264">
        <f>O362*H362</f>
        <v>0</v>
      </c>
      <c r="Q362" s="264">
        <v>0.1015</v>
      </c>
      <c r="R362" s="264">
        <f>Q362*H362</f>
        <v>0.7105</v>
      </c>
      <c r="S362" s="264">
        <v>0</v>
      </c>
      <c r="T362" s="265">
        <f>S362*H362</f>
        <v>0</v>
      </c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R362" s="266" t="s">
        <v>126</v>
      </c>
      <c r="AT362" s="266" t="s">
        <v>122</v>
      </c>
      <c r="AU362" s="266" t="s">
        <v>84</v>
      </c>
      <c r="AY362" s="148" t="s">
        <v>120</v>
      </c>
      <c r="BE362" s="267">
        <f>IF(N362="základní",J362,0)</f>
        <v>0</v>
      </c>
      <c r="BF362" s="267">
        <f>IF(N362="snížená",J362,0)</f>
        <v>0</v>
      </c>
      <c r="BG362" s="267">
        <f>IF(N362="zákl. přenesená",J362,0)</f>
        <v>0</v>
      </c>
      <c r="BH362" s="267">
        <f>IF(N362="sníž. přenesená",J362,0)</f>
        <v>0</v>
      </c>
      <c r="BI362" s="267">
        <f>IF(N362="nulová",J362,0)</f>
        <v>0</v>
      </c>
      <c r="BJ362" s="148" t="s">
        <v>82</v>
      </c>
      <c r="BK362" s="267">
        <f>ROUND(I362*H362,2)</f>
        <v>0</v>
      </c>
      <c r="BL362" s="148" t="s">
        <v>126</v>
      </c>
      <c r="BM362" s="266" t="s">
        <v>773</v>
      </c>
    </row>
    <row r="363" spans="1:65" s="162" customFormat="1" ht="16.5" customHeight="1">
      <c r="A363" s="158"/>
      <c r="B363" s="159"/>
      <c r="C363" s="302" t="s">
        <v>774</v>
      </c>
      <c r="D363" s="302" t="s">
        <v>186</v>
      </c>
      <c r="E363" s="303" t="s">
        <v>775</v>
      </c>
      <c r="F363" s="304" t="s">
        <v>857</v>
      </c>
      <c r="G363" s="305" t="s">
        <v>241</v>
      </c>
      <c r="H363" s="306">
        <v>7</v>
      </c>
      <c r="I363" s="54"/>
      <c r="J363" s="307">
        <f t="shared" si="100"/>
        <v>0</v>
      </c>
      <c r="K363" s="308"/>
      <c r="L363" s="309"/>
      <c r="M363" s="310" t="s">
        <v>1</v>
      </c>
      <c r="N363" s="311" t="s">
        <v>40</v>
      </c>
      <c r="O363" s="263"/>
      <c r="P363" s="264">
        <f>O363*H363</f>
        <v>0</v>
      </c>
      <c r="Q363" s="264">
        <v>0.0133</v>
      </c>
      <c r="R363" s="264">
        <f>Q363*H363</f>
        <v>0.09309999999999999</v>
      </c>
      <c r="S363" s="264">
        <v>0</v>
      </c>
      <c r="T363" s="265">
        <f>S363*H363</f>
        <v>0</v>
      </c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R363" s="266" t="s">
        <v>153</v>
      </c>
      <c r="AT363" s="266" t="s">
        <v>186</v>
      </c>
      <c r="AU363" s="266" t="s">
        <v>84</v>
      </c>
      <c r="AY363" s="148" t="s">
        <v>120</v>
      </c>
      <c r="BE363" s="267">
        <f>IF(N363="základní",J363,0)</f>
        <v>0</v>
      </c>
      <c r="BF363" s="267">
        <f>IF(N363="snížená",J363,0)</f>
        <v>0</v>
      </c>
      <c r="BG363" s="267">
        <f>IF(N363="zákl. přenesená",J363,0)</f>
        <v>0</v>
      </c>
      <c r="BH363" s="267">
        <f>IF(N363="sníž. přenesená",J363,0)</f>
        <v>0</v>
      </c>
      <c r="BI363" s="267">
        <f>IF(N363="nulová",J363,0)</f>
        <v>0</v>
      </c>
      <c r="BJ363" s="148" t="s">
        <v>82</v>
      </c>
      <c r="BK363" s="267">
        <f>ROUND(I363*H363,2)</f>
        <v>0</v>
      </c>
      <c r="BL363" s="148" t="s">
        <v>126</v>
      </c>
      <c r="BM363" s="266" t="s">
        <v>776</v>
      </c>
    </row>
    <row r="364" spans="1:65" s="162" customFormat="1" ht="32.25" customHeight="1">
      <c r="A364" s="158"/>
      <c r="B364" s="159"/>
      <c r="C364" s="302"/>
      <c r="D364" s="302"/>
      <c r="E364" s="255" t="s">
        <v>354</v>
      </c>
      <c r="F364" s="256" t="s">
        <v>355</v>
      </c>
      <c r="G364" s="257" t="s">
        <v>241</v>
      </c>
      <c r="H364" s="258">
        <v>1</v>
      </c>
      <c r="I364" s="77"/>
      <c r="J364" s="259">
        <f t="shared" si="100"/>
        <v>0</v>
      </c>
      <c r="K364" s="308"/>
      <c r="L364" s="309"/>
      <c r="M364" s="310"/>
      <c r="N364" s="311"/>
      <c r="O364" s="263"/>
      <c r="P364" s="264"/>
      <c r="Q364" s="264"/>
      <c r="R364" s="264"/>
      <c r="S364" s="264"/>
      <c r="T364" s="265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R364" s="266"/>
      <c r="AT364" s="266"/>
      <c r="AU364" s="266"/>
      <c r="AY364" s="148"/>
      <c r="BE364" s="267"/>
      <c r="BF364" s="267"/>
      <c r="BG364" s="267"/>
      <c r="BH364" s="267"/>
      <c r="BI364" s="267"/>
      <c r="BJ364" s="148"/>
      <c r="BK364" s="267"/>
      <c r="BL364" s="148"/>
      <c r="BM364" s="266"/>
    </row>
    <row r="365" spans="1:65" s="162" customFormat="1" ht="33" customHeight="1">
      <c r="A365" s="158"/>
      <c r="B365" s="159"/>
      <c r="C365" s="302"/>
      <c r="D365" s="302" t="s">
        <v>186</v>
      </c>
      <c r="E365" s="303"/>
      <c r="F365" s="304" t="s">
        <v>817</v>
      </c>
      <c r="G365" s="305" t="s">
        <v>241</v>
      </c>
      <c r="H365" s="306">
        <v>1</v>
      </c>
      <c r="I365" s="54"/>
      <c r="J365" s="307">
        <f t="shared" si="100"/>
        <v>0</v>
      </c>
      <c r="K365" s="308"/>
      <c r="L365" s="309"/>
      <c r="M365" s="310" t="s">
        <v>1</v>
      </c>
      <c r="N365" s="311" t="s">
        <v>40</v>
      </c>
      <c r="O365" s="263"/>
      <c r="P365" s="264">
        <f>O365*H365</f>
        <v>0</v>
      </c>
      <c r="Q365" s="264">
        <v>0.079</v>
      </c>
      <c r="R365" s="264">
        <f>Q365*H365</f>
        <v>0.079</v>
      </c>
      <c r="S365" s="264">
        <v>0</v>
      </c>
      <c r="T365" s="265">
        <f>S365*H365</f>
        <v>0</v>
      </c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R365" s="266" t="s">
        <v>153</v>
      </c>
      <c r="AT365" s="266" t="s">
        <v>186</v>
      </c>
      <c r="AU365" s="266" t="s">
        <v>84</v>
      </c>
      <c r="AY365" s="148" t="s">
        <v>120</v>
      </c>
      <c r="BE365" s="267">
        <f>IF(N365="základní",J365,0)</f>
        <v>0</v>
      </c>
      <c r="BF365" s="267">
        <f>IF(N365="snížená",J365,0)</f>
        <v>0</v>
      </c>
      <c r="BG365" s="267">
        <f>IF(N365="zákl. přenesená",J365,0)</f>
        <v>0</v>
      </c>
      <c r="BH365" s="267">
        <f>IF(N365="sníž. přenesená",J365,0)</f>
        <v>0</v>
      </c>
      <c r="BI365" s="267">
        <f>IF(N365="nulová",J365,0)</f>
        <v>0</v>
      </c>
      <c r="BJ365" s="148" t="s">
        <v>82</v>
      </c>
      <c r="BK365" s="267">
        <f>ROUND(I365*H365,2)</f>
        <v>0</v>
      </c>
      <c r="BL365" s="148" t="s">
        <v>126</v>
      </c>
      <c r="BM365" s="266" t="s">
        <v>361</v>
      </c>
    </row>
    <row r="366" spans="1:65" s="162" customFormat="1" ht="24.2" customHeight="1">
      <c r="A366" s="158"/>
      <c r="B366" s="159"/>
      <c r="C366" s="254" t="s">
        <v>777</v>
      </c>
      <c r="D366" s="254" t="s">
        <v>122</v>
      </c>
      <c r="E366" s="255" t="s">
        <v>778</v>
      </c>
      <c r="F366" s="256" t="s">
        <v>779</v>
      </c>
      <c r="G366" s="257" t="s">
        <v>241</v>
      </c>
      <c r="H366" s="258">
        <v>4</v>
      </c>
      <c r="I366" s="77"/>
      <c r="J366" s="259">
        <f t="shared" si="100"/>
        <v>0</v>
      </c>
      <c r="K366" s="260"/>
      <c r="L366" s="159"/>
      <c r="M366" s="261" t="s">
        <v>1</v>
      </c>
      <c r="N366" s="262" t="s">
        <v>40</v>
      </c>
      <c r="O366" s="263"/>
      <c r="P366" s="264">
        <f>O366*H366</f>
        <v>0</v>
      </c>
      <c r="Q366" s="264">
        <v>0.00136</v>
      </c>
      <c r="R366" s="264">
        <f>Q366*H366</f>
        <v>0.00544</v>
      </c>
      <c r="S366" s="264">
        <v>0</v>
      </c>
      <c r="T366" s="265">
        <f>S366*H366</f>
        <v>0</v>
      </c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R366" s="266" t="s">
        <v>126</v>
      </c>
      <c r="AT366" s="266" t="s">
        <v>122</v>
      </c>
      <c r="AU366" s="266" t="s">
        <v>84</v>
      </c>
      <c r="AY366" s="148" t="s">
        <v>120</v>
      </c>
      <c r="BE366" s="267">
        <f>IF(N366="základní",J366,0)</f>
        <v>0</v>
      </c>
      <c r="BF366" s="267">
        <f>IF(N366="snížená",J366,0)</f>
        <v>0</v>
      </c>
      <c r="BG366" s="267">
        <f>IF(N366="zákl. přenesená",J366,0)</f>
        <v>0</v>
      </c>
      <c r="BH366" s="267">
        <f>IF(N366="sníž. přenesená",J366,0)</f>
        <v>0</v>
      </c>
      <c r="BI366" s="267">
        <f>IF(N366="nulová",J366,0)</f>
        <v>0</v>
      </c>
      <c r="BJ366" s="148" t="s">
        <v>82</v>
      </c>
      <c r="BK366" s="267">
        <f>ROUND(I366*H366,2)</f>
        <v>0</v>
      </c>
      <c r="BL366" s="148" t="s">
        <v>126</v>
      </c>
      <c r="BM366" s="266" t="s">
        <v>780</v>
      </c>
    </row>
    <row r="367" spans="1:65" s="162" customFormat="1" ht="60" customHeight="1">
      <c r="A367" s="158"/>
      <c r="B367" s="159"/>
      <c r="C367" s="254" t="s">
        <v>781</v>
      </c>
      <c r="D367" s="254" t="s">
        <v>122</v>
      </c>
      <c r="E367" s="255"/>
      <c r="F367" s="256" t="s">
        <v>866</v>
      </c>
      <c r="G367" s="257" t="s">
        <v>864</v>
      </c>
      <c r="H367" s="258">
        <v>1</v>
      </c>
      <c r="I367" s="77"/>
      <c r="J367" s="259">
        <f t="shared" si="100"/>
        <v>0</v>
      </c>
      <c r="K367" s="260"/>
      <c r="L367" s="159"/>
      <c r="M367" s="261" t="s">
        <v>1</v>
      </c>
      <c r="N367" s="262" t="s">
        <v>40</v>
      </c>
      <c r="O367" s="263"/>
      <c r="P367" s="264">
        <f>O367*H367</f>
        <v>0</v>
      </c>
      <c r="Q367" s="264">
        <v>0.00719</v>
      </c>
      <c r="R367" s="264">
        <f>Q367*H367</f>
        <v>0.00719</v>
      </c>
      <c r="S367" s="264">
        <v>0</v>
      </c>
      <c r="T367" s="265">
        <f>S367*H367</f>
        <v>0</v>
      </c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R367" s="266" t="s">
        <v>126</v>
      </c>
      <c r="AT367" s="266" t="s">
        <v>122</v>
      </c>
      <c r="AU367" s="266" t="s">
        <v>84</v>
      </c>
      <c r="AY367" s="148" t="s">
        <v>120</v>
      </c>
      <c r="BE367" s="267">
        <f>IF(N367="základní",J367,0)</f>
        <v>0</v>
      </c>
      <c r="BF367" s="267">
        <f>IF(N367="snížená",J367,0)</f>
        <v>0</v>
      </c>
      <c r="BG367" s="267">
        <f>IF(N367="zákl. přenesená",J367,0)</f>
        <v>0</v>
      </c>
      <c r="BH367" s="267">
        <f>IF(N367="sníž. přenesená",J367,0)</f>
        <v>0</v>
      </c>
      <c r="BI367" s="267">
        <f>IF(N367="nulová",J367,0)</f>
        <v>0</v>
      </c>
      <c r="BJ367" s="148" t="s">
        <v>82</v>
      </c>
      <c r="BK367" s="267">
        <f>ROUND(I367*H367,2)</f>
        <v>0</v>
      </c>
      <c r="BL367" s="148" t="s">
        <v>126</v>
      </c>
      <c r="BM367" s="266" t="s">
        <v>782</v>
      </c>
    </row>
    <row r="368" spans="1:65" s="162" customFormat="1" ht="60.75" customHeight="1">
      <c r="A368" s="158"/>
      <c r="B368" s="159"/>
      <c r="C368" s="254">
        <v>119</v>
      </c>
      <c r="D368" s="254" t="s">
        <v>122</v>
      </c>
      <c r="E368" s="255"/>
      <c r="F368" s="256" t="s">
        <v>867</v>
      </c>
      <c r="G368" s="257" t="s">
        <v>864</v>
      </c>
      <c r="H368" s="258">
        <v>1</v>
      </c>
      <c r="I368" s="77"/>
      <c r="J368" s="259">
        <f aca="true" t="shared" si="101" ref="J368:J375">ROUND(I368*H368,2)</f>
        <v>0</v>
      </c>
      <c r="K368" s="260"/>
      <c r="L368" s="159"/>
      <c r="M368" s="261" t="s">
        <v>1</v>
      </c>
      <c r="N368" s="262" t="s">
        <v>40</v>
      </c>
      <c r="O368" s="263"/>
      <c r="P368" s="264">
        <f aca="true" t="shared" si="102" ref="P368:P375">O368*H368</f>
        <v>0</v>
      </c>
      <c r="Q368" s="264">
        <v>0.00719</v>
      </c>
      <c r="R368" s="264">
        <f aca="true" t="shared" si="103" ref="R368:R375">Q368*H368</f>
        <v>0.00719</v>
      </c>
      <c r="S368" s="264">
        <v>0</v>
      </c>
      <c r="T368" s="265">
        <f aca="true" t="shared" si="104" ref="T368:T375">S368*H368</f>
        <v>0</v>
      </c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R368" s="266" t="s">
        <v>126</v>
      </c>
      <c r="AT368" s="266" t="s">
        <v>122</v>
      </c>
      <c r="AU368" s="266" t="s">
        <v>84</v>
      </c>
      <c r="AY368" s="148" t="s">
        <v>120</v>
      </c>
      <c r="BE368" s="267">
        <f aca="true" t="shared" si="105" ref="BE368:BE375">IF(N368="základní",J368,0)</f>
        <v>0</v>
      </c>
      <c r="BF368" s="267">
        <f aca="true" t="shared" si="106" ref="BF368:BF375">IF(N368="snížená",J368,0)</f>
        <v>0</v>
      </c>
      <c r="BG368" s="267">
        <f aca="true" t="shared" si="107" ref="BG368:BG375">IF(N368="zákl. přenesená",J368,0)</f>
        <v>0</v>
      </c>
      <c r="BH368" s="267">
        <f aca="true" t="shared" si="108" ref="BH368:BH375">IF(N368="sníž. přenesená",J368,0)</f>
        <v>0</v>
      </c>
      <c r="BI368" s="267">
        <f aca="true" t="shared" si="109" ref="BI368:BI375">IF(N368="nulová",J368,0)</f>
        <v>0</v>
      </c>
      <c r="BJ368" s="148" t="s">
        <v>82</v>
      </c>
      <c r="BK368" s="267">
        <f aca="true" t="shared" si="110" ref="BK368:BK375">ROUND(I368*H368,2)</f>
        <v>0</v>
      </c>
      <c r="BL368" s="148" t="s">
        <v>126</v>
      </c>
      <c r="BM368" s="266" t="s">
        <v>782</v>
      </c>
    </row>
    <row r="369" spans="1:65" s="162" customFormat="1" ht="91.5" customHeight="1">
      <c r="A369" s="158"/>
      <c r="B369" s="159"/>
      <c r="C369" s="254">
        <v>120</v>
      </c>
      <c r="D369" s="254" t="s">
        <v>122</v>
      </c>
      <c r="E369" s="255"/>
      <c r="F369" s="256" t="s">
        <v>868</v>
      </c>
      <c r="G369" s="257" t="s">
        <v>864</v>
      </c>
      <c r="H369" s="258">
        <v>2</v>
      </c>
      <c r="I369" s="77"/>
      <c r="J369" s="259">
        <f t="shared" si="101"/>
        <v>0</v>
      </c>
      <c r="K369" s="260"/>
      <c r="L369" s="159"/>
      <c r="M369" s="261" t="s">
        <v>1</v>
      </c>
      <c r="N369" s="262" t="s">
        <v>40</v>
      </c>
      <c r="O369" s="263"/>
      <c r="P369" s="264">
        <f t="shared" si="102"/>
        <v>0</v>
      </c>
      <c r="Q369" s="264">
        <v>0.00719</v>
      </c>
      <c r="R369" s="264">
        <f t="shared" si="103"/>
        <v>0.01438</v>
      </c>
      <c r="S369" s="264">
        <v>0</v>
      </c>
      <c r="T369" s="265">
        <f t="shared" si="104"/>
        <v>0</v>
      </c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R369" s="266" t="s">
        <v>126</v>
      </c>
      <c r="AT369" s="266" t="s">
        <v>122</v>
      </c>
      <c r="AU369" s="266" t="s">
        <v>84</v>
      </c>
      <c r="AY369" s="148" t="s">
        <v>120</v>
      </c>
      <c r="BE369" s="267">
        <f t="shared" si="105"/>
        <v>0</v>
      </c>
      <c r="BF369" s="267">
        <f t="shared" si="106"/>
        <v>0</v>
      </c>
      <c r="BG369" s="267">
        <f t="shared" si="107"/>
        <v>0</v>
      </c>
      <c r="BH369" s="267">
        <f t="shared" si="108"/>
        <v>0</v>
      </c>
      <c r="BI369" s="267">
        <f t="shared" si="109"/>
        <v>0</v>
      </c>
      <c r="BJ369" s="148" t="s">
        <v>82</v>
      </c>
      <c r="BK369" s="267">
        <f t="shared" si="110"/>
        <v>0</v>
      </c>
      <c r="BL369" s="148" t="s">
        <v>126</v>
      </c>
      <c r="BM369" s="266" t="s">
        <v>782</v>
      </c>
    </row>
    <row r="370" spans="1:65" s="162" customFormat="1" ht="71.25" customHeight="1">
      <c r="A370" s="158"/>
      <c r="B370" s="159"/>
      <c r="C370" s="254">
        <v>121</v>
      </c>
      <c r="D370" s="254" t="s">
        <v>122</v>
      </c>
      <c r="E370" s="255"/>
      <c r="F370" s="256" t="s">
        <v>869</v>
      </c>
      <c r="G370" s="257" t="s">
        <v>864</v>
      </c>
      <c r="H370" s="258">
        <v>1</v>
      </c>
      <c r="I370" s="77"/>
      <c r="J370" s="259">
        <f t="shared" si="101"/>
        <v>0</v>
      </c>
      <c r="K370" s="260"/>
      <c r="L370" s="159"/>
      <c r="M370" s="261" t="s">
        <v>1</v>
      </c>
      <c r="N370" s="262" t="s">
        <v>40</v>
      </c>
      <c r="O370" s="263"/>
      <c r="P370" s="264">
        <f t="shared" si="102"/>
        <v>0</v>
      </c>
      <c r="Q370" s="264">
        <v>0.00719</v>
      </c>
      <c r="R370" s="264">
        <f t="shared" si="103"/>
        <v>0.00719</v>
      </c>
      <c r="S370" s="264">
        <v>0</v>
      </c>
      <c r="T370" s="265">
        <f t="shared" si="104"/>
        <v>0</v>
      </c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R370" s="266" t="s">
        <v>126</v>
      </c>
      <c r="AT370" s="266" t="s">
        <v>122</v>
      </c>
      <c r="AU370" s="266" t="s">
        <v>84</v>
      </c>
      <c r="AY370" s="148" t="s">
        <v>120</v>
      </c>
      <c r="BE370" s="267">
        <f t="shared" si="105"/>
        <v>0</v>
      </c>
      <c r="BF370" s="267">
        <f t="shared" si="106"/>
        <v>0</v>
      </c>
      <c r="BG370" s="267">
        <f t="shared" si="107"/>
        <v>0</v>
      </c>
      <c r="BH370" s="267">
        <f t="shared" si="108"/>
        <v>0</v>
      </c>
      <c r="BI370" s="267">
        <f t="shared" si="109"/>
        <v>0</v>
      </c>
      <c r="BJ370" s="148" t="s">
        <v>82</v>
      </c>
      <c r="BK370" s="267">
        <f t="shared" si="110"/>
        <v>0</v>
      </c>
      <c r="BL370" s="148" t="s">
        <v>126</v>
      </c>
      <c r="BM370" s="266" t="s">
        <v>782</v>
      </c>
    </row>
    <row r="371" spans="1:65" s="162" customFormat="1" ht="72" customHeight="1">
      <c r="A371" s="158"/>
      <c r="B371" s="159"/>
      <c r="C371" s="254">
        <v>122</v>
      </c>
      <c r="D371" s="254" t="s">
        <v>122</v>
      </c>
      <c r="E371" s="255"/>
      <c r="F371" s="256" t="s">
        <v>870</v>
      </c>
      <c r="G371" s="257" t="s">
        <v>864</v>
      </c>
      <c r="H371" s="258">
        <v>1</v>
      </c>
      <c r="I371" s="77"/>
      <c r="J371" s="259">
        <f t="shared" si="101"/>
        <v>0</v>
      </c>
      <c r="K371" s="260"/>
      <c r="L371" s="159"/>
      <c r="M371" s="261" t="s">
        <v>1</v>
      </c>
      <c r="N371" s="262" t="s">
        <v>40</v>
      </c>
      <c r="O371" s="263"/>
      <c r="P371" s="264">
        <f t="shared" si="102"/>
        <v>0</v>
      </c>
      <c r="Q371" s="264">
        <v>0.00719</v>
      </c>
      <c r="R371" s="264">
        <f t="shared" si="103"/>
        <v>0.00719</v>
      </c>
      <c r="S371" s="264">
        <v>0</v>
      </c>
      <c r="T371" s="265">
        <f t="shared" si="104"/>
        <v>0</v>
      </c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R371" s="266" t="s">
        <v>126</v>
      </c>
      <c r="AT371" s="266" t="s">
        <v>122</v>
      </c>
      <c r="AU371" s="266" t="s">
        <v>84</v>
      </c>
      <c r="AY371" s="148" t="s">
        <v>120</v>
      </c>
      <c r="BE371" s="267">
        <f t="shared" si="105"/>
        <v>0</v>
      </c>
      <c r="BF371" s="267">
        <f t="shared" si="106"/>
        <v>0</v>
      </c>
      <c r="BG371" s="267">
        <f t="shared" si="107"/>
        <v>0</v>
      </c>
      <c r="BH371" s="267">
        <f t="shared" si="108"/>
        <v>0</v>
      </c>
      <c r="BI371" s="267">
        <f t="shared" si="109"/>
        <v>0</v>
      </c>
      <c r="BJ371" s="148" t="s">
        <v>82</v>
      </c>
      <c r="BK371" s="267">
        <f t="shared" si="110"/>
        <v>0</v>
      </c>
      <c r="BL371" s="148" t="s">
        <v>126</v>
      </c>
      <c r="BM371" s="266" t="s">
        <v>782</v>
      </c>
    </row>
    <row r="372" spans="1:65" s="162" customFormat="1" ht="48.75" customHeight="1">
      <c r="A372" s="158"/>
      <c r="B372" s="159"/>
      <c r="C372" s="254">
        <v>123</v>
      </c>
      <c r="D372" s="254" t="s">
        <v>122</v>
      </c>
      <c r="E372" s="255"/>
      <c r="F372" s="256" t="s">
        <v>865</v>
      </c>
      <c r="G372" s="257" t="s">
        <v>140</v>
      </c>
      <c r="H372" s="258">
        <v>30</v>
      </c>
      <c r="I372" s="77"/>
      <c r="J372" s="259">
        <f t="shared" si="101"/>
        <v>0</v>
      </c>
      <c r="K372" s="260"/>
      <c r="L372" s="159"/>
      <c r="M372" s="261" t="s">
        <v>1</v>
      </c>
      <c r="N372" s="262" t="s">
        <v>40</v>
      </c>
      <c r="O372" s="263"/>
      <c r="P372" s="264">
        <f t="shared" si="102"/>
        <v>0</v>
      </c>
      <c r="Q372" s="264">
        <v>0.00719</v>
      </c>
      <c r="R372" s="264">
        <f t="shared" si="103"/>
        <v>0.2157</v>
      </c>
      <c r="S372" s="264">
        <v>0</v>
      </c>
      <c r="T372" s="265">
        <f t="shared" si="104"/>
        <v>0</v>
      </c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R372" s="266" t="s">
        <v>126</v>
      </c>
      <c r="AT372" s="266" t="s">
        <v>122</v>
      </c>
      <c r="AU372" s="266" t="s">
        <v>84</v>
      </c>
      <c r="AY372" s="148" t="s">
        <v>120</v>
      </c>
      <c r="BE372" s="267">
        <f t="shared" si="105"/>
        <v>0</v>
      </c>
      <c r="BF372" s="267">
        <f t="shared" si="106"/>
        <v>0</v>
      </c>
      <c r="BG372" s="267">
        <f t="shared" si="107"/>
        <v>0</v>
      </c>
      <c r="BH372" s="267">
        <f t="shared" si="108"/>
        <v>0</v>
      </c>
      <c r="BI372" s="267">
        <f t="shared" si="109"/>
        <v>0</v>
      </c>
      <c r="BJ372" s="148" t="s">
        <v>82</v>
      </c>
      <c r="BK372" s="267">
        <f t="shared" si="110"/>
        <v>0</v>
      </c>
      <c r="BL372" s="148" t="s">
        <v>126</v>
      </c>
      <c r="BM372" s="266" t="s">
        <v>782</v>
      </c>
    </row>
    <row r="373" spans="1:65" s="162" customFormat="1" ht="47.25" customHeight="1">
      <c r="A373" s="158"/>
      <c r="B373" s="159"/>
      <c r="C373" s="254">
        <v>124</v>
      </c>
      <c r="D373" s="254" t="s">
        <v>122</v>
      </c>
      <c r="E373" s="255"/>
      <c r="F373" s="256" t="s">
        <v>871</v>
      </c>
      <c r="G373" s="257" t="s">
        <v>140</v>
      </c>
      <c r="H373" s="258">
        <v>15</v>
      </c>
      <c r="I373" s="77"/>
      <c r="J373" s="259">
        <f t="shared" si="101"/>
        <v>0</v>
      </c>
      <c r="K373" s="260"/>
      <c r="L373" s="159"/>
      <c r="M373" s="261" t="s">
        <v>1</v>
      </c>
      <c r="N373" s="262" t="s">
        <v>40</v>
      </c>
      <c r="O373" s="263"/>
      <c r="P373" s="264">
        <f t="shared" si="102"/>
        <v>0</v>
      </c>
      <c r="Q373" s="264">
        <v>0.00719</v>
      </c>
      <c r="R373" s="264">
        <f t="shared" si="103"/>
        <v>0.10785</v>
      </c>
      <c r="S373" s="264">
        <v>0</v>
      </c>
      <c r="T373" s="265">
        <f t="shared" si="104"/>
        <v>0</v>
      </c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R373" s="266" t="s">
        <v>126</v>
      </c>
      <c r="AT373" s="266" t="s">
        <v>122</v>
      </c>
      <c r="AU373" s="266" t="s">
        <v>84</v>
      </c>
      <c r="AY373" s="148" t="s">
        <v>120</v>
      </c>
      <c r="BE373" s="267">
        <f t="shared" si="105"/>
        <v>0</v>
      </c>
      <c r="BF373" s="267">
        <f t="shared" si="106"/>
        <v>0</v>
      </c>
      <c r="BG373" s="267">
        <f t="shared" si="107"/>
        <v>0</v>
      </c>
      <c r="BH373" s="267">
        <f t="shared" si="108"/>
        <v>0</v>
      </c>
      <c r="BI373" s="267">
        <f t="shared" si="109"/>
        <v>0</v>
      </c>
      <c r="BJ373" s="148" t="s">
        <v>82</v>
      </c>
      <c r="BK373" s="267">
        <f t="shared" si="110"/>
        <v>0</v>
      </c>
      <c r="BL373" s="148" t="s">
        <v>126</v>
      </c>
      <c r="BM373" s="266" t="s">
        <v>782</v>
      </c>
    </row>
    <row r="374" spans="1:65" s="162" customFormat="1" ht="44.25" customHeight="1">
      <c r="A374" s="158"/>
      <c r="B374" s="159"/>
      <c r="C374" s="254">
        <v>125</v>
      </c>
      <c r="D374" s="254" t="s">
        <v>122</v>
      </c>
      <c r="E374" s="255"/>
      <c r="F374" s="256" t="s">
        <v>874</v>
      </c>
      <c r="G374" s="257" t="s">
        <v>864</v>
      </c>
      <c r="H374" s="258">
        <v>3</v>
      </c>
      <c r="I374" s="77"/>
      <c r="J374" s="259">
        <f t="shared" si="101"/>
        <v>0</v>
      </c>
      <c r="K374" s="260"/>
      <c r="L374" s="159"/>
      <c r="M374" s="261" t="s">
        <v>1</v>
      </c>
      <c r="N374" s="262" t="s">
        <v>40</v>
      </c>
      <c r="O374" s="263"/>
      <c r="P374" s="264">
        <f t="shared" si="102"/>
        <v>0</v>
      </c>
      <c r="Q374" s="264">
        <v>0.00719</v>
      </c>
      <c r="R374" s="264">
        <f t="shared" si="103"/>
        <v>0.02157</v>
      </c>
      <c r="S374" s="264">
        <v>0</v>
      </c>
      <c r="T374" s="265">
        <f t="shared" si="104"/>
        <v>0</v>
      </c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R374" s="266" t="s">
        <v>126</v>
      </c>
      <c r="AT374" s="266" t="s">
        <v>122</v>
      </c>
      <c r="AU374" s="266" t="s">
        <v>84</v>
      </c>
      <c r="AY374" s="148" t="s">
        <v>120</v>
      </c>
      <c r="BE374" s="267">
        <f t="shared" si="105"/>
        <v>0</v>
      </c>
      <c r="BF374" s="267">
        <f t="shared" si="106"/>
        <v>0</v>
      </c>
      <c r="BG374" s="267">
        <f t="shared" si="107"/>
        <v>0</v>
      </c>
      <c r="BH374" s="267">
        <f t="shared" si="108"/>
        <v>0</v>
      </c>
      <c r="BI374" s="267">
        <f t="shared" si="109"/>
        <v>0</v>
      </c>
      <c r="BJ374" s="148" t="s">
        <v>82</v>
      </c>
      <c r="BK374" s="267">
        <f t="shared" si="110"/>
        <v>0</v>
      </c>
      <c r="BL374" s="148" t="s">
        <v>126</v>
      </c>
      <c r="BM374" s="266" t="s">
        <v>782</v>
      </c>
    </row>
    <row r="375" spans="1:65" s="162" customFormat="1" ht="48" customHeight="1">
      <c r="A375" s="158"/>
      <c r="B375" s="159"/>
      <c r="C375" s="254">
        <v>126</v>
      </c>
      <c r="D375" s="254" t="s">
        <v>122</v>
      </c>
      <c r="E375" s="255"/>
      <c r="F375" s="256" t="s">
        <v>872</v>
      </c>
      <c r="G375" s="257" t="s">
        <v>140</v>
      </c>
      <c r="H375" s="258">
        <v>100</v>
      </c>
      <c r="I375" s="77"/>
      <c r="J375" s="259">
        <f t="shared" si="101"/>
        <v>0</v>
      </c>
      <c r="K375" s="260"/>
      <c r="L375" s="159"/>
      <c r="M375" s="261" t="s">
        <v>1</v>
      </c>
      <c r="N375" s="262" t="s">
        <v>40</v>
      </c>
      <c r="O375" s="263"/>
      <c r="P375" s="264">
        <f t="shared" si="102"/>
        <v>0</v>
      </c>
      <c r="Q375" s="264">
        <v>0.00719</v>
      </c>
      <c r="R375" s="264">
        <f t="shared" si="103"/>
        <v>0.719</v>
      </c>
      <c r="S375" s="264">
        <v>0</v>
      </c>
      <c r="T375" s="265">
        <f t="shared" si="104"/>
        <v>0</v>
      </c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R375" s="266" t="s">
        <v>126</v>
      </c>
      <c r="AT375" s="266" t="s">
        <v>122</v>
      </c>
      <c r="AU375" s="266" t="s">
        <v>84</v>
      </c>
      <c r="AY375" s="148" t="s">
        <v>120</v>
      </c>
      <c r="BE375" s="267">
        <f t="shared" si="105"/>
        <v>0</v>
      </c>
      <c r="BF375" s="267">
        <f t="shared" si="106"/>
        <v>0</v>
      </c>
      <c r="BG375" s="267">
        <f t="shared" si="107"/>
        <v>0</v>
      </c>
      <c r="BH375" s="267">
        <f t="shared" si="108"/>
        <v>0</v>
      </c>
      <c r="BI375" s="267">
        <f t="shared" si="109"/>
        <v>0</v>
      </c>
      <c r="BJ375" s="148" t="s">
        <v>82</v>
      </c>
      <c r="BK375" s="267">
        <f t="shared" si="110"/>
        <v>0</v>
      </c>
      <c r="BL375" s="148" t="s">
        <v>126</v>
      </c>
      <c r="BM375" s="266" t="s">
        <v>782</v>
      </c>
    </row>
    <row r="376" spans="1:65" s="162" customFormat="1" ht="48" customHeight="1">
      <c r="A376" s="158"/>
      <c r="B376" s="159"/>
      <c r="C376" s="254">
        <v>127</v>
      </c>
      <c r="D376" s="254" t="s">
        <v>122</v>
      </c>
      <c r="E376" s="255"/>
      <c r="F376" s="256" t="s">
        <v>873</v>
      </c>
      <c r="G376" s="257" t="s">
        <v>140</v>
      </c>
      <c r="H376" s="258">
        <v>35</v>
      </c>
      <c r="I376" s="77"/>
      <c r="J376" s="259">
        <f aca="true" t="shared" si="111" ref="J376">ROUND(I376*H376,2)</f>
        <v>0</v>
      </c>
      <c r="K376" s="260"/>
      <c r="L376" s="159"/>
      <c r="M376" s="261" t="s">
        <v>1</v>
      </c>
      <c r="N376" s="262" t="s">
        <v>40</v>
      </c>
      <c r="O376" s="263"/>
      <c r="P376" s="264">
        <f aca="true" t="shared" si="112" ref="P376">O376*H376</f>
        <v>0</v>
      </c>
      <c r="Q376" s="264">
        <v>0.00719</v>
      </c>
      <c r="R376" s="264">
        <f aca="true" t="shared" si="113" ref="R376">Q376*H376</f>
        <v>0.25165</v>
      </c>
      <c r="S376" s="264">
        <v>0</v>
      </c>
      <c r="T376" s="265">
        <f aca="true" t="shared" si="114" ref="T376">S376*H376</f>
        <v>0</v>
      </c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R376" s="266" t="s">
        <v>126</v>
      </c>
      <c r="AT376" s="266" t="s">
        <v>122</v>
      </c>
      <c r="AU376" s="266" t="s">
        <v>84</v>
      </c>
      <c r="AY376" s="148" t="s">
        <v>120</v>
      </c>
      <c r="BE376" s="267">
        <f aca="true" t="shared" si="115" ref="BE376">IF(N376="základní",J376,0)</f>
        <v>0</v>
      </c>
      <c r="BF376" s="267">
        <f aca="true" t="shared" si="116" ref="BF376">IF(N376="snížená",J376,0)</f>
        <v>0</v>
      </c>
      <c r="BG376" s="267">
        <f aca="true" t="shared" si="117" ref="BG376">IF(N376="zákl. přenesená",J376,0)</f>
        <v>0</v>
      </c>
      <c r="BH376" s="267">
        <f aca="true" t="shared" si="118" ref="BH376">IF(N376="sníž. přenesená",J376,0)</f>
        <v>0</v>
      </c>
      <c r="BI376" s="267">
        <f aca="true" t="shared" si="119" ref="BI376">IF(N376="nulová",J376,0)</f>
        <v>0</v>
      </c>
      <c r="BJ376" s="148" t="s">
        <v>82</v>
      </c>
      <c r="BK376" s="267">
        <f aca="true" t="shared" si="120" ref="BK376">ROUND(I376*H376,2)</f>
        <v>0</v>
      </c>
      <c r="BL376" s="148" t="s">
        <v>126</v>
      </c>
      <c r="BM376" s="266" t="s">
        <v>782</v>
      </c>
    </row>
    <row r="377" spans="2:63" s="239" customFormat="1" ht="22.9" customHeight="1">
      <c r="B377" s="240"/>
      <c r="C377" s="241"/>
      <c r="D377" s="242" t="s">
        <v>74</v>
      </c>
      <c r="E377" s="252" t="s">
        <v>158</v>
      </c>
      <c r="F377" s="252" t="s">
        <v>379</v>
      </c>
      <c r="G377" s="241"/>
      <c r="H377" s="241"/>
      <c r="I377" s="76"/>
      <c r="J377" s="253">
        <f>SUM(J378:J386)</f>
        <v>0</v>
      </c>
      <c r="L377" s="240"/>
      <c r="M377" s="245"/>
      <c r="N377" s="246"/>
      <c r="O377" s="246"/>
      <c r="P377" s="247">
        <f>SUM(P378:P384)</f>
        <v>0</v>
      </c>
      <c r="Q377" s="246"/>
      <c r="R377" s="247">
        <f>SUM(R378:R384)</f>
        <v>4.271343</v>
      </c>
      <c r="S377" s="246"/>
      <c r="T377" s="248">
        <f>SUM(T378:T384)</f>
        <v>0.20700000000000002</v>
      </c>
      <c r="AR377" s="249" t="s">
        <v>82</v>
      </c>
      <c r="AT377" s="250" t="s">
        <v>74</v>
      </c>
      <c r="AU377" s="250" t="s">
        <v>82</v>
      </c>
      <c r="AY377" s="249" t="s">
        <v>120</v>
      </c>
      <c r="BK377" s="251">
        <f>SUM(BK378:BK384)</f>
        <v>0</v>
      </c>
    </row>
    <row r="378" spans="1:65" s="162" customFormat="1" ht="33" customHeight="1">
      <c r="A378" s="158"/>
      <c r="B378" s="159"/>
      <c r="C378" s="254">
        <v>128</v>
      </c>
      <c r="D378" s="254" t="s">
        <v>122</v>
      </c>
      <c r="E378" s="255" t="s">
        <v>381</v>
      </c>
      <c r="F378" s="256" t="s">
        <v>382</v>
      </c>
      <c r="G378" s="257" t="s">
        <v>140</v>
      </c>
      <c r="H378" s="258">
        <v>20</v>
      </c>
      <c r="I378" s="77"/>
      <c r="J378" s="259">
        <f>ROUND(I378*H378,2)</f>
        <v>0</v>
      </c>
      <c r="K378" s="260"/>
      <c r="L378" s="159"/>
      <c r="M378" s="261" t="s">
        <v>1</v>
      </c>
      <c r="N378" s="262" t="s">
        <v>40</v>
      </c>
      <c r="O378" s="263"/>
      <c r="P378" s="264">
        <f>O378*H378</f>
        <v>0</v>
      </c>
      <c r="Q378" s="264">
        <v>0.1554</v>
      </c>
      <c r="R378" s="264">
        <f>Q378*H378</f>
        <v>3.108</v>
      </c>
      <c r="S378" s="264">
        <v>0</v>
      </c>
      <c r="T378" s="265">
        <f>S378*H378</f>
        <v>0</v>
      </c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R378" s="266" t="s">
        <v>126</v>
      </c>
      <c r="AT378" s="266" t="s">
        <v>122</v>
      </c>
      <c r="AU378" s="266" t="s">
        <v>84</v>
      </c>
      <c r="AY378" s="148" t="s">
        <v>120</v>
      </c>
      <c r="BE378" s="267">
        <f>IF(N378="základní",J378,0)</f>
        <v>0</v>
      </c>
      <c r="BF378" s="267">
        <f>IF(N378="snížená",J378,0)</f>
        <v>0</v>
      </c>
      <c r="BG378" s="267">
        <f>IF(N378="zákl. přenesená",J378,0)</f>
        <v>0</v>
      </c>
      <c r="BH378" s="267">
        <f>IF(N378="sníž. přenesená",J378,0)</f>
        <v>0</v>
      </c>
      <c r="BI378" s="267">
        <f>IF(N378="nulová",J378,0)</f>
        <v>0</v>
      </c>
      <c r="BJ378" s="148" t="s">
        <v>82</v>
      </c>
      <c r="BK378" s="267">
        <f>ROUND(I378*H378,2)</f>
        <v>0</v>
      </c>
      <c r="BL378" s="148" t="s">
        <v>126</v>
      </c>
      <c r="BM378" s="266" t="s">
        <v>783</v>
      </c>
    </row>
    <row r="379" spans="1:65" s="162" customFormat="1" ht="16.5" customHeight="1">
      <c r="A379" s="158"/>
      <c r="B379" s="159"/>
      <c r="C379" s="302">
        <v>129</v>
      </c>
      <c r="D379" s="302" t="s">
        <v>186</v>
      </c>
      <c r="E379" s="303" t="s">
        <v>784</v>
      </c>
      <c r="F379" s="304" t="s">
        <v>785</v>
      </c>
      <c r="G379" s="305" t="s">
        <v>140</v>
      </c>
      <c r="H379" s="306">
        <v>20</v>
      </c>
      <c r="I379" s="54"/>
      <c r="J379" s="307">
        <f>ROUND(I379*H379,2)</f>
        <v>0</v>
      </c>
      <c r="K379" s="308"/>
      <c r="L379" s="309"/>
      <c r="M379" s="310" t="s">
        <v>1</v>
      </c>
      <c r="N379" s="311" t="s">
        <v>40</v>
      </c>
      <c r="O379" s="263"/>
      <c r="P379" s="264">
        <f>O379*H379</f>
        <v>0</v>
      </c>
      <c r="Q379" s="264">
        <v>0.055</v>
      </c>
      <c r="R379" s="264">
        <f>Q379*H379</f>
        <v>1.1</v>
      </c>
      <c r="S379" s="264">
        <v>0</v>
      </c>
      <c r="T379" s="265">
        <f>S379*H379</f>
        <v>0</v>
      </c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R379" s="266" t="s">
        <v>153</v>
      </c>
      <c r="AT379" s="266" t="s">
        <v>186</v>
      </c>
      <c r="AU379" s="266" t="s">
        <v>84</v>
      </c>
      <c r="AY379" s="148" t="s">
        <v>120</v>
      </c>
      <c r="BE379" s="267">
        <f>IF(N379="základní",J379,0)</f>
        <v>0</v>
      </c>
      <c r="BF379" s="267">
        <f>IF(N379="snížená",J379,0)</f>
        <v>0</v>
      </c>
      <c r="BG379" s="267">
        <f>IF(N379="zákl. přenesená",J379,0)</f>
        <v>0</v>
      </c>
      <c r="BH379" s="267">
        <f>IF(N379="sníž. přenesená",J379,0)</f>
        <v>0</v>
      </c>
      <c r="BI379" s="267">
        <f>IF(N379="nulová",J379,0)</f>
        <v>0</v>
      </c>
      <c r="BJ379" s="148" t="s">
        <v>82</v>
      </c>
      <c r="BK379" s="267">
        <f>ROUND(I379*H379,2)</f>
        <v>0</v>
      </c>
      <c r="BL379" s="148" t="s">
        <v>126</v>
      </c>
      <c r="BM379" s="266" t="s">
        <v>786</v>
      </c>
    </row>
    <row r="380" spans="1:65" s="162" customFormat="1" ht="33" customHeight="1">
      <c r="A380" s="158"/>
      <c r="B380" s="159"/>
      <c r="C380" s="254">
        <v>130</v>
      </c>
      <c r="D380" s="254" t="s">
        <v>122</v>
      </c>
      <c r="E380" s="255" t="s">
        <v>787</v>
      </c>
      <c r="F380" s="256" t="s">
        <v>788</v>
      </c>
      <c r="G380" s="257" t="s">
        <v>140</v>
      </c>
      <c r="H380" s="258">
        <v>88.3</v>
      </c>
      <c r="I380" s="77"/>
      <c r="J380" s="259">
        <f>ROUND(I380*H380,2)</f>
        <v>0</v>
      </c>
      <c r="K380" s="260"/>
      <c r="L380" s="159"/>
      <c r="M380" s="261" t="s">
        <v>1</v>
      </c>
      <c r="N380" s="262" t="s">
        <v>40</v>
      </c>
      <c r="O380" s="263"/>
      <c r="P380" s="264">
        <f>O380*H380</f>
        <v>0</v>
      </c>
      <c r="Q380" s="264">
        <v>0.00061</v>
      </c>
      <c r="R380" s="264">
        <f>Q380*H380</f>
        <v>0.053862999999999994</v>
      </c>
      <c r="S380" s="264">
        <v>0</v>
      </c>
      <c r="T380" s="265">
        <f>S380*H380</f>
        <v>0</v>
      </c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R380" s="266" t="s">
        <v>126</v>
      </c>
      <c r="AT380" s="266" t="s">
        <v>122</v>
      </c>
      <c r="AU380" s="266" t="s">
        <v>84</v>
      </c>
      <c r="AY380" s="148" t="s">
        <v>120</v>
      </c>
      <c r="BE380" s="267">
        <f>IF(N380="základní",J380,0)</f>
        <v>0</v>
      </c>
      <c r="BF380" s="267">
        <f>IF(N380="snížená",J380,0)</f>
        <v>0</v>
      </c>
      <c r="BG380" s="267">
        <f>IF(N380="zákl. přenesená",J380,0)</f>
        <v>0</v>
      </c>
      <c r="BH380" s="267">
        <f>IF(N380="sníž. přenesená",J380,0)</f>
        <v>0</v>
      </c>
      <c r="BI380" s="267">
        <f>IF(N380="nulová",J380,0)</f>
        <v>0</v>
      </c>
      <c r="BJ380" s="148" t="s">
        <v>82</v>
      </c>
      <c r="BK380" s="267">
        <f>ROUND(I380*H380,2)</f>
        <v>0</v>
      </c>
      <c r="BL380" s="148" t="s">
        <v>126</v>
      </c>
      <c r="BM380" s="266" t="s">
        <v>789</v>
      </c>
    </row>
    <row r="381" spans="2:51" s="268" customFormat="1" ht="12">
      <c r="B381" s="269"/>
      <c r="C381" s="270"/>
      <c r="D381" s="271" t="s">
        <v>128</v>
      </c>
      <c r="E381" s="272" t="s">
        <v>1</v>
      </c>
      <c r="F381" s="273" t="s">
        <v>527</v>
      </c>
      <c r="G381" s="270"/>
      <c r="H381" s="274">
        <v>16.6</v>
      </c>
      <c r="I381" s="56"/>
      <c r="J381" s="270"/>
      <c r="L381" s="269"/>
      <c r="M381" s="275"/>
      <c r="N381" s="276"/>
      <c r="O381" s="276"/>
      <c r="P381" s="276"/>
      <c r="Q381" s="276"/>
      <c r="R381" s="276"/>
      <c r="S381" s="276"/>
      <c r="T381" s="277"/>
      <c r="AT381" s="278" t="s">
        <v>128</v>
      </c>
      <c r="AU381" s="278" t="s">
        <v>84</v>
      </c>
      <c r="AV381" s="268" t="s">
        <v>84</v>
      </c>
      <c r="AW381" s="268" t="s">
        <v>31</v>
      </c>
      <c r="AX381" s="268" t="s">
        <v>75</v>
      </c>
      <c r="AY381" s="278" t="s">
        <v>120</v>
      </c>
    </row>
    <row r="382" spans="2:51" s="268" customFormat="1" ht="12">
      <c r="B382" s="269"/>
      <c r="C382" s="270"/>
      <c r="D382" s="271" t="s">
        <v>128</v>
      </c>
      <c r="E382" s="272" t="s">
        <v>1</v>
      </c>
      <c r="F382" s="273" t="s">
        <v>790</v>
      </c>
      <c r="G382" s="270"/>
      <c r="H382" s="274">
        <v>71.7</v>
      </c>
      <c r="I382" s="56"/>
      <c r="J382" s="270"/>
      <c r="L382" s="269"/>
      <c r="M382" s="275"/>
      <c r="N382" s="276"/>
      <c r="O382" s="276"/>
      <c r="P382" s="276"/>
      <c r="Q382" s="276"/>
      <c r="R382" s="276"/>
      <c r="S382" s="276"/>
      <c r="T382" s="277"/>
      <c r="AT382" s="278" t="s">
        <v>128</v>
      </c>
      <c r="AU382" s="278" t="s">
        <v>84</v>
      </c>
      <c r="AV382" s="268" t="s">
        <v>84</v>
      </c>
      <c r="AW382" s="268" t="s">
        <v>31</v>
      </c>
      <c r="AX382" s="268" t="s">
        <v>75</v>
      </c>
      <c r="AY382" s="278" t="s">
        <v>120</v>
      </c>
    </row>
    <row r="383" spans="2:51" s="279" customFormat="1" ht="12">
      <c r="B383" s="280"/>
      <c r="C383" s="281"/>
      <c r="D383" s="271" t="s">
        <v>128</v>
      </c>
      <c r="E383" s="282" t="s">
        <v>1</v>
      </c>
      <c r="F383" s="283" t="s">
        <v>148</v>
      </c>
      <c r="G383" s="281"/>
      <c r="H383" s="284">
        <v>88.30000000000001</v>
      </c>
      <c r="I383" s="57"/>
      <c r="J383" s="281"/>
      <c r="L383" s="280"/>
      <c r="M383" s="285"/>
      <c r="N383" s="286"/>
      <c r="O383" s="286"/>
      <c r="P383" s="286"/>
      <c r="Q383" s="286"/>
      <c r="R383" s="286"/>
      <c r="S383" s="286"/>
      <c r="T383" s="287"/>
      <c r="AT383" s="288" t="s">
        <v>128</v>
      </c>
      <c r="AU383" s="288" t="s">
        <v>84</v>
      </c>
      <c r="AV383" s="279" t="s">
        <v>126</v>
      </c>
      <c r="AW383" s="279" t="s">
        <v>31</v>
      </c>
      <c r="AX383" s="279" t="s">
        <v>82</v>
      </c>
      <c r="AY383" s="288" t="s">
        <v>120</v>
      </c>
    </row>
    <row r="384" spans="1:65" s="162" customFormat="1" ht="33" customHeight="1">
      <c r="A384" s="158"/>
      <c r="B384" s="159"/>
      <c r="C384" s="254">
        <v>131</v>
      </c>
      <c r="D384" s="254" t="s">
        <v>122</v>
      </c>
      <c r="E384" s="255"/>
      <c r="F384" s="256" t="s">
        <v>811</v>
      </c>
      <c r="G384" s="257" t="s">
        <v>363</v>
      </c>
      <c r="H384" s="258">
        <v>3</v>
      </c>
      <c r="I384" s="77"/>
      <c r="J384" s="259">
        <f>ROUND(I384*H384,2)</f>
        <v>0</v>
      </c>
      <c r="K384" s="260"/>
      <c r="L384" s="159"/>
      <c r="M384" s="261" t="s">
        <v>1</v>
      </c>
      <c r="N384" s="262" t="s">
        <v>40</v>
      </c>
      <c r="O384" s="263"/>
      <c r="P384" s="264">
        <f>O384*H384</f>
        <v>0</v>
      </c>
      <c r="Q384" s="264">
        <v>0.00316</v>
      </c>
      <c r="R384" s="264">
        <f>Q384*H384</f>
        <v>0.00948</v>
      </c>
      <c r="S384" s="264">
        <v>0.069</v>
      </c>
      <c r="T384" s="265">
        <f>S384*H384</f>
        <v>0.20700000000000002</v>
      </c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R384" s="266" t="s">
        <v>126</v>
      </c>
      <c r="AT384" s="266" t="s">
        <v>122</v>
      </c>
      <c r="AU384" s="266" t="s">
        <v>84</v>
      </c>
      <c r="AY384" s="148" t="s">
        <v>120</v>
      </c>
      <c r="BE384" s="267">
        <f>IF(N384="základní",J384,0)</f>
        <v>0</v>
      </c>
      <c r="BF384" s="267">
        <f>IF(N384="snížená",J384,0)</f>
        <v>0</v>
      </c>
      <c r="BG384" s="267">
        <f>IF(N384="zákl. přenesená",J384,0)</f>
        <v>0</v>
      </c>
      <c r="BH384" s="267">
        <f>IF(N384="sníž. přenesená",J384,0)</f>
        <v>0</v>
      </c>
      <c r="BI384" s="267">
        <f>IF(N384="nulová",J384,0)</f>
        <v>0</v>
      </c>
      <c r="BJ384" s="148" t="s">
        <v>82</v>
      </c>
      <c r="BK384" s="267">
        <f>ROUND(I384*H384,2)</f>
        <v>0</v>
      </c>
      <c r="BL384" s="148" t="s">
        <v>126</v>
      </c>
      <c r="BM384" s="266" t="s">
        <v>791</v>
      </c>
    </row>
    <row r="385" spans="1:65" s="162" customFormat="1" ht="33" customHeight="1">
      <c r="A385" s="158"/>
      <c r="B385" s="159"/>
      <c r="C385" s="254">
        <v>132</v>
      </c>
      <c r="D385" s="254" t="s">
        <v>122</v>
      </c>
      <c r="E385" s="255"/>
      <c r="F385" s="256" t="s">
        <v>812</v>
      </c>
      <c r="G385" s="257" t="s">
        <v>363</v>
      </c>
      <c r="H385" s="258">
        <v>2</v>
      </c>
      <c r="I385" s="77"/>
      <c r="J385" s="259">
        <f>ROUND(I385*H385,2)</f>
        <v>0</v>
      </c>
      <c r="K385" s="260"/>
      <c r="L385" s="159"/>
      <c r="M385" s="261" t="s">
        <v>1</v>
      </c>
      <c r="N385" s="262" t="s">
        <v>40</v>
      </c>
      <c r="O385" s="263"/>
      <c r="P385" s="264">
        <f>O385*H385</f>
        <v>0</v>
      </c>
      <c r="Q385" s="264">
        <v>0.00316</v>
      </c>
      <c r="R385" s="264">
        <f>Q385*H385</f>
        <v>0.00632</v>
      </c>
      <c r="S385" s="264">
        <v>0.069</v>
      </c>
      <c r="T385" s="265">
        <f>S385*H385</f>
        <v>0.138</v>
      </c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R385" s="266" t="s">
        <v>126</v>
      </c>
      <c r="AT385" s="266" t="s">
        <v>122</v>
      </c>
      <c r="AU385" s="266" t="s">
        <v>84</v>
      </c>
      <c r="AY385" s="148" t="s">
        <v>120</v>
      </c>
      <c r="BE385" s="267">
        <f>IF(N385="základní",J385,0)</f>
        <v>0</v>
      </c>
      <c r="BF385" s="267">
        <f>IF(N385="snížená",J385,0)</f>
        <v>0</v>
      </c>
      <c r="BG385" s="267">
        <f>IF(N385="zákl. přenesená",J385,0)</f>
        <v>0</v>
      </c>
      <c r="BH385" s="267">
        <f>IF(N385="sníž. přenesená",J385,0)</f>
        <v>0</v>
      </c>
      <c r="BI385" s="267">
        <f>IF(N385="nulová",J385,0)</f>
        <v>0</v>
      </c>
      <c r="BJ385" s="148" t="s">
        <v>82</v>
      </c>
      <c r="BK385" s="267">
        <f>ROUND(I385*H385,2)</f>
        <v>0</v>
      </c>
      <c r="BL385" s="148" t="s">
        <v>126</v>
      </c>
      <c r="BM385" s="266" t="s">
        <v>791</v>
      </c>
    </row>
    <row r="386" spans="1:65" s="162" customFormat="1" ht="33" customHeight="1">
      <c r="A386" s="158"/>
      <c r="B386" s="159"/>
      <c r="C386" s="254">
        <v>133</v>
      </c>
      <c r="D386" s="254" t="s">
        <v>122</v>
      </c>
      <c r="E386" s="255"/>
      <c r="F386" s="256" t="s">
        <v>819</v>
      </c>
      <c r="G386" s="257" t="s">
        <v>363</v>
      </c>
      <c r="H386" s="258">
        <v>1</v>
      </c>
      <c r="I386" s="77"/>
      <c r="J386" s="259">
        <f>ROUND(I386*H386,2)</f>
        <v>0</v>
      </c>
      <c r="K386" s="260"/>
      <c r="L386" s="159"/>
      <c r="M386" s="261" t="s">
        <v>1</v>
      </c>
      <c r="N386" s="262" t="s">
        <v>40</v>
      </c>
      <c r="O386" s="263"/>
      <c r="P386" s="264">
        <f>O386*H386</f>
        <v>0</v>
      </c>
      <c r="Q386" s="264">
        <v>0.00316</v>
      </c>
      <c r="R386" s="264">
        <f>Q386*H386</f>
        <v>0.00316</v>
      </c>
      <c r="S386" s="264">
        <v>0.069</v>
      </c>
      <c r="T386" s="265">
        <f>S386*H386</f>
        <v>0.069</v>
      </c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R386" s="266" t="s">
        <v>126</v>
      </c>
      <c r="AT386" s="266" t="s">
        <v>122</v>
      </c>
      <c r="AU386" s="266" t="s">
        <v>84</v>
      </c>
      <c r="AY386" s="148" t="s">
        <v>120</v>
      </c>
      <c r="BE386" s="267">
        <f>IF(N386="základní",J386,0)</f>
        <v>0</v>
      </c>
      <c r="BF386" s="267">
        <f>IF(N386="snížená",J386,0)</f>
        <v>0</v>
      </c>
      <c r="BG386" s="267">
        <f>IF(N386="zákl. přenesená",J386,0)</f>
        <v>0</v>
      </c>
      <c r="BH386" s="267">
        <f>IF(N386="sníž. přenesená",J386,0)</f>
        <v>0</v>
      </c>
      <c r="BI386" s="267">
        <f>IF(N386="nulová",J386,0)</f>
        <v>0</v>
      </c>
      <c r="BJ386" s="148" t="s">
        <v>82</v>
      </c>
      <c r="BK386" s="267">
        <f>ROUND(I386*H386,2)</f>
        <v>0</v>
      </c>
      <c r="BL386" s="148" t="s">
        <v>126</v>
      </c>
      <c r="BM386" s="266" t="s">
        <v>791</v>
      </c>
    </row>
    <row r="387" spans="2:63" s="239" customFormat="1" ht="22.9" customHeight="1">
      <c r="B387" s="240"/>
      <c r="C387" s="241"/>
      <c r="D387" s="242" t="s">
        <v>74</v>
      </c>
      <c r="E387" s="252" t="s">
        <v>399</v>
      </c>
      <c r="F387" s="252" t="s">
        <v>400</v>
      </c>
      <c r="G387" s="241"/>
      <c r="H387" s="241"/>
      <c r="I387" s="76"/>
      <c r="J387" s="253">
        <f>J388</f>
        <v>0</v>
      </c>
      <c r="L387" s="240"/>
      <c r="M387" s="245"/>
      <c r="N387" s="246"/>
      <c r="O387" s="246"/>
      <c r="P387" s="247">
        <f>P388</f>
        <v>0</v>
      </c>
      <c r="Q387" s="246"/>
      <c r="R387" s="247">
        <f>R388</f>
        <v>0</v>
      </c>
      <c r="S387" s="246"/>
      <c r="T387" s="248">
        <f>T388</f>
        <v>0</v>
      </c>
      <c r="AR387" s="249" t="s">
        <v>82</v>
      </c>
      <c r="AT387" s="250" t="s">
        <v>74</v>
      </c>
      <c r="AU387" s="250" t="s">
        <v>82</v>
      </c>
      <c r="AY387" s="249" t="s">
        <v>120</v>
      </c>
      <c r="BK387" s="251">
        <f>BK388</f>
        <v>0</v>
      </c>
    </row>
    <row r="388" spans="1:65" s="162" customFormat="1" ht="24.2" customHeight="1">
      <c r="A388" s="158"/>
      <c r="B388" s="159"/>
      <c r="C388" s="254">
        <v>134</v>
      </c>
      <c r="D388" s="254" t="s">
        <v>122</v>
      </c>
      <c r="E388" s="255" t="s">
        <v>792</v>
      </c>
      <c r="F388" s="256" t="s">
        <v>793</v>
      </c>
      <c r="G388" s="257" t="s">
        <v>188</v>
      </c>
      <c r="H388" s="258">
        <v>398.687</v>
      </c>
      <c r="I388" s="77"/>
      <c r="J388" s="259">
        <f>ROUND(I388*H388,2)</f>
        <v>0</v>
      </c>
      <c r="K388" s="260"/>
      <c r="L388" s="159"/>
      <c r="M388" s="337" t="s">
        <v>1</v>
      </c>
      <c r="N388" s="338" t="s">
        <v>40</v>
      </c>
      <c r="O388" s="339"/>
      <c r="P388" s="340">
        <f>O388*H388</f>
        <v>0</v>
      </c>
      <c r="Q388" s="340">
        <v>0</v>
      </c>
      <c r="R388" s="340">
        <f>Q388*H388</f>
        <v>0</v>
      </c>
      <c r="S388" s="340">
        <v>0</v>
      </c>
      <c r="T388" s="341">
        <f>S388*H388</f>
        <v>0</v>
      </c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R388" s="266" t="s">
        <v>126</v>
      </c>
      <c r="AT388" s="266" t="s">
        <v>122</v>
      </c>
      <c r="AU388" s="266" t="s">
        <v>84</v>
      </c>
      <c r="AY388" s="148" t="s">
        <v>120</v>
      </c>
      <c r="BE388" s="267">
        <f>IF(N388="základní",J388,0)</f>
        <v>0</v>
      </c>
      <c r="BF388" s="267">
        <f>IF(N388="snížená",J388,0)</f>
        <v>0</v>
      </c>
      <c r="BG388" s="267">
        <f>IF(N388="zákl. přenesená",J388,0)</f>
        <v>0</v>
      </c>
      <c r="BH388" s="267">
        <f>IF(N388="sníž. přenesená",J388,0)</f>
        <v>0</v>
      </c>
      <c r="BI388" s="267">
        <f>IF(N388="nulová",J388,0)</f>
        <v>0</v>
      </c>
      <c r="BJ388" s="148" t="s">
        <v>82</v>
      </c>
      <c r="BK388" s="267">
        <f>ROUND(I388*H388,2)</f>
        <v>0</v>
      </c>
      <c r="BL388" s="148" t="s">
        <v>126</v>
      </c>
      <c r="BM388" s="266" t="s">
        <v>794</v>
      </c>
    </row>
    <row r="389" spans="1:31" s="162" customFormat="1" ht="6.95" customHeight="1">
      <c r="A389" s="158"/>
      <c r="B389" s="199"/>
      <c r="C389" s="200"/>
      <c r="D389" s="200"/>
      <c r="E389" s="200"/>
      <c r="F389" s="200"/>
      <c r="G389" s="200"/>
      <c r="H389" s="200"/>
      <c r="I389" s="200"/>
      <c r="J389" s="200"/>
      <c r="K389" s="201"/>
      <c r="L389" s="159"/>
      <c r="M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</row>
  </sheetData>
  <sheetProtection password="DBFF" sheet="1" objects="1" scenarios="1"/>
  <autoFilter ref="C124:K388"/>
  <mergeCells count="9">
    <mergeCell ref="E87:H87"/>
    <mergeCell ref="E115:H115"/>
    <mergeCell ref="E117:H117"/>
    <mergeCell ref="E85:H85"/>
    <mergeCell ref="E27:H27"/>
    <mergeCell ref="E18:H18"/>
    <mergeCell ref="E9:H9"/>
    <mergeCell ref="E7:H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7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34"/>
  <sheetViews>
    <sheetView showGridLines="0" tabSelected="1" workbookViewId="0" topLeftCell="A100">
      <selection activeCell="I119" sqref="I119"/>
    </sheetView>
  </sheetViews>
  <sheetFormatPr defaultColWidth="9.140625" defaultRowHeight="12"/>
  <cols>
    <col min="1" max="1" width="8.28125" style="145" customWidth="1"/>
    <col min="2" max="2" width="1.1484375" style="145" customWidth="1"/>
    <col min="3" max="3" width="4.140625" style="145" customWidth="1"/>
    <col min="4" max="4" width="4.28125" style="145" customWidth="1"/>
    <col min="5" max="5" width="17.140625" style="145" customWidth="1"/>
    <col min="6" max="6" width="50.8515625" style="145" customWidth="1"/>
    <col min="7" max="7" width="7.421875" style="145" customWidth="1"/>
    <col min="8" max="8" width="14.00390625" style="145" customWidth="1"/>
    <col min="9" max="9" width="15.8515625" style="145" customWidth="1"/>
    <col min="10" max="10" width="22.28125" style="145" customWidth="1"/>
    <col min="11" max="11" width="22.28125" style="144" hidden="1" customWidth="1"/>
    <col min="12" max="12" width="9.28125" style="144" customWidth="1"/>
    <col min="13" max="13" width="10.8515625" style="144" hidden="1" customWidth="1"/>
    <col min="14" max="14" width="9.28125" style="144" hidden="1" customWidth="1"/>
    <col min="15" max="20" width="14.140625" style="144" hidden="1" customWidth="1"/>
    <col min="21" max="21" width="16.28125" style="144" hidden="1" customWidth="1"/>
    <col min="22" max="22" width="12.28125" style="144" customWidth="1"/>
    <col min="23" max="23" width="16.28125" style="144" customWidth="1"/>
    <col min="24" max="24" width="12.28125" style="144" customWidth="1"/>
    <col min="25" max="25" width="15.00390625" style="144" customWidth="1"/>
    <col min="26" max="26" width="11.00390625" style="144" customWidth="1"/>
    <col min="27" max="27" width="15.00390625" style="144" customWidth="1"/>
    <col min="28" max="28" width="16.28125" style="144" customWidth="1"/>
    <col min="29" max="29" width="11.00390625" style="144" customWidth="1"/>
    <col min="30" max="30" width="15.00390625" style="144" customWidth="1"/>
    <col min="31" max="31" width="16.28125" style="144" customWidth="1"/>
    <col min="32" max="43" width="9.28125" style="144" customWidth="1"/>
    <col min="44" max="65" width="9.28125" style="144" hidden="1" customWidth="1"/>
    <col min="66" max="16384" width="9.28125" style="144" customWidth="1"/>
  </cols>
  <sheetData>
    <row r="1" ht="12"/>
    <row r="2" spans="12:46" ht="36.95" customHeight="1">
      <c r="L2" s="146" t="s">
        <v>5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AT2" s="148" t="s">
        <v>89</v>
      </c>
    </row>
    <row r="3" spans="2:46" ht="6.95" customHeight="1">
      <c r="B3" s="349"/>
      <c r="C3" s="150"/>
      <c r="D3" s="150"/>
      <c r="E3" s="150"/>
      <c r="F3" s="150"/>
      <c r="G3" s="150"/>
      <c r="H3" s="150"/>
      <c r="I3" s="150"/>
      <c r="J3" s="150"/>
      <c r="K3" s="151"/>
      <c r="L3" s="152"/>
      <c r="AT3" s="148" t="s">
        <v>84</v>
      </c>
    </row>
    <row r="4" spans="2:46" ht="24.95" customHeight="1">
      <c r="B4" s="350"/>
      <c r="D4" s="153" t="s">
        <v>90</v>
      </c>
      <c r="L4" s="152"/>
      <c r="M4" s="154" t="s">
        <v>10</v>
      </c>
      <c r="AT4" s="148" t="s">
        <v>3</v>
      </c>
    </row>
    <row r="5" spans="2:12" ht="6.95" customHeight="1">
      <c r="B5" s="350"/>
      <c r="L5" s="152"/>
    </row>
    <row r="6" spans="2:12" ht="12" customHeight="1">
      <c r="B6" s="350"/>
      <c r="D6" s="155" t="s">
        <v>16</v>
      </c>
      <c r="L6" s="152"/>
    </row>
    <row r="7" spans="2:12" ht="16.5" customHeight="1">
      <c r="B7" s="350"/>
      <c r="E7" s="156" t="str">
        <f>'Rekapitulace stavby'!K6</f>
        <v>Kosmonosy-Boleslavská ulice-obnova vodovodu a kanalizace 1.etapa</v>
      </c>
      <c r="F7" s="156"/>
      <c r="G7" s="156"/>
      <c r="H7" s="156"/>
      <c r="L7" s="152"/>
    </row>
    <row r="8" spans="1:31" s="162" customFormat="1" ht="12" customHeight="1">
      <c r="A8" s="160"/>
      <c r="B8" s="289"/>
      <c r="C8" s="160"/>
      <c r="D8" s="155" t="s">
        <v>91</v>
      </c>
      <c r="E8" s="160"/>
      <c r="F8" s="160"/>
      <c r="G8" s="160"/>
      <c r="H8" s="160"/>
      <c r="I8" s="160"/>
      <c r="J8" s="160"/>
      <c r="K8" s="158"/>
      <c r="L8" s="161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s="162" customFormat="1" ht="16.5" customHeight="1">
      <c r="A9" s="160"/>
      <c r="B9" s="289"/>
      <c r="C9" s="160"/>
      <c r="D9" s="160"/>
      <c r="E9" s="163" t="s">
        <v>795</v>
      </c>
      <c r="F9" s="163"/>
      <c r="G9" s="163"/>
      <c r="H9" s="163"/>
      <c r="I9" s="160"/>
      <c r="J9" s="160"/>
      <c r="K9" s="158"/>
      <c r="L9" s="161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s="162" customFormat="1" ht="12">
      <c r="A10" s="160"/>
      <c r="B10" s="289"/>
      <c r="C10" s="160"/>
      <c r="D10" s="160"/>
      <c r="E10" s="160"/>
      <c r="F10" s="160"/>
      <c r="G10" s="160"/>
      <c r="H10" s="160"/>
      <c r="I10" s="160"/>
      <c r="J10" s="160"/>
      <c r="K10" s="158"/>
      <c r="L10" s="161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s="162" customFormat="1" ht="12" customHeight="1">
      <c r="A11" s="160"/>
      <c r="B11" s="289"/>
      <c r="C11" s="160"/>
      <c r="D11" s="155" t="s">
        <v>17</v>
      </c>
      <c r="E11" s="160"/>
      <c r="F11" s="165" t="s">
        <v>1</v>
      </c>
      <c r="G11" s="160"/>
      <c r="H11" s="160"/>
      <c r="I11" s="155" t="s">
        <v>18</v>
      </c>
      <c r="J11" s="165" t="s">
        <v>1</v>
      </c>
      <c r="K11" s="158"/>
      <c r="L11" s="161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s="162" customFormat="1" ht="12" customHeight="1">
      <c r="A12" s="160"/>
      <c r="B12" s="289"/>
      <c r="C12" s="160"/>
      <c r="D12" s="155" t="s">
        <v>19</v>
      </c>
      <c r="E12" s="160"/>
      <c r="F12" s="165" t="s">
        <v>20</v>
      </c>
      <c r="G12" s="160"/>
      <c r="H12" s="160"/>
      <c r="I12" s="155" t="s">
        <v>21</v>
      </c>
      <c r="J12" s="166" t="str">
        <f>'Rekapitulace stavby'!AN8</f>
        <v>22. 11. 2022</v>
      </c>
      <c r="K12" s="158"/>
      <c r="L12" s="161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s="162" customFormat="1" ht="10.9" customHeight="1">
      <c r="A13" s="160"/>
      <c r="B13" s="289"/>
      <c r="C13" s="160"/>
      <c r="D13" s="160"/>
      <c r="E13" s="160"/>
      <c r="F13" s="160"/>
      <c r="G13" s="160"/>
      <c r="H13" s="160"/>
      <c r="I13" s="160"/>
      <c r="J13" s="160"/>
      <c r="K13" s="158"/>
      <c r="L13" s="161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s="162" customFormat="1" ht="12" customHeight="1">
      <c r="A14" s="160"/>
      <c r="B14" s="289"/>
      <c r="C14" s="160"/>
      <c r="D14" s="155" t="s">
        <v>23</v>
      </c>
      <c r="E14" s="160"/>
      <c r="F14" s="160"/>
      <c r="G14" s="160"/>
      <c r="H14" s="160"/>
      <c r="I14" s="155" t="s">
        <v>24</v>
      </c>
      <c r="J14" s="165" t="s">
        <v>1</v>
      </c>
      <c r="K14" s="158"/>
      <c r="L14" s="161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s="162" customFormat="1" ht="18" customHeight="1">
      <c r="A15" s="160"/>
      <c r="B15" s="289"/>
      <c r="C15" s="160"/>
      <c r="D15" s="160"/>
      <c r="E15" s="165" t="s">
        <v>25</v>
      </c>
      <c r="F15" s="160"/>
      <c r="G15" s="160"/>
      <c r="H15" s="160"/>
      <c r="I15" s="155" t="s">
        <v>26</v>
      </c>
      <c r="J15" s="165" t="s">
        <v>1</v>
      </c>
      <c r="K15" s="158"/>
      <c r="L15" s="161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s="162" customFormat="1" ht="6.95" customHeight="1">
      <c r="A16" s="160"/>
      <c r="B16" s="289"/>
      <c r="C16" s="160"/>
      <c r="D16" s="160"/>
      <c r="E16" s="160"/>
      <c r="F16" s="160"/>
      <c r="G16" s="160"/>
      <c r="H16" s="160"/>
      <c r="I16" s="160"/>
      <c r="J16" s="160"/>
      <c r="K16" s="158"/>
      <c r="L16" s="161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s="162" customFormat="1" ht="12" customHeight="1">
      <c r="A17" s="160"/>
      <c r="B17" s="289"/>
      <c r="C17" s="160"/>
      <c r="D17" s="155" t="s">
        <v>27</v>
      </c>
      <c r="E17" s="160"/>
      <c r="F17" s="160"/>
      <c r="G17" s="160"/>
      <c r="H17" s="160"/>
      <c r="I17" s="155" t="s">
        <v>24</v>
      </c>
      <c r="J17" s="165" t="str">
        <f>'Rekapitulace stavby'!AN13</f>
        <v>Vyplň údaj</v>
      </c>
      <c r="K17" s="158"/>
      <c r="L17" s="161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s="162" customFormat="1" ht="18" customHeight="1">
      <c r="A18" s="160"/>
      <c r="B18" s="289"/>
      <c r="C18" s="160"/>
      <c r="D18" s="160"/>
      <c r="E18" s="167" t="str">
        <f>'Rekapitulace stavby'!E14</f>
        <v>Vyplň údaj</v>
      </c>
      <c r="F18" s="167"/>
      <c r="G18" s="167"/>
      <c r="H18" s="167"/>
      <c r="I18" s="155" t="s">
        <v>26</v>
      </c>
      <c r="J18" s="165" t="str">
        <f>'Rekapitulace stavby'!AN14</f>
        <v>Vyplň údaj</v>
      </c>
      <c r="K18" s="158"/>
      <c r="L18" s="161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s="162" customFormat="1" ht="6.95" customHeight="1">
      <c r="A19" s="160"/>
      <c r="B19" s="289"/>
      <c r="C19" s="160"/>
      <c r="D19" s="160"/>
      <c r="E19" s="160"/>
      <c r="F19" s="160"/>
      <c r="G19" s="160"/>
      <c r="H19" s="160"/>
      <c r="I19" s="160"/>
      <c r="J19" s="160"/>
      <c r="K19" s="158"/>
      <c r="L19" s="161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s="162" customFormat="1" ht="12" customHeight="1">
      <c r="A20" s="160"/>
      <c r="B20" s="289"/>
      <c r="C20" s="160"/>
      <c r="D20" s="155" t="s">
        <v>29</v>
      </c>
      <c r="E20" s="160"/>
      <c r="F20" s="160"/>
      <c r="G20" s="160"/>
      <c r="H20" s="160"/>
      <c r="I20" s="155" t="s">
        <v>24</v>
      </c>
      <c r="J20" s="165" t="s">
        <v>1</v>
      </c>
      <c r="K20" s="158"/>
      <c r="L20" s="161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s="162" customFormat="1" ht="18" customHeight="1">
      <c r="A21" s="160"/>
      <c r="B21" s="289"/>
      <c r="C21" s="160"/>
      <c r="D21" s="160"/>
      <c r="E21" s="165" t="s">
        <v>30</v>
      </c>
      <c r="F21" s="160"/>
      <c r="G21" s="160"/>
      <c r="H21" s="160"/>
      <c r="I21" s="155" t="s">
        <v>26</v>
      </c>
      <c r="J21" s="165" t="s">
        <v>1</v>
      </c>
      <c r="K21" s="158"/>
      <c r="L21" s="161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s="162" customFormat="1" ht="6.95" customHeight="1">
      <c r="A22" s="160"/>
      <c r="B22" s="289"/>
      <c r="C22" s="160"/>
      <c r="D22" s="160"/>
      <c r="E22" s="160"/>
      <c r="F22" s="160"/>
      <c r="G22" s="160"/>
      <c r="H22" s="160"/>
      <c r="I22" s="160"/>
      <c r="J22" s="160"/>
      <c r="K22" s="158"/>
      <c r="L22" s="161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s="162" customFormat="1" ht="12" customHeight="1">
      <c r="A23" s="160"/>
      <c r="B23" s="289"/>
      <c r="C23" s="160"/>
      <c r="D23" s="155" t="s">
        <v>32</v>
      </c>
      <c r="E23" s="160"/>
      <c r="F23" s="160"/>
      <c r="G23" s="160"/>
      <c r="H23" s="160"/>
      <c r="I23" s="155" t="s">
        <v>24</v>
      </c>
      <c r="J23" s="165" t="s">
        <v>1</v>
      </c>
      <c r="K23" s="158"/>
      <c r="L23" s="161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s="162" customFormat="1" ht="18" customHeight="1">
      <c r="A24" s="160"/>
      <c r="B24" s="289"/>
      <c r="C24" s="160"/>
      <c r="D24" s="160"/>
      <c r="E24" s="165" t="s">
        <v>33</v>
      </c>
      <c r="F24" s="160"/>
      <c r="G24" s="160"/>
      <c r="H24" s="160"/>
      <c r="I24" s="155" t="s">
        <v>26</v>
      </c>
      <c r="J24" s="165" t="s">
        <v>1</v>
      </c>
      <c r="K24" s="158"/>
      <c r="L24" s="161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s="162" customFormat="1" ht="6.95" customHeight="1">
      <c r="A25" s="160"/>
      <c r="B25" s="289"/>
      <c r="C25" s="160"/>
      <c r="D25" s="160"/>
      <c r="E25" s="160"/>
      <c r="F25" s="160"/>
      <c r="G25" s="160"/>
      <c r="H25" s="160"/>
      <c r="I25" s="160"/>
      <c r="J25" s="160"/>
      <c r="K25" s="158"/>
      <c r="L25" s="161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s="162" customFormat="1" ht="12" customHeight="1">
      <c r="A26" s="160"/>
      <c r="B26" s="289"/>
      <c r="C26" s="160"/>
      <c r="D26" s="155" t="s">
        <v>34</v>
      </c>
      <c r="E26" s="160"/>
      <c r="F26" s="160"/>
      <c r="G26" s="160"/>
      <c r="H26" s="160"/>
      <c r="I26" s="160"/>
      <c r="J26" s="160"/>
      <c r="K26" s="158"/>
      <c r="L26" s="161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31" s="173" customFormat="1" ht="16.5" customHeight="1">
      <c r="A27" s="170"/>
      <c r="B27" s="351"/>
      <c r="C27" s="170"/>
      <c r="D27" s="170"/>
      <c r="E27" s="171" t="s">
        <v>1</v>
      </c>
      <c r="F27" s="171"/>
      <c r="G27" s="171"/>
      <c r="H27" s="171"/>
      <c r="I27" s="170"/>
      <c r="J27" s="170"/>
      <c r="K27" s="168"/>
      <c r="L27" s="172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s="162" customFormat="1" ht="6.95" customHeight="1">
      <c r="A28" s="160"/>
      <c r="B28" s="289"/>
      <c r="C28" s="160"/>
      <c r="D28" s="160"/>
      <c r="E28" s="160"/>
      <c r="F28" s="160"/>
      <c r="G28" s="160"/>
      <c r="H28" s="160"/>
      <c r="I28" s="160"/>
      <c r="J28" s="160"/>
      <c r="K28" s="158"/>
      <c r="L28" s="161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s="162" customFormat="1" ht="6.95" customHeight="1">
      <c r="A29" s="160"/>
      <c r="B29" s="289"/>
      <c r="C29" s="160"/>
      <c r="D29" s="174"/>
      <c r="E29" s="174"/>
      <c r="F29" s="174"/>
      <c r="G29" s="174"/>
      <c r="H29" s="174"/>
      <c r="I29" s="174"/>
      <c r="J29" s="174"/>
      <c r="K29" s="175"/>
      <c r="L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162" customFormat="1" ht="25.35" customHeight="1">
      <c r="A30" s="160"/>
      <c r="B30" s="289"/>
      <c r="C30" s="160"/>
      <c r="D30" s="176" t="s">
        <v>35</v>
      </c>
      <c r="E30" s="160"/>
      <c r="F30" s="160"/>
      <c r="G30" s="160"/>
      <c r="H30" s="160"/>
      <c r="I30" s="160"/>
      <c r="J30" s="177">
        <f>ROUND(J117,2)</f>
        <v>0</v>
      </c>
      <c r="K30" s="158"/>
      <c r="L30" s="161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s="162" customFormat="1" ht="6.95" customHeight="1">
      <c r="A31" s="160"/>
      <c r="B31" s="289"/>
      <c r="C31" s="160"/>
      <c r="D31" s="174"/>
      <c r="E31" s="174"/>
      <c r="F31" s="174"/>
      <c r="G31" s="174"/>
      <c r="H31" s="174"/>
      <c r="I31" s="174"/>
      <c r="J31" s="174"/>
      <c r="K31" s="175"/>
      <c r="L31" s="161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pans="1:31" s="162" customFormat="1" ht="14.45" customHeight="1">
      <c r="A32" s="160"/>
      <c r="B32" s="289"/>
      <c r="C32" s="160"/>
      <c r="D32" s="160"/>
      <c r="E32" s="160"/>
      <c r="F32" s="178" t="s">
        <v>37</v>
      </c>
      <c r="G32" s="160"/>
      <c r="H32" s="160"/>
      <c r="I32" s="178" t="s">
        <v>36</v>
      </c>
      <c r="J32" s="178" t="s">
        <v>38</v>
      </c>
      <c r="K32" s="158"/>
      <c r="L32" s="161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s="162" customFormat="1" ht="14.45" customHeight="1">
      <c r="A33" s="160"/>
      <c r="B33" s="289"/>
      <c r="C33" s="160"/>
      <c r="D33" s="179" t="s">
        <v>39</v>
      </c>
      <c r="E33" s="155" t="s">
        <v>40</v>
      </c>
      <c r="F33" s="180">
        <f>ROUND((SUM(BE117:BE133)),2)</f>
        <v>0</v>
      </c>
      <c r="G33" s="160"/>
      <c r="H33" s="160"/>
      <c r="I33" s="181">
        <v>0.21</v>
      </c>
      <c r="J33" s="180">
        <f>ROUND(((SUM(BE117:BE133))*I33),2)</f>
        <v>0</v>
      </c>
      <c r="K33" s="158"/>
      <c r="L33" s="161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</row>
    <row r="34" spans="1:31" s="162" customFormat="1" ht="14.45" customHeight="1">
      <c r="A34" s="160"/>
      <c r="B34" s="289"/>
      <c r="C34" s="160"/>
      <c r="D34" s="160"/>
      <c r="E34" s="155" t="s">
        <v>41</v>
      </c>
      <c r="F34" s="180">
        <f>ROUND((SUM(BF117:BF133)),2)</f>
        <v>0</v>
      </c>
      <c r="G34" s="160"/>
      <c r="H34" s="160"/>
      <c r="I34" s="181">
        <v>0.15</v>
      </c>
      <c r="J34" s="180">
        <f>ROUND(((SUM(BF117:BF133))*I34),2)</f>
        <v>0</v>
      </c>
      <c r="K34" s="158"/>
      <c r="L34" s="161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1" s="162" customFormat="1" ht="14.45" customHeight="1">
      <c r="A35" s="160"/>
      <c r="B35" s="289"/>
      <c r="C35" s="160"/>
      <c r="D35" s="160"/>
      <c r="E35" s="155" t="s">
        <v>42</v>
      </c>
      <c r="F35" s="180">
        <f>ROUND((SUM(BG117:BG133)),2)</f>
        <v>0</v>
      </c>
      <c r="G35" s="160"/>
      <c r="H35" s="160"/>
      <c r="I35" s="181">
        <v>0.21</v>
      </c>
      <c r="J35" s="180">
        <f>0</f>
        <v>0</v>
      </c>
      <c r="K35" s="158"/>
      <c r="L35" s="161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</row>
    <row r="36" spans="1:31" s="162" customFormat="1" ht="14.45" customHeight="1">
      <c r="A36" s="160"/>
      <c r="B36" s="289"/>
      <c r="C36" s="160"/>
      <c r="D36" s="160"/>
      <c r="E36" s="155" t="s">
        <v>43</v>
      </c>
      <c r="F36" s="180">
        <f>ROUND((SUM(BH117:BH133)),2)</f>
        <v>0</v>
      </c>
      <c r="G36" s="160"/>
      <c r="H36" s="160"/>
      <c r="I36" s="181">
        <v>0.15</v>
      </c>
      <c r="J36" s="180">
        <f>0</f>
        <v>0</v>
      </c>
      <c r="K36" s="158"/>
      <c r="L36" s="161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s="162" customFormat="1" ht="14.45" customHeight="1">
      <c r="A37" s="160"/>
      <c r="B37" s="289"/>
      <c r="C37" s="160"/>
      <c r="D37" s="160"/>
      <c r="E37" s="155" t="s">
        <v>44</v>
      </c>
      <c r="F37" s="180">
        <f>ROUND((SUM(BI117:BI133)),2)</f>
        <v>0</v>
      </c>
      <c r="G37" s="160"/>
      <c r="H37" s="160"/>
      <c r="I37" s="181">
        <v>0</v>
      </c>
      <c r="J37" s="180">
        <f>0</f>
        <v>0</v>
      </c>
      <c r="K37" s="158"/>
      <c r="L37" s="161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</row>
    <row r="38" spans="1:31" s="162" customFormat="1" ht="6.95" customHeight="1">
      <c r="A38" s="160"/>
      <c r="B38" s="289"/>
      <c r="C38" s="160"/>
      <c r="D38" s="160"/>
      <c r="E38" s="160"/>
      <c r="F38" s="160"/>
      <c r="G38" s="160"/>
      <c r="H38" s="160"/>
      <c r="I38" s="160"/>
      <c r="J38" s="160"/>
      <c r="K38" s="158"/>
      <c r="L38" s="161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</row>
    <row r="39" spans="1:31" s="162" customFormat="1" ht="25.35" customHeight="1">
      <c r="A39" s="160"/>
      <c r="B39" s="289"/>
      <c r="C39" s="160"/>
      <c r="D39" s="182" t="s">
        <v>45</v>
      </c>
      <c r="E39" s="183"/>
      <c r="F39" s="183"/>
      <c r="G39" s="184" t="s">
        <v>46</v>
      </c>
      <c r="H39" s="185" t="s">
        <v>47</v>
      </c>
      <c r="I39" s="183"/>
      <c r="J39" s="186">
        <f>SUM(J30:J37)</f>
        <v>0</v>
      </c>
      <c r="K39" s="187"/>
      <c r="L39" s="161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</row>
    <row r="40" spans="1:31" s="162" customFormat="1" ht="14.45" customHeight="1">
      <c r="A40" s="160"/>
      <c r="B40" s="289"/>
      <c r="C40" s="160"/>
      <c r="D40" s="160"/>
      <c r="E40" s="160"/>
      <c r="F40" s="160"/>
      <c r="G40" s="160"/>
      <c r="H40" s="160"/>
      <c r="I40" s="160"/>
      <c r="J40" s="160"/>
      <c r="K40" s="158"/>
      <c r="L40" s="161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</row>
    <row r="41" spans="2:12" ht="14.45" customHeight="1">
      <c r="B41" s="350"/>
      <c r="L41" s="152"/>
    </row>
    <row r="42" spans="2:12" ht="14.45" customHeight="1">
      <c r="B42" s="350"/>
      <c r="L42" s="152"/>
    </row>
    <row r="43" spans="2:12" ht="14.45" customHeight="1">
      <c r="B43" s="350"/>
      <c r="L43" s="152"/>
    </row>
    <row r="44" spans="2:12" ht="14.45" customHeight="1">
      <c r="B44" s="350"/>
      <c r="L44" s="152"/>
    </row>
    <row r="45" spans="2:12" ht="14.45" customHeight="1">
      <c r="B45" s="350"/>
      <c r="L45" s="152"/>
    </row>
    <row r="46" spans="2:12" ht="14.45" customHeight="1">
      <c r="B46" s="350"/>
      <c r="L46" s="152"/>
    </row>
    <row r="47" spans="2:12" ht="14.45" customHeight="1">
      <c r="B47" s="350"/>
      <c r="L47" s="152"/>
    </row>
    <row r="48" spans="2:12" ht="14.45" customHeight="1">
      <c r="B48" s="350"/>
      <c r="L48" s="152"/>
    </row>
    <row r="49" spans="2:12" ht="14.45" customHeight="1">
      <c r="B49" s="350"/>
      <c r="L49" s="152"/>
    </row>
    <row r="50" spans="1:12" s="162" customFormat="1" ht="14.45" customHeight="1">
      <c r="A50" s="188"/>
      <c r="B50" s="352"/>
      <c r="C50" s="188"/>
      <c r="D50" s="189" t="s">
        <v>48</v>
      </c>
      <c r="E50" s="190"/>
      <c r="F50" s="190"/>
      <c r="G50" s="189" t="s">
        <v>49</v>
      </c>
      <c r="H50" s="190"/>
      <c r="I50" s="190"/>
      <c r="J50" s="190"/>
      <c r="K50" s="191"/>
      <c r="L50" s="161"/>
    </row>
    <row r="51" spans="2:12" ht="12">
      <c r="B51" s="350"/>
      <c r="L51" s="152"/>
    </row>
    <row r="52" spans="2:12" ht="12">
      <c r="B52" s="350"/>
      <c r="L52" s="152"/>
    </row>
    <row r="53" spans="2:12" ht="12">
      <c r="B53" s="350"/>
      <c r="L53" s="152"/>
    </row>
    <row r="54" spans="2:12" ht="12">
      <c r="B54" s="350"/>
      <c r="L54" s="152"/>
    </row>
    <row r="55" spans="2:12" ht="12">
      <c r="B55" s="350"/>
      <c r="L55" s="152"/>
    </row>
    <row r="56" spans="2:12" ht="12">
      <c r="B56" s="350"/>
      <c r="L56" s="152"/>
    </row>
    <row r="57" spans="2:12" ht="12">
      <c r="B57" s="350"/>
      <c r="L57" s="152"/>
    </row>
    <row r="58" spans="2:12" ht="12">
      <c r="B58" s="350"/>
      <c r="L58" s="152"/>
    </row>
    <row r="59" spans="2:12" ht="12">
      <c r="B59" s="350"/>
      <c r="L59" s="152"/>
    </row>
    <row r="60" spans="2:12" ht="12">
      <c r="B60" s="350"/>
      <c r="L60" s="152"/>
    </row>
    <row r="61" spans="1:31" s="162" customFormat="1" ht="12.75">
      <c r="A61" s="160"/>
      <c r="B61" s="289"/>
      <c r="C61" s="160"/>
      <c r="D61" s="192" t="s">
        <v>50</v>
      </c>
      <c r="E61" s="193"/>
      <c r="F61" s="194" t="s">
        <v>51</v>
      </c>
      <c r="G61" s="192" t="s">
        <v>50</v>
      </c>
      <c r="H61" s="193"/>
      <c r="I61" s="193"/>
      <c r="J61" s="195" t="s">
        <v>51</v>
      </c>
      <c r="K61" s="196"/>
      <c r="L61" s="161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</row>
    <row r="62" spans="2:12" ht="12">
      <c r="B62" s="350"/>
      <c r="L62" s="152"/>
    </row>
    <row r="63" spans="2:12" ht="12">
      <c r="B63" s="350"/>
      <c r="L63" s="152"/>
    </row>
    <row r="64" spans="2:12" ht="12">
      <c r="B64" s="350"/>
      <c r="L64" s="152"/>
    </row>
    <row r="65" spans="1:31" s="162" customFormat="1" ht="12.75">
      <c r="A65" s="160"/>
      <c r="B65" s="289"/>
      <c r="C65" s="160"/>
      <c r="D65" s="189" t="s">
        <v>52</v>
      </c>
      <c r="E65" s="197"/>
      <c r="F65" s="197"/>
      <c r="G65" s="189" t="s">
        <v>53</v>
      </c>
      <c r="H65" s="197"/>
      <c r="I65" s="197"/>
      <c r="J65" s="197"/>
      <c r="K65" s="198"/>
      <c r="L65" s="161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</row>
    <row r="66" spans="2:12" ht="12">
      <c r="B66" s="350"/>
      <c r="L66" s="152"/>
    </row>
    <row r="67" spans="2:12" ht="12">
      <c r="B67" s="350"/>
      <c r="L67" s="152"/>
    </row>
    <row r="68" spans="2:12" ht="12">
      <c r="B68" s="350"/>
      <c r="L68" s="152"/>
    </row>
    <row r="69" spans="2:12" ht="12">
      <c r="B69" s="350"/>
      <c r="L69" s="152"/>
    </row>
    <row r="70" spans="2:12" ht="12">
      <c r="B70" s="350"/>
      <c r="L70" s="152"/>
    </row>
    <row r="71" spans="2:12" ht="12">
      <c r="B71" s="350"/>
      <c r="L71" s="152"/>
    </row>
    <row r="72" spans="2:12" ht="12">
      <c r="B72" s="350"/>
      <c r="L72" s="152"/>
    </row>
    <row r="73" spans="2:12" ht="12">
      <c r="B73" s="350"/>
      <c r="L73" s="152"/>
    </row>
    <row r="74" spans="2:12" ht="12">
      <c r="B74" s="350"/>
      <c r="L74" s="152"/>
    </row>
    <row r="75" spans="2:12" ht="12">
      <c r="B75" s="350"/>
      <c r="L75" s="152"/>
    </row>
    <row r="76" spans="1:31" s="162" customFormat="1" ht="12.75">
      <c r="A76" s="160"/>
      <c r="B76" s="289"/>
      <c r="C76" s="160"/>
      <c r="D76" s="192" t="s">
        <v>50</v>
      </c>
      <c r="E76" s="193"/>
      <c r="F76" s="194" t="s">
        <v>51</v>
      </c>
      <c r="G76" s="192" t="s">
        <v>50</v>
      </c>
      <c r="H76" s="193"/>
      <c r="I76" s="193"/>
      <c r="J76" s="195" t="s">
        <v>51</v>
      </c>
      <c r="K76" s="196"/>
      <c r="L76" s="161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</row>
    <row r="77" spans="1:31" s="162" customFormat="1" ht="14.45" customHeight="1">
      <c r="A77" s="160"/>
      <c r="B77" s="353"/>
      <c r="C77" s="200"/>
      <c r="D77" s="200"/>
      <c r="E77" s="200"/>
      <c r="F77" s="200"/>
      <c r="G77" s="200"/>
      <c r="H77" s="200"/>
      <c r="I77" s="200"/>
      <c r="J77" s="200"/>
      <c r="K77" s="201"/>
      <c r="L77" s="161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</row>
    <row r="81" spans="1:31" s="162" customFormat="1" ht="6.95" customHeight="1">
      <c r="A81" s="160"/>
      <c r="B81" s="354"/>
      <c r="C81" s="203"/>
      <c r="D81" s="203"/>
      <c r="E81" s="203"/>
      <c r="F81" s="203"/>
      <c r="G81" s="203"/>
      <c r="H81" s="203"/>
      <c r="I81" s="203"/>
      <c r="J81" s="203"/>
      <c r="K81" s="204"/>
      <c r="L81" s="161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</row>
    <row r="82" spans="1:31" s="162" customFormat="1" ht="24.95" customHeight="1">
      <c r="A82" s="160"/>
      <c r="B82" s="289"/>
      <c r="C82" s="153" t="s">
        <v>92</v>
      </c>
      <c r="D82" s="160"/>
      <c r="E82" s="160"/>
      <c r="F82" s="160"/>
      <c r="G82" s="160"/>
      <c r="H82" s="160"/>
      <c r="I82" s="160"/>
      <c r="J82" s="160"/>
      <c r="K82" s="158"/>
      <c r="L82" s="161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</row>
    <row r="83" spans="1:31" s="162" customFormat="1" ht="6.95" customHeight="1">
      <c r="A83" s="160"/>
      <c r="B83" s="289"/>
      <c r="C83" s="160"/>
      <c r="D83" s="160"/>
      <c r="E83" s="160"/>
      <c r="F83" s="160"/>
      <c r="G83" s="160"/>
      <c r="H83" s="160"/>
      <c r="I83" s="160"/>
      <c r="J83" s="160"/>
      <c r="K83" s="158"/>
      <c r="L83" s="161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</row>
    <row r="84" spans="1:31" s="162" customFormat="1" ht="12" customHeight="1">
      <c r="A84" s="160"/>
      <c r="B84" s="289"/>
      <c r="C84" s="155" t="s">
        <v>16</v>
      </c>
      <c r="D84" s="160"/>
      <c r="E84" s="160"/>
      <c r="F84" s="160"/>
      <c r="G84" s="160"/>
      <c r="H84" s="160"/>
      <c r="I84" s="160"/>
      <c r="J84" s="160"/>
      <c r="K84" s="158"/>
      <c r="L84" s="161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</row>
    <row r="85" spans="1:31" s="162" customFormat="1" ht="16.5" customHeight="1">
      <c r="A85" s="160"/>
      <c r="B85" s="289"/>
      <c r="C85" s="160"/>
      <c r="D85" s="160"/>
      <c r="E85" s="156" t="str">
        <f>E7</f>
        <v>Kosmonosy-Boleslavská ulice-obnova vodovodu a kanalizace 1.etapa</v>
      </c>
      <c r="F85" s="157"/>
      <c r="G85" s="157"/>
      <c r="H85" s="157"/>
      <c r="I85" s="160"/>
      <c r="J85" s="160"/>
      <c r="K85" s="158"/>
      <c r="L85" s="161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</row>
    <row r="86" spans="1:31" s="162" customFormat="1" ht="12" customHeight="1">
      <c r="A86" s="160"/>
      <c r="B86" s="289"/>
      <c r="C86" s="155" t="s">
        <v>91</v>
      </c>
      <c r="D86" s="160"/>
      <c r="E86" s="160"/>
      <c r="F86" s="160"/>
      <c r="G86" s="160"/>
      <c r="H86" s="160"/>
      <c r="I86" s="160"/>
      <c r="J86" s="160"/>
      <c r="K86" s="158"/>
      <c r="L86" s="161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</row>
    <row r="87" spans="1:31" s="162" customFormat="1" ht="16.5" customHeight="1">
      <c r="A87" s="160"/>
      <c r="B87" s="289"/>
      <c r="C87" s="160"/>
      <c r="D87" s="160"/>
      <c r="E87" s="163" t="str">
        <f>E9</f>
        <v>2019078-VON - VEDLEJŠÍ A OSTATNÍ NÁKLADY</v>
      </c>
      <c r="F87" s="164"/>
      <c r="G87" s="164"/>
      <c r="H87" s="164"/>
      <c r="I87" s="160"/>
      <c r="J87" s="160"/>
      <c r="K87" s="158"/>
      <c r="L87" s="161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</row>
    <row r="88" spans="1:31" s="162" customFormat="1" ht="6.95" customHeight="1">
      <c r="A88" s="160"/>
      <c r="B88" s="289"/>
      <c r="C88" s="160"/>
      <c r="D88" s="160"/>
      <c r="E88" s="160"/>
      <c r="F88" s="160"/>
      <c r="G88" s="160"/>
      <c r="H88" s="160"/>
      <c r="I88" s="160"/>
      <c r="J88" s="160"/>
      <c r="K88" s="158"/>
      <c r="L88" s="161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</row>
    <row r="89" spans="1:31" s="162" customFormat="1" ht="12" customHeight="1">
      <c r="A89" s="160"/>
      <c r="B89" s="289"/>
      <c r="C89" s="155" t="s">
        <v>19</v>
      </c>
      <c r="D89" s="160"/>
      <c r="E89" s="160"/>
      <c r="F89" s="165" t="str">
        <f>F12</f>
        <v xml:space="preserve"> </v>
      </c>
      <c r="G89" s="160"/>
      <c r="H89" s="160"/>
      <c r="I89" s="155" t="s">
        <v>21</v>
      </c>
      <c r="J89" s="166" t="str">
        <f>IF(J12="","",J12)</f>
        <v>22. 11. 2022</v>
      </c>
      <c r="K89" s="158"/>
      <c r="L89" s="161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</row>
    <row r="90" spans="1:31" s="162" customFormat="1" ht="6.95" customHeight="1">
      <c r="A90" s="160"/>
      <c r="B90" s="289"/>
      <c r="C90" s="160"/>
      <c r="D90" s="160"/>
      <c r="E90" s="160"/>
      <c r="F90" s="160"/>
      <c r="G90" s="160"/>
      <c r="H90" s="160"/>
      <c r="I90" s="160"/>
      <c r="J90" s="160"/>
      <c r="K90" s="158"/>
      <c r="L90" s="161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</row>
    <row r="91" spans="1:31" s="162" customFormat="1" ht="15.2" customHeight="1">
      <c r="A91" s="160"/>
      <c r="B91" s="289"/>
      <c r="C91" s="155" t="s">
        <v>23</v>
      </c>
      <c r="D91" s="160"/>
      <c r="E91" s="160"/>
      <c r="F91" s="165" t="str">
        <f>E15</f>
        <v>Vodovody a kanalizace Mladá Boleslav a.s.</v>
      </c>
      <c r="G91" s="160"/>
      <c r="H91" s="160"/>
      <c r="I91" s="155" t="s">
        <v>29</v>
      </c>
      <c r="J91" s="205" t="str">
        <f>E21</f>
        <v>VEDU VODU s.r.o.</v>
      </c>
      <c r="K91" s="158"/>
      <c r="L91" s="161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</row>
    <row r="92" spans="1:31" s="162" customFormat="1" ht="15.2" customHeight="1">
      <c r="A92" s="160"/>
      <c r="B92" s="289"/>
      <c r="C92" s="155" t="s">
        <v>27</v>
      </c>
      <c r="D92" s="160"/>
      <c r="E92" s="160"/>
      <c r="F92" s="165" t="str">
        <f>IF(E18="","",E18)</f>
        <v>Vyplň údaj</v>
      </c>
      <c r="G92" s="160"/>
      <c r="H92" s="160"/>
      <c r="I92" s="155" t="s">
        <v>32</v>
      </c>
      <c r="J92" s="205" t="str">
        <f>E24</f>
        <v>ing.Evžen Kozák</v>
      </c>
      <c r="K92" s="158"/>
      <c r="L92" s="161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</row>
    <row r="93" spans="1:31" s="162" customFormat="1" ht="10.35" customHeight="1">
      <c r="A93" s="160"/>
      <c r="B93" s="289"/>
      <c r="C93" s="160"/>
      <c r="D93" s="160"/>
      <c r="E93" s="160"/>
      <c r="F93" s="160"/>
      <c r="G93" s="160"/>
      <c r="H93" s="160"/>
      <c r="I93" s="160"/>
      <c r="J93" s="160"/>
      <c r="K93" s="158"/>
      <c r="L93" s="161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</row>
    <row r="94" spans="1:31" s="162" customFormat="1" ht="29.25" customHeight="1">
      <c r="A94" s="160"/>
      <c r="B94" s="289"/>
      <c r="C94" s="206" t="s">
        <v>93</v>
      </c>
      <c r="D94" s="160"/>
      <c r="E94" s="160"/>
      <c r="F94" s="160"/>
      <c r="G94" s="160"/>
      <c r="H94" s="160"/>
      <c r="I94" s="160"/>
      <c r="J94" s="207" t="s">
        <v>94</v>
      </c>
      <c r="K94" s="342"/>
      <c r="L94" s="161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</row>
    <row r="95" spans="1:31" s="162" customFormat="1" ht="10.35" customHeight="1">
      <c r="A95" s="160"/>
      <c r="B95" s="289"/>
      <c r="C95" s="160"/>
      <c r="D95" s="160"/>
      <c r="E95" s="160"/>
      <c r="F95" s="160"/>
      <c r="G95" s="160"/>
      <c r="H95" s="160"/>
      <c r="I95" s="160"/>
      <c r="J95" s="160"/>
      <c r="K95" s="158"/>
      <c r="L95" s="161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</row>
    <row r="96" spans="1:47" s="162" customFormat="1" ht="22.9" customHeight="1">
      <c r="A96" s="160"/>
      <c r="B96" s="289"/>
      <c r="C96" s="208" t="s">
        <v>95</v>
      </c>
      <c r="D96" s="160"/>
      <c r="E96" s="160"/>
      <c r="F96" s="160"/>
      <c r="G96" s="160"/>
      <c r="H96" s="160"/>
      <c r="I96" s="160"/>
      <c r="J96" s="177">
        <f>J117</f>
        <v>0</v>
      </c>
      <c r="K96" s="158"/>
      <c r="L96" s="161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U96" s="148" t="s">
        <v>96</v>
      </c>
    </row>
    <row r="97" spans="1:12" s="209" customFormat="1" ht="24.95" customHeight="1">
      <c r="A97" s="211"/>
      <c r="B97" s="355"/>
      <c r="C97" s="211"/>
      <c r="D97" s="212" t="s">
        <v>796</v>
      </c>
      <c r="E97" s="213"/>
      <c r="F97" s="213"/>
      <c r="G97" s="213"/>
      <c r="H97" s="213"/>
      <c r="I97" s="213"/>
      <c r="J97" s="214">
        <f>J118</f>
        <v>0</v>
      </c>
      <c r="L97" s="210"/>
    </row>
    <row r="98" spans="1:31" s="162" customFormat="1" ht="21.75" customHeight="1">
      <c r="A98" s="160"/>
      <c r="B98" s="289"/>
      <c r="C98" s="160"/>
      <c r="D98" s="160"/>
      <c r="E98" s="160"/>
      <c r="F98" s="160"/>
      <c r="G98" s="160"/>
      <c r="H98" s="160"/>
      <c r="I98" s="160"/>
      <c r="J98" s="160"/>
      <c r="K98" s="158"/>
      <c r="L98" s="161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</row>
    <row r="99" spans="1:31" s="162" customFormat="1" ht="6.95" customHeight="1">
      <c r="A99" s="160"/>
      <c r="B99" s="353"/>
      <c r="C99" s="200"/>
      <c r="D99" s="200"/>
      <c r="E99" s="200"/>
      <c r="F99" s="200"/>
      <c r="G99" s="200"/>
      <c r="H99" s="200"/>
      <c r="I99" s="200"/>
      <c r="J99" s="200"/>
      <c r="K99" s="201"/>
      <c r="L99" s="161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</row>
    <row r="103" spans="1:31" s="162" customFormat="1" ht="6.95" customHeight="1">
      <c r="A103" s="160"/>
      <c r="B103" s="354"/>
      <c r="C103" s="203"/>
      <c r="D103" s="203"/>
      <c r="E103" s="203"/>
      <c r="F103" s="203"/>
      <c r="G103" s="203"/>
      <c r="H103" s="203"/>
      <c r="I103" s="203"/>
      <c r="J103" s="203"/>
      <c r="K103" s="204"/>
      <c r="L103" s="161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</row>
    <row r="104" spans="1:31" s="162" customFormat="1" ht="24.95" customHeight="1">
      <c r="A104" s="160"/>
      <c r="B104" s="289"/>
      <c r="C104" s="153" t="s">
        <v>105</v>
      </c>
      <c r="D104" s="160"/>
      <c r="E104" s="160"/>
      <c r="F104" s="160"/>
      <c r="G104" s="160"/>
      <c r="H104" s="160"/>
      <c r="I104" s="160"/>
      <c r="J104" s="160"/>
      <c r="K104" s="158"/>
      <c r="L104" s="161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</row>
    <row r="105" spans="1:31" s="162" customFormat="1" ht="6.95" customHeight="1">
      <c r="A105" s="160"/>
      <c r="B105" s="289"/>
      <c r="C105" s="160"/>
      <c r="D105" s="160"/>
      <c r="E105" s="160"/>
      <c r="F105" s="160"/>
      <c r="G105" s="160"/>
      <c r="H105" s="160"/>
      <c r="I105" s="160"/>
      <c r="J105" s="160"/>
      <c r="K105" s="158"/>
      <c r="L105" s="161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</row>
    <row r="106" spans="1:31" s="162" customFormat="1" ht="12" customHeight="1">
      <c r="A106" s="160"/>
      <c r="B106" s="289"/>
      <c r="C106" s="155" t="s">
        <v>16</v>
      </c>
      <c r="D106" s="160"/>
      <c r="E106" s="160"/>
      <c r="F106" s="160"/>
      <c r="G106" s="160"/>
      <c r="H106" s="160"/>
      <c r="I106" s="160"/>
      <c r="J106" s="160"/>
      <c r="K106" s="158"/>
      <c r="L106" s="161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</row>
    <row r="107" spans="1:31" s="162" customFormat="1" ht="16.5" customHeight="1">
      <c r="A107" s="160"/>
      <c r="B107" s="289"/>
      <c r="C107" s="160"/>
      <c r="D107" s="160"/>
      <c r="E107" s="156" t="str">
        <f>E7</f>
        <v>Kosmonosy-Boleslavská ulice-obnova vodovodu a kanalizace 1.etapa</v>
      </c>
      <c r="F107" s="157"/>
      <c r="G107" s="157"/>
      <c r="H107" s="157"/>
      <c r="I107" s="160"/>
      <c r="J107" s="160"/>
      <c r="K107" s="158"/>
      <c r="L107" s="161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</row>
    <row r="108" spans="1:31" s="162" customFormat="1" ht="12" customHeight="1">
      <c r="A108" s="160"/>
      <c r="B108" s="289"/>
      <c r="C108" s="155" t="s">
        <v>91</v>
      </c>
      <c r="D108" s="160"/>
      <c r="E108" s="160"/>
      <c r="F108" s="160"/>
      <c r="G108" s="160"/>
      <c r="H108" s="160"/>
      <c r="I108" s="160"/>
      <c r="J108" s="160"/>
      <c r="K108" s="158"/>
      <c r="L108" s="161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</row>
    <row r="109" spans="1:31" s="162" customFormat="1" ht="16.5" customHeight="1">
      <c r="A109" s="160"/>
      <c r="B109" s="289"/>
      <c r="C109" s="160"/>
      <c r="D109" s="160"/>
      <c r="E109" s="163" t="str">
        <f>E9</f>
        <v>2019078-VON - VEDLEJŠÍ A OSTATNÍ NÁKLADY</v>
      </c>
      <c r="F109" s="164"/>
      <c r="G109" s="164"/>
      <c r="H109" s="164"/>
      <c r="I109" s="160"/>
      <c r="J109" s="160"/>
      <c r="K109" s="158"/>
      <c r="L109" s="161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</row>
    <row r="110" spans="1:31" s="162" customFormat="1" ht="6.95" customHeight="1">
      <c r="A110" s="160"/>
      <c r="B110" s="289"/>
      <c r="C110" s="160"/>
      <c r="D110" s="160"/>
      <c r="E110" s="160"/>
      <c r="F110" s="160"/>
      <c r="G110" s="160"/>
      <c r="H110" s="160"/>
      <c r="I110" s="160"/>
      <c r="J110" s="160"/>
      <c r="K110" s="158"/>
      <c r="L110" s="161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</row>
    <row r="111" spans="1:31" s="162" customFormat="1" ht="12" customHeight="1">
      <c r="A111" s="160"/>
      <c r="B111" s="289"/>
      <c r="C111" s="155" t="s">
        <v>19</v>
      </c>
      <c r="D111" s="160"/>
      <c r="E111" s="160"/>
      <c r="F111" s="165" t="str">
        <f>F12</f>
        <v xml:space="preserve"> </v>
      </c>
      <c r="G111" s="160"/>
      <c r="H111" s="160"/>
      <c r="I111" s="155" t="s">
        <v>21</v>
      </c>
      <c r="J111" s="166" t="str">
        <f>IF(J12="","",J12)</f>
        <v>22. 11. 2022</v>
      </c>
      <c r="K111" s="158"/>
      <c r="L111" s="161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</row>
    <row r="112" spans="1:31" s="162" customFormat="1" ht="6.95" customHeight="1">
      <c r="A112" s="160"/>
      <c r="B112" s="289"/>
      <c r="C112" s="160"/>
      <c r="D112" s="160"/>
      <c r="E112" s="160"/>
      <c r="F112" s="160"/>
      <c r="G112" s="160"/>
      <c r="H112" s="160"/>
      <c r="I112" s="160"/>
      <c r="J112" s="160"/>
      <c r="K112" s="158"/>
      <c r="L112" s="161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</row>
    <row r="113" spans="1:31" s="162" customFormat="1" ht="15.2" customHeight="1">
      <c r="A113" s="160"/>
      <c r="B113" s="289"/>
      <c r="C113" s="155" t="s">
        <v>23</v>
      </c>
      <c r="D113" s="160"/>
      <c r="E113" s="160"/>
      <c r="F113" s="165" t="str">
        <f>E15</f>
        <v>Vodovody a kanalizace Mladá Boleslav a.s.</v>
      </c>
      <c r="G113" s="160"/>
      <c r="H113" s="160"/>
      <c r="I113" s="155" t="s">
        <v>29</v>
      </c>
      <c r="J113" s="205" t="str">
        <f>E21</f>
        <v>VEDU VODU s.r.o.</v>
      </c>
      <c r="K113" s="158"/>
      <c r="L113" s="161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</row>
    <row r="114" spans="1:31" s="162" customFormat="1" ht="15.2" customHeight="1">
      <c r="A114" s="160"/>
      <c r="B114" s="289"/>
      <c r="C114" s="155" t="s">
        <v>27</v>
      </c>
      <c r="D114" s="160"/>
      <c r="E114" s="160"/>
      <c r="F114" s="165" t="str">
        <f>IF(E18="","",E18)</f>
        <v>Vyplň údaj</v>
      </c>
      <c r="G114" s="160"/>
      <c r="H114" s="160"/>
      <c r="I114" s="155" t="s">
        <v>32</v>
      </c>
      <c r="J114" s="205" t="str">
        <f>E24</f>
        <v>ing.Evžen Kozák</v>
      </c>
      <c r="K114" s="158"/>
      <c r="L114" s="161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</row>
    <row r="115" spans="1:31" s="162" customFormat="1" ht="10.35" customHeight="1">
      <c r="A115" s="160"/>
      <c r="B115" s="289"/>
      <c r="C115" s="160"/>
      <c r="D115" s="160"/>
      <c r="E115" s="160"/>
      <c r="F115" s="160"/>
      <c r="G115" s="160"/>
      <c r="H115" s="160"/>
      <c r="I115" s="160"/>
      <c r="J115" s="160"/>
      <c r="K115" s="158"/>
      <c r="L115" s="161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</row>
    <row r="116" spans="1:31" s="231" customFormat="1" ht="29.25" customHeight="1">
      <c r="A116" s="356"/>
      <c r="B116" s="357"/>
      <c r="C116" s="223" t="s">
        <v>106</v>
      </c>
      <c r="D116" s="224" t="s">
        <v>60</v>
      </c>
      <c r="E116" s="224" t="s">
        <v>56</v>
      </c>
      <c r="F116" s="224" t="s">
        <v>57</v>
      </c>
      <c r="G116" s="224" t="s">
        <v>107</v>
      </c>
      <c r="H116" s="224" t="s">
        <v>108</v>
      </c>
      <c r="I116" s="224" t="s">
        <v>109</v>
      </c>
      <c r="J116" s="225" t="s">
        <v>94</v>
      </c>
      <c r="K116" s="226" t="s">
        <v>110</v>
      </c>
      <c r="L116" s="227"/>
      <c r="M116" s="228" t="s">
        <v>1</v>
      </c>
      <c r="N116" s="229" t="s">
        <v>39</v>
      </c>
      <c r="O116" s="229" t="s">
        <v>111</v>
      </c>
      <c r="P116" s="229" t="s">
        <v>112</v>
      </c>
      <c r="Q116" s="229" t="s">
        <v>113</v>
      </c>
      <c r="R116" s="229" t="s">
        <v>114</v>
      </c>
      <c r="S116" s="229" t="s">
        <v>115</v>
      </c>
      <c r="T116" s="230" t="s">
        <v>116</v>
      </c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</row>
    <row r="117" spans="1:63" s="162" customFormat="1" ht="22.9" customHeight="1">
      <c r="A117" s="160"/>
      <c r="B117" s="289"/>
      <c r="C117" s="232" t="s">
        <v>117</v>
      </c>
      <c r="D117" s="160"/>
      <c r="E117" s="160"/>
      <c r="F117" s="160"/>
      <c r="G117" s="160"/>
      <c r="H117" s="160"/>
      <c r="I117" s="160"/>
      <c r="J117" s="233">
        <f>J118</f>
        <v>0</v>
      </c>
      <c r="K117" s="158"/>
      <c r="L117" s="159"/>
      <c r="M117" s="234"/>
      <c r="N117" s="235"/>
      <c r="O117" s="175"/>
      <c r="P117" s="236" t="e">
        <f>P118</f>
        <v>#REF!</v>
      </c>
      <c r="Q117" s="175"/>
      <c r="R117" s="236" t="e">
        <f>R118</f>
        <v>#REF!</v>
      </c>
      <c r="S117" s="175"/>
      <c r="T117" s="237" t="e">
        <f>T118</f>
        <v>#REF!</v>
      </c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T117" s="148" t="s">
        <v>74</v>
      </c>
      <c r="AU117" s="148" t="s">
        <v>96</v>
      </c>
      <c r="BK117" s="238" t="e">
        <f>BK118</f>
        <v>#REF!</v>
      </c>
    </row>
    <row r="118" spans="1:63" s="239" customFormat="1" ht="25.9" customHeight="1">
      <c r="A118" s="241"/>
      <c r="B118" s="358"/>
      <c r="C118" s="241"/>
      <c r="D118" s="242" t="s">
        <v>74</v>
      </c>
      <c r="E118" s="243" t="s">
        <v>797</v>
      </c>
      <c r="F118" s="243" t="s">
        <v>798</v>
      </c>
      <c r="G118" s="241"/>
      <c r="H118" s="241"/>
      <c r="I118" s="241"/>
      <c r="J118" s="244">
        <f>SUM(J119:J133)</f>
        <v>0</v>
      </c>
      <c r="L118" s="240"/>
      <c r="M118" s="245"/>
      <c r="N118" s="246"/>
      <c r="O118" s="246"/>
      <c r="P118" s="247" t="e">
        <f>#REF!+#REF!+#REF!+#REF!</f>
        <v>#REF!</v>
      </c>
      <c r="Q118" s="246"/>
      <c r="R118" s="247" t="e">
        <f>#REF!+#REF!+#REF!+#REF!</f>
        <v>#REF!</v>
      </c>
      <c r="S118" s="246"/>
      <c r="T118" s="248" t="e">
        <f>#REF!+#REF!+#REF!+#REF!</f>
        <v>#REF!</v>
      </c>
      <c r="AR118" s="249" t="s">
        <v>143</v>
      </c>
      <c r="AT118" s="250" t="s">
        <v>74</v>
      </c>
      <c r="AU118" s="250" t="s">
        <v>75</v>
      </c>
      <c r="AY118" s="249" t="s">
        <v>120</v>
      </c>
      <c r="BK118" s="251" t="e">
        <f>#REF!+#REF!+#REF!+#REF!</f>
        <v>#REF!</v>
      </c>
    </row>
    <row r="119" spans="1:65" s="162" customFormat="1" ht="16.5" customHeight="1">
      <c r="A119" s="160"/>
      <c r="B119" s="289"/>
      <c r="C119" s="254" t="s">
        <v>82</v>
      </c>
      <c r="D119" s="254" t="s">
        <v>122</v>
      </c>
      <c r="E119" s="255"/>
      <c r="F119" s="256" t="s">
        <v>915</v>
      </c>
      <c r="G119" s="257" t="s">
        <v>922</v>
      </c>
      <c r="H119" s="258">
        <v>1</v>
      </c>
      <c r="I119" s="77"/>
      <c r="J119" s="259">
        <f>ROUND(I119*H119,2)</f>
        <v>0</v>
      </c>
      <c r="K119" s="260"/>
      <c r="L119" s="159"/>
      <c r="M119" s="261" t="s">
        <v>1</v>
      </c>
      <c r="N119" s="262" t="s">
        <v>40</v>
      </c>
      <c r="O119" s="263"/>
      <c r="P119" s="264">
        <f>O119*H119</f>
        <v>0</v>
      </c>
      <c r="Q119" s="264">
        <v>0</v>
      </c>
      <c r="R119" s="264">
        <f>Q119*H119</f>
        <v>0</v>
      </c>
      <c r="S119" s="264">
        <v>0</v>
      </c>
      <c r="T119" s="265">
        <f>S119*H119</f>
        <v>0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R119" s="266" t="s">
        <v>799</v>
      </c>
      <c r="AT119" s="266" t="s">
        <v>122</v>
      </c>
      <c r="AU119" s="266" t="s">
        <v>84</v>
      </c>
      <c r="AY119" s="148" t="s">
        <v>120</v>
      </c>
      <c r="BE119" s="267">
        <f>IF(N119="základní",J119,0)</f>
        <v>0</v>
      </c>
      <c r="BF119" s="267">
        <f>IF(N119="snížená",J119,0)</f>
        <v>0</v>
      </c>
      <c r="BG119" s="267">
        <f>IF(N119="zákl. přenesená",J119,0)</f>
        <v>0</v>
      </c>
      <c r="BH119" s="267">
        <f>IF(N119="sníž. přenesená",J119,0)</f>
        <v>0</v>
      </c>
      <c r="BI119" s="267">
        <f>IF(N119="nulová",J119,0)</f>
        <v>0</v>
      </c>
      <c r="BJ119" s="148" t="s">
        <v>82</v>
      </c>
      <c r="BK119" s="267">
        <f>ROUND(I119*H119,2)</f>
        <v>0</v>
      </c>
      <c r="BL119" s="148" t="s">
        <v>799</v>
      </c>
      <c r="BM119" s="266" t="s">
        <v>800</v>
      </c>
    </row>
    <row r="120" spans="1:65" s="162" customFormat="1" ht="59.25" customHeight="1">
      <c r="A120" s="160"/>
      <c r="B120" s="289"/>
      <c r="C120" s="254" t="s">
        <v>84</v>
      </c>
      <c r="D120" s="254" t="s">
        <v>122</v>
      </c>
      <c r="E120" s="255"/>
      <c r="F120" s="256" t="s">
        <v>912</v>
      </c>
      <c r="G120" s="257" t="s">
        <v>922</v>
      </c>
      <c r="H120" s="258">
        <v>1</v>
      </c>
      <c r="I120" s="77"/>
      <c r="J120" s="259">
        <f>ROUND(I120*H120,2)</f>
        <v>0</v>
      </c>
      <c r="K120" s="260"/>
      <c r="L120" s="159"/>
      <c r="M120" s="261" t="s">
        <v>1</v>
      </c>
      <c r="N120" s="262" t="s">
        <v>40</v>
      </c>
      <c r="O120" s="263"/>
      <c r="P120" s="264">
        <f>O120*H120</f>
        <v>0</v>
      </c>
      <c r="Q120" s="264">
        <v>0</v>
      </c>
      <c r="R120" s="264">
        <f>Q120*H120</f>
        <v>0</v>
      </c>
      <c r="S120" s="264">
        <v>0</v>
      </c>
      <c r="T120" s="265">
        <f>S120*H120</f>
        <v>0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R120" s="266" t="s">
        <v>799</v>
      </c>
      <c r="AT120" s="266" t="s">
        <v>122</v>
      </c>
      <c r="AU120" s="266" t="s">
        <v>84</v>
      </c>
      <c r="AY120" s="148" t="s">
        <v>120</v>
      </c>
      <c r="BE120" s="267">
        <f>IF(N120="základní",J120,0)</f>
        <v>0</v>
      </c>
      <c r="BF120" s="267">
        <f>IF(N120="snížená",J120,0)</f>
        <v>0</v>
      </c>
      <c r="BG120" s="267">
        <f>IF(N120="zákl. přenesená",J120,0)</f>
        <v>0</v>
      </c>
      <c r="BH120" s="267">
        <f>IF(N120="sníž. přenesená",J120,0)</f>
        <v>0</v>
      </c>
      <c r="BI120" s="267">
        <f>IF(N120="nulová",J120,0)</f>
        <v>0</v>
      </c>
      <c r="BJ120" s="148" t="s">
        <v>82</v>
      </c>
      <c r="BK120" s="267">
        <f>ROUND(I120*H120,2)</f>
        <v>0</v>
      </c>
      <c r="BL120" s="148" t="s">
        <v>799</v>
      </c>
      <c r="BM120" s="266" t="s">
        <v>801</v>
      </c>
    </row>
    <row r="121" spans="1:65" s="162" customFormat="1" ht="37.5" customHeight="1">
      <c r="A121" s="160"/>
      <c r="B121" s="289"/>
      <c r="C121" s="254">
        <v>3</v>
      </c>
      <c r="D121" s="254" t="s">
        <v>122</v>
      </c>
      <c r="E121" s="255"/>
      <c r="F121" s="256" t="s">
        <v>913</v>
      </c>
      <c r="G121" s="257" t="s">
        <v>922</v>
      </c>
      <c r="H121" s="258">
        <v>1</v>
      </c>
      <c r="I121" s="77"/>
      <c r="J121" s="259">
        <f>ROUND(I121*H121,2)</f>
        <v>0</v>
      </c>
      <c r="K121" s="260"/>
      <c r="L121" s="159"/>
      <c r="M121" s="261" t="s">
        <v>1</v>
      </c>
      <c r="N121" s="262" t="s">
        <v>40</v>
      </c>
      <c r="O121" s="263"/>
      <c r="P121" s="264">
        <f>O121*H121</f>
        <v>0</v>
      </c>
      <c r="Q121" s="264">
        <v>0</v>
      </c>
      <c r="R121" s="264">
        <f>Q121*H121</f>
        <v>0</v>
      </c>
      <c r="S121" s="264">
        <v>0</v>
      </c>
      <c r="T121" s="265">
        <f>S121*H121</f>
        <v>0</v>
      </c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R121" s="266" t="s">
        <v>799</v>
      </c>
      <c r="AT121" s="266" t="s">
        <v>122</v>
      </c>
      <c r="AU121" s="266" t="s">
        <v>84</v>
      </c>
      <c r="AY121" s="148" t="s">
        <v>120</v>
      </c>
      <c r="BE121" s="267">
        <f>IF(N121="základní",J121,0)</f>
        <v>0</v>
      </c>
      <c r="BF121" s="267">
        <f>IF(N121="snížená",J121,0)</f>
        <v>0</v>
      </c>
      <c r="BG121" s="267">
        <f>IF(N121="zákl. přenesená",J121,0)</f>
        <v>0</v>
      </c>
      <c r="BH121" s="267">
        <f>IF(N121="sníž. přenesená",J121,0)</f>
        <v>0</v>
      </c>
      <c r="BI121" s="267">
        <f>IF(N121="nulová",J121,0)</f>
        <v>0</v>
      </c>
      <c r="BJ121" s="148" t="s">
        <v>82</v>
      </c>
      <c r="BK121" s="267">
        <f>ROUND(I121*H121,2)</f>
        <v>0</v>
      </c>
      <c r="BL121" s="148" t="s">
        <v>799</v>
      </c>
      <c r="BM121" s="266" t="s">
        <v>802</v>
      </c>
    </row>
    <row r="122" spans="1:65" s="162" customFormat="1" ht="21.75" customHeight="1">
      <c r="A122" s="160"/>
      <c r="B122" s="289"/>
      <c r="C122" s="254">
        <v>4</v>
      </c>
      <c r="D122" s="254" t="s">
        <v>122</v>
      </c>
      <c r="E122" s="255"/>
      <c r="F122" s="256" t="s">
        <v>910</v>
      </c>
      <c r="G122" s="257" t="s">
        <v>922</v>
      </c>
      <c r="H122" s="258">
        <v>1</v>
      </c>
      <c r="I122" s="77"/>
      <c r="J122" s="259">
        <f aca="true" t="shared" si="0" ref="J122:J124">ROUND(I122*H122,2)</f>
        <v>0</v>
      </c>
      <c r="K122" s="260"/>
      <c r="L122" s="159"/>
      <c r="M122" s="261" t="s">
        <v>1</v>
      </c>
      <c r="N122" s="262" t="s">
        <v>40</v>
      </c>
      <c r="O122" s="263"/>
      <c r="P122" s="264">
        <f aca="true" t="shared" si="1" ref="P122:P124">O122*H122</f>
        <v>0</v>
      </c>
      <c r="Q122" s="264">
        <v>0</v>
      </c>
      <c r="R122" s="264">
        <f aca="true" t="shared" si="2" ref="R122:R124">Q122*H122</f>
        <v>0</v>
      </c>
      <c r="S122" s="264">
        <v>0</v>
      </c>
      <c r="T122" s="265">
        <f aca="true" t="shared" si="3" ref="T122:T124">S122*H122</f>
        <v>0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R122" s="266" t="s">
        <v>799</v>
      </c>
      <c r="AT122" s="266" t="s">
        <v>122</v>
      </c>
      <c r="AU122" s="266" t="s">
        <v>84</v>
      </c>
      <c r="AY122" s="148" t="s">
        <v>120</v>
      </c>
      <c r="BE122" s="267">
        <f aca="true" t="shared" si="4" ref="BE122:BE124">IF(N122="základní",J122,0)</f>
        <v>0</v>
      </c>
      <c r="BF122" s="267">
        <f aca="true" t="shared" si="5" ref="BF122:BF124">IF(N122="snížená",J122,0)</f>
        <v>0</v>
      </c>
      <c r="BG122" s="267">
        <f aca="true" t="shared" si="6" ref="BG122:BG124">IF(N122="zákl. přenesená",J122,0)</f>
        <v>0</v>
      </c>
      <c r="BH122" s="267">
        <f aca="true" t="shared" si="7" ref="BH122:BH124">IF(N122="sníž. přenesená",J122,0)</f>
        <v>0</v>
      </c>
      <c r="BI122" s="267">
        <f aca="true" t="shared" si="8" ref="BI122:BI124">IF(N122="nulová",J122,0)</f>
        <v>0</v>
      </c>
      <c r="BJ122" s="148" t="s">
        <v>82</v>
      </c>
      <c r="BK122" s="267">
        <f aca="true" t="shared" si="9" ref="BK122:BK124">ROUND(I122*H122,2)</f>
        <v>0</v>
      </c>
      <c r="BL122" s="148" t="s">
        <v>799</v>
      </c>
      <c r="BM122" s="266" t="s">
        <v>803</v>
      </c>
    </row>
    <row r="123" spans="1:65" s="162" customFormat="1" ht="45" customHeight="1">
      <c r="A123" s="160"/>
      <c r="B123" s="289"/>
      <c r="C123" s="254">
        <v>5</v>
      </c>
      <c r="D123" s="254" t="s">
        <v>122</v>
      </c>
      <c r="E123" s="255"/>
      <c r="F123" s="256" t="s">
        <v>919</v>
      </c>
      <c r="G123" s="257" t="s">
        <v>922</v>
      </c>
      <c r="H123" s="258">
        <v>1</v>
      </c>
      <c r="I123" s="77"/>
      <c r="J123" s="259">
        <f t="shared" si="0"/>
        <v>0</v>
      </c>
      <c r="K123" s="260"/>
      <c r="L123" s="159"/>
      <c r="M123" s="261" t="s">
        <v>1</v>
      </c>
      <c r="N123" s="262" t="s">
        <v>40</v>
      </c>
      <c r="O123" s="263"/>
      <c r="P123" s="264">
        <f t="shared" si="1"/>
        <v>0</v>
      </c>
      <c r="Q123" s="264">
        <v>0</v>
      </c>
      <c r="R123" s="264">
        <f t="shared" si="2"/>
        <v>0</v>
      </c>
      <c r="S123" s="264">
        <v>0</v>
      </c>
      <c r="T123" s="265">
        <f t="shared" si="3"/>
        <v>0</v>
      </c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R123" s="266" t="s">
        <v>799</v>
      </c>
      <c r="AT123" s="266" t="s">
        <v>122</v>
      </c>
      <c r="AU123" s="266" t="s">
        <v>84</v>
      </c>
      <c r="AY123" s="148" t="s">
        <v>120</v>
      </c>
      <c r="BE123" s="267">
        <f t="shared" si="4"/>
        <v>0</v>
      </c>
      <c r="BF123" s="267">
        <f t="shared" si="5"/>
        <v>0</v>
      </c>
      <c r="BG123" s="267">
        <f t="shared" si="6"/>
        <v>0</v>
      </c>
      <c r="BH123" s="267">
        <f t="shared" si="7"/>
        <v>0</v>
      </c>
      <c r="BI123" s="267">
        <f t="shared" si="8"/>
        <v>0</v>
      </c>
      <c r="BJ123" s="148" t="s">
        <v>82</v>
      </c>
      <c r="BK123" s="267">
        <f t="shared" si="9"/>
        <v>0</v>
      </c>
      <c r="BL123" s="148" t="s">
        <v>799</v>
      </c>
      <c r="BM123" s="266" t="s">
        <v>804</v>
      </c>
    </row>
    <row r="124" spans="1:65" s="162" customFormat="1" ht="30.75" customHeight="1">
      <c r="A124" s="160"/>
      <c r="B124" s="289"/>
      <c r="C124" s="254">
        <v>6</v>
      </c>
      <c r="D124" s="254" t="s">
        <v>122</v>
      </c>
      <c r="E124" s="255"/>
      <c r="F124" s="256" t="s">
        <v>923</v>
      </c>
      <c r="G124" s="257" t="s">
        <v>922</v>
      </c>
      <c r="H124" s="258">
        <v>1</v>
      </c>
      <c r="I124" s="77"/>
      <c r="J124" s="259">
        <f t="shared" si="0"/>
        <v>0</v>
      </c>
      <c r="K124" s="260"/>
      <c r="L124" s="159"/>
      <c r="M124" s="261" t="s">
        <v>1</v>
      </c>
      <c r="N124" s="262" t="s">
        <v>40</v>
      </c>
      <c r="O124" s="263"/>
      <c r="P124" s="264">
        <f t="shared" si="1"/>
        <v>0</v>
      </c>
      <c r="Q124" s="264">
        <v>0</v>
      </c>
      <c r="R124" s="264">
        <f t="shared" si="2"/>
        <v>0</v>
      </c>
      <c r="S124" s="264">
        <v>0</v>
      </c>
      <c r="T124" s="265">
        <f t="shared" si="3"/>
        <v>0</v>
      </c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R124" s="266" t="s">
        <v>799</v>
      </c>
      <c r="AT124" s="266" t="s">
        <v>122</v>
      </c>
      <c r="AU124" s="266" t="s">
        <v>84</v>
      </c>
      <c r="AY124" s="148" t="s">
        <v>120</v>
      </c>
      <c r="BE124" s="267">
        <f t="shared" si="4"/>
        <v>0</v>
      </c>
      <c r="BF124" s="267">
        <f t="shared" si="5"/>
        <v>0</v>
      </c>
      <c r="BG124" s="267">
        <f t="shared" si="6"/>
        <v>0</v>
      </c>
      <c r="BH124" s="267">
        <f t="shared" si="7"/>
        <v>0</v>
      </c>
      <c r="BI124" s="267">
        <f t="shared" si="8"/>
        <v>0</v>
      </c>
      <c r="BJ124" s="148" t="s">
        <v>82</v>
      </c>
      <c r="BK124" s="267">
        <f t="shared" si="9"/>
        <v>0</v>
      </c>
      <c r="BL124" s="148" t="s">
        <v>799</v>
      </c>
      <c r="BM124" s="266" t="s">
        <v>805</v>
      </c>
    </row>
    <row r="125" spans="1:65" s="162" customFormat="1" ht="16.5" customHeight="1">
      <c r="A125" s="160"/>
      <c r="B125" s="289"/>
      <c r="C125" s="254">
        <v>7</v>
      </c>
      <c r="D125" s="254" t="s">
        <v>122</v>
      </c>
      <c r="E125" s="255"/>
      <c r="F125" s="256" t="s">
        <v>806</v>
      </c>
      <c r="G125" s="257" t="s">
        <v>922</v>
      </c>
      <c r="H125" s="258">
        <v>1</v>
      </c>
      <c r="I125" s="77"/>
      <c r="J125" s="259">
        <f>ROUND(I125*H125,2)</f>
        <v>0</v>
      </c>
      <c r="K125" s="260"/>
      <c r="L125" s="159"/>
      <c r="M125" s="261" t="s">
        <v>1</v>
      </c>
      <c r="N125" s="262" t="s">
        <v>40</v>
      </c>
      <c r="O125" s="263"/>
      <c r="P125" s="264">
        <f>O125*H125</f>
        <v>0</v>
      </c>
      <c r="Q125" s="264">
        <v>0</v>
      </c>
      <c r="R125" s="264">
        <f>Q125*H125</f>
        <v>0</v>
      </c>
      <c r="S125" s="264">
        <v>0</v>
      </c>
      <c r="T125" s="265">
        <f>S125*H125</f>
        <v>0</v>
      </c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R125" s="266" t="s">
        <v>799</v>
      </c>
      <c r="AT125" s="266" t="s">
        <v>122</v>
      </c>
      <c r="AU125" s="266" t="s">
        <v>84</v>
      </c>
      <c r="AY125" s="148" t="s">
        <v>120</v>
      </c>
      <c r="BE125" s="267">
        <f>IF(N125="základní",J125,0)</f>
        <v>0</v>
      </c>
      <c r="BF125" s="267">
        <f>IF(N125="snížená",J125,0)</f>
        <v>0</v>
      </c>
      <c r="BG125" s="267">
        <f>IF(N125="zákl. přenesená",J125,0)</f>
        <v>0</v>
      </c>
      <c r="BH125" s="267">
        <f>IF(N125="sníž. přenesená",J125,0)</f>
        <v>0</v>
      </c>
      <c r="BI125" s="267">
        <f>IF(N125="nulová",J125,0)</f>
        <v>0</v>
      </c>
      <c r="BJ125" s="148" t="s">
        <v>82</v>
      </c>
      <c r="BK125" s="267">
        <f>ROUND(I125*H125,2)</f>
        <v>0</v>
      </c>
      <c r="BL125" s="148" t="s">
        <v>799</v>
      </c>
      <c r="BM125" s="266" t="s">
        <v>807</v>
      </c>
    </row>
    <row r="126" spans="1:65" s="162" customFormat="1" ht="16.5" customHeight="1">
      <c r="A126" s="160"/>
      <c r="B126" s="289"/>
      <c r="C126" s="254">
        <v>8</v>
      </c>
      <c r="D126" s="254" t="s">
        <v>122</v>
      </c>
      <c r="E126" s="255"/>
      <c r="F126" s="256" t="s">
        <v>924</v>
      </c>
      <c r="G126" s="257" t="s">
        <v>922</v>
      </c>
      <c r="H126" s="258">
        <v>7</v>
      </c>
      <c r="I126" s="77"/>
      <c r="J126" s="259">
        <f>ROUND(I126*H126,2)</f>
        <v>0</v>
      </c>
      <c r="K126" s="260"/>
      <c r="L126" s="159"/>
      <c r="M126" s="261" t="s">
        <v>1</v>
      </c>
      <c r="N126" s="262" t="s">
        <v>40</v>
      </c>
      <c r="O126" s="263"/>
      <c r="P126" s="264">
        <f>O126*H126</f>
        <v>0</v>
      </c>
      <c r="Q126" s="264">
        <v>0</v>
      </c>
      <c r="R126" s="264">
        <f>Q126*H126</f>
        <v>0</v>
      </c>
      <c r="S126" s="264">
        <v>0</v>
      </c>
      <c r="T126" s="265">
        <f>S126*H126</f>
        <v>0</v>
      </c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R126" s="266" t="s">
        <v>799</v>
      </c>
      <c r="AT126" s="266" t="s">
        <v>122</v>
      </c>
      <c r="AU126" s="266" t="s">
        <v>84</v>
      </c>
      <c r="AY126" s="148" t="s">
        <v>120</v>
      </c>
      <c r="BE126" s="267">
        <f>IF(N126="základní",J126,0)</f>
        <v>0</v>
      </c>
      <c r="BF126" s="267">
        <f>IF(N126="snížená",J126,0)</f>
        <v>0</v>
      </c>
      <c r="BG126" s="267">
        <f>IF(N126="zákl. přenesená",J126,0)</f>
        <v>0</v>
      </c>
      <c r="BH126" s="267">
        <f>IF(N126="sníž. přenesená",J126,0)</f>
        <v>0</v>
      </c>
      <c r="BI126" s="267">
        <f>IF(N126="nulová",J126,0)</f>
        <v>0</v>
      </c>
      <c r="BJ126" s="148" t="s">
        <v>82</v>
      </c>
      <c r="BK126" s="267">
        <f>ROUND(I126*H126,2)</f>
        <v>0</v>
      </c>
      <c r="BL126" s="148" t="s">
        <v>799</v>
      </c>
      <c r="BM126" s="266" t="s">
        <v>808</v>
      </c>
    </row>
    <row r="127" spans="1:65" s="162" customFormat="1" ht="28.5" customHeight="1">
      <c r="A127" s="160"/>
      <c r="B127" s="289"/>
      <c r="C127" s="254">
        <v>9</v>
      </c>
      <c r="D127" s="254" t="s">
        <v>122</v>
      </c>
      <c r="E127" s="255"/>
      <c r="F127" s="256" t="s">
        <v>911</v>
      </c>
      <c r="G127" s="257" t="s">
        <v>922</v>
      </c>
      <c r="H127" s="258">
        <v>1</v>
      </c>
      <c r="I127" s="77"/>
      <c r="J127" s="259">
        <f>ROUND(I127*H127,2)</f>
        <v>0</v>
      </c>
      <c r="K127" s="260"/>
      <c r="L127" s="159"/>
      <c r="M127" s="261" t="s">
        <v>1</v>
      </c>
      <c r="N127" s="262" t="s">
        <v>40</v>
      </c>
      <c r="O127" s="263"/>
      <c r="P127" s="264">
        <f>O127*H127</f>
        <v>0</v>
      </c>
      <c r="Q127" s="264">
        <v>0</v>
      </c>
      <c r="R127" s="264">
        <f>Q127*H127</f>
        <v>0</v>
      </c>
      <c r="S127" s="264">
        <v>0</v>
      </c>
      <c r="T127" s="265">
        <f>S127*H127</f>
        <v>0</v>
      </c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R127" s="266" t="s">
        <v>799</v>
      </c>
      <c r="AT127" s="266" t="s">
        <v>122</v>
      </c>
      <c r="AU127" s="266" t="s">
        <v>84</v>
      </c>
      <c r="AY127" s="148" t="s">
        <v>120</v>
      </c>
      <c r="BE127" s="267">
        <f>IF(N127="základní",J127,0)</f>
        <v>0</v>
      </c>
      <c r="BF127" s="267">
        <f>IF(N127="snížená",J127,0)</f>
        <v>0</v>
      </c>
      <c r="BG127" s="267">
        <f>IF(N127="zákl. přenesená",J127,0)</f>
        <v>0</v>
      </c>
      <c r="BH127" s="267">
        <f>IF(N127="sníž. přenesená",J127,0)</f>
        <v>0</v>
      </c>
      <c r="BI127" s="267">
        <f>IF(N127="nulová",J127,0)</f>
        <v>0</v>
      </c>
      <c r="BJ127" s="148" t="s">
        <v>82</v>
      </c>
      <c r="BK127" s="267">
        <f>ROUND(I127*H127,2)</f>
        <v>0</v>
      </c>
      <c r="BL127" s="148" t="s">
        <v>799</v>
      </c>
      <c r="BM127" s="266" t="s">
        <v>809</v>
      </c>
    </row>
    <row r="128" spans="1:65" s="162" customFormat="1" ht="28.5" customHeight="1">
      <c r="A128" s="160"/>
      <c r="B128" s="289"/>
      <c r="C128" s="254">
        <v>10</v>
      </c>
      <c r="D128" s="254" t="s">
        <v>122</v>
      </c>
      <c r="E128" s="255"/>
      <c r="F128" s="256" t="s">
        <v>914</v>
      </c>
      <c r="G128" s="257" t="s">
        <v>922</v>
      </c>
      <c r="H128" s="258">
        <v>1</v>
      </c>
      <c r="I128" s="77"/>
      <c r="J128" s="259">
        <f aca="true" t="shared" si="10" ref="J128:J132">ROUND(I128*H128,2)</f>
        <v>0</v>
      </c>
      <c r="K128" s="260"/>
      <c r="L128" s="159"/>
      <c r="M128" s="261" t="s">
        <v>1</v>
      </c>
      <c r="N128" s="262" t="s">
        <v>40</v>
      </c>
      <c r="O128" s="263"/>
      <c r="P128" s="264">
        <f aca="true" t="shared" si="11" ref="P128:P132">O128*H128</f>
        <v>0</v>
      </c>
      <c r="Q128" s="264">
        <v>0</v>
      </c>
      <c r="R128" s="264">
        <f aca="true" t="shared" si="12" ref="R128:R132">Q128*H128</f>
        <v>0</v>
      </c>
      <c r="S128" s="264">
        <v>0</v>
      </c>
      <c r="T128" s="265">
        <f aca="true" t="shared" si="13" ref="T128:T132">S128*H128</f>
        <v>0</v>
      </c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R128" s="266" t="s">
        <v>799</v>
      </c>
      <c r="AT128" s="266" t="s">
        <v>122</v>
      </c>
      <c r="AU128" s="266" t="s">
        <v>84</v>
      </c>
      <c r="AY128" s="148" t="s">
        <v>120</v>
      </c>
      <c r="BE128" s="267">
        <f aca="true" t="shared" si="14" ref="BE128:BE132">IF(N128="základní",J128,0)</f>
        <v>0</v>
      </c>
      <c r="BF128" s="267">
        <f aca="true" t="shared" si="15" ref="BF128:BF132">IF(N128="snížená",J128,0)</f>
        <v>0</v>
      </c>
      <c r="BG128" s="267">
        <f aca="true" t="shared" si="16" ref="BG128:BG132">IF(N128="zákl. přenesená",J128,0)</f>
        <v>0</v>
      </c>
      <c r="BH128" s="267">
        <f aca="true" t="shared" si="17" ref="BH128:BH132">IF(N128="sníž. přenesená",J128,0)</f>
        <v>0</v>
      </c>
      <c r="BI128" s="267">
        <f aca="true" t="shared" si="18" ref="BI128:BI132">IF(N128="nulová",J128,0)</f>
        <v>0</v>
      </c>
      <c r="BJ128" s="148" t="s">
        <v>82</v>
      </c>
      <c r="BK128" s="267">
        <f aca="true" t="shared" si="19" ref="BK128:BK132">ROUND(I128*H128,2)</f>
        <v>0</v>
      </c>
      <c r="BL128" s="148" t="s">
        <v>799</v>
      </c>
      <c r="BM128" s="266" t="s">
        <v>809</v>
      </c>
    </row>
    <row r="129" spans="1:65" s="162" customFormat="1" ht="67.5" customHeight="1">
      <c r="A129" s="160"/>
      <c r="B129" s="289"/>
      <c r="C129" s="254">
        <v>11</v>
      </c>
      <c r="D129" s="254" t="s">
        <v>122</v>
      </c>
      <c r="E129" s="255"/>
      <c r="F129" s="256" t="s">
        <v>916</v>
      </c>
      <c r="G129" s="257" t="s">
        <v>922</v>
      </c>
      <c r="H129" s="258">
        <v>1</v>
      </c>
      <c r="I129" s="77"/>
      <c r="J129" s="259">
        <f t="shared" si="10"/>
        <v>0</v>
      </c>
      <c r="K129" s="260"/>
      <c r="L129" s="159"/>
      <c r="M129" s="261" t="s">
        <v>1</v>
      </c>
      <c r="N129" s="262" t="s">
        <v>40</v>
      </c>
      <c r="O129" s="263"/>
      <c r="P129" s="264">
        <f t="shared" si="11"/>
        <v>0</v>
      </c>
      <c r="Q129" s="264">
        <v>0</v>
      </c>
      <c r="R129" s="264">
        <f t="shared" si="12"/>
        <v>0</v>
      </c>
      <c r="S129" s="264">
        <v>0</v>
      </c>
      <c r="T129" s="265">
        <f t="shared" si="13"/>
        <v>0</v>
      </c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R129" s="266" t="s">
        <v>799</v>
      </c>
      <c r="AT129" s="266" t="s">
        <v>122</v>
      </c>
      <c r="AU129" s="266" t="s">
        <v>84</v>
      </c>
      <c r="AY129" s="148" t="s">
        <v>120</v>
      </c>
      <c r="BE129" s="267">
        <f t="shared" si="14"/>
        <v>0</v>
      </c>
      <c r="BF129" s="267">
        <f t="shared" si="15"/>
        <v>0</v>
      </c>
      <c r="BG129" s="267">
        <f t="shared" si="16"/>
        <v>0</v>
      </c>
      <c r="BH129" s="267">
        <f t="shared" si="17"/>
        <v>0</v>
      </c>
      <c r="BI129" s="267">
        <f t="shared" si="18"/>
        <v>0</v>
      </c>
      <c r="BJ129" s="148" t="s">
        <v>82</v>
      </c>
      <c r="BK129" s="267">
        <f t="shared" si="19"/>
        <v>0</v>
      </c>
      <c r="BL129" s="148" t="s">
        <v>799</v>
      </c>
      <c r="BM129" s="266" t="s">
        <v>809</v>
      </c>
    </row>
    <row r="130" spans="1:65" s="162" customFormat="1" ht="33.75" customHeight="1">
      <c r="A130" s="160"/>
      <c r="B130" s="289"/>
      <c r="C130" s="254">
        <v>12</v>
      </c>
      <c r="D130" s="254" t="s">
        <v>122</v>
      </c>
      <c r="E130" s="255"/>
      <c r="F130" s="256" t="s">
        <v>917</v>
      </c>
      <c r="G130" s="257" t="s">
        <v>922</v>
      </c>
      <c r="H130" s="258">
        <v>1</v>
      </c>
      <c r="I130" s="77"/>
      <c r="J130" s="259">
        <f aca="true" t="shared" si="20" ref="J130:J131">ROUND(I130*H130,2)</f>
        <v>0</v>
      </c>
      <c r="K130" s="260"/>
      <c r="L130" s="159"/>
      <c r="M130" s="261" t="s">
        <v>1</v>
      </c>
      <c r="N130" s="262" t="s">
        <v>40</v>
      </c>
      <c r="O130" s="263"/>
      <c r="P130" s="264">
        <f aca="true" t="shared" si="21" ref="P130:P131">O130*H130</f>
        <v>0</v>
      </c>
      <c r="Q130" s="264">
        <v>0</v>
      </c>
      <c r="R130" s="264">
        <f aca="true" t="shared" si="22" ref="R130:R131">Q130*H130</f>
        <v>0</v>
      </c>
      <c r="S130" s="264">
        <v>0</v>
      </c>
      <c r="T130" s="265">
        <f aca="true" t="shared" si="23" ref="T130:T131">S130*H130</f>
        <v>0</v>
      </c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R130" s="266" t="s">
        <v>799</v>
      </c>
      <c r="AT130" s="266" t="s">
        <v>122</v>
      </c>
      <c r="AU130" s="266" t="s">
        <v>84</v>
      </c>
      <c r="AY130" s="148" t="s">
        <v>120</v>
      </c>
      <c r="BE130" s="267">
        <f aca="true" t="shared" si="24" ref="BE130:BE131">IF(N130="základní",J130,0)</f>
        <v>0</v>
      </c>
      <c r="BF130" s="267">
        <f aca="true" t="shared" si="25" ref="BF130:BF131">IF(N130="snížená",J130,0)</f>
        <v>0</v>
      </c>
      <c r="BG130" s="267">
        <f aca="true" t="shared" si="26" ref="BG130:BG131">IF(N130="zákl. přenesená",J130,0)</f>
        <v>0</v>
      </c>
      <c r="BH130" s="267">
        <f aca="true" t="shared" si="27" ref="BH130:BH131">IF(N130="sníž. přenesená",J130,0)</f>
        <v>0</v>
      </c>
      <c r="BI130" s="267">
        <f aca="true" t="shared" si="28" ref="BI130:BI131">IF(N130="nulová",J130,0)</f>
        <v>0</v>
      </c>
      <c r="BJ130" s="148" t="s">
        <v>82</v>
      </c>
      <c r="BK130" s="267">
        <f aca="true" t="shared" si="29" ref="BK130:BK131">ROUND(I130*H130,2)</f>
        <v>0</v>
      </c>
      <c r="BL130" s="148" t="s">
        <v>799</v>
      </c>
      <c r="BM130" s="266" t="s">
        <v>809</v>
      </c>
    </row>
    <row r="131" spans="1:65" s="162" customFormat="1" ht="37.5" customHeight="1">
      <c r="A131" s="160"/>
      <c r="B131" s="289"/>
      <c r="C131" s="254">
        <v>13</v>
      </c>
      <c r="D131" s="254" t="s">
        <v>122</v>
      </c>
      <c r="E131" s="255"/>
      <c r="F131" s="256" t="s">
        <v>918</v>
      </c>
      <c r="G131" s="257" t="s">
        <v>922</v>
      </c>
      <c r="H131" s="258">
        <v>1</v>
      </c>
      <c r="I131" s="77"/>
      <c r="J131" s="259">
        <f t="shared" si="20"/>
        <v>0</v>
      </c>
      <c r="K131" s="260"/>
      <c r="L131" s="159"/>
      <c r="M131" s="261" t="s">
        <v>1</v>
      </c>
      <c r="N131" s="262" t="s">
        <v>40</v>
      </c>
      <c r="O131" s="263"/>
      <c r="P131" s="264">
        <f t="shared" si="21"/>
        <v>0</v>
      </c>
      <c r="Q131" s="264">
        <v>0</v>
      </c>
      <c r="R131" s="264">
        <f t="shared" si="22"/>
        <v>0</v>
      </c>
      <c r="S131" s="264">
        <v>0</v>
      </c>
      <c r="T131" s="265">
        <f t="shared" si="23"/>
        <v>0</v>
      </c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R131" s="266" t="s">
        <v>799</v>
      </c>
      <c r="AT131" s="266" t="s">
        <v>122</v>
      </c>
      <c r="AU131" s="266" t="s">
        <v>84</v>
      </c>
      <c r="AY131" s="148" t="s">
        <v>120</v>
      </c>
      <c r="BE131" s="267">
        <f t="shared" si="24"/>
        <v>0</v>
      </c>
      <c r="BF131" s="267">
        <f t="shared" si="25"/>
        <v>0</v>
      </c>
      <c r="BG131" s="267">
        <f t="shared" si="26"/>
        <v>0</v>
      </c>
      <c r="BH131" s="267">
        <f t="shared" si="27"/>
        <v>0</v>
      </c>
      <c r="BI131" s="267">
        <f t="shared" si="28"/>
        <v>0</v>
      </c>
      <c r="BJ131" s="148" t="s">
        <v>82</v>
      </c>
      <c r="BK131" s="267">
        <f t="shared" si="29"/>
        <v>0</v>
      </c>
      <c r="BL131" s="148" t="s">
        <v>799</v>
      </c>
      <c r="BM131" s="266" t="s">
        <v>809</v>
      </c>
    </row>
    <row r="132" spans="1:65" s="162" customFormat="1" ht="28.5" customHeight="1">
      <c r="A132" s="160"/>
      <c r="B132" s="289"/>
      <c r="C132" s="254">
        <v>14</v>
      </c>
      <c r="D132" s="254" t="s">
        <v>122</v>
      </c>
      <c r="E132" s="255"/>
      <c r="F132" s="256" t="s">
        <v>920</v>
      </c>
      <c r="G132" s="257" t="s">
        <v>922</v>
      </c>
      <c r="H132" s="258">
        <v>1</v>
      </c>
      <c r="I132" s="77"/>
      <c r="J132" s="259">
        <f t="shared" si="10"/>
        <v>0</v>
      </c>
      <c r="K132" s="260"/>
      <c r="L132" s="159"/>
      <c r="M132" s="261" t="s">
        <v>1</v>
      </c>
      <c r="N132" s="262" t="s">
        <v>40</v>
      </c>
      <c r="O132" s="263"/>
      <c r="P132" s="264">
        <f t="shared" si="11"/>
        <v>0</v>
      </c>
      <c r="Q132" s="264">
        <v>0</v>
      </c>
      <c r="R132" s="264">
        <f t="shared" si="12"/>
        <v>0</v>
      </c>
      <c r="S132" s="264">
        <v>0</v>
      </c>
      <c r="T132" s="265">
        <f t="shared" si="13"/>
        <v>0</v>
      </c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R132" s="266" t="s">
        <v>799</v>
      </c>
      <c r="AT132" s="266" t="s">
        <v>122</v>
      </c>
      <c r="AU132" s="266" t="s">
        <v>84</v>
      </c>
      <c r="AY132" s="148" t="s">
        <v>120</v>
      </c>
      <c r="BE132" s="267">
        <f t="shared" si="14"/>
        <v>0</v>
      </c>
      <c r="BF132" s="267">
        <f t="shared" si="15"/>
        <v>0</v>
      </c>
      <c r="BG132" s="267">
        <f t="shared" si="16"/>
        <v>0</v>
      </c>
      <c r="BH132" s="267">
        <f t="shared" si="17"/>
        <v>0</v>
      </c>
      <c r="BI132" s="267">
        <f t="shared" si="18"/>
        <v>0</v>
      </c>
      <c r="BJ132" s="148" t="s">
        <v>82</v>
      </c>
      <c r="BK132" s="267">
        <f t="shared" si="19"/>
        <v>0</v>
      </c>
      <c r="BL132" s="148" t="s">
        <v>799</v>
      </c>
      <c r="BM132" s="266" t="s">
        <v>809</v>
      </c>
    </row>
    <row r="133" spans="1:65" s="162" customFormat="1" ht="24.2" customHeight="1">
      <c r="A133" s="160"/>
      <c r="B133" s="289"/>
      <c r="C133" s="254" t="s">
        <v>8</v>
      </c>
      <c r="D133" s="254" t="s">
        <v>122</v>
      </c>
      <c r="E133" s="255"/>
      <c r="F133" s="256" t="s">
        <v>921</v>
      </c>
      <c r="G133" s="257" t="s">
        <v>922</v>
      </c>
      <c r="H133" s="258">
        <v>1</v>
      </c>
      <c r="I133" s="77"/>
      <c r="J133" s="259">
        <f>ROUND(I133*H133,2)</f>
        <v>0</v>
      </c>
      <c r="K133" s="260"/>
      <c r="L133" s="159"/>
      <c r="M133" s="261" t="s">
        <v>1</v>
      </c>
      <c r="N133" s="262" t="s">
        <v>40</v>
      </c>
      <c r="O133" s="263"/>
      <c r="P133" s="264">
        <f>O133*H133</f>
        <v>0</v>
      </c>
      <c r="Q133" s="264">
        <v>0</v>
      </c>
      <c r="R133" s="264">
        <f>Q133*H133</f>
        <v>0</v>
      </c>
      <c r="S133" s="264">
        <v>0</v>
      </c>
      <c r="T133" s="265">
        <f>S133*H133</f>
        <v>0</v>
      </c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R133" s="266" t="s">
        <v>799</v>
      </c>
      <c r="AT133" s="266" t="s">
        <v>122</v>
      </c>
      <c r="AU133" s="266" t="s">
        <v>84</v>
      </c>
      <c r="AY133" s="148" t="s">
        <v>120</v>
      </c>
      <c r="BE133" s="267">
        <f>IF(N133="základní",J133,0)</f>
        <v>0</v>
      </c>
      <c r="BF133" s="267">
        <f>IF(N133="snížená",J133,0)</f>
        <v>0</v>
      </c>
      <c r="BG133" s="267">
        <f>IF(N133="zákl. přenesená",J133,0)</f>
        <v>0</v>
      </c>
      <c r="BH133" s="267">
        <f>IF(N133="sníž. přenesená",J133,0)</f>
        <v>0</v>
      </c>
      <c r="BI133" s="267">
        <f>IF(N133="nulová",J133,0)</f>
        <v>0</v>
      </c>
      <c r="BJ133" s="148" t="s">
        <v>82</v>
      </c>
      <c r="BK133" s="267">
        <f>ROUND(I133*H133,2)</f>
        <v>0</v>
      </c>
      <c r="BL133" s="148" t="s">
        <v>799</v>
      </c>
      <c r="BM133" s="266" t="s">
        <v>810</v>
      </c>
    </row>
    <row r="134" spans="1:31" s="162" customFormat="1" ht="6.95" customHeight="1">
      <c r="A134" s="160"/>
      <c r="B134" s="353"/>
      <c r="C134" s="200"/>
      <c r="D134" s="200"/>
      <c r="E134" s="200"/>
      <c r="F134" s="200"/>
      <c r="G134" s="200"/>
      <c r="H134" s="200"/>
      <c r="I134" s="200"/>
      <c r="J134" s="200"/>
      <c r="K134" s="201"/>
      <c r="L134" s="159"/>
      <c r="M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</row>
  </sheetData>
  <sheetProtection password="DBFF" sheet="1" objects="1" scenarios="1"/>
  <autoFilter ref="C116:K133"/>
  <mergeCells count="9">
    <mergeCell ref="E87:H87"/>
    <mergeCell ref="E107:H107"/>
    <mergeCell ref="E109:H109"/>
    <mergeCell ref="E85:H85"/>
    <mergeCell ref="E27:H27"/>
    <mergeCell ref="E18:H18"/>
    <mergeCell ref="E9:H9"/>
    <mergeCell ref="E7:H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Kozák</dc:creator>
  <cp:keywords/>
  <dc:description/>
  <cp:lastModifiedBy>Miroslav Havlas</cp:lastModifiedBy>
  <cp:lastPrinted>2022-12-07T13:48:38Z</cp:lastPrinted>
  <dcterms:created xsi:type="dcterms:W3CDTF">2022-11-25T14:00:58Z</dcterms:created>
  <dcterms:modified xsi:type="dcterms:W3CDTF">2022-12-07T13:50:22Z</dcterms:modified>
  <cp:category/>
  <cp:version/>
  <cp:contentType/>
  <cp:contentStatus/>
</cp:coreProperties>
</file>