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50" activeTab="0"/>
  </bookViews>
  <sheets>
    <sheet name="Rekapitulace stavby" sheetId="1" r:id="rId1"/>
    <sheet name="01 - SO 01_Obnova vodovodu" sheetId="2" r:id="rId2"/>
    <sheet name="02 - SO 02.1_Obnova kanal..." sheetId="3" r:id="rId3"/>
    <sheet name="03 - Obnova povrchů KSÚS ..." sheetId="4" r:id="rId4"/>
    <sheet name="VON - Vedlejší a ostatní ..." sheetId="5" r:id="rId5"/>
    <sheet name="Seznam figur" sheetId="6" r:id="rId6"/>
    <sheet name="Pokyny pro vyplnění" sheetId="7" r:id="rId7"/>
  </sheets>
  <definedNames>
    <definedName name="_xlnm._FilterDatabase" localSheetId="1" hidden="1">'01 - SO 01_Obnova vodovodu'!$C$91:$K$657</definedName>
    <definedName name="_xlnm._FilterDatabase" localSheetId="2" hidden="1">'02 - SO 02.1_Obnova kanal...'!$C$88:$K$386</definedName>
    <definedName name="_xlnm._FilterDatabase" localSheetId="3" hidden="1">'03 - Obnova povrchů KSÚS ...'!$C$82:$K$131</definedName>
    <definedName name="_xlnm._FilterDatabase" localSheetId="4" hidden="1">'VON - Vedlejší a ostatní ...'!$C$79:$K$98</definedName>
    <definedName name="_xlnm.Print_Area" localSheetId="1">'01 - SO 01_Obnova vodovodu'!$C$4:$J$39,'01 - SO 01_Obnova vodovodu'!$C$45:$J$73,'01 - SO 01_Obnova vodovodu'!$C$79:$K$657</definedName>
    <definedName name="_xlnm.Print_Area" localSheetId="2">'02 - SO 02.1_Obnova kanal...'!$C$4:$J$39,'02 - SO 02.1_Obnova kanal...'!$C$45:$J$70,'02 - SO 02.1_Obnova kanal...'!$C$76:$K$386</definedName>
    <definedName name="_xlnm.Print_Area" localSheetId="3">'03 - Obnova povrchů KSÚS ...'!$C$4:$J$39,'03 - Obnova povrchů KSÚS ...'!$C$45:$J$64,'03 - Obnova povrchů KSÚS ...'!$C$70:$K$131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5">'Seznam figur'!$C$4:$G$176</definedName>
    <definedName name="_xlnm.Print_Area" localSheetId="4">'VON - Vedlejší a ostatní ...'!$C$4:$J$39,'VON - Vedlejší a ostatní ...'!$C$45:$J$61,'VON - Vedlejší a ostatní ...'!$C$67:$K$98</definedName>
    <definedName name="_xlnm.Print_Titles" localSheetId="0">'Rekapitulace stavby'!$52:$52</definedName>
    <definedName name="_xlnm.Print_Titles" localSheetId="1">'01 - SO 01_Obnova vodovodu'!$91:$91</definedName>
    <definedName name="_xlnm.Print_Titles" localSheetId="2">'02 - SO 02.1_Obnova kanal...'!$88:$88</definedName>
    <definedName name="_xlnm.Print_Titles" localSheetId="3">'03 - Obnova povrchů KSÚS ...'!$82:$82</definedName>
    <definedName name="_xlnm.Print_Titles" localSheetId="4">'VON - Vedlejší a ostatní ...'!$79:$79</definedName>
    <definedName name="_xlnm.Print_Titles" localSheetId="5">'Seznam figur'!$9:$9</definedName>
  </definedNames>
  <calcPr calcId="162913"/>
</workbook>
</file>

<file path=xl/sharedStrings.xml><?xml version="1.0" encoding="utf-8"?>
<sst xmlns="http://schemas.openxmlformats.org/spreadsheetml/2006/main" count="11948" uniqueCount="1900">
  <si>
    <t>Export Komplet</t>
  </si>
  <si>
    <t>VZ</t>
  </si>
  <si>
    <t>2.0</t>
  </si>
  <si>
    <t>ZAMOK</t>
  </si>
  <si>
    <t>False</t>
  </si>
  <si>
    <t>{51d9ba1a-d058-447b-89c0-6157b1238e1d}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</si>
  <si>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</si>
  <si>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</si>
  <si>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</si>
  <si>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</si>
  <si>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</si>
  <si>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</si>
  <si>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</si>
  <si>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</si>
  <si>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20210102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</si>
  <si>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</si>
  <si>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</si>
  <si>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Mnichovo Hradiště, ul. Víta Nejedlého - Obnova vodovodu a kanalizace</t>
  </si>
  <si>
    <t>KSO:</t>
  </si>
  <si>
    <t/>
  </si>
  <si>
    <t>CC-CZ:</t>
  </si>
  <si>
    <t>Místo:</t>
  </si>
  <si>
    <t>Mnichovo Hradiště</t>
  </si>
  <si>
    <t>Datum:</t>
  </si>
  <si>
    <t>30. 4. 2021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</si>
  <si>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</si>
  <si>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</si>
  <si>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</si>
  <si>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</si>
  <si>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</si>
  <si>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</si>
  <si>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</si>
  <si>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 xml:space="preserve">RYVE projekt s.r.o. Ústí nad Labem </t>
  </si>
  <si>
    <t>True</t>
  </si>
  <si>
    <t>Zpracovatel:</t>
  </si>
  <si>
    <t>Ing. Eva Sochorová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</si>
  <si>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</si>
  <si>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</si>
  <si>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</si>
  <si>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</si>
  <si>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</si>
  <si>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</si>
  <si>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</si>
  <si>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</si>
  <si>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</si>
  <si>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</si>
  <si>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</si>
  <si>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</si>
  <si>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</si>
  <si>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</si>
  <si>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</si>
  <si>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</si>
  <si>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</si>
  <si>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</si>
  <si>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</si>
  <si>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</si>
  <si>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</si>
  <si>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</si>
  <si>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</si>
  <si>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</si>
  <si>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</si>
  <si>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</si>
  <si>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</si>
  <si>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</si>
  <si>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</si>
  <si>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</si>
  <si>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</si>
  <si>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</si>
  <si>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</si>
  <si>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</si>
  <si>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</si>
  <si>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</si>
  <si>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</si>
  <si>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</si>
  <si>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</si>
  <si>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</si>
  <si>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</si>
  <si>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</si>
  <si>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01_Obnova vodovodu</t>
  </si>
  <si>
    <t>ING</t>
  </si>
  <si>
    <t>1</t>
  </si>
  <si>
    <t>{55d10a0a-075b-46bb-9ae3-bba21604e9fe}</t>
  </si>
  <si>
    <t>2</t>
  </si>
  <si>
    <t>02</t>
  </si>
  <si>
    <t>SO 02.1_Obnova kanalizace</t>
  </si>
  <si>
    <t>{d33cc0bf-46a7-4cd6-a30b-afafeba8b808}</t>
  </si>
  <si>
    <t>03</t>
  </si>
  <si>
    <t>Obnova povrchů KSÚS Středočeského kraje a obnova náměstí</t>
  </si>
  <si>
    <t>STA</t>
  </si>
  <si>
    <t>{82c27d35-9b63-433f-9a91-c6e4ef912f47}</t>
  </si>
  <si>
    <t>VON</t>
  </si>
  <si>
    <t>Vedlejší a ostatní náklady</t>
  </si>
  <si>
    <t>{25b0151f-c94c-4c49-9be9-36dc7f975f73}</t>
  </si>
  <si>
    <t>lo</t>
  </si>
  <si>
    <t xml:space="preserve">lože pod potrubí </t>
  </si>
  <si>
    <t>m3</t>
  </si>
  <si>
    <t>35,358</t>
  </si>
  <si>
    <t>obc</t>
  </si>
  <si>
    <t>obsyp celý</t>
  </si>
  <si>
    <t>149,247</t>
  </si>
  <si>
    <t>KRYCÍ LIST SOUPISU PRACÍ</t>
  </si>
  <si>
    <t>výkop rýhy</t>
  </si>
  <si>
    <t>426,932</t>
  </si>
  <si>
    <t>zá</t>
  </si>
  <si>
    <t>zásyp</t>
  </si>
  <si>
    <t>242,327</t>
  </si>
  <si>
    <t>Objekt:</t>
  </si>
  <si>
    <t>01 - SO 01_Obnova vodovodu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</si>
  <si>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</si>
  <si>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</si>
  <si>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</si>
  <si>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</si>
  <si>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</si>
  <si>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</si>
  <si>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</si>
  <si>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</si>
  <si>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</si>
  <si>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</si>
  <si>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</si>
  <si>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8S - Trubní vedení - Suchovod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</si>
  <si>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</si>
  <si>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</si>
  <si>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</si>
  <si>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</si>
  <si>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</si>
  <si>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</si>
  <si>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</si>
  <si>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</si>
  <si>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</si>
  <si>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</si>
  <si>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</si>
  <si>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</si>
  <si>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</si>
  <si>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</si>
  <si>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</si>
  <si>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</si>
  <si>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</si>
  <si>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</si>
  <si>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</si>
  <si>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</si>
  <si>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</si>
  <si>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</si>
  <si>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</si>
  <si>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</si>
  <si>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</si>
  <si>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m2</t>
  </si>
  <si>
    <t>CS ÚRS 2021 01</t>
  </si>
  <si>
    <t>4</t>
  </si>
  <si>
    <t>-93609811</t>
  </si>
  <si>
    <t>VV</t>
  </si>
  <si>
    <t>17,5 "chodník dlažba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</si>
  <si>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</si>
  <si>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</si>
  <si>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24334371</t>
  </si>
  <si>
    <t>273,88 "ŠD tl. 220 mm- komunikace</t>
  </si>
  <si>
    <t>8,5 "ŠD tl. 250 mm - chodník dlažba</t>
  </si>
  <si>
    <t>8,2 "ŠD - chodník asfalt</t>
  </si>
  <si>
    <t>Součet</t>
  </si>
  <si>
    <t>3</t>
  </si>
  <si>
    <t>113107236</t>
  </si>
  <si>
    <t>Odstranění podkladů nebo krytů strojně plochy jednotlivě přes 200 m2 s přemístěním hmot na skládku na vzdálenost do 20 m nebo s naložením na dopravní prostředek z betonu vyztuženého sítěmi, o tl. vrstvy přes 100 do 150 mm</t>
  </si>
  <si>
    <t>1655486740</t>
  </si>
  <si>
    <t>273,88 "SC C8/10 - komunikace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</si>
  <si>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</si>
  <si>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</si>
  <si>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-163587338</t>
  </si>
  <si>
    <t>23,6 "chodník asfalt</t>
  </si>
  <si>
    <t>5</t>
  </si>
  <si>
    <t>113154122</t>
  </si>
  <si>
    <t>Frézování živičného podkladu nebo krytu s naložením na dopravní prostředek plochy do 500 m2 bez překážek v trase pruhu šířky přes 0,5 m do 1 m, tloušťky vrstvy 40 mm</t>
  </si>
  <si>
    <t>1282947756</t>
  </si>
  <si>
    <t>273,88+279,53 "ACO 11+</t>
  </si>
  <si>
    <t>6</t>
  </si>
  <si>
    <t>113154123</t>
  </si>
  <si>
    <t>Frézování živičného podkladu nebo krytu s naložením na dopravní prostředek plochy do 500 m2 bez překážek v trase pruhu šířky přes 0,5 m do 1 m, tloušťky vrstvy 50 mm</t>
  </si>
  <si>
    <t>402246928</t>
  </si>
  <si>
    <t>553,41 "ACP 16+</t>
  </si>
  <si>
    <t>7</t>
  </si>
  <si>
    <t>113154124R</t>
  </si>
  <si>
    <t>Frézování živičného podkladu nebo krytu s naložením na dopravní prostředek plochy do 500 m2 bez překážek v trase pruhu šířky přes 0,5 m do 1 m, tloušťky vrstvy 60 mm</t>
  </si>
  <si>
    <t>-2061970425</t>
  </si>
  <si>
    <t>553,41 "ACL 16+</t>
  </si>
  <si>
    <t>8</t>
  </si>
  <si>
    <t>115101201</t>
  </si>
  <si>
    <t>Čerpání vody na dopravní výšku do 10 m s uvažovaným průměrným přítokem do 500 l/min</t>
  </si>
  <si>
    <t>hod</t>
  </si>
  <si>
    <t>-2116270526</t>
  </si>
  <si>
    <t>9</t>
  </si>
  <si>
    <t>115101301</t>
  </si>
  <si>
    <t>Pohotovost záložní čerpací soupravy pro dopravní výšku do 10 m s uvažovaným průměrným přítokem do 500 l/min</t>
  </si>
  <si>
    <t>den</t>
  </si>
  <si>
    <t>41617083</t>
  </si>
  <si>
    <t>10</t>
  </si>
  <si>
    <t>119001401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</si>
  <si>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</si>
  <si>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m</t>
  </si>
  <si>
    <t>1882559114</t>
  </si>
  <si>
    <t>(1+1+1)*1,0 "STL</t>
  </si>
  <si>
    <t>(1+1+1+1)*1,0 "NTL</t>
  </si>
  <si>
    <t>11</t>
  </si>
  <si>
    <t>119001412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</si>
  <si>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</si>
  <si>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1777460313</t>
  </si>
  <si>
    <t>(1+2+1+1+1+1)*1,0 "kanalizace</t>
  </si>
  <si>
    <t>(1+1+1+1)*1,0 "sdělovací vedení v kolektoru</t>
  </si>
  <si>
    <t>12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</si>
  <si>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</si>
  <si>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</si>
  <si>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-12397338</t>
  </si>
  <si>
    <t>(3+1)*1,0 "NN</t>
  </si>
  <si>
    <t>(2+2)*1,0 "sdělovací vedení</t>
  </si>
  <si>
    <t>(1+1)*1,0 "VO</t>
  </si>
  <si>
    <t>13</t>
  </si>
  <si>
    <t>130001101</t>
  </si>
  <si>
    <t>Příplatek k cenám hloubených vykopávek za ztížení vykopávky v blízkosti podzemního vedení nebo výbušnin pro jakoukoliv třídu horniny</t>
  </si>
  <si>
    <t>-1607104586</t>
  </si>
  <si>
    <t>v*0,1</t>
  </si>
  <si>
    <t>14</t>
  </si>
  <si>
    <t>132254204</t>
  </si>
  <si>
    <t>Hloubení zapažených rýh šířky přes 800 do 2 000 mm strojně s urovnáním dna do předepsaného profilu a spádu v hornině třídy těžitelnosti I skupiny 3 přes 100 do 500 m3</t>
  </si>
  <si>
    <t>1994753599</t>
  </si>
  <si>
    <t>ŘADY</t>
  </si>
  <si>
    <t>165,6*1,0*1,66 "ul. Víta Nejedlého č.1</t>
  </si>
  <si>
    <t>6,58*1,0*1,556 "dočasné propojení vodovodu</t>
  </si>
  <si>
    <t>18,9*1,0*1,672 "ul. Družstevní</t>
  </si>
  <si>
    <t>20,5*1,0*1,458 "ul. Svatopluka Čecha</t>
  </si>
  <si>
    <t>8,5*1,0*1,523 "ul. Jana Švermy</t>
  </si>
  <si>
    <t>5,5*1,0*1,449 "ul. Jaselská - přepojení řadu</t>
  </si>
  <si>
    <t>25,5*1,0*1,537 "ul. Jaselská</t>
  </si>
  <si>
    <t>6,5*1,0*1,642 "ul. Víta Nejedlého 2.část</t>
  </si>
  <si>
    <t>6,5*1,0*1,585 "ul. Víta Nejedlého 3.část</t>
  </si>
  <si>
    <t>10,5*1,0*1,619 "ul. Kaplířova 1. část</t>
  </si>
  <si>
    <t xml:space="preserve">12,5*1,0*1,625 "ul. Kaplířova 2. část </t>
  </si>
  <si>
    <t>(75,5-9,0)*1,0*1,6 "přípojky delší než 1,0 m</t>
  </si>
  <si>
    <t>POVRCHY odpočet</t>
  </si>
  <si>
    <t>-(58,5+220,0)*0,5 "komunikace místní"</t>
  </si>
  <si>
    <t>-8,5*0,25 "chodník dlažba</t>
  </si>
  <si>
    <t>-8,2*0,38 "chodník asfalt</t>
  </si>
  <si>
    <t>v*0,6</t>
  </si>
  <si>
    <t>132354204</t>
  </si>
  <si>
    <t>Hloubení zapažených rýh šířky přes 800 do 2 000 mm strojně s urovnáním dna do předepsaného profilu a spádu v hornině třídy těžitelnosti II skupiny 4 přes 100 do 500 m3</t>
  </si>
  <si>
    <t>622016767</t>
  </si>
  <si>
    <t>v*0,3</t>
  </si>
  <si>
    <t>16</t>
  </si>
  <si>
    <t>132454204</t>
  </si>
  <si>
    <t>Hloubení zapažených rýh šířky přes 800 do 2 000 mm strojně s urovnáním dna do předepsaného profilu a spádu v hornině třídy těžitelnosti II skupiny 5 přes 100 do 500 m3</t>
  </si>
  <si>
    <t>-1570361869</t>
  </si>
  <si>
    <t>17</t>
  </si>
  <si>
    <t>151101101</t>
  </si>
  <si>
    <t>Zřízení pažení a rozepření stěn rýh pro podzemní vedení příložné pro jakoukoliv mezerovitost, hloubky do 2 m</t>
  </si>
  <si>
    <t>1457412401</t>
  </si>
  <si>
    <t>165,6*2*1,66 "ul. Víta Nejedlého č.1</t>
  </si>
  <si>
    <t>6,58*2*1,556 "dočasné propojení vodovodu</t>
  </si>
  <si>
    <t>18,9*2*1,672 "ul. Družstevní</t>
  </si>
  <si>
    <t>20,5*2*1,458 "ul. Svatopluka Čecha</t>
  </si>
  <si>
    <t>8,5*2*1,523 "ul. Jana Švermy</t>
  </si>
  <si>
    <t>5,5*2*1,449 "ul. Jaselská - přepojení řadu</t>
  </si>
  <si>
    <t>25,5*2*1,537 "ul. Jaselská</t>
  </si>
  <si>
    <t>6,5*2*1,642 "ul. Víta Nejedlého 2.část</t>
  </si>
  <si>
    <t>6,5*2*1,585 "ul. Víta Nejedlého 3.část</t>
  </si>
  <si>
    <t>10,5*2*1,619 "ul. Kaplířova 1. část</t>
  </si>
  <si>
    <t xml:space="preserve">12,5*2*1,625 "ul. Kaplířova 2. část </t>
  </si>
  <si>
    <t>(75,5-9,0)*2*1,6 "přípojky delší než 1,0 m</t>
  </si>
  <si>
    <t>18</t>
  </si>
  <si>
    <t>151101111</t>
  </si>
  <si>
    <t>Odstranění pažení a rozepření stěn rýh pro podzemní vedení s uložením materiálu na vzdálenost do 3 m od kraje výkopu příložné, hloubky do 2 m</t>
  </si>
  <si>
    <t>642844090</t>
  </si>
  <si>
    <t>19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</si>
  <si>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</si>
  <si>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</si>
  <si>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-453896104</t>
  </si>
  <si>
    <t>meziskládka</t>
  </si>
  <si>
    <t>zá*0,7 "výkopek pro zásyp na meziskládku</t>
  </si>
  <si>
    <t>lo+obc+zá "z meziskládky"</t>
  </si>
  <si>
    <t>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</si>
  <si>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</si>
  <si>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</si>
  <si>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-101023982</t>
  </si>
  <si>
    <t>-zá*0,7 "70 % výkopku do zásypu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</si>
  <si>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</si>
  <si>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</si>
  <si>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-1181229327</t>
  </si>
  <si>
    <t>v*0,4</t>
  </si>
  <si>
    <t>22</t>
  </si>
  <si>
    <t>167151111</t>
  </si>
  <si>
    <t>Nakládání, skládání a překládání neulehlého výkopku nebo sypaniny strojně nakládání, množství přes 100 m3, z hornin třídy těžitelnosti I, skupiny 1 až 3</t>
  </si>
  <si>
    <t>-1204754682</t>
  </si>
  <si>
    <t>lo+obc</t>
  </si>
  <si>
    <t>zá "výkopek a materiál do zásypu</t>
  </si>
  <si>
    <t>23</t>
  </si>
  <si>
    <t>171201221R</t>
  </si>
  <si>
    <t>Poplatek za uložení stavebního odpadu na skládce (skládkovné) zeminy a kamení zatříděného do Katalogu odpadů pod kódem 17 05 04 x</t>
  </si>
  <si>
    <t>t</t>
  </si>
  <si>
    <t>2106143263</t>
  </si>
  <si>
    <t xml:space="preserve">-zá*0,7 "70 % původního výkopku do zásypu </t>
  </si>
  <si>
    <t>24</t>
  </si>
  <si>
    <t>171251201</t>
  </si>
  <si>
    <t>Uložení sypaniny na skládky nebo meziskládky bez hutnění s upravením uložené sypaniny do předepsaného tvaru</t>
  </si>
  <si>
    <t>-1472606091</t>
  </si>
  <si>
    <t>"meziskládka"</t>
  </si>
  <si>
    <t>zá*0,7 "výkopek pro zásyp</t>
  </si>
  <si>
    <t xml:space="preserve">zá*0,3 "30 % zásypu -nový materiál </t>
  </si>
  <si>
    <t>25</t>
  </si>
  <si>
    <t>174112109R</t>
  </si>
  <si>
    <t xml:space="preserve">Zásyp sypaninou z jakékoliv horniny Příplatek k ceně za vytřídění sypaniny </t>
  </si>
  <si>
    <t>669542398</t>
  </si>
  <si>
    <t>vytřídění výkopku</t>
  </si>
  <si>
    <t>(v-lo-obc)*0,7 "70 % původního výkopku</t>
  </si>
  <si>
    <t>26</t>
  </si>
  <si>
    <t>174151101</t>
  </si>
  <si>
    <t>Zásyp sypaninou z jakékoliv horniny strojně s uložením výkopku ve vrstvách se zhutněním jam, šachet, rýh nebo kolem objektů v těchto vykopávkách</t>
  </si>
  <si>
    <t>589375445</t>
  </si>
  <si>
    <t>v-lo-obc</t>
  </si>
  <si>
    <t>27</t>
  </si>
  <si>
    <t>M</t>
  </si>
  <si>
    <t>58331202R</t>
  </si>
  <si>
    <t>nesedavý nenamrzavý materiál vhodný do zásypu</t>
  </si>
  <si>
    <t>-1719036912</t>
  </si>
  <si>
    <t>P</t>
  </si>
  <si>
    <t>Poznámka k položce:
cena dle URS, frakce upřesněna v PD</t>
  </si>
  <si>
    <t>zá*0,3 "30 % nového materiálu</t>
  </si>
  <si>
    <t>72,698*1,8 'Přepočtené koeficientem množství</t>
  </si>
  <si>
    <t>28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</si>
  <si>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</si>
  <si>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</si>
  <si>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1918196105</t>
  </si>
  <si>
    <t>165,6*1,0*0,45 "ul. Víta Nejedlého č.1 DN 150</t>
  </si>
  <si>
    <t>6,58*1,0*0,4 "dočasné propojení vodovodu DN 100</t>
  </si>
  <si>
    <t>18,9*1,0*0,4 "ul. Družstevní DN 100</t>
  </si>
  <si>
    <t>20,5*1,0*0,45 "ul. Svatopluka Čecha DN 150</t>
  </si>
  <si>
    <t>8,5*1,0*0,5 "ul. Jana Švermy DN 200</t>
  </si>
  <si>
    <t>5,5*1,0*0,4 "ul. Jaselská - přepojení řadu DN 100</t>
  </si>
  <si>
    <t>25,5*1,0*0,45 "ul. Jaselská DN 150</t>
  </si>
  <si>
    <t>6,5*1,0*0,4 "ul. Víta Nejedlého 2.část DN 100</t>
  </si>
  <si>
    <t>6,5*1,0*0,4 "ul. Víta Nejedlého 3.část DN 100</t>
  </si>
  <si>
    <t>10,5*1,0*0,38 "ul. Kaplířova 1. část DN 80</t>
  </si>
  <si>
    <t>12,5*1,0*0,5 "ul. Kaplířova 2. část DN 200</t>
  </si>
  <si>
    <t>(75,5-9,0)*1,0*0,33 "přípojky delší než 1,0 m</t>
  </si>
  <si>
    <t>29</t>
  </si>
  <si>
    <t>58337310</t>
  </si>
  <si>
    <t>štěrkopísek frakce 0/4</t>
  </si>
  <si>
    <t>-156912114</t>
  </si>
  <si>
    <t>obc*1,8</t>
  </si>
  <si>
    <t>Zakládání</t>
  </si>
  <si>
    <t>30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</si>
  <si>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</si>
  <si>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</si>
  <si>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-1136858823</t>
  </si>
  <si>
    <t xml:space="preserve">165,6 "ul. Víta Nejedlého č.1 </t>
  </si>
  <si>
    <t>6,58 "dočasné propojení vodovodu</t>
  </si>
  <si>
    <t xml:space="preserve">18,9 "ul. Družstevní </t>
  </si>
  <si>
    <t xml:space="preserve">20,5 "ul. Svatopluka Čecha </t>
  </si>
  <si>
    <t>8,5 "ul. Jana Švermy</t>
  </si>
  <si>
    <t xml:space="preserve">5,5 "ul. Jaselská - přepojení řadu </t>
  </si>
  <si>
    <t xml:space="preserve">25,5 "ul. Jaselská </t>
  </si>
  <si>
    <t>6,5 "ul. Víta Nejedlého 2.část</t>
  </si>
  <si>
    <t>6,5 "ul. Víta Nejedlého 3.část</t>
  </si>
  <si>
    <t>10,5 "ul. Kaplířova 1. část</t>
  </si>
  <si>
    <t xml:space="preserve">12,5 "ul. Kaplířova 2. část </t>
  </si>
  <si>
    <t>(75,5-9,0) "přípojky delší než 1,0 m</t>
  </si>
  <si>
    <t>Vodorovné konstrukce</t>
  </si>
  <si>
    <t>31</t>
  </si>
  <si>
    <t>451572111</t>
  </si>
  <si>
    <t>Lože pod potrubí, stoky a drobné objekty v otevřeném výkopu z kameniva drobného těženého 0 až 4 mm</t>
  </si>
  <si>
    <t>1316748225</t>
  </si>
  <si>
    <t>165,6*1,0*0,1 "ul. Víta Nejedlého č.1 DN 150</t>
  </si>
  <si>
    <t>6,58*1,0*0,1 "dočasné propojení vodovodu DN 100</t>
  </si>
  <si>
    <t>18,9*1,0*0,1 "ul. Družstevní DN 100</t>
  </si>
  <si>
    <t>20,5*1,0*0,1 "ul. Svatopluka Čecha DN 150</t>
  </si>
  <si>
    <t>8,5*1,0*0,1 "ul. Jana Švermy DN 200</t>
  </si>
  <si>
    <t>5,5*1,0*0,1 "ul. Jaselská - přepojení řadu DN 100</t>
  </si>
  <si>
    <t>25,5*1,0*0,1 "ul. Jaselská DN 150</t>
  </si>
  <si>
    <t>6,5*1,0*0,1 "ul. Víta Nejedlého 2.část DN 100</t>
  </si>
  <si>
    <t>6,5*1,0*0,1 "ul. Víta Nejedlého 3.část DN 100</t>
  </si>
  <si>
    <t>10,5*1,0*0,1 "ul. Kaplířova 1. část DN 80</t>
  </si>
  <si>
    <t>12,5*1,0*0,1 "ul. Kaplířova 2. část DN 200</t>
  </si>
  <si>
    <t>(75,5-9,0)*1,0*0,1 "přípojky delší než 1,0 m</t>
  </si>
  <si>
    <t>32</t>
  </si>
  <si>
    <t>452313141</t>
  </si>
  <si>
    <t>Podkladní a zajišťovací konstrukce z betonu prostého v otevřeném výkopu bloky pro potrubí z betonu tř. C 16/20</t>
  </si>
  <si>
    <t>1179085809</t>
  </si>
  <si>
    <t>viz tabulka č.3 v technické zprávě</t>
  </si>
  <si>
    <t>2,656 "opěrné bloky</t>
  </si>
  <si>
    <t>33</t>
  </si>
  <si>
    <t>452353101</t>
  </si>
  <si>
    <t>Bednění podkladních a zajišťovacích konstrukcí v otevřeném výkopu bloků pro potrubí</t>
  </si>
  <si>
    <t>141568022</t>
  </si>
  <si>
    <t>opěrné bloky viz tabulka č.3 v technické zprávě</t>
  </si>
  <si>
    <t>(0,5*0,3*4)*15</t>
  </si>
  <si>
    <t>(0,6*0,5*4)*6</t>
  </si>
  <si>
    <t>0,6*0,3*4</t>
  </si>
  <si>
    <t>0,7*0,7*4</t>
  </si>
  <si>
    <t>(0,4*0,4*4)*2 "armaturní komora</t>
  </si>
  <si>
    <t>Komunikace pozemní</t>
  </si>
  <si>
    <t>34</t>
  </si>
  <si>
    <t>564871111</t>
  </si>
  <si>
    <t>Podklad ze štěrkodrti ŠD s rozprostřením a zhutněním, po zhutnění tl. 250 mm</t>
  </si>
  <si>
    <t>-605353414</t>
  </si>
  <si>
    <t>9,5 "ŠD tl. 250 mm - chodník dlažba</t>
  </si>
  <si>
    <t>35</t>
  </si>
  <si>
    <t>564861113</t>
  </si>
  <si>
    <t>Podklad ze štěrkodrti ŠD s rozprostřením a zhutněním, po zhutnění tl. 220 mm</t>
  </si>
  <si>
    <t>-641701569</t>
  </si>
  <si>
    <t xml:space="preserve">"ŠD - komunikace </t>
  </si>
  <si>
    <t>65,94+55,85+62,36+11,99+45,96</t>
  </si>
  <si>
    <t>36</t>
  </si>
  <si>
    <t>564911411R</t>
  </si>
  <si>
    <t>Podklad nebo podsyp z asfaltového recyklátu s rozprostřením a zhutněním, po zhutnění tl. 40 mm</t>
  </si>
  <si>
    <t>535576847</t>
  </si>
  <si>
    <t>dočasný povrch komunikace - VaK nad výkopem</t>
  </si>
  <si>
    <t>45,96 "obnova náměstí</t>
  </si>
  <si>
    <t>65,94 "komunikace ACO</t>
  </si>
  <si>
    <t>37</t>
  </si>
  <si>
    <t>564931412</t>
  </si>
  <si>
    <t>Podklad nebo podsyp z asfaltového recyklátu s rozprostřením a zhutněním, po zhutnění tl. 100 mm</t>
  </si>
  <si>
    <t>987029258</t>
  </si>
  <si>
    <t>55,85 "komunikace ACO+ACL</t>
  </si>
  <si>
    <t>31,78*2 "komunikace plná konstrukce (část pro celkovou tl. 500 mm)</t>
  </si>
  <si>
    <t>dočasný povrch nad rámec výkopu š. 0,5 m na obě strany</t>
  </si>
  <si>
    <t>261,03</t>
  </si>
  <si>
    <t>38</t>
  </si>
  <si>
    <t>564951413</t>
  </si>
  <si>
    <t>Podklad nebo podsyp z asfaltového recyklátu s rozprostřením a zhutněním, po zhutnění tl. 150 mm</t>
  </si>
  <si>
    <t>-1211225342</t>
  </si>
  <si>
    <t>62,36 "komunikace ACO+ACL+ACP</t>
  </si>
  <si>
    <t>39</t>
  </si>
  <si>
    <t>565135101</t>
  </si>
  <si>
    <t>Asfaltový beton vrstva podkladní ACP 16 (obalované kamenivo střednězrnné - OKS) s rozprostřením a zhutněním v pruhu šířky do 1,5 m, po zhutnění tl. 50 mm</t>
  </si>
  <si>
    <t>-883761769</t>
  </si>
  <si>
    <t>komunikace - nad výkopem - trvalý povrch VaK</t>
  </si>
  <si>
    <t xml:space="preserve">11,99 "ACP 16+ </t>
  </si>
  <si>
    <t>40</t>
  </si>
  <si>
    <t>567122112</t>
  </si>
  <si>
    <t>Podklad ze směsi stmelené cementem SC bez dilatačních spár, s rozprostřením a zhutněním SC C 8/10 (KSC I), po zhutnění tl. 130 mm</t>
  </si>
  <si>
    <t>49787109</t>
  </si>
  <si>
    <t>trvalý povrch VaK</t>
  </si>
  <si>
    <t>11,99 "SC C8/10 - komunikace - v šíři výkopu</t>
  </si>
  <si>
    <t>41</t>
  </si>
  <si>
    <t>573111112</t>
  </si>
  <si>
    <t>Postřik infiltrační PI z asfaltu silničního s posypem kamenivem, v množství 1,00 kg/m2</t>
  </si>
  <si>
    <t>1424874223</t>
  </si>
  <si>
    <t>11,99 "komunikace - v šíři výkopu, trvalý povrch VaK</t>
  </si>
  <si>
    <t>42</t>
  </si>
  <si>
    <t>573231107</t>
  </si>
  <si>
    <t>Postřik spojovací PS bez posypu kamenivem ze silniční emulze, v množství 0,40 kg/m2</t>
  </si>
  <si>
    <t>805746949</t>
  </si>
  <si>
    <t>11,99*2 "komunikace - v šíři výkopu</t>
  </si>
  <si>
    <t>18,5 "komunikace - nad rámec výkopu</t>
  </si>
  <si>
    <t>43</t>
  </si>
  <si>
    <t>577134111</t>
  </si>
  <si>
    <t>Asfaltový beton vrstva obrusná ACO 11 (ABS) s rozprostřením a se zhutněním z nemodifikovaného asfaltu v pruhu šířky do 3 m tř. I, po zhutnění tl. 40 mm</t>
  </si>
  <si>
    <t>-1228057244</t>
  </si>
  <si>
    <t>11,99 "ACO 11+ - komunikace - v šíři výkopu</t>
  </si>
  <si>
    <t>18,5 "ACO 11+ - komunikace - nad rámec výkopu</t>
  </si>
  <si>
    <t>44</t>
  </si>
  <si>
    <t>577155112</t>
  </si>
  <si>
    <t>Asfaltový beton vrstva ložní ACL 16 (ABH) s rozprostřením a zhutněním z nemodifikovaného asfaltu v pruhu šířky do 3 m, po zhutnění tl. 60 mm</t>
  </si>
  <si>
    <t>1617489889</t>
  </si>
  <si>
    <t>11,99 "ACL 16+ - komunikace - v šíři výkopu</t>
  </si>
  <si>
    <t>45</t>
  </si>
  <si>
    <t>565155111</t>
  </si>
  <si>
    <t>Asfaltový beton vrstva podkladní ACP 16 (obalované kamenivo střednězrnné - OKS) s rozprostřením a zhutněním v pruhu šířky přes 1,5 do 3 m, po zhutnění tl. 70 mm</t>
  </si>
  <si>
    <t>-145745527</t>
  </si>
  <si>
    <t>18,5 "ACP 16+ - komunikace - nad rámec výkopu</t>
  </si>
  <si>
    <t>46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</si>
  <si>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</si>
  <si>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</si>
  <si>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-1520147829</t>
  </si>
  <si>
    <t>0,5 "chodník žul. dlažba - nad výkopem</t>
  </si>
  <si>
    <t>9 "chodník žul. dlažba - nad rámec výkopu</t>
  </si>
  <si>
    <t>47</t>
  </si>
  <si>
    <t>58381005</t>
  </si>
  <si>
    <t>kostka dlažební mozaika žula 4/6 šedá</t>
  </si>
  <si>
    <t>624878381</t>
  </si>
  <si>
    <t>9,5 "kostka štípaná</t>
  </si>
  <si>
    <t>Úpravy povrchů, podlahy a osazování výplní</t>
  </si>
  <si>
    <t>48</t>
  </si>
  <si>
    <t>6123313R</t>
  </si>
  <si>
    <t>Vnitřní úprava povrchu betonových šachet vodotěsným nástřikem cementopolymerní maltou</t>
  </si>
  <si>
    <t>-373277621</t>
  </si>
  <si>
    <t>armaturní šachta A131</t>
  </si>
  <si>
    <t>(2,55+1,86)*2*1,55 "stěny</t>
  </si>
  <si>
    <t>2,55*1,86 "dno</t>
  </si>
  <si>
    <t>2,95*2,26-(0,6*0,6) "strop</t>
  </si>
  <si>
    <t>49</t>
  </si>
  <si>
    <t>617633111</t>
  </si>
  <si>
    <t>Vnitřní úprava povrchu betonových šachet stěrkou z těsnící cementové malty dvouvrstvou, šachet čtyř a vícehranných</t>
  </si>
  <si>
    <t>-699936983</t>
  </si>
  <si>
    <t>(2,55+1,86)*2*1,55*0,3 "oprava 30% plochy</t>
  </si>
  <si>
    <t>armaturní šachta A111 (ul. Jaselská)</t>
  </si>
  <si>
    <t>(2,3+2,3)*2*1,55</t>
  </si>
  <si>
    <t>50</t>
  </si>
  <si>
    <t>632452113</t>
  </si>
  <si>
    <t>Potěr šachet vnitřního dna vodotěsnou cementovou maltou tloušťky 20 mm, hlazený hladítkem ocelovým</t>
  </si>
  <si>
    <t>763297519</t>
  </si>
  <si>
    <t>2,55*1,86*0,3 "oprava 30% plochy</t>
  </si>
  <si>
    <t>2,3*2,3</t>
  </si>
  <si>
    <t>51</t>
  </si>
  <si>
    <t>632452123</t>
  </si>
  <si>
    <t>Potěr šachet vnějšího stropu vodotěsnou cementovou maltou tloušťky 25 mm, hlazený hladítkem ocelovým</t>
  </si>
  <si>
    <t>-166442844</t>
  </si>
  <si>
    <t>(2,95*2,26-(0,6*0,6))*0,3 "oprava 30% plochy</t>
  </si>
  <si>
    <t>2,7*2,7-(0,6*0,6)</t>
  </si>
  <si>
    <t>Trubní vedení</t>
  </si>
  <si>
    <t>52</t>
  </si>
  <si>
    <t>850245121</t>
  </si>
  <si>
    <t>Výřez nebo výsek na potrubí z trub litinových tlakových nebo plastických hmot DN 80</t>
  </si>
  <si>
    <t>kus</t>
  </si>
  <si>
    <t>-337982355</t>
  </si>
  <si>
    <t>53</t>
  </si>
  <si>
    <t>850265921</t>
  </si>
  <si>
    <t>Výřez nebo výsek na potrubí z trub litinových tlakových při opravách DN 100</t>
  </si>
  <si>
    <t>919879353</t>
  </si>
  <si>
    <t>54</t>
  </si>
  <si>
    <t>850311811</t>
  </si>
  <si>
    <t>Bourání stávajícího potrubí z trub litinových hrdlových nebo přírubových v otevřeném výkopu DN do 150</t>
  </si>
  <si>
    <t>1823012662</t>
  </si>
  <si>
    <t>20,5 "ul. Svatopluka Čecha DN 150</t>
  </si>
  <si>
    <t>8,5 "ul. Jana Švermy DN 65</t>
  </si>
  <si>
    <t>10,5 "ul. Kaplířova č.1 DN 65</t>
  </si>
  <si>
    <t>6,5 "ul. Víta Nejedlého č.3 DN 100</t>
  </si>
  <si>
    <t>6,5 "ul. Víta Nejedlého č.2 DN 100</t>
  </si>
  <si>
    <t>25,5 "ul. Jaselská obnova v.ř. DN 150</t>
  </si>
  <si>
    <t>55</t>
  </si>
  <si>
    <t>850315921</t>
  </si>
  <si>
    <t>Výřez nebo výsek na potrubí z trub litinových tlakových při opravách DN 150</t>
  </si>
  <si>
    <t>-1155151946</t>
  </si>
  <si>
    <t>56</t>
  </si>
  <si>
    <t>850355921</t>
  </si>
  <si>
    <t>Výřez nebo výsek na potrubí z trub litinových tlakových při opravách DN 200</t>
  </si>
  <si>
    <t>-480544450</t>
  </si>
  <si>
    <t>57</t>
  </si>
  <si>
    <t>850361811</t>
  </si>
  <si>
    <t>Bourání stávajícího potrubí z trub litinových hrdlových nebo přírubových v otevřeném výkopu DN přes 150 do 250</t>
  </si>
  <si>
    <t>1176734211</t>
  </si>
  <si>
    <t>12,5 "ul. Kaplířova č.2 DN 200</t>
  </si>
  <si>
    <t>58</t>
  </si>
  <si>
    <t>851241131</t>
  </si>
  <si>
    <t>Montáž potrubí z trub litinových tlakových hrdlových v otevřeném výkopu s integrovaným těsněním DN 80</t>
  </si>
  <si>
    <t>-281136250</t>
  </si>
  <si>
    <t>59</t>
  </si>
  <si>
    <t>55254100</t>
  </si>
  <si>
    <t>trouba vodovodní litinová hrdlová Zn 200g/m2+modrý epoxid DN 80</t>
  </si>
  <si>
    <t>-968444104</t>
  </si>
  <si>
    <t>10,5*1,03 'Přepočtené koeficientem množství</t>
  </si>
  <si>
    <t>60</t>
  </si>
  <si>
    <t>851261131</t>
  </si>
  <si>
    <t>Montáž potrubí z trub litinových tlakových hrdlových v otevřeném výkopu s integrovaným těsněním DN 100</t>
  </si>
  <si>
    <t>-1767367355</t>
  </si>
  <si>
    <t>18,9+5,5+6,5+6,5 "trasa</t>
  </si>
  <si>
    <t>0,4*2 "jako GL kus - krácení na stavbě</t>
  </si>
  <si>
    <t>61</t>
  </si>
  <si>
    <t>55254101</t>
  </si>
  <si>
    <t>trouba vodovodní litinová hrdlová Zn 200g/m2+modrý epoxid DN 100</t>
  </si>
  <si>
    <t>-2087163719</t>
  </si>
  <si>
    <t>38,2*1,03 'Přepočtené koeficientem množství</t>
  </si>
  <si>
    <t>62</t>
  </si>
  <si>
    <t>851311131</t>
  </si>
  <si>
    <t>Montáž potrubí z trub litinových tlakových hrdlových v otevřeném výkopu s integrovaným těsněním DN 150</t>
  </si>
  <si>
    <t>-132864578</t>
  </si>
  <si>
    <t>25,5+20,5+165,6 "trasa</t>
  </si>
  <si>
    <t>63</t>
  </si>
  <si>
    <t>55254103</t>
  </si>
  <si>
    <t>trouba vodovodní litinová hrdlová Zn 200g/m2+modrý epoxid DN 150</t>
  </si>
  <si>
    <t>-1013784543</t>
  </si>
  <si>
    <t>212,4*1,03 'Přepočtené koeficientem množství</t>
  </si>
  <si>
    <t>64</t>
  </si>
  <si>
    <t>851351131</t>
  </si>
  <si>
    <t>Montáž potrubí z trub litinových tlakových hrdlových v otevřeném výkopu s integrovaným těsněním DN 200</t>
  </si>
  <si>
    <t>379110457</t>
  </si>
  <si>
    <t>12,5+8,5 "trasa</t>
  </si>
  <si>
    <t>0,4 "jako GL kus - krácení na stavbě</t>
  </si>
  <si>
    <t>65</t>
  </si>
  <si>
    <t>55254104</t>
  </si>
  <si>
    <t>trouba vodovodní litinová hrdlová Zn 200g/m2+modrý epoxid DN 200</t>
  </si>
  <si>
    <t>-802088039</t>
  </si>
  <si>
    <t>21,4*1,03 'Přepočtené koeficientem množství</t>
  </si>
  <si>
    <t>66</t>
  </si>
  <si>
    <t>857242122</t>
  </si>
  <si>
    <t>Montáž litinových tvarovek na potrubí litinovém tlakovém jednoosých na potrubí z trub přírubových v otevřeném výkopu, kanálu nebo v šachtě DN 80</t>
  </si>
  <si>
    <t>-321113440</t>
  </si>
  <si>
    <t>3+1+2+1</t>
  </si>
  <si>
    <t>67</t>
  </si>
  <si>
    <t>55253237</t>
  </si>
  <si>
    <t>trouba přírubová litinová vodovodní  PN10/16 DN 80 dl 300mm</t>
  </si>
  <si>
    <t>-1239638914</t>
  </si>
  <si>
    <t>3 "FF-kus</t>
  </si>
  <si>
    <t>68</t>
  </si>
  <si>
    <t>55253489</t>
  </si>
  <si>
    <t>tvarovka přírubová litinová s hladkým koncem,práškový epoxid tl 250µm F-kus DN 80</t>
  </si>
  <si>
    <t>1899511225</t>
  </si>
  <si>
    <t>69</t>
  </si>
  <si>
    <t>55254047</t>
  </si>
  <si>
    <t>koleno 90° s patkou přírubové litinové vodovodní N-kus PN10/40 DN 80</t>
  </si>
  <si>
    <t>1829760573</t>
  </si>
  <si>
    <t>70</t>
  </si>
  <si>
    <t>709405620R</t>
  </si>
  <si>
    <t>Multitoleranční spojka oboustranně hrdlová redukovaná DN 80 x 65</t>
  </si>
  <si>
    <t>-1820059361</t>
  </si>
  <si>
    <t xml:space="preserve">1 "Waga spojka od Georg Fischer </t>
  </si>
  <si>
    <t>71</t>
  </si>
  <si>
    <t>883001607000</t>
  </si>
  <si>
    <t>ŠROUB S MATICÍ NEREZ A2 M16/70</t>
  </si>
  <si>
    <t>2018890026</t>
  </si>
  <si>
    <t>72</t>
  </si>
  <si>
    <t>883001615000R</t>
  </si>
  <si>
    <t>ŠROUB S MATICÍ NEREZ A2 M16/150</t>
  </si>
  <si>
    <t>1429724226</t>
  </si>
  <si>
    <t>73</t>
  </si>
  <si>
    <t>883002008000</t>
  </si>
  <si>
    <t>ŠROUB S MATICÍ NEREZ A2 M20/80</t>
  </si>
  <si>
    <t>-1312701176</t>
  </si>
  <si>
    <t>74</t>
  </si>
  <si>
    <t>857261131</t>
  </si>
  <si>
    <t>Montáž litinových tvarovek na potrubí litinovém tlakovém jednoosých na potrubí z trub hrdlových v otevřeném výkopu, kanálu nebo v šachtě s integrovaným těsněním DN 100</t>
  </si>
  <si>
    <t>-2077321311</t>
  </si>
  <si>
    <t>75</t>
  </si>
  <si>
    <t>55253941</t>
  </si>
  <si>
    <t>koleno hrdlové z tvárné litiny,práškový epoxid tl 250µm MMK-kus DN 100-45°</t>
  </si>
  <si>
    <t>1145662161</t>
  </si>
  <si>
    <t>76</t>
  </si>
  <si>
    <t>55253647</t>
  </si>
  <si>
    <t>přesuvka hrdlová litinová práškový epoxid tl 250µm se šroubovým spojem U-kus DN 100</t>
  </si>
  <si>
    <t>1282460509</t>
  </si>
  <si>
    <t>77</t>
  </si>
  <si>
    <t>709305616</t>
  </si>
  <si>
    <t>Multitoleranční spojka s hrdly jištěná v tahu DN 100</t>
  </si>
  <si>
    <t>-2086699384</t>
  </si>
  <si>
    <t xml:space="preserve">2 "Waga spojka od Georg Fischer </t>
  </si>
  <si>
    <t>78</t>
  </si>
  <si>
    <t>857262122</t>
  </si>
  <si>
    <t>Montáž litinových tvarovek na potrubí litinovém tlakovém jednoosých na potrubí z trub přírubových v otevřeném výkopu, kanálu nebo v šachtě DN 100</t>
  </si>
  <si>
    <t>144493204</t>
  </si>
  <si>
    <t>79</t>
  </si>
  <si>
    <t>55253490</t>
  </si>
  <si>
    <t>tvarovka přírubová litinová s hladkým koncem,práškový epoxid tl 250µm F-kus DN 100</t>
  </si>
  <si>
    <t>-1261477409</t>
  </si>
  <si>
    <t>80</t>
  </si>
  <si>
    <t>55254027</t>
  </si>
  <si>
    <t>koleno 90° přírubové litinové vodovodní Q-kus PN10/16 DN 100</t>
  </si>
  <si>
    <t>1900597108</t>
  </si>
  <si>
    <t>81</t>
  </si>
  <si>
    <t>55253893</t>
  </si>
  <si>
    <t>tvarovka přírubová s hrdlem z tvárné litiny,práškový epoxid tl 250µm EU-kus dl 130mm DN 100</t>
  </si>
  <si>
    <t>-615383511</t>
  </si>
  <si>
    <t>82</t>
  </si>
  <si>
    <t>709355616</t>
  </si>
  <si>
    <t>Multitoleranční spojka s přírubou jištěná v tahu DN 100 (104-132)</t>
  </si>
  <si>
    <t>-1590427805</t>
  </si>
  <si>
    <t xml:space="preserve">3 "Waga spojka od Georg Fischer </t>
  </si>
  <si>
    <t>83</t>
  </si>
  <si>
    <t>5525100R</t>
  </si>
  <si>
    <t>EPO kotvící příruba šroubovací na stěnu DN 100</t>
  </si>
  <si>
    <t>2079523256</t>
  </si>
  <si>
    <t>84</t>
  </si>
  <si>
    <t>471109010</t>
  </si>
  <si>
    <t>BFL d110 / DN100 PN16, PP příruba s ocel.výztuhou, na tupo (8xM16), vrtání PN10/PN16</t>
  </si>
  <si>
    <t>-1720925314</t>
  </si>
  <si>
    <t>85</t>
  </si>
  <si>
    <t>857264122</t>
  </si>
  <si>
    <t>Montáž litinových tvarovek na potrubí litinovém tlakovém odbočných na potrubí z trub přírubových v otevřeném výkopu, kanálu nebo v šachtě DN 100</t>
  </si>
  <si>
    <t>-1268528235</t>
  </si>
  <si>
    <t>86</t>
  </si>
  <si>
    <t>55253516</t>
  </si>
  <si>
    <t>tvarovka přírubová litinová vodovodní s přírubovou odbočkou PN10/16 T-kus DN 100/100</t>
  </si>
  <si>
    <t>-758695455</t>
  </si>
  <si>
    <t>87</t>
  </si>
  <si>
    <t>55253592</t>
  </si>
  <si>
    <t>kříž přírubový litinový PN10/16 TT-kus DN 100/100</t>
  </si>
  <si>
    <t>606008725</t>
  </si>
  <si>
    <t>88</t>
  </si>
  <si>
    <t>55253745</t>
  </si>
  <si>
    <t>tvarovka hrdlová s přírubovou odbočkou z tvárné litiny,práškový epoxid tl 250µm MMA-kus DN 100/80</t>
  </si>
  <si>
    <t>1484290268</t>
  </si>
  <si>
    <t>89</t>
  </si>
  <si>
    <t>857311131</t>
  </si>
  <si>
    <t>Montáž litinových tvarovek na potrubí litinovém tlakovém jednoosých na potrubí z trub hrdlových v otevřeném výkopu, kanálu nebo v šachtě s integrovaným těsněním DN 150</t>
  </si>
  <si>
    <t>922284399</t>
  </si>
  <si>
    <t>90</t>
  </si>
  <si>
    <t>55253919</t>
  </si>
  <si>
    <t>koleno hrdlové z tvárné litiny,práškový epoxid tl 250µm MMK-kus DN 150-22,5°</t>
  </si>
  <si>
    <t>-514845021</t>
  </si>
  <si>
    <t>91</t>
  </si>
  <si>
    <t>55253931</t>
  </si>
  <si>
    <t>koleno hrdlové z tvárné litiny,práškový epoxid tl 250µm MMK-kus DN 150-30°</t>
  </si>
  <si>
    <t>663794184</t>
  </si>
  <si>
    <t>92</t>
  </si>
  <si>
    <t>55253943</t>
  </si>
  <si>
    <t>koleno hrdlové z tvárné litiny,práškový epoxid tl 250µm MMK-kus DN 150-45°</t>
  </si>
  <si>
    <t>-401996791</t>
  </si>
  <si>
    <t>93</t>
  </si>
  <si>
    <t>55253649</t>
  </si>
  <si>
    <t>přesuvka hrdlová litinová práškový epoxid tl 250µm se šroubovým spojem U-kus DN 150</t>
  </si>
  <si>
    <t>-759983394</t>
  </si>
  <si>
    <t>94</t>
  </si>
  <si>
    <t>55253863</t>
  </si>
  <si>
    <t>přechod hrdlový z tvárné litiny,práškový epoxid tl 250µm MMR-kus DN 150/100</t>
  </si>
  <si>
    <t>-1374658943</t>
  </si>
  <si>
    <t>95</t>
  </si>
  <si>
    <t>709305620</t>
  </si>
  <si>
    <t>Multitoleranční spojka s hrdly jištěná v tahu DN 150</t>
  </si>
  <si>
    <t>1113338584</t>
  </si>
  <si>
    <t>96</t>
  </si>
  <si>
    <t>857312122</t>
  </si>
  <si>
    <t>Montáž litinových tvarovek na potrubí litinovém tlakovém jednoosých na potrubí z trub přírubových v otevřeném výkopu, kanálu nebo v šachtě DN 150</t>
  </si>
  <si>
    <t>-507660770</t>
  </si>
  <si>
    <t>97</t>
  </si>
  <si>
    <t>709355624</t>
  </si>
  <si>
    <t>Multitoleranční spojka s přírubou jištěná v tahu DN 150 (154-192)</t>
  </si>
  <si>
    <t>787355481</t>
  </si>
  <si>
    <t>98</t>
  </si>
  <si>
    <t>55253617</t>
  </si>
  <si>
    <t>přechod přírubový litinový PN10/16 FFR-kus dl 200mm DN 150/100</t>
  </si>
  <si>
    <t>734340492</t>
  </si>
  <si>
    <t>99</t>
  </si>
  <si>
    <t>55253895</t>
  </si>
  <si>
    <t>tvarovka přírubová s hrdlem z tvárné litiny,práškový epoxid tl 250µm EU-kus dl 135mm DN 150</t>
  </si>
  <si>
    <t>-1707978182</t>
  </si>
  <si>
    <t>100</t>
  </si>
  <si>
    <t>55253492</t>
  </si>
  <si>
    <t>tvarovka přírubová litinová s hladkým koncem,práškový epoxid tl 250µm F-kus DN 150</t>
  </si>
  <si>
    <t>1677789988</t>
  </si>
  <si>
    <t>101</t>
  </si>
  <si>
    <t>55254050</t>
  </si>
  <si>
    <t>koleno 90° s patkou přírubové litinové vodovodní N-kus PN10/16 DN 150</t>
  </si>
  <si>
    <t>-792064930</t>
  </si>
  <si>
    <t>102</t>
  </si>
  <si>
    <t>55253663</t>
  </si>
  <si>
    <t>příruba zaslepovací litinová vodovodní PN10/16 X-kus DN 150</t>
  </si>
  <si>
    <t>-1267151175</t>
  </si>
  <si>
    <t>103</t>
  </si>
  <si>
    <t>5525150R</t>
  </si>
  <si>
    <t>EPO kotvící příruba šroubovací na stěnu DN 150</t>
  </si>
  <si>
    <t>-174426699</t>
  </si>
  <si>
    <t>104</t>
  </si>
  <si>
    <t>10215017016</t>
  </si>
  <si>
    <t>PŘÍRUBA LITINA 150/170</t>
  </si>
  <si>
    <t>-1081270242</t>
  </si>
  <si>
    <t>105</t>
  </si>
  <si>
    <t>857313131</t>
  </si>
  <si>
    <t>Montáž litinových tvarovek na potrubí litinovém tlakovém odbočných na potrubí z trub hrdlových v otevřeném výkopu, kanálu nebo v šachtě s integrovaným těsněním DN 150</t>
  </si>
  <si>
    <t>1486954023</t>
  </si>
  <si>
    <t>106</t>
  </si>
  <si>
    <t>55253756</t>
  </si>
  <si>
    <t>tvarovka hrdlová s přírubovou odbočkou z tvárné litiny,práškový epoxid tl 250µm MMA-kus DN 150/80</t>
  </si>
  <si>
    <t>700698694</t>
  </si>
  <si>
    <t>107</t>
  </si>
  <si>
    <t>857314122</t>
  </si>
  <si>
    <t>Montáž litinových tvarovek na potrubí litinovém tlakovém odbočných na potrubí z trub přírubových v otevřeném výkopu, kanálu nebo v šachtě DN 150</t>
  </si>
  <si>
    <t>1096856985</t>
  </si>
  <si>
    <t>108</t>
  </si>
  <si>
    <t>55253527</t>
  </si>
  <si>
    <t>tvarovka přírubová litinová s přírubovou odbočkou,práškový epoxid tl 250µm T-kus DN 150/80</t>
  </si>
  <si>
    <t>934159103</t>
  </si>
  <si>
    <t>109</t>
  </si>
  <si>
    <t>55253528</t>
  </si>
  <si>
    <t>tvarovka přírubová litinová s přírubovou odbočkou,práškový epoxid tl 250µm T-kus DN 150/100</t>
  </si>
  <si>
    <t>727493935</t>
  </si>
  <si>
    <t>110</t>
  </si>
  <si>
    <t>55253530</t>
  </si>
  <si>
    <t>tvarovka přírubová litinová vodovodní s přírubovou odbočkou PN10/16 T-kus DN 150/150</t>
  </si>
  <si>
    <t>1741549759</t>
  </si>
  <si>
    <t>111</t>
  </si>
  <si>
    <t>55253595</t>
  </si>
  <si>
    <t>kříž přírubový litinový PN10/16 TT-kus DN 150/150</t>
  </si>
  <si>
    <t>756051288</t>
  </si>
  <si>
    <t>112</t>
  </si>
  <si>
    <t>857351131</t>
  </si>
  <si>
    <t>Montáž litinových tvarovek na potrubí litinovém tlakovém jednoosých na potrubí z trub hrdlových v otevřeném výkopu, kanálu nebo v šachtě s integrovaným těsněním DN 200</t>
  </si>
  <si>
    <t>1292486076</t>
  </si>
  <si>
    <t>113</t>
  </si>
  <si>
    <t>55253932</t>
  </si>
  <si>
    <t>koleno hrdlové z tvárné litiny,práškový epoxid tl 250µm MMK-kus DN 200-30°</t>
  </si>
  <si>
    <t>-765161489</t>
  </si>
  <si>
    <t>114</t>
  </si>
  <si>
    <t>55253650</t>
  </si>
  <si>
    <t>přesuvka hrdlová litinová práškový epoxid tl 250µm se šroubovým spojem U-kus DN 200</t>
  </si>
  <si>
    <t>-872896261</t>
  </si>
  <si>
    <t>115</t>
  </si>
  <si>
    <t>709305624</t>
  </si>
  <si>
    <t>Multitoleranční spojka s hrdly jištěná v tahu DN 200</t>
  </si>
  <si>
    <t>1746842138</t>
  </si>
  <si>
    <t>116</t>
  </si>
  <si>
    <t>857352122</t>
  </si>
  <si>
    <t>Montáž litinových tvarovek na potrubí litinovém tlakovém jednoosých na potrubí z trub přírubových v otevřeném výkopu, kanálu nebo v šachtě DN 200</t>
  </si>
  <si>
    <t>920977615</t>
  </si>
  <si>
    <t>117</t>
  </si>
  <si>
    <t>55253493</t>
  </si>
  <si>
    <t>tvarovka přírubová litinová s hladkým koncem,práškový epoxid tl 250µm F-kus DN 200</t>
  </si>
  <si>
    <t>-221542396</t>
  </si>
  <si>
    <t>118</t>
  </si>
  <si>
    <t>5525200R</t>
  </si>
  <si>
    <t>EPO kotvící příruba šroubovací na stěnu DN 200</t>
  </si>
  <si>
    <t>-1638058293</t>
  </si>
  <si>
    <t>119</t>
  </si>
  <si>
    <t>80120015010</t>
  </si>
  <si>
    <t>PŘÍRUBA REDUKOVANÁ XR-A 200/150</t>
  </si>
  <si>
    <t>-1052827637</t>
  </si>
  <si>
    <t>120</t>
  </si>
  <si>
    <t>10220022210</t>
  </si>
  <si>
    <t>PŘÍRUBA LITINA 200/222</t>
  </si>
  <si>
    <t>1568904245</t>
  </si>
  <si>
    <t>121</t>
  </si>
  <si>
    <t>857353131</t>
  </si>
  <si>
    <t>Montáž litinových tvarovek na potrubí litinovém tlakovém odbočných na potrubí z trub hrdlových v otevřeném výkopu, kanálu nebo v šachtě s integrovaným těsněním DN 200</t>
  </si>
  <si>
    <t>1827250367</t>
  </si>
  <si>
    <t>122</t>
  </si>
  <si>
    <t>55253763</t>
  </si>
  <si>
    <t>tvarovka hrdlová s přírubovou odbočkou z tvárné litiny,práškový epoxid tl 250µm MMA-kus DN 200/80</t>
  </si>
  <si>
    <t>1017899275</t>
  </si>
  <si>
    <t>123</t>
  </si>
  <si>
    <t>871161211</t>
  </si>
  <si>
    <t>Montáž vodovodního potrubí z plastů v otevřeném výkopu z polyetylenu PE 100 svařovaných elektrotvarovkou SDR 11/PN16 D 32 x 3,0 mm</t>
  </si>
  <si>
    <t>-698508771</t>
  </si>
  <si>
    <t>75,5 "přípojky</t>
  </si>
  <si>
    <t>124</t>
  </si>
  <si>
    <t>1126846.</t>
  </si>
  <si>
    <t>potrubí vodovodní HDPE DN/OD 32x3,0 SDR 11 typ 1 dle PAS 1075 PE100</t>
  </si>
  <si>
    <t>-362698528</t>
  </si>
  <si>
    <t>75,5*1,015 'Přepočtené koeficientem množství</t>
  </si>
  <si>
    <t>125</t>
  </si>
  <si>
    <t>2118032</t>
  </si>
  <si>
    <t>Isiflo vnitřní podpůrná vsuvka, typ 180, rozměr 32</t>
  </si>
  <si>
    <t>564817447</t>
  </si>
  <si>
    <t>9 "přípojky</t>
  </si>
  <si>
    <t>126</t>
  </si>
  <si>
    <t>871251211</t>
  </si>
  <si>
    <t>Montáž vodovodního potrubí z plastů v otevřeném výkopu z polyetylenu PE 100 svařovaných elektrotvarovkou SDR 11/PN16 D 110 x 10,0 mm</t>
  </si>
  <si>
    <t>642492086</t>
  </si>
  <si>
    <t>6,4</t>
  </si>
  <si>
    <t>127</t>
  </si>
  <si>
    <t>28613557</t>
  </si>
  <si>
    <t>potrubí dvouvrstvé PE100 RC SDR11 110x10,0 dl 12m</t>
  </si>
  <si>
    <t>-883698883</t>
  </si>
  <si>
    <t>6,4*1,015 'Přepočtené koeficientem množství</t>
  </si>
  <si>
    <t>128</t>
  </si>
  <si>
    <t>871291811</t>
  </si>
  <si>
    <t>Bourání stávajícího potrubí z polyetylenu v otevřeném výkopu D přes 90 do 140 mm</t>
  </si>
  <si>
    <t>-356496809</t>
  </si>
  <si>
    <t>40,7 "ul. Víta Nejedlého PE 110</t>
  </si>
  <si>
    <t>129</t>
  </si>
  <si>
    <t>877261101</t>
  </si>
  <si>
    <t>Montáž tvarovek na vodovodním plastovém potrubí z polyetylenu PE 100 elektrotvarovek SDR 11/PN16 spojek, oblouků nebo redukcí d 110</t>
  </si>
  <si>
    <t>567879219</t>
  </si>
  <si>
    <t>130</t>
  </si>
  <si>
    <t>471104511</t>
  </si>
  <si>
    <t xml:space="preserve"> BE d110, PE100, SDR11, PN16, lemový nákružek, na tupo, dlouhý</t>
  </si>
  <si>
    <t>-1424237619</t>
  </si>
  <si>
    <t>131</t>
  </si>
  <si>
    <t>612688</t>
  </si>
  <si>
    <t xml:space="preserve"> MB d110,PE100, SDR11, spojka s lehce vyrazitelným dorazem, elektro</t>
  </si>
  <si>
    <t>-1234116942</t>
  </si>
  <si>
    <t>132</t>
  </si>
  <si>
    <t>877261110</t>
  </si>
  <si>
    <t>Montáž tvarovek na vodovodním plastovém potrubí z polyetylenu PE 100 elektrotvarovek SDR 11/PN16 kolen 45° d 110</t>
  </si>
  <si>
    <t>1730113014</t>
  </si>
  <si>
    <t>133</t>
  </si>
  <si>
    <t>615273</t>
  </si>
  <si>
    <t>W30 d110, PE100, SDR11, koleno 30°, elektro</t>
  </si>
  <si>
    <t>1269839046</t>
  </si>
  <si>
    <t>134</t>
  </si>
  <si>
    <t>890351851</t>
  </si>
  <si>
    <t>Bourání šachet a jímek strojně velikosti obestavěného prostoru přes 3 do 5 m3 ze železobetonu</t>
  </si>
  <si>
    <t>256196020</t>
  </si>
  <si>
    <t>1,7*3,2*0,2 "strop arm.šachty A91</t>
  </si>
  <si>
    <t>(1,7+3,2)*2*0,2*1,0 "stěny arm. šachty A91</t>
  </si>
  <si>
    <t>135</t>
  </si>
  <si>
    <t>891181295</t>
  </si>
  <si>
    <t>Montáž vodovodních armatur na potrubí Příplatek k ceně za montáž v objektech DN od 40 do 1200</t>
  </si>
  <si>
    <t>1360947236</t>
  </si>
  <si>
    <t>136</t>
  </si>
  <si>
    <t>891181112</t>
  </si>
  <si>
    <t>Montáž vodovodních armatur na potrubí šoupátek nebo klapek uzavíracích v otevřeném výkopu nebo v šachtách s osazením zemní soupravy (bez poklopů) DN 40</t>
  </si>
  <si>
    <t>1874794563</t>
  </si>
  <si>
    <t>137</t>
  </si>
  <si>
    <t>252005400216</t>
  </si>
  <si>
    <t>ŠOUPÁTKO DOMOVNÍ PŘÍPOJKY VNI-VNĚ 5/4''-2"</t>
  </si>
  <si>
    <t>-436393293</t>
  </si>
  <si>
    <t>dodávka VaK MB</t>
  </si>
  <si>
    <t>138</t>
  </si>
  <si>
    <t>960113018004</t>
  </si>
  <si>
    <t>SOUPRAVA ZEMNÍ TELESKOPICKÁ DOM. ŠOUPÁTKA-1,3-1,8 3/4"-2" (1,3-1,8m)</t>
  </si>
  <si>
    <t>1732604779</t>
  </si>
  <si>
    <t>139</t>
  </si>
  <si>
    <t>891241112</t>
  </si>
  <si>
    <t>Montáž vodovodních armatur na potrubí šoupátek nebo klapek uzavíracích v otevřeném výkopu nebo v šachtách s osazením zemní soupravy (bez poklopů) DN 80</t>
  </si>
  <si>
    <t>1288498863</t>
  </si>
  <si>
    <t>140</t>
  </si>
  <si>
    <t>400208000016</t>
  </si>
  <si>
    <t>ŠOUPĚ E2 PŘÍRUBOVÉ KRÁTKÉ 80</t>
  </si>
  <si>
    <t>-756643827</t>
  </si>
  <si>
    <t>4 "dodávka VaK MB</t>
  </si>
  <si>
    <t>141</t>
  </si>
  <si>
    <t>950205010003</t>
  </si>
  <si>
    <t>SOUPRAVA ZEMNÍ TELESKOPICKÁ E2-1,3 -1,8 50-100 (1,3-1,8m)</t>
  </si>
  <si>
    <t>833405609</t>
  </si>
  <si>
    <t>4"dodávka VaK MB</t>
  </si>
  <si>
    <t>142</t>
  </si>
  <si>
    <t>891247111</t>
  </si>
  <si>
    <t>Montáž vodovodních armatur na potrubí hydrantů podzemních (bez osazení poklopů) DN 80</t>
  </si>
  <si>
    <t>794533740</t>
  </si>
  <si>
    <t>143</t>
  </si>
  <si>
    <t>1213801500</t>
  </si>
  <si>
    <t>hydrant podzemní 12.1.3, jednoduše jištěný, DN 80, 1500 mm</t>
  </si>
  <si>
    <t>1130985408</t>
  </si>
  <si>
    <t>3"dodávka VaK MB</t>
  </si>
  <si>
    <t>144</t>
  </si>
  <si>
    <t>891261112</t>
  </si>
  <si>
    <t>Montáž vodovodních armatur na potrubí šoupátek nebo klapek uzavíracích v otevřeném výkopu nebo v šachtách s osazením zemní soupravy (bez poklopů) DN 100</t>
  </si>
  <si>
    <t>2096498106</t>
  </si>
  <si>
    <t>145</t>
  </si>
  <si>
    <t>400210000016</t>
  </si>
  <si>
    <t>ŠOUPĚ E2 PŘÍRUBOVÉ KRÁTKÉ 100</t>
  </si>
  <si>
    <t>-143789511</t>
  </si>
  <si>
    <t>1+7 "dodávka VaK MB</t>
  </si>
  <si>
    <t>146</t>
  </si>
  <si>
    <t>481720838</t>
  </si>
  <si>
    <t>8 "dodávka VaK MB</t>
  </si>
  <si>
    <t>147</t>
  </si>
  <si>
    <t>891261222</t>
  </si>
  <si>
    <t>Montáž vodovodních armatur na potrubí šoupátek nebo klapek uzavíracích v šachtách s ručním kolečkem DN 100</t>
  </si>
  <si>
    <t>997024003</t>
  </si>
  <si>
    <t>148</t>
  </si>
  <si>
    <t>-370237870</t>
  </si>
  <si>
    <t>1"dodávka VaK MB</t>
  </si>
  <si>
    <t>149</t>
  </si>
  <si>
    <t>780010000000</t>
  </si>
  <si>
    <t>KOLO RUČNÍ 100</t>
  </si>
  <si>
    <t>-953086487</t>
  </si>
  <si>
    <t>1 "dodávka VaK MB</t>
  </si>
  <si>
    <t>150</t>
  </si>
  <si>
    <t>891261821</t>
  </si>
  <si>
    <t>Demontáž vodovodních armatur na potrubí šoupátek nebo klapek uzavíracích v šachtách s ručním kolečkem DN 100</t>
  </si>
  <si>
    <t>1711391586</t>
  </si>
  <si>
    <t>1 "armaturní šachta A131</t>
  </si>
  <si>
    <t>151</t>
  </si>
  <si>
    <t>891311821</t>
  </si>
  <si>
    <t>Demontáž vodovodních armatur na potrubí šoupátek nebo klapek uzavíracích v šachtách s ručním kolečkem DN 150</t>
  </si>
  <si>
    <t>-1798252004</t>
  </si>
  <si>
    <t>2 "armaturní šachta A131</t>
  </si>
  <si>
    <t>152</t>
  </si>
  <si>
    <t>891319111</t>
  </si>
  <si>
    <t>Montáž vodovodních armatur na potrubí navrtávacích pasů s ventilem Jt 1 MPa, na potrubí z trub litinových, ocelových nebo plastických hmot DN 150</t>
  </si>
  <si>
    <t>-1894253637</t>
  </si>
  <si>
    <t>153</t>
  </si>
  <si>
    <t>335015005416</t>
  </si>
  <si>
    <t>PAS NAVRTÁVACÍ HACOM 150-5/4''</t>
  </si>
  <si>
    <t>623086098</t>
  </si>
  <si>
    <t>154</t>
  </si>
  <si>
    <t>891311112</t>
  </si>
  <si>
    <t>Montáž vodovodních armatur na potrubí šoupátek nebo klapek uzavíracích v otevřeném výkopu nebo v šachtách s osazením zemní soupravy (bez poklopů) DN 150</t>
  </si>
  <si>
    <t>565865049</t>
  </si>
  <si>
    <t>155</t>
  </si>
  <si>
    <t>400215000016</t>
  </si>
  <si>
    <t>ŠOUPĚ E2 PŘÍRUBOVÉ KRÁTKÉ 150</t>
  </si>
  <si>
    <t>-414010365</t>
  </si>
  <si>
    <t>7 "dodávka VaK MB</t>
  </si>
  <si>
    <t>156</t>
  </si>
  <si>
    <t>950220000007R</t>
  </si>
  <si>
    <t>SOUPRAVA ZEMNÍ TELESKOPICKÁ E2-1,3-1,8 150 (1,3-1,5m)</t>
  </si>
  <si>
    <t>286989436</t>
  </si>
  <si>
    <t>157</t>
  </si>
  <si>
    <t>891311222</t>
  </si>
  <si>
    <t>Montáž vodovodních armatur na potrubí šoupátek nebo klapek uzavíracích v šachtách s ručním kolečkem DN 150</t>
  </si>
  <si>
    <t>1841642694</t>
  </si>
  <si>
    <t>158</t>
  </si>
  <si>
    <t>-1270087061</t>
  </si>
  <si>
    <t>3 "dodávka VaK MB</t>
  </si>
  <si>
    <t>159</t>
  </si>
  <si>
    <t>780012500000</t>
  </si>
  <si>
    <t>KOLO RUČNÍ 125-150</t>
  </si>
  <si>
    <t>-763911931</t>
  </si>
  <si>
    <t>160</t>
  </si>
  <si>
    <t>891351222</t>
  </si>
  <si>
    <t>Montáž vodovodních armatur na potrubí šoupátek nebo klapek uzavíracích v šachtách s ručním kolečkem DN 200</t>
  </si>
  <si>
    <t>-729937919</t>
  </si>
  <si>
    <t>161</t>
  </si>
  <si>
    <t>400220000010</t>
  </si>
  <si>
    <t>ŠOUPĚ E2 PŘÍRUBOVÉ KRÁTKÉ 200</t>
  </si>
  <si>
    <t>1358337789</t>
  </si>
  <si>
    <t>162</t>
  </si>
  <si>
    <t>780020000000</t>
  </si>
  <si>
    <t>KOLO RUČNÍ 200</t>
  </si>
  <si>
    <t>-2078290444</t>
  </si>
  <si>
    <t>163</t>
  </si>
  <si>
    <t>891351821</t>
  </si>
  <si>
    <t>Demontáž vodovodních armatur na potrubí šoupátek nebo klapek uzavíracích v šachtách s ručním kolečkem DN 200</t>
  </si>
  <si>
    <t>-845232020</t>
  </si>
  <si>
    <t>1 "arm.šachta A131</t>
  </si>
  <si>
    <t>164</t>
  </si>
  <si>
    <t>892241111</t>
  </si>
  <si>
    <t>Tlakové zkoušky vodou na potrubí DN do 80</t>
  </si>
  <si>
    <t>-1112412680</t>
  </si>
  <si>
    <t>165</t>
  </si>
  <si>
    <t>892271111</t>
  </si>
  <si>
    <t>Tlakové zkoušky vodou na potrubí DN 100 nebo 125</t>
  </si>
  <si>
    <t>1404354196</t>
  </si>
  <si>
    <t>166</t>
  </si>
  <si>
    <t>892273122</t>
  </si>
  <si>
    <t>Proplach a dezinfekce vodovodního potrubí DN od 80 do 125</t>
  </si>
  <si>
    <t>-298735612</t>
  </si>
  <si>
    <t>10,5+18,5</t>
  </si>
  <si>
    <t>167</t>
  </si>
  <si>
    <t>892351111</t>
  </si>
  <si>
    <t>Tlakové zkoušky vodou na potrubí DN 150 nebo 200</t>
  </si>
  <si>
    <t>-957665331</t>
  </si>
  <si>
    <t>208+19,6</t>
  </si>
  <si>
    <t>168</t>
  </si>
  <si>
    <t>892353122</t>
  </si>
  <si>
    <t>Proplach a dezinfekce vodovodního potrubí DN 150 nebo 200</t>
  </si>
  <si>
    <t>-1542618160</t>
  </si>
  <si>
    <t>169</t>
  </si>
  <si>
    <t>892372111</t>
  </si>
  <si>
    <t>Tlakové zkoušky vodou zabezpečení konců potrubí při tlakových zkouškách DN do 300</t>
  </si>
  <si>
    <t>-1835994164</t>
  </si>
  <si>
    <t>170</t>
  </si>
  <si>
    <t>89239R</t>
  </si>
  <si>
    <t>Zkouška průchodnosti potrubí volným nástrojem</t>
  </si>
  <si>
    <t>kpl</t>
  </si>
  <si>
    <t>-1518743193</t>
  </si>
  <si>
    <t>171</t>
  </si>
  <si>
    <t>899102211</t>
  </si>
  <si>
    <t>Demontáž poklopů litinových a ocelových včetně rámů, hmotnosti jednotlivě přes 50 do 100 Kg</t>
  </si>
  <si>
    <t>-552095153</t>
  </si>
  <si>
    <t>172</t>
  </si>
  <si>
    <t>899401112</t>
  </si>
  <si>
    <t>Osazení poklopů litinových šoupátkových</t>
  </si>
  <si>
    <t>708953887</t>
  </si>
  <si>
    <t>19 "řady</t>
  </si>
  <si>
    <t>173</t>
  </si>
  <si>
    <t>175000000003</t>
  </si>
  <si>
    <t>POKLOP ULIČNÍ ŠOUP. KASI  VODA</t>
  </si>
  <si>
    <t>-746664023</t>
  </si>
  <si>
    <t>19 "dodávka VaK MB</t>
  </si>
  <si>
    <t>174</t>
  </si>
  <si>
    <t>721</t>
  </si>
  <si>
    <t>EURO plovoucí uliční poklop, kulatý, 7.2.1</t>
  </si>
  <si>
    <t>-2077598733</t>
  </si>
  <si>
    <t>175</t>
  </si>
  <si>
    <t>348100000000</t>
  </si>
  <si>
    <t>PODKLAD. DESKA  UNI UNI</t>
  </si>
  <si>
    <t>-1782735652</t>
  </si>
  <si>
    <t>19 "řad</t>
  </si>
  <si>
    <t>176</t>
  </si>
  <si>
    <t>899401113</t>
  </si>
  <si>
    <t>Osazení poklopů litinových hydrantových</t>
  </si>
  <si>
    <t>-2118968450</t>
  </si>
  <si>
    <t>177</t>
  </si>
  <si>
    <t>195000000002</t>
  </si>
  <si>
    <t>HYDRANTOVÝ POKLOP 21 kg  - HYDRANT</t>
  </si>
  <si>
    <t>-1944937029</t>
  </si>
  <si>
    <t>178</t>
  </si>
  <si>
    <t>348200000000</t>
  </si>
  <si>
    <t>PODKLAD. DESKA  POD HYDRANT.POKLOP</t>
  </si>
  <si>
    <t>564671269</t>
  </si>
  <si>
    <t>179</t>
  </si>
  <si>
    <t>899501411</t>
  </si>
  <si>
    <t>Stupadla do šachet a drobných objektů ocelová s PE povlakem vidlicová s vysekáním otvoru v betonu</t>
  </si>
  <si>
    <t>-1617514211</t>
  </si>
  <si>
    <t>180</t>
  </si>
  <si>
    <t>899712111</t>
  </si>
  <si>
    <t>Orientační tabulky na vodovodních a kanalizačních řadech na zdivu</t>
  </si>
  <si>
    <t>-1391665901</t>
  </si>
  <si>
    <t>181</t>
  </si>
  <si>
    <t>899722112</t>
  </si>
  <si>
    <t>Krytí potrubí z plastů výstražnou fólií z PVC šířky 25 cm</t>
  </si>
  <si>
    <t>-1547504177</t>
  </si>
  <si>
    <t>263 "řady</t>
  </si>
  <si>
    <t>8S</t>
  </si>
  <si>
    <t>Trubní vedení - Suchovod</t>
  </si>
  <si>
    <t>182</t>
  </si>
  <si>
    <t>212972113R</t>
  </si>
  <si>
    <t>Obalení provizorního vodovodu geotextilií</t>
  </si>
  <si>
    <t>1715992634</t>
  </si>
  <si>
    <t>27,0 "suchovod</t>
  </si>
  <si>
    <t>183</t>
  </si>
  <si>
    <t>871161941</t>
  </si>
  <si>
    <t>Výměna vodovodního potrubí z plastů v otevřeném výkopu z polyetylenu PE 100 svařovaných na tupo SDR 11/PN16 D 32 x 3,0 mm</t>
  </si>
  <si>
    <t>106803907</t>
  </si>
  <si>
    <t>27 "suchovod</t>
  </si>
  <si>
    <t>184</t>
  </si>
  <si>
    <t>28613110</t>
  </si>
  <si>
    <t>trubka vodovodní PE100 PN 16 SDR11 32x3,0mm</t>
  </si>
  <si>
    <t>2098732632</t>
  </si>
  <si>
    <t>Poznámka k položce:
opakovaně použitý materiál - index ceny 0,2</t>
  </si>
  <si>
    <t>27*1,015 'Přepočtené koeficientem množství</t>
  </si>
  <si>
    <t>185</t>
  </si>
  <si>
    <t>715015035S</t>
  </si>
  <si>
    <t>Sada AD soupr Unifit d15-50</t>
  </si>
  <si>
    <t>-102719888</t>
  </si>
  <si>
    <t>9 "suchovod</t>
  </si>
  <si>
    <t>186</t>
  </si>
  <si>
    <t>877161901</t>
  </si>
  <si>
    <t>Výměna tvarovek na vodovodním plastovém potrubí z polyetylenu PE 100 elektrotvarovek SDR 11/PN16 spojek nebo redukcí d 32</t>
  </si>
  <si>
    <t>-1899432534</t>
  </si>
  <si>
    <t>187</t>
  </si>
  <si>
    <t>701032AS</t>
  </si>
  <si>
    <t>svěrná tvarovka PP spojka přímá D32</t>
  </si>
  <si>
    <t>-1504856878</t>
  </si>
  <si>
    <t>188</t>
  </si>
  <si>
    <t>877161912</t>
  </si>
  <si>
    <t>Výměna tvarovek na vodovodním plastovém potrubí z polyetylenu PE 100 elektrotvarovek SDR 11/PN16 kolen 90° d 32</t>
  </si>
  <si>
    <t>460192494</t>
  </si>
  <si>
    <t>189</t>
  </si>
  <si>
    <t>706032AS</t>
  </si>
  <si>
    <t>svěrná tvarovka PP koleno d32mm 90°</t>
  </si>
  <si>
    <t>-1847311160</t>
  </si>
  <si>
    <t>9*2 "suchovod</t>
  </si>
  <si>
    <t>190</t>
  </si>
  <si>
    <t>877161913</t>
  </si>
  <si>
    <t>Výměna tvarovek na vodovodním plastovém potrubí z polyetylenu PE 100 elektrotvarovek SDR 11/PN16 T-kusů d 32</t>
  </si>
  <si>
    <t>-366217223</t>
  </si>
  <si>
    <t>191</t>
  </si>
  <si>
    <t>709032AS</t>
  </si>
  <si>
    <t xml:space="preserve">svěrná tvarovka PP T-kus d32 </t>
  </si>
  <si>
    <t>-1194025812</t>
  </si>
  <si>
    <t>192</t>
  </si>
  <si>
    <t>877161101</t>
  </si>
  <si>
    <t>Montáž tvarovek na vodovodním plastovém potrubí z polyetylenu PE 100 elektrotvarovek SDR 11/PN16 spojek, oblouků nebo redukcí d 32</t>
  </si>
  <si>
    <t>2139620648</t>
  </si>
  <si>
    <t>1 "suchovod</t>
  </si>
  <si>
    <t>193</t>
  </si>
  <si>
    <t>612027S</t>
  </si>
  <si>
    <t>d 32, PE100, SDR11, záslepka, elektro</t>
  </si>
  <si>
    <t>1295740319</t>
  </si>
  <si>
    <t>194</t>
  </si>
  <si>
    <t>891163911</t>
  </si>
  <si>
    <t>Výměna vodovodních armatur na potrubí ventilů hlavních pro přípojky DN 25</t>
  </si>
  <si>
    <t>-594326670</t>
  </si>
  <si>
    <t>195</t>
  </si>
  <si>
    <t>286543382R</t>
  </si>
  <si>
    <t>Kohout kulový PVC-U d 32 svěrný spoj</t>
  </si>
  <si>
    <t>-924708287</t>
  </si>
  <si>
    <t>Ostatní konstrukce a práce, bourání</t>
  </si>
  <si>
    <t>196</t>
  </si>
  <si>
    <t>919726121</t>
  </si>
  <si>
    <t>Geotextilie netkaná pro ochranu, separaci nebo filtraci měrná hmotnost do 200 g/m2</t>
  </si>
  <si>
    <t>826324402</t>
  </si>
  <si>
    <t>31,78 "dočasné oddělení vrstev zásypu a asf. recyklátu</t>
  </si>
  <si>
    <t>197</t>
  </si>
  <si>
    <t>953171022</t>
  </si>
  <si>
    <t>Osazování kovových předmětů poklopů litinových nebo ocelových včetně rámů, hmotnosti přes 50 do 100 kg</t>
  </si>
  <si>
    <t>607678016</t>
  </si>
  <si>
    <t>198</t>
  </si>
  <si>
    <t>55241020R</t>
  </si>
  <si>
    <t>poklop šachtový třída D400, čtvercový vstup 600mm, bez ventilace</t>
  </si>
  <si>
    <t>314593708</t>
  </si>
  <si>
    <t>1,0 "armaturní šachta A131</t>
  </si>
  <si>
    <t>199</t>
  </si>
  <si>
    <t>953961213</t>
  </si>
  <si>
    <t>Kotvy chemické s vyvrtáním otvoru do betonu, železobetonu nebo tvrdého kamene chemická patrona, velikost M 12, hloubka 110 mm</t>
  </si>
  <si>
    <t>662495802</t>
  </si>
  <si>
    <t>6*4</t>
  </si>
  <si>
    <t>200</t>
  </si>
  <si>
    <t>953965122</t>
  </si>
  <si>
    <t>Kotvy chemické s vyvrtáním otvoru kotevní šrouby pro chemické kotvy, velikost M 12, délka 220 mm</t>
  </si>
  <si>
    <t>93501382</t>
  </si>
  <si>
    <t>201</t>
  </si>
  <si>
    <t>985131111</t>
  </si>
  <si>
    <t>Očištění ploch stěn, rubu kleneb a podlah tlakovou vodou</t>
  </si>
  <si>
    <t>-360112173</t>
  </si>
  <si>
    <t>(2,55+1,86)*2*1,55</t>
  </si>
  <si>
    <t>202</t>
  </si>
  <si>
    <t>985411111</t>
  </si>
  <si>
    <t>Beztlakové zalití trhlin a dutin aktivovanou maltou</t>
  </si>
  <si>
    <t>1532365479</t>
  </si>
  <si>
    <t>armaturní šachta A131 prostupy</t>
  </si>
  <si>
    <t>(PI*0,2*(0,065*0,065-0,055*0,055))</t>
  </si>
  <si>
    <t>(PI*0,2*(0,095*0,095-0,085*0,085))*2</t>
  </si>
  <si>
    <t>(PI*0,2*(0,115*0,115-0,105*0,105))</t>
  </si>
  <si>
    <t>203</t>
  </si>
  <si>
    <t>985411912</t>
  </si>
  <si>
    <t>Beztlakové zalití trhlin a dutin Příplatek k ceně za objem do 1 m3 jednotlivě</t>
  </si>
  <si>
    <t>-121411047</t>
  </si>
  <si>
    <t>997</t>
  </si>
  <si>
    <t>Přesun sutě</t>
  </si>
  <si>
    <t>204</t>
  </si>
  <si>
    <t>997013501</t>
  </si>
  <si>
    <t>Odvoz suti a vybouraných hmot na skládku nebo meziskládku se složením, na vzdálenost do 1 km</t>
  </si>
  <si>
    <t>385283824</t>
  </si>
  <si>
    <t>odvoz potrubí a armatur do šrotu</t>
  </si>
  <si>
    <t>8,814+1,213 "potrubí LT</t>
  </si>
  <si>
    <t>0,024+0,084+0,067 "armatury</t>
  </si>
  <si>
    <t>0,1 "poklopy</t>
  </si>
  <si>
    <t>0,048 "beton - kapsy pro stupadla</t>
  </si>
  <si>
    <t>odvoz potrubí na skládku</t>
  </si>
  <si>
    <t>0,224 "PE potrubí</t>
  </si>
  <si>
    <t>205</t>
  </si>
  <si>
    <t>997013509</t>
  </si>
  <si>
    <t>Odvoz suti a vybouraných hmot na skládku nebo meziskládku se složením, na vzdálenost Příplatek k ceně za každý další i započatý 1 km přes 1 km</t>
  </si>
  <si>
    <t>141437274</t>
  </si>
  <si>
    <t>10,574*21 'Přepočtené koeficientem množství</t>
  </si>
  <si>
    <t>206</t>
  </si>
  <si>
    <t>997013801.</t>
  </si>
  <si>
    <t>Poplatek za uložení stavebního odpadu na skládce (skládkovné) z prostého betonu zatříděného do Katalogu odpadů pod kódem 170 101 x</t>
  </si>
  <si>
    <t>-832086393</t>
  </si>
  <si>
    <t>207</t>
  </si>
  <si>
    <t>997013813</t>
  </si>
  <si>
    <t>Poplatek za uložení stavebního odpadu na skládce (skládkovné) z plastických hmot zatříděného do Katalogu odpadů pod kódem 17 02 03</t>
  </si>
  <si>
    <t>-1844277366</t>
  </si>
  <si>
    <t>208</t>
  </si>
  <si>
    <t>997221551</t>
  </si>
  <si>
    <t>Vodorovná doprava suti bez naložení, ale se složením a s hrubým urovnáním ze sypkých materiálů, na vzdálenost do 1 km</t>
  </si>
  <si>
    <t>1074103264</t>
  </si>
  <si>
    <t>129,888 "kamenivo</t>
  </si>
  <si>
    <t>51,382+64,228+128,478 "frézovaný asfalt</t>
  </si>
  <si>
    <t>209</t>
  </si>
  <si>
    <t>997221559</t>
  </si>
  <si>
    <t>Vodorovná doprava suti bez naložení, ale se složením a s hrubým urovnáním Příplatek k ceně za každý další i započatý 1 km přes 1 km</t>
  </si>
  <si>
    <t>297252620</t>
  </si>
  <si>
    <t>373,976*21 'Přepočtené koeficientem množství</t>
  </si>
  <si>
    <t>210</t>
  </si>
  <si>
    <t>997221561</t>
  </si>
  <si>
    <t>Vodorovná doprava suti bez naložení, ale se složením a s hrubým urovnáním z kusových materiálů, na vzdálenost do 1 km</t>
  </si>
  <si>
    <t>1622131778</t>
  </si>
  <si>
    <t>4,113 "kamen. dlažba</t>
  </si>
  <si>
    <t>91,905 "KSC z komunikace</t>
  </si>
  <si>
    <t>7,458 "asf. vrstvy chodník</t>
  </si>
  <si>
    <t>211</t>
  </si>
  <si>
    <t>997221569</t>
  </si>
  <si>
    <t>359374596</t>
  </si>
  <si>
    <t>103,476*21 'Přepočtené koeficientem množství</t>
  </si>
  <si>
    <t>212</t>
  </si>
  <si>
    <t>997221862R</t>
  </si>
  <si>
    <t>Poplatek za uložení stavebního odpadu na recyklační skládce (skládkovné) z armovaného betonu zatříděného do Katalogu odpadů pod kódem 17 01 01 x</t>
  </si>
  <si>
    <t>-1737092966</t>
  </si>
  <si>
    <t>213</t>
  </si>
  <si>
    <t>997221873R</t>
  </si>
  <si>
    <t>Poplatek za uložení stavebního odpadu na recyklační skládce (skládkovné) zeminy a kamení zatříděného do Katalogu odpadů pod kódem 17 05 04 x</t>
  </si>
  <si>
    <t>744932243</t>
  </si>
  <si>
    <t>214</t>
  </si>
  <si>
    <t>997221875R</t>
  </si>
  <si>
    <t>Poplatek za uložení stavebního odpadu na recyklační skládce (skládkovné) asfaltového bez obsahu dehtu zatříděného do Katalogu odpadů pod kódem 17 03 02 x</t>
  </si>
  <si>
    <t>326918116</t>
  </si>
  <si>
    <t>998</t>
  </si>
  <si>
    <t>Přesun hmot</t>
  </si>
  <si>
    <t>215</t>
  </si>
  <si>
    <t>998273102</t>
  </si>
  <si>
    <t>Přesun hmot pro trubní vedení hloubené z trub litinových pro vodovody nebo kanalizace v otevřeném výkopu dopravní vzdálenost do 15 m</t>
  </si>
  <si>
    <t>-1100346260</t>
  </si>
  <si>
    <t>Práce a dodávky M</t>
  </si>
  <si>
    <t>23-M</t>
  </si>
  <si>
    <t>Montáže potrubí</t>
  </si>
  <si>
    <t>216</t>
  </si>
  <si>
    <t>230083143</t>
  </si>
  <si>
    <t>Demontáž ocelového potrubí do šrotu hmotnosti přes 50 do 250 kg připojovací rozměr Ø 426, tl. 10 mm</t>
  </si>
  <si>
    <t>435086396</t>
  </si>
  <si>
    <t>12 "OC potrubí DN 400 v dl. 23,0 m</t>
  </si>
  <si>
    <t>betlo</t>
  </si>
  <si>
    <t>betonové lože potrubí</t>
  </si>
  <si>
    <t>52,45</t>
  </si>
  <si>
    <t>ob1</t>
  </si>
  <si>
    <t>obsyp bez potrubí</t>
  </si>
  <si>
    <t>161,769</t>
  </si>
  <si>
    <t>184,75</t>
  </si>
  <si>
    <t>614,105</t>
  </si>
  <si>
    <t>376,905</t>
  </si>
  <si>
    <t>02 - SO 02.1_Obnova kanalizace</t>
  </si>
  <si>
    <t xml:space="preserve">    3 - Svislé a kompletní konstrukce</t>
  </si>
  <si>
    <t>757783374</t>
  </si>
  <si>
    <t>3,6+3,6+3,6+3,5+3,6+3,9+3,8+5,7 "chodník dlažba</t>
  </si>
  <si>
    <t>-1046787510</t>
  </si>
  <si>
    <t>178+128,5 "ŠD tl. 220 mm - komunikace</t>
  </si>
  <si>
    <t>20,0 "ŠD tl. 250 mm - chodník dlažba</t>
  </si>
  <si>
    <t>276347231</t>
  </si>
  <si>
    <t>178+128,5 "SC C8/10 - komunikace</t>
  </si>
  <si>
    <t>1796157256</t>
  </si>
  <si>
    <t>343+253 "ACO 11+</t>
  </si>
  <si>
    <t>769367729</t>
  </si>
  <si>
    <t>596 "ACP 16+</t>
  </si>
  <si>
    <t>86061884</t>
  </si>
  <si>
    <t>596 "ACL 16+</t>
  </si>
  <si>
    <t>11500110R1</t>
  </si>
  <si>
    <t>Dočasné přečerpávání nebo převádění splaškových vod po dobu stavby vč. přerušení průtoku ucpávkovými vaky</t>
  </si>
  <si>
    <t>-543799894</t>
  </si>
  <si>
    <t>412477270</t>
  </si>
  <si>
    <t>1169974200</t>
  </si>
  <si>
    <t>1859656700</t>
  </si>
  <si>
    <t>(2+3)*1,1 "NTL</t>
  </si>
  <si>
    <t>(8+4)*1,1 "vodovod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</si>
  <si>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</si>
  <si>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</si>
  <si>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480135607</t>
  </si>
  <si>
    <t>(1+0)*1,1 "drenáž</t>
  </si>
  <si>
    <t>1072090682</t>
  </si>
  <si>
    <t>(0+1)*1,1 "kanalizace DN 500</t>
  </si>
  <si>
    <t>(0+1)*1,1 "kanalizace</t>
  </si>
  <si>
    <t>1779046630</t>
  </si>
  <si>
    <t>(0+3)*1,1 "NN</t>
  </si>
  <si>
    <t>(1+0)*1,1 "VO</t>
  </si>
  <si>
    <t>(1+1)*1,1 "sdělovací vedení</t>
  </si>
  <si>
    <t>1703977155</t>
  </si>
  <si>
    <t>"KT DN 300</t>
  </si>
  <si>
    <t>142,6*1,1*2,34 "stoka A</t>
  </si>
  <si>
    <t>103,45*1,1*1,81 "stoka B</t>
  </si>
  <si>
    <t>(5,8+5,7+5,5+5,4+5,5+5,71+5,71)*1,1*2,34 "přípojky</t>
  </si>
  <si>
    <t>6,0*1,1*1,81 "přípojka</t>
  </si>
  <si>
    <t xml:space="preserve">ŠACHTY </t>
  </si>
  <si>
    <t xml:space="preserve">2,5*(2,5-1,1)*2,34*5 "rozšíření </t>
  </si>
  <si>
    <t xml:space="preserve">2,5*(2,5-1,1)*1,81*4 "rozšíření </t>
  </si>
  <si>
    <t>2,5*2,5*0,35*9 "prohloubení</t>
  </si>
  <si>
    <t>"POVRCHY</t>
  </si>
  <si>
    <t>-(178+128,5)*0,5 "komunikace asfalt"</t>
  </si>
  <si>
    <t>-20,0*0,24</t>
  </si>
  <si>
    <t>Mezisoučet</t>
  </si>
  <si>
    <t>668384718</t>
  </si>
  <si>
    <t>-1466614620</t>
  </si>
  <si>
    <t>139001101</t>
  </si>
  <si>
    <t>-816341147</t>
  </si>
  <si>
    <t>v*0,10</t>
  </si>
  <si>
    <t>151101102</t>
  </si>
  <si>
    <t>Zřízení pažení a rozepření stěn rýh pro podzemní vedení příložné pro jakoukoliv mezerovitost, hloubky do 4 m</t>
  </si>
  <si>
    <t>-320939197</t>
  </si>
  <si>
    <t>142,6*2*2,34 "stoka A</t>
  </si>
  <si>
    <t>103,45*2*1,81 "stoka B</t>
  </si>
  <si>
    <t>(5,8+5,7+5,5+5,4+5,5+5,71+5,71)*2,34 "přípojky</t>
  </si>
  <si>
    <t>6,0*2*1,81 "přípojka</t>
  </si>
  <si>
    <t>151101112</t>
  </si>
  <si>
    <t>Odstranění pažení a rozepření stěn rýh pro podzemní vedení s uložením materiálu na vzdálenost do 3 m od kraje výkopu příložné, hloubky přes 2 do 4 m</t>
  </si>
  <si>
    <t>-867281367</t>
  </si>
  <si>
    <t>1883123249</t>
  </si>
  <si>
    <t>obc+zá "z meziskládky"</t>
  </si>
  <si>
    <t>1302838395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</si>
  <si>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</si>
  <si>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</si>
  <si>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891427134</t>
  </si>
  <si>
    <t>104,629*12 'Přepočtené koeficientem množství</t>
  </si>
  <si>
    <t>114012287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</si>
  <si>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</si>
  <si>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</si>
  <si>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1677950642</t>
  </si>
  <si>
    <t>245,642*12 'Přepočtené koeficientem množství</t>
  </si>
  <si>
    <t>493214154</t>
  </si>
  <si>
    <t>obc "meziskládka</t>
  </si>
  <si>
    <t>zá "výkopek a nakoupený materiál do zásypu</t>
  </si>
  <si>
    <t>-1778096109</t>
  </si>
  <si>
    <t>Poznámka k položce:
uvažovaná skládka Všebořice</t>
  </si>
  <si>
    <t>-zá*0,7 "70 % původního výkopku do zásypu</t>
  </si>
  <si>
    <t>1683372347</t>
  </si>
  <si>
    <t xml:space="preserve">zá*0,3 "30 % nového materiálu </t>
  </si>
  <si>
    <t>1515167480</t>
  </si>
  <si>
    <t>zá*0,7 "70 % původního výkopku</t>
  </si>
  <si>
    <t>-30166417</t>
  </si>
  <si>
    <t>v-betlo-obc "liniový výkop</t>
  </si>
  <si>
    <t>(PI*0,62*0,62*2,5)*4 "zásyp rušených šachet</t>
  </si>
  <si>
    <t>583312021R</t>
  </si>
  <si>
    <t>1629525777</t>
  </si>
  <si>
    <t>125,148*1,8 'Přepočtené koeficientem množství</t>
  </si>
  <si>
    <t>-702789697</t>
  </si>
  <si>
    <t>KT DN 300</t>
  </si>
  <si>
    <t>142,6*1,1*0,585 "stoka A</t>
  </si>
  <si>
    <t>103,45*1,1*0,585 "stoka B</t>
  </si>
  <si>
    <t>(5,8+5,7+5,5)*1,1*0,422 "přípojky DN 150</t>
  </si>
  <si>
    <t>(5,4+5,5+5,71+5,71+6,0)*1,1*0,482 "přípojky DN 200</t>
  </si>
  <si>
    <t>6,0*1,1*0,532 "přípojka DN 250</t>
  </si>
  <si>
    <t>-(142,6+103,45)*9,34/100 "DN 300 - vytlačený objem potrubí"</t>
  </si>
  <si>
    <t>58337302</t>
  </si>
  <si>
    <t>štěrkopísek frakce 0/16</t>
  </si>
  <si>
    <t>1808880198</t>
  </si>
  <si>
    <t>ob1*1,8</t>
  </si>
  <si>
    <t>-1902380513</t>
  </si>
  <si>
    <t>142,6 "stoka A</t>
  </si>
  <si>
    <t>103,45 "stoka B</t>
  </si>
  <si>
    <t>(5,8+5,7+5,5) "přípojky DN 150</t>
  </si>
  <si>
    <t>(5,4+5,5+5,71+5,71+6,0) "přípojky DN 200</t>
  </si>
  <si>
    <t>6,0 "přípojka DN 250</t>
  </si>
  <si>
    <t>Svislé a kompletní konstrukce</t>
  </si>
  <si>
    <t>359901211</t>
  </si>
  <si>
    <t>Monitoring stok (kamerový systém) jakékoli výšky nová kanalizace</t>
  </si>
  <si>
    <t>787503990</t>
  </si>
  <si>
    <t>142,6+103,45</t>
  </si>
  <si>
    <t>369317312R</t>
  </si>
  <si>
    <t>Zaplavení potrubí z cementopopílkové suspenze</t>
  </si>
  <si>
    <t>-1162849143</t>
  </si>
  <si>
    <t>původní kanalizace (celá stavba)</t>
  </si>
  <si>
    <t>(PI*0,25*0,25*222)</t>
  </si>
  <si>
    <t>452112111</t>
  </si>
  <si>
    <t>Osazení betonových dílců prstenců nebo rámů pod poklopy a mříže, výšky do 100 mm</t>
  </si>
  <si>
    <t>-609061456</t>
  </si>
  <si>
    <t>1+1+4+2</t>
  </si>
  <si>
    <t>59224184</t>
  </si>
  <si>
    <t>prstenec šachtový vyrovnávací betonový 625x120x40mm</t>
  </si>
  <si>
    <t>906406879</t>
  </si>
  <si>
    <t>59224185</t>
  </si>
  <si>
    <t>prstenec šachtový vyrovnávací betonový 625x120x60mm</t>
  </si>
  <si>
    <t>1035519836</t>
  </si>
  <si>
    <t>59224176</t>
  </si>
  <si>
    <t>prstenec šachtový vyrovnávací betonový 625x120x80mm</t>
  </si>
  <si>
    <t>-995496106</t>
  </si>
  <si>
    <t>59224187</t>
  </si>
  <si>
    <t>prstenec šachtový vyrovnávací betonový 625x120x100mm</t>
  </si>
  <si>
    <t>-406455254</t>
  </si>
  <si>
    <t>452112121</t>
  </si>
  <si>
    <t>Osazení betonových dílců prstenců nebo rámů pod poklopy a mříže, výšky přes 100 do 200 mm</t>
  </si>
  <si>
    <t>-484126633</t>
  </si>
  <si>
    <t>59224188</t>
  </si>
  <si>
    <t>prstenec šachtový vyrovnávací betonový 625x120x120mm</t>
  </si>
  <si>
    <t>-982224661</t>
  </si>
  <si>
    <t>452311131</t>
  </si>
  <si>
    <t>Podkladní a zajišťovací konstrukce z betonu prostého v otevřeném výkopu desky pod potrubí, stoky a drobné objekty z betonu tř. C 12/15</t>
  </si>
  <si>
    <t>-947160879</t>
  </si>
  <si>
    <t>1,8*1,8*0,15*9 "pod šachty"</t>
  </si>
  <si>
    <t>142,6*1,1*0,15 "stoka A</t>
  </si>
  <si>
    <t>103,45*1,1*0,15 "stoka B</t>
  </si>
  <si>
    <t>(5,8+5,7+5,5+5,4+5,5+5,71+5,71+6,0)*1,1*0,15 "přípojky</t>
  </si>
  <si>
    <t>452312131</t>
  </si>
  <si>
    <t>Podkladní a zajišťovací konstrukce z betonu prostého v otevřeném výkopu sedlové lože pod potrubí z betonu tř. C 12/15</t>
  </si>
  <si>
    <t>-1864788544</t>
  </si>
  <si>
    <t>viz výkres D.6 - detail napojení domovní přípojky</t>
  </si>
  <si>
    <t xml:space="preserve">8*1,1*0,6*0,22 </t>
  </si>
  <si>
    <t>viz výkres D.4 - vzorové uložení potrubí</t>
  </si>
  <si>
    <t>142,6*1,1*0,08 "stoka A</t>
  </si>
  <si>
    <t>103,45*1,1*0,08 "stoka B</t>
  </si>
  <si>
    <t>(5,8+5,7+5,5+5,4+5,5+5,71+5,71+6,0)*1,1*0,08 "přípojky</t>
  </si>
  <si>
    <t>-(Pi*0,08/6*(3*0,13*0,13+0,08*0,08))*(142,6+103,45) "odpočet potrubí ze sedla</t>
  </si>
  <si>
    <t>452351101</t>
  </si>
  <si>
    <t>Bednění podkladních a zajišťovacích konstrukcí v otevřeném výkopu desek nebo sedlových loží pod potrubí, stoky a drobné objekty</t>
  </si>
  <si>
    <t>1974790041</t>
  </si>
  <si>
    <t>1,8*0,15*4*9 "podkl. desky pod šachty"</t>
  </si>
  <si>
    <t>8*(1,1+0,6)*2*0,22 "bet. sedla pod odbočky</t>
  </si>
  <si>
    <t>142,6*2*(0,15+0,08) "stoka A</t>
  </si>
  <si>
    <t>103,45*2*(0,15+0,08) "stoka B</t>
  </si>
  <si>
    <t>-1244164580</t>
  </si>
  <si>
    <t>recyklát jako dočasná náhrada celé skladby komunikace</t>
  </si>
  <si>
    <t>(178+128,5)*2  "dočasný povrch komunikace nad výkopem</t>
  </si>
  <si>
    <t>-1060679759</t>
  </si>
  <si>
    <t>recyklát jako dočasná náhrada celé skladby komunikace v celk. tl. 500 mm</t>
  </si>
  <si>
    <t>306,5 "dočasný povrch komunikace nad výkopem</t>
  </si>
  <si>
    <t>596 "dočasný povrch komunikace nad i mimo výkop</t>
  </si>
  <si>
    <t>810351811</t>
  </si>
  <si>
    <t>Bourání stávajícího potrubí z betonu v otevřeném výkopu DN do 200</t>
  </si>
  <si>
    <t>1831997662</t>
  </si>
  <si>
    <t>5,8+5,7+5,5 "přípojky DN 150</t>
  </si>
  <si>
    <t>5,4+5,5+5,71+5,71 "přípojky DN 200</t>
  </si>
  <si>
    <t>810391811</t>
  </si>
  <si>
    <t>Bourání stávajícího potrubí z betonu v otevřeném výkopu DN přes 200 do 400</t>
  </si>
  <si>
    <t>-364119551</t>
  </si>
  <si>
    <t>63,5 "stávající kanalizace BE DN 300</t>
  </si>
  <si>
    <t>831312121</t>
  </si>
  <si>
    <t>Montáž potrubí z trub kameninových hrdlových s integrovaným těsněním v otevřeném výkopu ve sklonu do 20 % DN 150</t>
  </si>
  <si>
    <t>-1339089994</t>
  </si>
  <si>
    <t xml:space="preserve">5,8+5,7+5,5 </t>
  </si>
  <si>
    <t>59710675</t>
  </si>
  <si>
    <t>trouba kameninová glazovaná DN 150 dl 1,50m spojovací systém F</t>
  </si>
  <si>
    <t>1988006455</t>
  </si>
  <si>
    <t>17*1,015 'Přepočtené koeficientem množství</t>
  </si>
  <si>
    <t>831352121</t>
  </si>
  <si>
    <t>Montáž potrubí z trub kameninových hrdlových s integrovaným těsněním v otevřeném výkopu ve sklonu do 20 % DN 200</t>
  </si>
  <si>
    <t>876136919</t>
  </si>
  <si>
    <t>5,4+5,5+5,71+5,71</t>
  </si>
  <si>
    <t>59710676</t>
  </si>
  <si>
    <t>trouba kameninová glazovaná DN 200 dl 1,50m spojovací systém F</t>
  </si>
  <si>
    <t>-1119820062</t>
  </si>
  <si>
    <t>22,32*1,015 'Přepočtené koeficientem množství</t>
  </si>
  <si>
    <t>831362121</t>
  </si>
  <si>
    <t>Montáž potrubí z trub kameninových hrdlových s integrovaným těsněním v otevřeném výkopu ve sklonu do 20 % DN 250</t>
  </si>
  <si>
    <t>1702535570</t>
  </si>
  <si>
    <t>6 "přípojka  - stoka B</t>
  </si>
  <si>
    <t>RB0002516C25</t>
  </si>
  <si>
    <t>Trouba kameninová glazovaná DN 250 C TR160 2500</t>
  </si>
  <si>
    <t>-1422875109</t>
  </si>
  <si>
    <t>6*1,015 'Přepočtené koeficientem množství</t>
  </si>
  <si>
    <t>831372121</t>
  </si>
  <si>
    <t>Montáž potrubí z trub kameninových hrdlových s integrovaným těsněním v otevřeném výkopu ve sklonu do 20 % DN 300</t>
  </si>
  <si>
    <t>257119624</t>
  </si>
  <si>
    <t>59710711</t>
  </si>
  <si>
    <t>trouba kameninová glazovaná DN 300 dl 2,50m spojovací systém C Třída 160</t>
  </si>
  <si>
    <t>1763008803</t>
  </si>
  <si>
    <t>246,05*1,015 'Přepočtené koeficientem množství</t>
  </si>
  <si>
    <t>8314421R</t>
  </si>
  <si>
    <t>Příplatek k montáži potrubí za napojení dvou dříků trub pomocí převlečné manžety DN 850 (manžeta v položce)</t>
  </si>
  <si>
    <t>125231581</t>
  </si>
  <si>
    <t>837312221</t>
  </si>
  <si>
    <t>Montáž kameninových tvarovek na potrubí z trub kameninových v otevřeném výkopu s integrovaným těsněním jednoosých DN 150</t>
  </si>
  <si>
    <t>1483328313</t>
  </si>
  <si>
    <t>59710944</t>
  </si>
  <si>
    <t>koleno kameninové glazované DN 150 15° spojovací systém F</t>
  </si>
  <si>
    <t>344731868</t>
  </si>
  <si>
    <t>837352221</t>
  </si>
  <si>
    <t>Montáž kameninových tvarovek na potrubí z trub kameninových v otevřeném výkopu s integrovaným těsněním jednoosých DN 200</t>
  </si>
  <si>
    <t>1824867381</t>
  </si>
  <si>
    <t>14*2 "přípojky</t>
  </si>
  <si>
    <t>59710947</t>
  </si>
  <si>
    <t>koleno kameninové glazované DN 200 15° spojovací systém F tř. 240</t>
  </si>
  <si>
    <t>1279722510</t>
  </si>
  <si>
    <t>837371221</t>
  </si>
  <si>
    <t>Montáž kameninových tvarovek na potrubí z trub kameninových v otevřeném výkopu s integrovaným těsněním odbočných DN 300</t>
  </si>
  <si>
    <t>1731692237</t>
  </si>
  <si>
    <t>7+1 "pro přípojky</t>
  </si>
  <si>
    <t>59711770</t>
  </si>
  <si>
    <t>odbočka kameninová glazovaná jednoduchá kolmá DN 300/150 dl 500mm spojovací systém C/F tř.160/-</t>
  </si>
  <si>
    <t>1438883869</t>
  </si>
  <si>
    <t>59711773</t>
  </si>
  <si>
    <t>odbočka kameninová glazovaná jednoduchá kolmá DN 300/200 dl 600mm spojovací systém F/F tř.160/160</t>
  </si>
  <si>
    <t>893402423</t>
  </si>
  <si>
    <t>průměr odbočky přizpůsobit dle zastižené skutečnosti</t>
  </si>
  <si>
    <t>4 "přípojky</t>
  </si>
  <si>
    <t>59711783R</t>
  </si>
  <si>
    <t>odbočka kameninová glazovaná jednoduchá kolmá DN 300/250 dl 600mm spojovací systém F/F tř.160/160</t>
  </si>
  <si>
    <t>-1279714729</t>
  </si>
  <si>
    <t>837372221</t>
  </si>
  <si>
    <t>Montáž kameninových tvarovek na potrubí z trub kameninových v otevřeném výkopu s integrovaným těsněním jednoosých DN 300</t>
  </si>
  <si>
    <t>-574837552</t>
  </si>
  <si>
    <t>(4+3)+(4+3)</t>
  </si>
  <si>
    <t>59710849</t>
  </si>
  <si>
    <t>trouba kameninová glazovaná zkrácená DN 300 dl 60(75)cm třída 160 spojovací systém C</t>
  </si>
  <si>
    <t>-991028145</t>
  </si>
  <si>
    <t>4+3</t>
  </si>
  <si>
    <t>59710879</t>
  </si>
  <si>
    <t>trouba kameninová glazovaná zkrácená bez hrdla DN 300 dl 60(75)cm třída 160 spojovací systém C</t>
  </si>
  <si>
    <t>-1037102791</t>
  </si>
  <si>
    <t>890451851</t>
  </si>
  <si>
    <t>Bourání šachet a jímek strojně velikosti obestavěného prostoru přes 3 do 5 m3 z prefabrikovaných skruží</t>
  </si>
  <si>
    <t>1846720270</t>
  </si>
  <si>
    <t>původní stoka se zapopílkováním</t>
  </si>
  <si>
    <t>(PI*0,62*0,62)*1,0*4 "ubourání šachet 1,0 m pod terém</t>
  </si>
  <si>
    <t>892372121</t>
  </si>
  <si>
    <t>Tlakové zkoušky vzduchem těsnícími vaky ucpávkovými DN 300</t>
  </si>
  <si>
    <t>úsek</t>
  </si>
  <si>
    <t>701486531</t>
  </si>
  <si>
    <t>7 "vč. zkoušky šachet</t>
  </si>
  <si>
    <t>894411311</t>
  </si>
  <si>
    <t>Osazení betonových nebo železobetonových dílců pro šachty skruží rovných</t>
  </si>
  <si>
    <t>-262600341</t>
  </si>
  <si>
    <t>3+1+1+2</t>
  </si>
  <si>
    <t>59224160</t>
  </si>
  <si>
    <t>skruž kanalizační s ocelovými stupadly 100x25x12cm</t>
  </si>
  <si>
    <t>871161456</t>
  </si>
  <si>
    <t>59224161</t>
  </si>
  <si>
    <t>skruž kanalizační s ocelovými stupadly 100x50x12cm</t>
  </si>
  <si>
    <t>-1064282630</t>
  </si>
  <si>
    <t>59224162</t>
  </si>
  <si>
    <t>skruž kanalizační s ocelovými stupadly 100x100x12cm</t>
  </si>
  <si>
    <t>308614612</t>
  </si>
  <si>
    <t>1122133</t>
  </si>
  <si>
    <t>Skruž TBS-Q.1 120/100 PS</t>
  </si>
  <si>
    <t>-1685263607</t>
  </si>
  <si>
    <t>894412411</t>
  </si>
  <si>
    <t>Osazení betonových nebo železobetonových dílců pro šachty skruží přechodových</t>
  </si>
  <si>
    <t>1720026405</t>
  </si>
  <si>
    <t>59224312</t>
  </si>
  <si>
    <t>kónus šachetní betonový kapsové plastové stupadlo 100x62,5x58cm</t>
  </si>
  <si>
    <t>-565453298</t>
  </si>
  <si>
    <t>59224348</t>
  </si>
  <si>
    <t>těsnění elastomerové pro spojení šachetních dílů DN 1000</t>
  </si>
  <si>
    <t>-798681265</t>
  </si>
  <si>
    <t>59224348R</t>
  </si>
  <si>
    <t>těsnění elastomerové pro spojení šachetních dílů DN 1200</t>
  </si>
  <si>
    <t>624739676</t>
  </si>
  <si>
    <t>894414111</t>
  </si>
  <si>
    <t>Osazení betonových nebo železobetonových dílců pro šachty skruží základových (dno)</t>
  </si>
  <si>
    <t>250103687</t>
  </si>
  <si>
    <t>592243307R</t>
  </si>
  <si>
    <t>dno šachtové beton kompaktní jednolité 300-785</t>
  </si>
  <si>
    <t>664449582</t>
  </si>
  <si>
    <t>59224442R1</t>
  </si>
  <si>
    <t xml:space="preserve">dno šachtové kanalizační 800-1400 betonové obložené čedičem a stěna obložená čedičem 180° </t>
  </si>
  <si>
    <t>-1266151414</t>
  </si>
  <si>
    <t>1 "Š1</t>
  </si>
  <si>
    <t>894414211</t>
  </si>
  <si>
    <t>Osazení betonových nebo železobetonových dílců pro šachty desek zákrytových</t>
  </si>
  <si>
    <t>-2125987594</t>
  </si>
  <si>
    <t>1121602R</t>
  </si>
  <si>
    <t>Deska zákrytová TZK-Q.1 120-62,5/20 1200/200-625</t>
  </si>
  <si>
    <t>1884514966</t>
  </si>
  <si>
    <t>899103211</t>
  </si>
  <si>
    <t>Demontáž poklopů litinových a ocelových včetně rámů, hmotnosti jednotlivě přes 100 do 150 Kg</t>
  </si>
  <si>
    <t>1722816037</t>
  </si>
  <si>
    <t>899104112</t>
  </si>
  <si>
    <t>Osazení poklopů litinových a ocelových včetně rámů pro třídu zatížení D400, E600</t>
  </si>
  <si>
    <t>679326785</t>
  </si>
  <si>
    <t>5922466R</t>
  </si>
  <si>
    <t>poklop šachtový bez odvětrání, samonivelační rám, víko litina 600 D 400 kulatý, se zajištěním proti krádeži, s logem VaK MB</t>
  </si>
  <si>
    <t>-919875203</t>
  </si>
  <si>
    <t>899722114R</t>
  </si>
  <si>
    <t>Krytí potrubí výstražnou fólií z PVC 40 cm</t>
  </si>
  <si>
    <t>775406503</t>
  </si>
  <si>
    <t>246,05 "stoka</t>
  </si>
  <si>
    <t>5,8+5,7+5,5+5,4+5,5+5,71+5,71+6,0 "přípojky</t>
  </si>
  <si>
    <t>NP001</t>
  </si>
  <si>
    <t>Napojení přípojek na původní potrubí vč. přechodové tvarovky, případně obetonování</t>
  </si>
  <si>
    <t>1079302920</t>
  </si>
  <si>
    <t>1965926909</t>
  </si>
  <si>
    <t>dočasné oddělení vrstev zásypu a asf. recyklátu</t>
  </si>
  <si>
    <t>178+128,5  "dočasný povrch komunikace nad výkopem</t>
  </si>
  <si>
    <t>-436598006</t>
  </si>
  <si>
    <t>7,078+22,24+161,0 "vybourané bet. potrubí</t>
  </si>
  <si>
    <t>8,799 "bourání šachet</t>
  </si>
  <si>
    <t>1199042067</t>
  </si>
  <si>
    <t>199,117*21 'Přepočtené koeficientem množství</t>
  </si>
  <si>
    <t>-1141265176</t>
  </si>
  <si>
    <t>2144610662</t>
  </si>
  <si>
    <t>143,66 "kamenivo</t>
  </si>
  <si>
    <t>54,832+68,54+137,08 "frézovaný asfalt</t>
  </si>
  <si>
    <t>-365730213</t>
  </si>
  <si>
    <t>404,112*21 'Přepočtené koeficientem množství</t>
  </si>
  <si>
    <t>-246149460</t>
  </si>
  <si>
    <t>7,356 "kamen. dlažba</t>
  </si>
  <si>
    <t>101,145 "KSC z komunikace</t>
  </si>
  <si>
    <t>-2091151719</t>
  </si>
  <si>
    <t>108,501*21 'Přepočtené koeficientem množství</t>
  </si>
  <si>
    <t>328655130</t>
  </si>
  <si>
    <t>-1215784245</t>
  </si>
  <si>
    <t>810008494</t>
  </si>
  <si>
    <t>998275101</t>
  </si>
  <si>
    <t>Přesun hmot pro trubní vedení hloubené z trub kameninových pro kanalizace v otevřeném výkopu dopravní vzdálenost do 15 m</t>
  </si>
  <si>
    <t>-1186813286</t>
  </si>
  <si>
    <t>03 - Obnova povrchů KSÚS Středočeského kraje a obnova náměstí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</si>
  <si>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</si>
  <si>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</si>
  <si>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1918603276</t>
  </si>
  <si>
    <t>45,96 "obnova náměstí - vodovod</t>
  </si>
  <si>
    <t>65,94 "komunikace ACO - vodovod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</si>
  <si>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</si>
  <si>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</si>
  <si>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-414333948</t>
  </si>
  <si>
    <t>55,85 "komunikace ACO+ACL - vodovod</t>
  </si>
  <si>
    <t>31,78*2 "komunikace plná konstrukce - vodovod</t>
  </si>
  <si>
    <t>261,03 "vodovod</t>
  </si>
  <si>
    <t>dočasný povrch komunikace nad výkopem</t>
  </si>
  <si>
    <t>(178+128,5)*2  "kanalizace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</si>
  <si>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</si>
  <si>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</si>
  <si>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1294980407</t>
  </si>
  <si>
    <t>62,36 "komunikace ACO+ACL+ACP - vodovod</t>
  </si>
  <si>
    <t>kanalizace</t>
  </si>
  <si>
    <t>45,96+65,94+55,85+62,36 "ŠD - komunikace</t>
  </si>
  <si>
    <t xml:space="preserve">167,75 "ACP 16+ </t>
  </si>
  <si>
    <t>1354463855</t>
  </si>
  <si>
    <t>230,11 "SC C8/10 - komunikace - v šíři výkopu</t>
  </si>
  <si>
    <t>45,96+65,94+55,85 "komunikace - v šíři výkopu</t>
  </si>
  <si>
    <t>45,96+65,94 "komunikace - v šíři výkopu</t>
  </si>
  <si>
    <t>111,9 "ACL 16+ - komunikace - v šíři výkopu</t>
  </si>
  <si>
    <t>10,966+218,557+324,981 "asf. recyklát</t>
  </si>
  <si>
    <t>554,504*21 'Přepočtené koeficientem množství</t>
  </si>
  <si>
    <t>554,504 "asf. recyklát</t>
  </si>
  <si>
    <t>VON - Vedlejší a ostatní náklady</t>
  </si>
  <si>
    <t>VRN - Vedlejší rozpočtové náklady</t>
  </si>
  <si>
    <t>VRN</t>
  </si>
  <si>
    <t>Vedlejší rozpočtové náklady</t>
  </si>
  <si>
    <t>1.1</t>
  </si>
  <si>
    <t>Zařízení staveniště, provozní vlivy</t>
  </si>
  <si>
    <t>1024</t>
  </si>
  <si>
    <t>-462710943</t>
  </si>
  <si>
    <t>1.3</t>
  </si>
  <si>
    <t>Fotodokumentace</t>
  </si>
  <si>
    <t>1311047672</t>
  </si>
  <si>
    <t>1.4</t>
  </si>
  <si>
    <t>Publicita a propagace stavby</t>
  </si>
  <si>
    <t>757581396</t>
  </si>
  <si>
    <t>1.5</t>
  </si>
  <si>
    <t>Realizační dokumentace stavby včetně projednání a kontroly na stavbě</t>
  </si>
  <si>
    <t>1225019218</t>
  </si>
  <si>
    <t>1.6</t>
  </si>
  <si>
    <t>Plán bezpečnosti a ochrany zdraví při práci (BOZP)</t>
  </si>
  <si>
    <t>444874171</t>
  </si>
  <si>
    <t>1.7</t>
  </si>
  <si>
    <t>Záchranný archeologický dohled</t>
  </si>
  <si>
    <t>-1404597628</t>
  </si>
  <si>
    <t>1.8</t>
  </si>
  <si>
    <t>Doklady požadované k předání a převzetí díla</t>
  </si>
  <si>
    <t>-247278480</t>
  </si>
  <si>
    <t>1.9</t>
  </si>
  <si>
    <t>Dokumentace skutečného provedení stavby a dokumentace geodetického zaměření stavby</t>
  </si>
  <si>
    <t>1210368706</t>
  </si>
  <si>
    <t>1.10</t>
  </si>
  <si>
    <t>Další doplňující průzkumy</t>
  </si>
  <si>
    <t>-1924826002</t>
  </si>
  <si>
    <t>1.11</t>
  </si>
  <si>
    <t>Pasportizace stávajících objektů - inventarizační prohlídky</t>
  </si>
  <si>
    <t>-181636846</t>
  </si>
  <si>
    <t>1.12</t>
  </si>
  <si>
    <t>Vytyčení podzemních zařízení, rizika a zvláštní opatření</t>
  </si>
  <si>
    <t>-1229033841</t>
  </si>
  <si>
    <t>1.13</t>
  </si>
  <si>
    <t>Zaškolení pracovníků provozovatele/objednatele</t>
  </si>
  <si>
    <t>-857727704</t>
  </si>
  <si>
    <t>1.14</t>
  </si>
  <si>
    <t>Vytyčení stavby, ochrana geodetických bodů před poškozením</t>
  </si>
  <si>
    <t>-1098301983</t>
  </si>
  <si>
    <t>1.15</t>
  </si>
  <si>
    <t>Zajištění a osvětlení výkopů a překopů</t>
  </si>
  <si>
    <t>2067377592</t>
  </si>
  <si>
    <t>1.16</t>
  </si>
  <si>
    <t>Havarijní plán</t>
  </si>
  <si>
    <t>-925517177</t>
  </si>
  <si>
    <t>1.17</t>
  </si>
  <si>
    <t>Zvláštní požadavby na zhotovení</t>
  </si>
  <si>
    <t>179483444</t>
  </si>
  <si>
    <t>1.19</t>
  </si>
  <si>
    <t>Stavební povolení</t>
  </si>
  <si>
    <t>-1363547597</t>
  </si>
  <si>
    <t>SEZNAM FIGUR</t>
  </si>
  <si>
    <t>Výměra</t>
  </si>
  <si>
    <t xml:space="preserve"> 01</t>
  </si>
  <si>
    <t>akz</t>
  </si>
  <si>
    <t>aktivní zona zásypu</t>
  </si>
  <si>
    <t>Použití figury:</t>
  </si>
  <si>
    <t>Lože pod potrubí otevřený výkop z kameniva drobného těženého</t>
  </si>
  <si>
    <t>Vodorovné přemístění do 1500 m výkopku/sypaniny z horniny třídy těžitelnosti I, skupiny 1 až 3</t>
  </si>
  <si>
    <t>Nakládání výkopku z hornin třídy těžitelnosti I, skupiny 1 až 3 přes 100 m3</t>
  </si>
  <si>
    <t>Uložení sypaniny na skládky nebo meziskládky</t>
  </si>
  <si>
    <t>Příplatek k zásypu za prohození sypaniny sítem</t>
  </si>
  <si>
    <t>Zásyp jam, šachet rýh nebo kolem objektů sypaninou se zhutněním</t>
  </si>
  <si>
    <t>Obsypání potrubí strojně sypaninou bez prohození, uloženou do 3 m</t>
  </si>
  <si>
    <t>Hloubení zapažených rýh š do 2000 mm v hornině třídy těžitelnosti I, skupiny 3 objem do 500 m3</t>
  </si>
  <si>
    <t>Příplatek za ztížení vykopávky v blízkosti podzemního vedení</t>
  </si>
  <si>
    <t>Hloubení zapažených rýh š do 2000 mm v hornině třídy těžitelnosti II, skupiny 4 objem do 500 m3</t>
  </si>
  <si>
    <t>Hloubení zapažených rýh š do 2000 mm v hornině třídy těžitelnosti II, skupiny 5 objem do 500 m3</t>
  </si>
  <si>
    <t>Vodorovné přemístění do 10000 m výkopku/sypaniny z horniny třídy těžitelnosti I, skupiny 1 až 3</t>
  </si>
  <si>
    <t>Vodorovné přemístění do 10000 m výkopku/sypaniny z horniny třídy těžitelnosti II, skupiny 4 a 5</t>
  </si>
  <si>
    <t>Poplatek za uložení na skládce (skládkovné) zeminy a kamení kód odpadu 17 05 04</t>
  </si>
  <si>
    <t xml:space="preserve"> 02</t>
  </si>
  <si>
    <t>Podkladní desky z betonu prostého tř. C 12/15 otevřený výkop</t>
  </si>
  <si>
    <t>Příplatek k vodorovnému přemístění výkopku/sypaniny z horniny třídy těžitelnosti I, skupiny 1 až 3 ZKD 1000 m přes 10000 m</t>
  </si>
  <si>
    <t>Příplatek k vodorovnému přemístění výkopku/sypaniny z horniny třídy těžitelnosti II, skupiny 4 a 5 ZKD 1000 m přes 10000 m</t>
  </si>
  <si>
    <t xml:space="preserve"> 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</si>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</sst>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3" t="s">
        <v>14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4"/>
      <c r="AQ5" s="24"/>
      <c r="AR5" s="22"/>
      <c r="BE5" s="37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5" t="s">
        <v>17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4"/>
      <c r="AQ6" s="24"/>
      <c r="AR6" s="22"/>
      <c r="BE6" s="37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1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1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1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1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1"/>
      <c r="BS13" s="19" t="s">
        <v>6</v>
      </c>
    </row>
    <row r="14" spans="2:71" ht="12.75">
      <c r="B14" s="23"/>
      <c r="C14" s="24"/>
      <c r="D14" s="24"/>
      <c r="E14" s="376" t="s">
        <v>30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1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1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1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1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1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1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1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1"/>
    </row>
    <row r="23" spans="2:57" s="1" customFormat="1" ht="47.25" customHeight="1">
      <c r="B23" s="23"/>
      <c r="C23" s="24"/>
      <c r="D23" s="24"/>
      <c r="E23" s="378" t="s">
        <v>37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24"/>
      <c r="AP23" s="24"/>
      <c r="AQ23" s="24"/>
      <c r="AR23" s="22"/>
      <c r="BE23" s="37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1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9">
        <f>ROUND(AG54,2)</f>
        <v>0</v>
      </c>
      <c r="AL26" s="380"/>
      <c r="AM26" s="380"/>
      <c r="AN26" s="380"/>
      <c r="AO26" s="380"/>
      <c r="AP26" s="38"/>
      <c r="AQ26" s="38"/>
      <c r="AR26" s="41"/>
      <c r="BE26" s="37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1" t="s">
        <v>39</v>
      </c>
      <c r="M28" s="381"/>
      <c r="N28" s="381"/>
      <c r="O28" s="381"/>
      <c r="P28" s="381"/>
      <c r="Q28" s="38"/>
      <c r="R28" s="38"/>
      <c r="S28" s="38"/>
      <c r="T28" s="38"/>
      <c r="U28" s="38"/>
      <c r="V28" s="38"/>
      <c r="W28" s="381" t="s">
        <v>40</v>
      </c>
      <c r="X28" s="381"/>
      <c r="Y28" s="381"/>
      <c r="Z28" s="381"/>
      <c r="AA28" s="381"/>
      <c r="AB28" s="381"/>
      <c r="AC28" s="381"/>
      <c r="AD28" s="381"/>
      <c r="AE28" s="381"/>
      <c r="AF28" s="38"/>
      <c r="AG28" s="38"/>
      <c r="AH28" s="38"/>
      <c r="AI28" s="38"/>
      <c r="AJ28" s="38"/>
      <c r="AK28" s="381" t="s">
        <v>41</v>
      </c>
      <c r="AL28" s="381"/>
      <c r="AM28" s="381"/>
      <c r="AN28" s="381"/>
      <c r="AO28" s="381"/>
      <c r="AP28" s="38"/>
      <c r="AQ28" s="38"/>
      <c r="AR28" s="41"/>
      <c r="BE28" s="371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84">
        <v>0.21</v>
      </c>
      <c r="M29" s="383"/>
      <c r="N29" s="383"/>
      <c r="O29" s="383"/>
      <c r="P29" s="383"/>
      <c r="Q29" s="43"/>
      <c r="R29" s="43"/>
      <c r="S29" s="43"/>
      <c r="T29" s="43"/>
      <c r="U29" s="43"/>
      <c r="V29" s="43"/>
      <c r="W29" s="382">
        <f>ROUND(AZ54,2)</f>
        <v>0</v>
      </c>
      <c r="X29" s="383"/>
      <c r="Y29" s="383"/>
      <c r="Z29" s="383"/>
      <c r="AA29" s="383"/>
      <c r="AB29" s="383"/>
      <c r="AC29" s="383"/>
      <c r="AD29" s="383"/>
      <c r="AE29" s="383"/>
      <c r="AF29" s="43"/>
      <c r="AG29" s="43"/>
      <c r="AH29" s="43"/>
      <c r="AI29" s="43"/>
      <c r="AJ29" s="43"/>
      <c r="AK29" s="382">
        <f>ROUND(AV54,2)</f>
        <v>0</v>
      </c>
      <c r="AL29" s="383"/>
      <c r="AM29" s="383"/>
      <c r="AN29" s="383"/>
      <c r="AO29" s="383"/>
      <c r="AP29" s="43"/>
      <c r="AQ29" s="43"/>
      <c r="AR29" s="44"/>
      <c r="BE29" s="372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84">
        <v>0.15</v>
      </c>
      <c r="M30" s="383"/>
      <c r="N30" s="383"/>
      <c r="O30" s="383"/>
      <c r="P30" s="383"/>
      <c r="Q30" s="43"/>
      <c r="R30" s="43"/>
      <c r="S30" s="43"/>
      <c r="T30" s="43"/>
      <c r="U30" s="43"/>
      <c r="V30" s="43"/>
      <c r="W30" s="382">
        <f>ROUND(BA54,2)</f>
        <v>0</v>
      </c>
      <c r="X30" s="383"/>
      <c r="Y30" s="383"/>
      <c r="Z30" s="383"/>
      <c r="AA30" s="383"/>
      <c r="AB30" s="383"/>
      <c r="AC30" s="383"/>
      <c r="AD30" s="383"/>
      <c r="AE30" s="383"/>
      <c r="AF30" s="43"/>
      <c r="AG30" s="43"/>
      <c r="AH30" s="43"/>
      <c r="AI30" s="43"/>
      <c r="AJ30" s="43"/>
      <c r="AK30" s="382">
        <f>ROUND(AW54,2)</f>
        <v>0</v>
      </c>
      <c r="AL30" s="383"/>
      <c r="AM30" s="383"/>
      <c r="AN30" s="383"/>
      <c r="AO30" s="383"/>
      <c r="AP30" s="43"/>
      <c r="AQ30" s="43"/>
      <c r="AR30" s="44"/>
      <c r="BE30" s="372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84">
        <v>0.21</v>
      </c>
      <c r="M31" s="383"/>
      <c r="N31" s="383"/>
      <c r="O31" s="383"/>
      <c r="P31" s="383"/>
      <c r="Q31" s="43"/>
      <c r="R31" s="43"/>
      <c r="S31" s="43"/>
      <c r="T31" s="43"/>
      <c r="U31" s="43"/>
      <c r="V31" s="43"/>
      <c r="W31" s="382">
        <f>ROUND(BB54,2)</f>
        <v>0</v>
      </c>
      <c r="X31" s="383"/>
      <c r="Y31" s="383"/>
      <c r="Z31" s="383"/>
      <c r="AA31" s="383"/>
      <c r="AB31" s="383"/>
      <c r="AC31" s="383"/>
      <c r="AD31" s="383"/>
      <c r="AE31" s="383"/>
      <c r="AF31" s="43"/>
      <c r="AG31" s="43"/>
      <c r="AH31" s="43"/>
      <c r="AI31" s="43"/>
      <c r="AJ31" s="43"/>
      <c r="AK31" s="382">
        <v>0</v>
      </c>
      <c r="AL31" s="383"/>
      <c r="AM31" s="383"/>
      <c r="AN31" s="383"/>
      <c r="AO31" s="383"/>
      <c r="AP31" s="43"/>
      <c r="AQ31" s="43"/>
      <c r="AR31" s="44"/>
      <c r="BE31" s="372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84">
        <v>0.15</v>
      </c>
      <c r="M32" s="383"/>
      <c r="N32" s="383"/>
      <c r="O32" s="383"/>
      <c r="P32" s="383"/>
      <c r="Q32" s="43"/>
      <c r="R32" s="43"/>
      <c r="S32" s="43"/>
      <c r="T32" s="43"/>
      <c r="U32" s="43"/>
      <c r="V32" s="43"/>
      <c r="W32" s="382">
        <f>ROUND(BC54,2)</f>
        <v>0</v>
      </c>
      <c r="X32" s="383"/>
      <c r="Y32" s="383"/>
      <c r="Z32" s="383"/>
      <c r="AA32" s="383"/>
      <c r="AB32" s="383"/>
      <c r="AC32" s="383"/>
      <c r="AD32" s="383"/>
      <c r="AE32" s="383"/>
      <c r="AF32" s="43"/>
      <c r="AG32" s="43"/>
      <c r="AH32" s="43"/>
      <c r="AI32" s="43"/>
      <c r="AJ32" s="43"/>
      <c r="AK32" s="382">
        <v>0</v>
      </c>
      <c r="AL32" s="383"/>
      <c r="AM32" s="383"/>
      <c r="AN32" s="383"/>
      <c r="AO32" s="383"/>
      <c r="AP32" s="43"/>
      <c r="AQ32" s="43"/>
      <c r="AR32" s="44"/>
      <c r="BE32" s="372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84">
        <v>0</v>
      </c>
      <c r="M33" s="383"/>
      <c r="N33" s="383"/>
      <c r="O33" s="383"/>
      <c r="P33" s="383"/>
      <c r="Q33" s="43"/>
      <c r="R33" s="43"/>
      <c r="S33" s="43"/>
      <c r="T33" s="43"/>
      <c r="U33" s="43"/>
      <c r="V33" s="43"/>
      <c r="W33" s="382">
        <f>ROUND(BD54,2)</f>
        <v>0</v>
      </c>
      <c r="X33" s="383"/>
      <c r="Y33" s="383"/>
      <c r="Z33" s="383"/>
      <c r="AA33" s="383"/>
      <c r="AB33" s="383"/>
      <c r="AC33" s="383"/>
      <c r="AD33" s="383"/>
      <c r="AE33" s="383"/>
      <c r="AF33" s="43"/>
      <c r="AG33" s="43"/>
      <c r="AH33" s="43"/>
      <c r="AI33" s="43"/>
      <c r="AJ33" s="43"/>
      <c r="AK33" s="382">
        <v>0</v>
      </c>
      <c r="AL33" s="383"/>
      <c r="AM33" s="383"/>
      <c r="AN33" s="383"/>
      <c r="AO33" s="38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88" t="s">
        <v>50</v>
      </c>
      <c r="Y35" s="386"/>
      <c r="Z35" s="386"/>
      <c r="AA35" s="386"/>
      <c r="AB35" s="386"/>
      <c r="AC35" s="47"/>
      <c r="AD35" s="47"/>
      <c r="AE35" s="47"/>
      <c r="AF35" s="47"/>
      <c r="AG35" s="47"/>
      <c r="AH35" s="47"/>
      <c r="AI35" s="47"/>
      <c r="AJ35" s="47"/>
      <c r="AK35" s="385">
        <f>SUM(AK26:AK33)</f>
        <v>0</v>
      </c>
      <c r="AL35" s="386"/>
      <c r="AM35" s="386"/>
      <c r="AN35" s="386"/>
      <c r="AO35" s="38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20210102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0" t="str">
        <f>K6</f>
        <v>Mnichovo Hradiště, ul. Víta Nejedlého - Obnova vodovodu a kanalizace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Mnichovo Hradiště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2" t="str">
        <f>IF(AN8="","",AN8)</f>
        <v>30. 4. 2021</v>
      </c>
      <c r="AN47" s="35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Vodovody a kanalizace Mladá Boleslav a.s.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3" t="str">
        <f>IF(E17="","",E17)</f>
        <v xml:space="preserve">RYVE projekt s.r.o. Ústí nad Labem </v>
      </c>
      <c r="AN49" s="354"/>
      <c r="AO49" s="354"/>
      <c r="AP49" s="354"/>
      <c r="AQ49" s="38"/>
      <c r="AR49" s="41"/>
      <c r="AS49" s="355" t="s">
        <v>52</v>
      </c>
      <c r="AT49" s="35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3" t="str">
        <f>IF(E20="","",E20)</f>
        <v>Ing. Eva Sochorová</v>
      </c>
      <c r="AN50" s="354"/>
      <c r="AO50" s="354"/>
      <c r="AP50" s="354"/>
      <c r="AQ50" s="38"/>
      <c r="AR50" s="41"/>
      <c r="AS50" s="357"/>
      <c r="AT50" s="35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9"/>
      <c r="AT51" s="36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1" t="s">
        <v>53</v>
      </c>
      <c r="D52" s="362"/>
      <c r="E52" s="362"/>
      <c r="F52" s="362"/>
      <c r="G52" s="362"/>
      <c r="H52" s="68"/>
      <c r="I52" s="364" t="s">
        <v>54</v>
      </c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3" t="s">
        <v>55</v>
      </c>
      <c r="AH52" s="362"/>
      <c r="AI52" s="362"/>
      <c r="AJ52" s="362"/>
      <c r="AK52" s="362"/>
      <c r="AL52" s="362"/>
      <c r="AM52" s="362"/>
      <c r="AN52" s="364" t="s">
        <v>56</v>
      </c>
      <c r="AO52" s="362"/>
      <c r="AP52" s="362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8">
        <f>ROUND(SUM(AG55:AG58),2)</f>
        <v>0</v>
      </c>
      <c r="AH54" s="368"/>
      <c r="AI54" s="368"/>
      <c r="AJ54" s="368"/>
      <c r="AK54" s="368"/>
      <c r="AL54" s="368"/>
      <c r="AM54" s="368"/>
      <c r="AN54" s="369">
        <f>SUM(AG54,AT54)</f>
        <v>0</v>
      </c>
      <c r="AO54" s="369"/>
      <c r="AP54" s="369"/>
      <c r="AQ54" s="80" t="s">
        <v>19</v>
      </c>
      <c r="AR54" s="81"/>
      <c r="AS54" s="82">
        <f>ROUND(SUM(AS55:AS58),2)</f>
        <v>0</v>
      </c>
      <c r="AT54" s="83">
        <f>ROUND(SUM(AV54:AW54),2)</f>
        <v>0</v>
      </c>
      <c r="AU54" s="84">
        <f>ROUND(SUM(AU55:AU58),5)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65" t="s">
        <v>77</v>
      </c>
      <c r="E55" s="365"/>
      <c r="F55" s="365"/>
      <c r="G55" s="365"/>
      <c r="H55" s="365"/>
      <c r="I55" s="91"/>
      <c r="J55" s="365" t="s">
        <v>78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6">
        <f>'01 - SO 01_Obnova vodovodu'!J30</f>
        <v>0</v>
      </c>
      <c r="AH55" s="367"/>
      <c r="AI55" s="367"/>
      <c r="AJ55" s="367"/>
      <c r="AK55" s="367"/>
      <c r="AL55" s="367"/>
      <c r="AM55" s="367"/>
      <c r="AN55" s="366">
        <f>SUM(AG55,AT55)</f>
        <v>0</v>
      </c>
      <c r="AO55" s="367"/>
      <c r="AP55" s="367"/>
      <c r="AQ55" s="92" t="s">
        <v>79</v>
      </c>
      <c r="AR55" s="93"/>
      <c r="AS55" s="94">
        <v>0</v>
      </c>
      <c r="AT55" s="95">
        <f>ROUND(SUM(AV55:AW55),2)</f>
        <v>0</v>
      </c>
      <c r="AU55" s="96">
        <f>'01 - SO 01_Obnova vodovodu'!P92</f>
        <v>0</v>
      </c>
      <c r="AV55" s="95">
        <f>'01 - SO 01_Obnova vodovodu'!J33</f>
        <v>0</v>
      </c>
      <c r="AW55" s="95">
        <f>'01 - SO 01_Obnova vodovodu'!J34</f>
        <v>0</v>
      </c>
      <c r="AX55" s="95">
        <f>'01 - SO 01_Obnova vodovodu'!J35</f>
        <v>0</v>
      </c>
      <c r="AY55" s="95">
        <f>'01 - SO 01_Obnova vodovodu'!J36</f>
        <v>0</v>
      </c>
      <c r="AZ55" s="95">
        <f>'01 - SO 01_Obnova vodovodu'!F33</f>
        <v>0</v>
      </c>
      <c r="BA55" s="95">
        <f>'01 - SO 01_Obnova vodovodu'!F34</f>
        <v>0</v>
      </c>
      <c r="BB55" s="95">
        <f>'01 - SO 01_Obnova vodovodu'!F35</f>
        <v>0</v>
      </c>
      <c r="BC55" s="95">
        <f>'01 - SO 01_Obnova vodovodu'!F36</f>
        <v>0</v>
      </c>
      <c r="BD55" s="97">
        <f>'01 - SO 01_Obnova vodovodu'!F37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65" t="s">
        <v>83</v>
      </c>
      <c r="E56" s="365"/>
      <c r="F56" s="365"/>
      <c r="G56" s="365"/>
      <c r="H56" s="365"/>
      <c r="I56" s="91"/>
      <c r="J56" s="365" t="s">
        <v>84</v>
      </c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6">
        <f>'02 - SO 02.1_Obnova kanal...'!J30</f>
        <v>0</v>
      </c>
      <c r="AH56" s="367"/>
      <c r="AI56" s="367"/>
      <c r="AJ56" s="367"/>
      <c r="AK56" s="367"/>
      <c r="AL56" s="367"/>
      <c r="AM56" s="367"/>
      <c r="AN56" s="366">
        <f>SUM(AG56,AT56)</f>
        <v>0</v>
      </c>
      <c r="AO56" s="367"/>
      <c r="AP56" s="367"/>
      <c r="AQ56" s="92" t="s">
        <v>79</v>
      </c>
      <c r="AR56" s="93"/>
      <c r="AS56" s="94">
        <v>0</v>
      </c>
      <c r="AT56" s="95">
        <f>ROUND(SUM(AV56:AW56),2)</f>
        <v>0</v>
      </c>
      <c r="AU56" s="96">
        <f>'02 - SO 02.1_Obnova kanal...'!P89</f>
        <v>0</v>
      </c>
      <c r="AV56" s="95">
        <f>'02 - SO 02.1_Obnova kanal...'!J33</f>
        <v>0</v>
      </c>
      <c r="AW56" s="95">
        <f>'02 - SO 02.1_Obnova kanal...'!J34</f>
        <v>0</v>
      </c>
      <c r="AX56" s="95">
        <f>'02 - SO 02.1_Obnova kanal...'!J35</f>
        <v>0</v>
      </c>
      <c r="AY56" s="95">
        <f>'02 - SO 02.1_Obnova kanal...'!J36</f>
        <v>0</v>
      </c>
      <c r="AZ56" s="95">
        <f>'02 - SO 02.1_Obnova kanal...'!F33</f>
        <v>0</v>
      </c>
      <c r="BA56" s="95">
        <f>'02 - SO 02.1_Obnova kanal...'!F34</f>
        <v>0</v>
      </c>
      <c r="BB56" s="95">
        <f>'02 - SO 02.1_Obnova kanal...'!F35</f>
        <v>0</v>
      </c>
      <c r="BC56" s="95">
        <f>'02 - SO 02.1_Obnova kanal...'!F36</f>
        <v>0</v>
      </c>
      <c r="BD56" s="97">
        <f>'02 - SO 02.1_Obnova kanal...'!F37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24.75" customHeight="1">
      <c r="A57" s="88" t="s">
        <v>76</v>
      </c>
      <c r="B57" s="89"/>
      <c r="C57" s="90"/>
      <c r="D57" s="365" t="s">
        <v>86</v>
      </c>
      <c r="E57" s="365"/>
      <c r="F57" s="365"/>
      <c r="G57" s="365"/>
      <c r="H57" s="365"/>
      <c r="I57" s="91"/>
      <c r="J57" s="365" t="s">
        <v>87</v>
      </c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6">
        <f>'03 - Obnova povrchů KSÚS ...'!J30</f>
        <v>0</v>
      </c>
      <c r="AH57" s="367"/>
      <c r="AI57" s="367"/>
      <c r="AJ57" s="367"/>
      <c r="AK57" s="367"/>
      <c r="AL57" s="367"/>
      <c r="AM57" s="367"/>
      <c r="AN57" s="366">
        <f>SUM(AG57,AT57)</f>
        <v>0</v>
      </c>
      <c r="AO57" s="367"/>
      <c r="AP57" s="367"/>
      <c r="AQ57" s="92" t="s">
        <v>88</v>
      </c>
      <c r="AR57" s="93"/>
      <c r="AS57" s="94">
        <v>0</v>
      </c>
      <c r="AT57" s="95">
        <f>ROUND(SUM(AV57:AW57),2)</f>
        <v>0</v>
      </c>
      <c r="AU57" s="96">
        <f>'03 - Obnova povrchů KSÚS ...'!P83</f>
        <v>0</v>
      </c>
      <c r="AV57" s="95">
        <f>'03 - Obnova povrchů KSÚS ...'!J33</f>
        <v>0</v>
      </c>
      <c r="AW57" s="95">
        <f>'03 - Obnova povrchů KSÚS ...'!J34</f>
        <v>0</v>
      </c>
      <c r="AX57" s="95">
        <f>'03 - Obnova povrchů KSÚS ...'!J35</f>
        <v>0</v>
      </c>
      <c r="AY57" s="95">
        <f>'03 - Obnova povrchů KSÚS ...'!J36</f>
        <v>0</v>
      </c>
      <c r="AZ57" s="95">
        <f>'03 - Obnova povrchů KSÚS ...'!F33</f>
        <v>0</v>
      </c>
      <c r="BA57" s="95">
        <f>'03 - Obnova povrchů KSÚS ...'!F34</f>
        <v>0</v>
      </c>
      <c r="BB57" s="95">
        <f>'03 - Obnova povrchů KSÚS ...'!F35</f>
        <v>0</v>
      </c>
      <c r="BC57" s="95">
        <f>'03 - Obnova povrchů KSÚS ...'!F36</f>
        <v>0</v>
      </c>
      <c r="BD57" s="97">
        <f>'03 - Obnova povrchů KSÚS ...'!F37</f>
        <v>0</v>
      </c>
      <c r="BT57" s="98" t="s">
        <v>80</v>
      </c>
      <c r="BV57" s="98" t="s">
        <v>74</v>
      </c>
      <c r="BW57" s="98" t="s">
        <v>89</v>
      </c>
      <c r="BX57" s="98" t="s">
        <v>5</v>
      </c>
      <c r="CL57" s="98" t="s">
        <v>19</v>
      </c>
      <c r="CM57" s="98" t="s">
        <v>82</v>
      </c>
    </row>
    <row r="58" spans="1:91" s="7" customFormat="1" ht="16.5" customHeight="1">
      <c r="A58" s="88" t="s">
        <v>76</v>
      </c>
      <c r="B58" s="89"/>
      <c r="C58" s="90"/>
      <c r="D58" s="365" t="s">
        <v>90</v>
      </c>
      <c r="E58" s="365"/>
      <c r="F58" s="365"/>
      <c r="G58" s="365"/>
      <c r="H58" s="365"/>
      <c r="I58" s="91"/>
      <c r="J58" s="365" t="s">
        <v>91</v>
      </c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6">
        <f>'VON - Vedlejší a ostatní ...'!J30</f>
        <v>0</v>
      </c>
      <c r="AH58" s="367"/>
      <c r="AI58" s="367"/>
      <c r="AJ58" s="367"/>
      <c r="AK58" s="367"/>
      <c r="AL58" s="367"/>
      <c r="AM58" s="367"/>
      <c r="AN58" s="366">
        <f>SUM(AG58,AT58)</f>
        <v>0</v>
      </c>
      <c r="AO58" s="367"/>
      <c r="AP58" s="367"/>
      <c r="AQ58" s="92" t="s">
        <v>90</v>
      </c>
      <c r="AR58" s="93"/>
      <c r="AS58" s="99">
        <v>0</v>
      </c>
      <c r="AT58" s="100">
        <f>ROUND(SUM(AV58:AW58),2)</f>
        <v>0</v>
      </c>
      <c r="AU58" s="101">
        <f>'VON - Vedlejší a ostatní ...'!P80</f>
        <v>0</v>
      </c>
      <c r="AV58" s="100">
        <f>'VON - Vedlejší a ostatní ...'!J33</f>
        <v>0</v>
      </c>
      <c r="AW58" s="100">
        <f>'VON - Vedlejší a ostatní ...'!J34</f>
        <v>0</v>
      </c>
      <c r="AX58" s="100">
        <f>'VON - Vedlejší a ostatní ...'!J35</f>
        <v>0</v>
      </c>
      <c r="AY58" s="100">
        <f>'VON - Vedlejší a ostatní ...'!J36</f>
        <v>0</v>
      </c>
      <c r="AZ58" s="100">
        <f>'VON - Vedlejší a ostatní ...'!F33</f>
        <v>0</v>
      </c>
      <c r="BA58" s="100">
        <f>'VON - Vedlejší a ostatní ...'!F34</f>
        <v>0</v>
      </c>
      <c r="BB58" s="100">
        <f>'VON - Vedlejší a ostatní ...'!F35</f>
        <v>0</v>
      </c>
      <c r="BC58" s="100">
        <f>'VON - Vedlejší a ostatní ...'!F36</f>
        <v>0</v>
      </c>
      <c r="BD58" s="102">
        <f>'VON - Vedlejší a ostatní ...'!F37</f>
        <v>0</v>
      </c>
      <c r="BT58" s="98" t="s">
        <v>80</v>
      </c>
      <c r="BV58" s="98" t="s">
        <v>74</v>
      </c>
      <c r="BW58" s="98" t="s">
        <v>92</v>
      </c>
      <c r="BX58" s="98" t="s">
        <v>5</v>
      </c>
      <c r="CL58" s="98" t="s">
        <v>19</v>
      </c>
      <c r="CM58" s="98" t="s">
        <v>82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c81ZrGQ+Uv/iOZaWenowFWeiJS/mlA3T1uxdNEaR/5NQEjJ+U9Dj92ecNzI5e4kSVfIA8AmH/5Vz9XoqVC/QIA==" saltValue="dHwWRRVPRzcnBsRNKH4qOyP2BMJLe0r15qiW3TOpDqUnAyJesm6URHwd2wJgBM4B/lYGqETmGXhi2IYN4EUYJA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SO 01_Obnova vodovodu'!C2" display="/"/>
    <hyperlink ref="A56" location="'02 - SO 02.1_Obnova kanal...'!C2" display="/"/>
    <hyperlink ref="A57" location="'03 - Obnova povrchů KSÚS ...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81</v>
      </c>
      <c r="AZ2" s="103" t="s">
        <v>93</v>
      </c>
      <c r="BA2" s="103" t="s">
        <v>94</v>
      </c>
      <c r="BB2" s="103" t="s">
        <v>95</v>
      </c>
      <c r="BC2" s="103" t="s">
        <v>96</v>
      </c>
      <c r="BD2" s="103" t="s">
        <v>82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82</v>
      </c>
      <c r="AZ3" s="103" t="s">
        <v>97</v>
      </c>
      <c r="BA3" s="103" t="s">
        <v>98</v>
      </c>
      <c r="BB3" s="103" t="s">
        <v>95</v>
      </c>
      <c r="BC3" s="103" t="s">
        <v>99</v>
      </c>
      <c r="BD3" s="103" t="s">
        <v>82</v>
      </c>
    </row>
    <row r="4" spans="2:56" s="1" customFormat="1" ht="24.95" customHeight="1">
      <c r="B4" s="22"/>
      <c r="D4" s="106" t="s">
        <v>100</v>
      </c>
      <c r="L4" s="22"/>
      <c r="M4" s="107" t="s">
        <v>10</v>
      </c>
      <c r="AT4" s="19" t="s">
        <v>4</v>
      </c>
      <c r="AZ4" s="103" t="s">
        <v>49</v>
      </c>
      <c r="BA4" s="103" t="s">
        <v>101</v>
      </c>
      <c r="BB4" s="103" t="s">
        <v>95</v>
      </c>
      <c r="BC4" s="103" t="s">
        <v>102</v>
      </c>
      <c r="BD4" s="103" t="s">
        <v>82</v>
      </c>
    </row>
    <row r="5" spans="2:56" s="1" customFormat="1" ht="6.95" customHeight="1">
      <c r="B5" s="22"/>
      <c r="L5" s="22"/>
      <c r="AZ5" s="103" t="s">
        <v>103</v>
      </c>
      <c r="BA5" s="103" t="s">
        <v>104</v>
      </c>
      <c r="BB5" s="103" t="s">
        <v>95</v>
      </c>
      <c r="BC5" s="103" t="s">
        <v>105</v>
      </c>
      <c r="BD5" s="103" t="s">
        <v>82</v>
      </c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90" t="str">
        <f>'Rekapitulace stavby'!K6</f>
        <v>Mnichovo Hradiště, ul. Víta Nejedlého - Obnova vodovodu a kanalizace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8" t="s">
        <v>106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107</v>
      </c>
      <c r="F9" s="393"/>
      <c r="G9" s="393"/>
      <c r="H9" s="393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30. 4. 2021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tr">
        <f>IF('Rekapitulace stavby'!AN10="","",'Rekapitulace stavby'!AN10)</f>
        <v/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tr">
        <f>IF('Rekapitulace stavby'!E11="","",'Rekapitulace stavby'!E11)</f>
        <v>Vodovody a kanalizace Mladá Boleslav a.s.</v>
      </c>
      <c r="F15" s="36"/>
      <c r="G15" s="36"/>
      <c r="H15" s="36"/>
      <c r="I15" s="108" t="s">
        <v>28</v>
      </c>
      <c r="J15" s="110" t="str">
        <f>IF('Rekapitulace stavby'!AN11="","",'Rekapitulace stavby'!AN11)</f>
        <v/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29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8" t="s">
        <v>28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31</v>
      </c>
      <c r="E20" s="36"/>
      <c r="F20" s="36"/>
      <c r="G20" s="36"/>
      <c r="H20" s="36"/>
      <c r="I20" s="108" t="s">
        <v>26</v>
      </c>
      <c r="J20" s="110" t="str">
        <f>IF('Rekapitulace stavby'!AN16="","",'Rekapitulace stavby'!AN16)</f>
        <v/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RYVE projekt s.r.o. Ústí nad Labem </v>
      </c>
      <c r="F21" s="36"/>
      <c r="G21" s="36"/>
      <c r="H21" s="36"/>
      <c r="I21" s="108" t="s">
        <v>28</v>
      </c>
      <c r="J21" s="110" t="str">
        <f>IF('Rekapitulace stavby'!AN17="","",'Rekapitulace stavby'!AN17)</f>
        <v/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34</v>
      </c>
      <c r="E23" s="36"/>
      <c r="F23" s="36"/>
      <c r="G23" s="36"/>
      <c r="H23" s="36"/>
      <c r="I23" s="108" t="s">
        <v>26</v>
      </c>
      <c r="J23" s="110" t="s">
        <v>19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35</v>
      </c>
      <c r="F24" s="36"/>
      <c r="G24" s="36"/>
      <c r="H24" s="36"/>
      <c r="I24" s="108" t="s">
        <v>28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36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96" t="s">
        <v>19</v>
      </c>
      <c r="F27" s="396"/>
      <c r="G27" s="396"/>
      <c r="H27" s="39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38</v>
      </c>
      <c r="E30" s="36"/>
      <c r="F30" s="36"/>
      <c r="G30" s="36"/>
      <c r="H30" s="36"/>
      <c r="I30" s="36"/>
      <c r="J30" s="117">
        <f>ROUND(J92,2)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40</v>
      </c>
      <c r="G32" s="36"/>
      <c r="H32" s="36"/>
      <c r="I32" s="118" t="s">
        <v>39</v>
      </c>
      <c r="J32" s="118" t="s">
        <v>41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42</v>
      </c>
      <c r="E33" s="108" t="s">
        <v>43</v>
      </c>
      <c r="F33" s="120">
        <f>ROUND((SUM(BE92:BE657)),2)</f>
        <v>0</v>
      </c>
      <c r="G33" s="36"/>
      <c r="H33" s="36"/>
      <c r="I33" s="121">
        <v>0.21</v>
      </c>
      <c r="J33" s="120">
        <f>ROUND(((SUM(BE92:BE657))*I33),2)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44</v>
      </c>
      <c r="F34" s="120">
        <f>ROUND((SUM(BF92:BF657)),2)</f>
        <v>0</v>
      </c>
      <c r="G34" s="36"/>
      <c r="H34" s="36"/>
      <c r="I34" s="121">
        <v>0.15</v>
      </c>
      <c r="J34" s="120">
        <f>ROUND(((SUM(BF92:BF657))*I34),2)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45</v>
      </c>
      <c r="F35" s="120">
        <f>ROUND((SUM(BG92:BG657)),2)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46</v>
      </c>
      <c r="F36" s="120">
        <f>ROUND((SUM(BH92:BH657)),2)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47</v>
      </c>
      <c r="F37" s="120">
        <f>ROUND((SUM(BI92:BI657)),2)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Mnichovo Hradiště, ul. Víta Nejedlého - Obnova vodovodu a kanalizace</v>
      </c>
      <c r="F48" s="398"/>
      <c r="G48" s="398"/>
      <c r="H48" s="398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0" t="str">
        <f>E9</f>
        <v>01 - SO 01_Obnova vodovodu</v>
      </c>
      <c r="F50" s="399"/>
      <c r="G50" s="399"/>
      <c r="H50" s="399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Mnichovo Hradiště</v>
      </c>
      <c r="G52" s="38"/>
      <c r="H52" s="38"/>
      <c r="I52" s="31" t="s">
        <v>23</v>
      </c>
      <c r="J52" s="61" t="str">
        <f>IF(J12="","",J12)</f>
        <v>30. 4. 2021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Vodovody a kanalizace Mladá Boleslav a.s.</v>
      </c>
      <c r="G54" s="38"/>
      <c r="H54" s="38"/>
      <c r="I54" s="31" t="s">
        <v>31</v>
      </c>
      <c r="J54" s="34" t="str">
        <f>E21</f>
        <v xml:space="preserve">RYVE projekt s.r.o. Ústí nad Labem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 Eva Sochorová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70</v>
      </c>
      <c r="D59" s="38"/>
      <c r="E59" s="38"/>
      <c r="F59" s="38"/>
      <c r="G59" s="38"/>
      <c r="H59" s="38"/>
      <c r="I59" s="38"/>
      <c r="J59" s="79">
        <f>J92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111</v>
      </c>
    </row>
    <row r="60" spans="2:12" s="9" customFormat="1" ht="24.95" customHeight="1">
      <c r="B60" s="137"/>
      <c r="C60" s="138"/>
      <c r="D60" s="139" t="s">
        <v>112</v>
      </c>
      <c r="E60" s="140"/>
      <c r="F60" s="140"/>
      <c r="G60" s="140"/>
      <c r="H60" s="140"/>
      <c r="I60" s="140"/>
      <c r="J60" s="141">
        <f>J93</f>
        <v>0</v>
      </c>
      <c r="K60" s="138"/>
      <c r="L60" s="142"/>
    </row>
    <row r="61" spans="2:12" s="10" customFormat="1" ht="19.9" customHeight="1">
      <c r="B61" s="143"/>
      <c r="C61" s="144"/>
      <c r="D61" s="145" t="s">
        <v>113</v>
      </c>
      <c r="E61" s="146"/>
      <c r="F61" s="146"/>
      <c r="G61" s="146"/>
      <c r="H61" s="146"/>
      <c r="I61" s="146"/>
      <c r="J61" s="147">
        <f>J94</f>
        <v>0</v>
      </c>
      <c r="K61" s="144"/>
      <c r="L61" s="148"/>
    </row>
    <row r="62" spans="2:12" s="10" customFormat="1" ht="19.9" customHeight="1">
      <c r="B62" s="143"/>
      <c r="C62" s="144"/>
      <c r="D62" s="145" t="s">
        <v>114</v>
      </c>
      <c r="E62" s="146"/>
      <c r="F62" s="146"/>
      <c r="G62" s="146"/>
      <c r="H62" s="146"/>
      <c r="I62" s="146"/>
      <c r="J62" s="147">
        <f>J226</f>
        <v>0</v>
      </c>
      <c r="K62" s="144"/>
      <c r="L62" s="148"/>
    </row>
    <row r="63" spans="2:12" s="10" customFormat="1" ht="19.9" customHeight="1">
      <c r="B63" s="143"/>
      <c r="C63" s="144"/>
      <c r="D63" s="145" t="s">
        <v>115</v>
      </c>
      <c r="E63" s="146"/>
      <c r="F63" s="146"/>
      <c r="G63" s="146"/>
      <c r="H63" s="146"/>
      <c r="I63" s="146"/>
      <c r="J63" s="147">
        <f>J242</f>
        <v>0</v>
      </c>
      <c r="K63" s="144"/>
      <c r="L63" s="148"/>
    </row>
    <row r="64" spans="2:12" s="10" customFormat="1" ht="19.9" customHeight="1">
      <c r="B64" s="143"/>
      <c r="C64" s="144"/>
      <c r="D64" s="145" t="s">
        <v>116</v>
      </c>
      <c r="E64" s="146"/>
      <c r="F64" s="146"/>
      <c r="G64" s="146"/>
      <c r="H64" s="146"/>
      <c r="I64" s="146"/>
      <c r="J64" s="147">
        <f>J269</f>
        <v>0</v>
      </c>
      <c r="K64" s="144"/>
      <c r="L64" s="148"/>
    </row>
    <row r="65" spans="2:12" s="10" customFormat="1" ht="19.9" customHeight="1">
      <c r="B65" s="143"/>
      <c r="C65" s="144"/>
      <c r="D65" s="145" t="s">
        <v>117</v>
      </c>
      <c r="E65" s="146"/>
      <c r="F65" s="146"/>
      <c r="G65" s="146"/>
      <c r="H65" s="146"/>
      <c r="I65" s="146"/>
      <c r="J65" s="147">
        <f>J322</f>
        <v>0</v>
      </c>
      <c r="K65" s="144"/>
      <c r="L65" s="148"/>
    </row>
    <row r="66" spans="2:12" s="10" customFormat="1" ht="19.9" customHeight="1">
      <c r="B66" s="143"/>
      <c r="C66" s="144"/>
      <c r="D66" s="145" t="s">
        <v>118</v>
      </c>
      <c r="E66" s="146"/>
      <c r="F66" s="146"/>
      <c r="G66" s="146"/>
      <c r="H66" s="146"/>
      <c r="I66" s="146"/>
      <c r="J66" s="147">
        <f>J347</f>
        <v>0</v>
      </c>
      <c r="K66" s="144"/>
      <c r="L66" s="148"/>
    </row>
    <row r="67" spans="2:12" s="10" customFormat="1" ht="19.9" customHeight="1">
      <c r="B67" s="143"/>
      <c r="C67" s="144"/>
      <c r="D67" s="145" t="s">
        <v>119</v>
      </c>
      <c r="E67" s="146"/>
      <c r="F67" s="146"/>
      <c r="G67" s="146"/>
      <c r="H67" s="146"/>
      <c r="I67" s="146"/>
      <c r="J67" s="147">
        <f>J558</f>
        <v>0</v>
      </c>
      <c r="K67" s="144"/>
      <c r="L67" s="148"/>
    </row>
    <row r="68" spans="2:12" s="10" customFormat="1" ht="19.9" customHeight="1">
      <c r="B68" s="143"/>
      <c r="C68" s="144"/>
      <c r="D68" s="145" t="s">
        <v>120</v>
      </c>
      <c r="E68" s="146"/>
      <c r="F68" s="146"/>
      <c r="G68" s="146"/>
      <c r="H68" s="146"/>
      <c r="I68" s="146"/>
      <c r="J68" s="147">
        <f>J594</f>
        <v>0</v>
      </c>
      <c r="K68" s="144"/>
      <c r="L68" s="148"/>
    </row>
    <row r="69" spans="2:12" s="10" customFormat="1" ht="19.9" customHeight="1">
      <c r="B69" s="143"/>
      <c r="C69" s="144"/>
      <c r="D69" s="145" t="s">
        <v>121</v>
      </c>
      <c r="E69" s="146"/>
      <c r="F69" s="146"/>
      <c r="G69" s="146"/>
      <c r="H69" s="146"/>
      <c r="I69" s="146"/>
      <c r="J69" s="147">
        <f>J614</f>
        <v>0</v>
      </c>
      <c r="K69" s="144"/>
      <c r="L69" s="148"/>
    </row>
    <row r="70" spans="2:12" s="10" customFormat="1" ht="19.9" customHeight="1">
      <c r="B70" s="143"/>
      <c r="C70" s="144"/>
      <c r="D70" s="145" t="s">
        <v>122</v>
      </c>
      <c r="E70" s="146"/>
      <c r="F70" s="146"/>
      <c r="G70" s="146"/>
      <c r="H70" s="146"/>
      <c r="I70" s="146"/>
      <c r="J70" s="147">
        <f>J652</f>
        <v>0</v>
      </c>
      <c r="K70" s="144"/>
      <c r="L70" s="148"/>
    </row>
    <row r="71" spans="2:12" s="9" customFormat="1" ht="24.95" customHeight="1">
      <c r="B71" s="137"/>
      <c r="C71" s="138"/>
      <c r="D71" s="139" t="s">
        <v>123</v>
      </c>
      <c r="E71" s="140"/>
      <c r="F71" s="140"/>
      <c r="G71" s="140"/>
      <c r="H71" s="140"/>
      <c r="I71" s="140"/>
      <c r="J71" s="141">
        <f>J654</f>
        <v>0</v>
      </c>
      <c r="K71" s="138"/>
      <c r="L71" s="142"/>
    </row>
    <row r="72" spans="2:12" s="10" customFormat="1" ht="19.9" customHeight="1">
      <c r="B72" s="143"/>
      <c r="C72" s="144"/>
      <c r="D72" s="145" t="s">
        <v>124</v>
      </c>
      <c r="E72" s="146"/>
      <c r="F72" s="146"/>
      <c r="G72" s="146"/>
      <c r="H72" s="146"/>
      <c r="I72" s="146"/>
      <c r="J72" s="147">
        <f>J655</f>
        <v>0</v>
      </c>
      <c r="K72" s="144"/>
      <c r="L72" s="148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125</v>
      </c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7" t="str">
        <f>E7</f>
        <v>Mnichovo Hradiště, ul. Víta Nejedlého - Obnova vodovodu a kanalizace</v>
      </c>
      <c r="F82" s="398"/>
      <c r="G82" s="398"/>
      <c r="H82" s="39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106</v>
      </c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50" t="str">
        <f>E9</f>
        <v>01 - SO 01_Obnova vodovodu</v>
      </c>
      <c r="F84" s="399"/>
      <c r="G84" s="399"/>
      <c r="H84" s="399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F12</f>
        <v>Mnichovo Hradiště</v>
      </c>
      <c r="G86" s="38"/>
      <c r="H86" s="38"/>
      <c r="I86" s="31" t="s">
        <v>23</v>
      </c>
      <c r="J86" s="61" t="str">
        <f>IF(J12="","",J12)</f>
        <v>30. 4. 2021</v>
      </c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5.7" customHeight="1">
      <c r="A88" s="36"/>
      <c r="B88" s="37"/>
      <c r="C88" s="31" t="s">
        <v>25</v>
      </c>
      <c r="D88" s="38"/>
      <c r="E88" s="38"/>
      <c r="F88" s="29" t="str">
        <f>E15</f>
        <v>Vodovody a kanalizace Mladá Boleslav a.s.</v>
      </c>
      <c r="G88" s="38"/>
      <c r="H88" s="38"/>
      <c r="I88" s="31" t="s">
        <v>31</v>
      </c>
      <c r="J88" s="34" t="str">
        <f>E21</f>
        <v xml:space="preserve">RYVE projekt s.r.o. Ústí nad Labem </v>
      </c>
      <c r="K88" s="38"/>
      <c r="L88" s="109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29</v>
      </c>
      <c r="D89" s="38"/>
      <c r="E89" s="38"/>
      <c r="F89" s="29" t="str">
        <f>IF(E18="","",E18)</f>
        <v>Vyplň údaj</v>
      </c>
      <c r="G89" s="38"/>
      <c r="H89" s="38"/>
      <c r="I89" s="31" t="s">
        <v>34</v>
      </c>
      <c r="J89" s="34" t="str">
        <f>E24</f>
        <v>Ing. Eva Sochorová</v>
      </c>
      <c r="K89" s="38"/>
      <c r="L89" s="109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9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49"/>
      <c r="B91" s="150"/>
      <c r="C91" s="151" t="s">
        <v>126</v>
      </c>
      <c r="D91" s="152" t="s">
        <v>57</v>
      </c>
      <c r="E91" s="152" t="s">
        <v>53</v>
      </c>
      <c r="F91" s="152" t="s">
        <v>54</v>
      </c>
      <c r="G91" s="152" t="s">
        <v>127</v>
      </c>
      <c r="H91" s="152" t="s">
        <v>128</v>
      </c>
      <c r="I91" s="152" t="s">
        <v>129</v>
      </c>
      <c r="J91" s="152" t="s">
        <v>110</v>
      </c>
      <c r="K91" s="153" t="s">
        <v>130</v>
      </c>
      <c r="L91" s="154"/>
      <c r="M91" s="70" t="s">
        <v>19</v>
      </c>
      <c r="N91" s="71" t="s">
        <v>42</v>
      </c>
      <c r="O91" s="71" t="s">
        <v>131</v>
      </c>
      <c r="P91" s="71" t="s">
        <v>132</v>
      </c>
      <c r="Q91" s="71" t="s">
        <v>133</v>
      </c>
      <c r="R91" s="71" t="s">
        <v>134</v>
      </c>
      <c r="S91" s="71" t="s">
        <v>135</v>
      </c>
      <c r="T91" s="72" t="s">
        <v>136</v>
      </c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</row>
    <row r="92" spans="1:63" s="2" customFormat="1" ht="22.9" customHeight="1">
      <c r="A92" s="36"/>
      <c r="B92" s="37"/>
      <c r="C92" s="77" t="s">
        <v>137</v>
      </c>
      <c r="D92" s="38"/>
      <c r="E92" s="38"/>
      <c r="F92" s="38"/>
      <c r="G92" s="38"/>
      <c r="H92" s="38"/>
      <c r="I92" s="38"/>
      <c r="J92" s="155">
        <f>BK92</f>
        <v>0</v>
      </c>
      <c r="K92" s="38"/>
      <c r="L92" s="41"/>
      <c r="M92" s="73"/>
      <c r="N92" s="156"/>
      <c r="O92" s="74"/>
      <c r="P92" s="157">
        <f>P93+P654</f>
        <v>0</v>
      </c>
      <c r="Q92" s="74"/>
      <c r="R92" s="157">
        <f>R93+R654</f>
        <v>372.31548372</v>
      </c>
      <c r="S92" s="74"/>
      <c r="T92" s="158">
        <f>T93+T654</f>
        <v>477.90967000000006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71</v>
      </c>
      <c r="AU92" s="19" t="s">
        <v>111</v>
      </c>
      <c r="BK92" s="159">
        <f>BK93+BK654</f>
        <v>0</v>
      </c>
    </row>
    <row r="93" spans="2:63" s="12" customFormat="1" ht="25.9" customHeight="1">
      <c r="B93" s="160"/>
      <c r="C93" s="161"/>
      <c r="D93" s="162" t="s">
        <v>71</v>
      </c>
      <c r="E93" s="163" t="s">
        <v>138</v>
      </c>
      <c r="F93" s="163" t="s">
        <v>139</v>
      </c>
      <c r="G93" s="161"/>
      <c r="H93" s="161"/>
      <c r="I93" s="164"/>
      <c r="J93" s="165">
        <f>BK93</f>
        <v>0</v>
      </c>
      <c r="K93" s="161"/>
      <c r="L93" s="166"/>
      <c r="M93" s="167"/>
      <c r="N93" s="168"/>
      <c r="O93" s="168"/>
      <c r="P93" s="169">
        <f>P94+P226+P242+P269+P322+P347+P558+P594+P614+P652</f>
        <v>0</v>
      </c>
      <c r="Q93" s="168"/>
      <c r="R93" s="169">
        <f>R94+R226+R242+R269+R322+R347+R558+R594+R614+R652</f>
        <v>372.30768372</v>
      </c>
      <c r="S93" s="168"/>
      <c r="T93" s="170">
        <f>T94+T226+T242+T269+T322+T347+T558+T594+T614+T652</f>
        <v>477.90967000000006</v>
      </c>
      <c r="AR93" s="171" t="s">
        <v>80</v>
      </c>
      <c r="AT93" s="172" t="s">
        <v>71</v>
      </c>
      <c r="AU93" s="172" t="s">
        <v>72</v>
      </c>
      <c r="AY93" s="171" t="s">
        <v>140</v>
      </c>
      <c r="BK93" s="173">
        <f>BK94+BK226+BK242+BK269+BK322+BK347+BK558+BK594+BK614+BK652</f>
        <v>0</v>
      </c>
    </row>
    <row r="94" spans="2:63" s="12" customFormat="1" ht="22.9" customHeight="1">
      <c r="B94" s="160"/>
      <c r="C94" s="161"/>
      <c r="D94" s="162" t="s">
        <v>71</v>
      </c>
      <c r="E94" s="174" t="s">
        <v>80</v>
      </c>
      <c r="F94" s="174" t="s">
        <v>141</v>
      </c>
      <c r="G94" s="161"/>
      <c r="H94" s="161"/>
      <c r="I94" s="164"/>
      <c r="J94" s="175">
        <f>BK94</f>
        <v>0</v>
      </c>
      <c r="K94" s="161"/>
      <c r="L94" s="166"/>
      <c r="M94" s="167"/>
      <c r="N94" s="168"/>
      <c r="O94" s="168"/>
      <c r="P94" s="169">
        <f>SUM(P95:P225)</f>
        <v>0</v>
      </c>
      <c r="Q94" s="168"/>
      <c r="R94" s="169">
        <f>SUM(R95:R225)</f>
        <v>270.27845024</v>
      </c>
      <c r="S94" s="168"/>
      <c r="T94" s="170">
        <f>SUM(T95:T225)</f>
        <v>471.64587000000006</v>
      </c>
      <c r="AR94" s="171" t="s">
        <v>80</v>
      </c>
      <c r="AT94" s="172" t="s">
        <v>71</v>
      </c>
      <c r="AU94" s="172" t="s">
        <v>80</v>
      </c>
      <c r="AY94" s="171" t="s">
        <v>140</v>
      </c>
      <c r="BK94" s="173">
        <f>SUM(BK95:BK225)</f>
        <v>0</v>
      </c>
    </row>
    <row r="95" spans="1:65" s="2" customFormat="1" ht="36">
      <c r="A95" s="36"/>
      <c r="B95" s="37"/>
      <c r="C95" s="176" t="s">
        <v>80</v>
      </c>
      <c r="D95" s="176" t="s">
        <v>142</v>
      </c>
      <c r="E95" s="177" t="s">
        <v>143</v>
      </c>
      <c r="F95" s="178" t="s">
        <v>144</v>
      </c>
      <c r="G95" s="179" t="s">
        <v>145</v>
      </c>
      <c r="H95" s="180">
        <v>17.5</v>
      </c>
      <c r="I95" s="181"/>
      <c r="J95" s="182">
        <f>ROUND(I95*H95,2)</f>
        <v>0</v>
      </c>
      <c r="K95" s="178" t="s">
        <v>146</v>
      </c>
      <c r="L95" s="41"/>
      <c r="M95" s="183" t="s">
        <v>19</v>
      </c>
      <c r="N95" s="184" t="s">
        <v>43</v>
      </c>
      <c r="O95" s="66"/>
      <c r="P95" s="185">
        <f>O95*H95</f>
        <v>0</v>
      </c>
      <c r="Q95" s="185">
        <v>0</v>
      </c>
      <c r="R95" s="185">
        <f>Q95*H95</f>
        <v>0</v>
      </c>
      <c r="S95" s="185">
        <v>0.235</v>
      </c>
      <c r="T95" s="186">
        <f>S95*H95</f>
        <v>4.1125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147</v>
      </c>
      <c r="AT95" s="187" t="s">
        <v>142</v>
      </c>
      <c r="AU95" s="187" t="s">
        <v>82</v>
      </c>
      <c r="AY95" s="19" t="s">
        <v>140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80</v>
      </c>
      <c r="BK95" s="188">
        <f>ROUND(I95*H95,2)</f>
        <v>0</v>
      </c>
      <c r="BL95" s="19" t="s">
        <v>147</v>
      </c>
      <c r="BM95" s="187" t="s">
        <v>148</v>
      </c>
    </row>
    <row r="96" spans="2:51" s="13" customFormat="1" ht="11.25">
      <c r="B96" s="189"/>
      <c r="C96" s="190"/>
      <c r="D96" s="191" t="s">
        <v>149</v>
      </c>
      <c r="E96" s="192" t="s">
        <v>19</v>
      </c>
      <c r="F96" s="193" t="s">
        <v>150</v>
      </c>
      <c r="G96" s="190"/>
      <c r="H96" s="194">
        <v>17.5</v>
      </c>
      <c r="I96" s="195"/>
      <c r="J96" s="190"/>
      <c r="K96" s="190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149</v>
      </c>
      <c r="AU96" s="200" t="s">
        <v>82</v>
      </c>
      <c r="AV96" s="13" t="s">
        <v>82</v>
      </c>
      <c r="AW96" s="13" t="s">
        <v>33</v>
      </c>
      <c r="AX96" s="13" t="s">
        <v>80</v>
      </c>
      <c r="AY96" s="200" t="s">
        <v>140</v>
      </c>
    </row>
    <row r="97" spans="1:65" s="2" customFormat="1" ht="36">
      <c r="A97" s="36"/>
      <c r="B97" s="37"/>
      <c r="C97" s="176" t="s">
        <v>82</v>
      </c>
      <c r="D97" s="176" t="s">
        <v>142</v>
      </c>
      <c r="E97" s="177" t="s">
        <v>151</v>
      </c>
      <c r="F97" s="178" t="s">
        <v>152</v>
      </c>
      <c r="G97" s="179" t="s">
        <v>145</v>
      </c>
      <c r="H97" s="180">
        <v>290.58</v>
      </c>
      <c r="I97" s="181"/>
      <c r="J97" s="182">
        <f>ROUND(I97*H97,2)</f>
        <v>0</v>
      </c>
      <c r="K97" s="178" t="s">
        <v>146</v>
      </c>
      <c r="L97" s="41"/>
      <c r="M97" s="183" t="s">
        <v>19</v>
      </c>
      <c r="N97" s="184" t="s">
        <v>43</v>
      </c>
      <c r="O97" s="66"/>
      <c r="P97" s="185">
        <f>O97*H97</f>
        <v>0</v>
      </c>
      <c r="Q97" s="185">
        <v>0</v>
      </c>
      <c r="R97" s="185">
        <f>Q97*H97</f>
        <v>0</v>
      </c>
      <c r="S97" s="185">
        <v>0.44</v>
      </c>
      <c r="T97" s="186">
        <f>S97*H97</f>
        <v>127.8552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147</v>
      </c>
      <c r="AT97" s="187" t="s">
        <v>142</v>
      </c>
      <c r="AU97" s="187" t="s">
        <v>82</v>
      </c>
      <c r="AY97" s="19" t="s">
        <v>140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80</v>
      </c>
      <c r="BK97" s="188">
        <f>ROUND(I97*H97,2)</f>
        <v>0</v>
      </c>
      <c r="BL97" s="19" t="s">
        <v>147</v>
      </c>
      <c r="BM97" s="187" t="s">
        <v>153</v>
      </c>
    </row>
    <row r="98" spans="2:51" s="13" customFormat="1" ht="11.25">
      <c r="B98" s="189"/>
      <c r="C98" s="190"/>
      <c r="D98" s="191" t="s">
        <v>149</v>
      </c>
      <c r="E98" s="192" t="s">
        <v>19</v>
      </c>
      <c r="F98" s="193" t="s">
        <v>154</v>
      </c>
      <c r="G98" s="190"/>
      <c r="H98" s="194">
        <v>273.88</v>
      </c>
      <c r="I98" s="195"/>
      <c r="J98" s="190"/>
      <c r="K98" s="190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149</v>
      </c>
      <c r="AU98" s="200" t="s">
        <v>82</v>
      </c>
      <c r="AV98" s="13" t="s">
        <v>82</v>
      </c>
      <c r="AW98" s="13" t="s">
        <v>33</v>
      </c>
      <c r="AX98" s="13" t="s">
        <v>72</v>
      </c>
      <c r="AY98" s="200" t="s">
        <v>140</v>
      </c>
    </row>
    <row r="99" spans="2:51" s="13" customFormat="1" ht="11.25">
      <c r="B99" s="189"/>
      <c r="C99" s="190"/>
      <c r="D99" s="191" t="s">
        <v>149</v>
      </c>
      <c r="E99" s="192" t="s">
        <v>19</v>
      </c>
      <c r="F99" s="193" t="s">
        <v>155</v>
      </c>
      <c r="G99" s="190"/>
      <c r="H99" s="194">
        <v>8.5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149</v>
      </c>
      <c r="AU99" s="200" t="s">
        <v>82</v>
      </c>
      <c r="AV99" s="13" t="s">
        <v>82</v>
      </c>
      <c r="AW99" s="13" t="s">
        <v>33</v>
      </c>
      <c r="AX99" s="13" t="s">
        <v>72</v>
      </c>
      <c r="AY99" s="200" t="s">
        <v>140</v>
      </c>
    </row>
    <row r="100" spans="2:51" s="13" customFormat="1" ht="11.25">
      <c r="B100" s="189"/>
      <c r="C100" s="190"/>
      <c r="D100" s="191" t="s">
        <v>149</v>
      </c>
      <c r="E100" s="192" t="s">
        <v>19</v>
      </c>
      <c r="F100" s="193" t="s">
        <v>156</v>
      </c>
      <c r="G100" s="190"/>
      <c r="H100" s="194">
        <v>8.2</v>
      </c>
      <c r="I100" s="195"/>
      <c r="J100" s="190"/>
      <c r="K100" s="190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149</v>
      </c>
      <c r="AU100" s="200" t="s">
        <v>82</v>
      </c>
      <c r="AV100" s="13" t="s">
        <v>82</v>
      </c>
      <c r="AW100" s="13" t="s">
        <v>33</v>
      </c>
      <c r="AX100" s="13" t="s">
        <v>72</v>
      </c>
      <c r="AY100" s="200" t="s">
        <v>140</v>
      </c>
    </row>
    <row r="101" spans="2:51" s="14" customFormat="1" ht="11.25">
      <c r="B101" s="201"/>
      <c r="C101" s="202"/>
      <c r="D101" s="191" t="s">
        <v>149</v>
      </c>
      <c r="E101" s="203" t="s">
        <v>19</v>
      </c>
      <c r="F101" s="204" t="s">
        <v>157</v>
      </c>
      <c r="G101" s="202"/>
      <c r="H101" s="205">
        <v>290.58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149</v>
      </c>
      <c r="AU101" s="211" t="s">
        <v>82</v>
      </c>
      <c r="AV101" s="14" t="s">
        <v>147</v>
      </c>
      <c r="AW101" s="14" t="s">
        <v>33</v>
      </c>
      <c r="AX101" s="14" t="s">
        <v>80</v>
      </c>
      <c r="AY101" s="211" t="s">
        <v>140</v>
      </c>
    </row>
    <row r="102" spans="1:65" s="2" customFormat="1" ht="36">
      <c r="A102" s="36"/>
      <c r="B102" s="37"/>
      <c r="C102" s="176" t="s">
        <v>158</v>
      </c>
      <c r="D102" s="176" t="s">
        <v>142</v>
      </c>
      <c r="E102" s="177" t="s">
        <v>159</v>
      </c>
      <c r="F102" s="178" t="s">
        <v>160</v>
      </c>
      <c r="G102" s="179" t="s">
        <v>145</v>
      </c>
      <c r="H102" s="180">
        <v>273.88</v>
      </c>
      <c r="I102" s="181"/>
      <c r="J102" s="182">
        <f>ROUND(I102*H102,2)</f>
        <v>0</v>
      </c>
      <c r="K102" s="178" t="s">
        <v>146</v>
      </c>
      <c r="L102" s="41"/>
      <c r="M102" s="183" t="s">
        <v>19</v>
      </c>
      <c r="N102" s="184" t="s">
        <v>43</v>
      </c>
      <c r="O102" s="66"/>
      <c r="P102" s="185">
        <f>O102*H102</f>
        <v>0</v>
      </c>
      <c r="Q102" s="185">
        <v>0</v>
      </c>
      <c r="R102" s="185">
        <f>Q102*H102</f>
        <v>0</v>
      </c>
      <c r="S102" s="185">
        <v>0.33</v>
      </c>
      <c r="T102" s="186">
        <f>S102*H102</f>
        <v>90.38040000000001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147</v>
      </c>
      <c r="AT102" s="187" t="s">
        <v>142</v>
      </c>
      <c r="AU102" s="187" t="s">
        <v>82</v>
      </c>
      <c r="AY102" s="19" t="s">
        <v>140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80</v>
      </c>
      <c r="BK102" s="188">
        <f>ROUND(I102*H102,2)</f>
        <v>0</v>
      </c>
      <c r="BL102" s="19" t="s">
        <v>147</v>
      </c>
      <c r="BM102" s="187" t="s">
        <v>161</v>
      </c>
    </row>
    <row r="103" spans="2:51" s="13" customFormat="1" ht="11.25">
      <c r="B103" s="189"/>
      <c r="C103" s="190"/>
      <c r="D103" s="191" t="s">
        <v>149</v>
      </c>
      <c r="E103" s="192" t="s">
        <v>19</v>
      </c>
      <c r="F103" s="193" t="s">
        <v>162</v>
      </c>
      <c r="G103" s="190"/>
      <c r="H103" s="194">
        <v>273.88</v>
      </c>
      <c r="I103" s="195"/>
      <c r="J103" s="190"/>
      <c r="K103" s="190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149</v>
      </c>
      <c r="AU103" s="200" t="s">
        <v>82</v>
      </c>
      <c r="AV103" s="13" t="s">
        <v>82</v>
      </c>
      <c r="AW103" s="13" t="s">
        <v>33</v>
      </c>
      <c r="AX103" s="13" t="s">
        <v>80</v>
      </c>
      <c r="AY103" s="200" t="s">
        <v>140</v>
      </c>
    </row>
    <row r="104" spans="1:65" s="2" customFormat="1" ht="33" customHeight="1">
      <c r="A104" s="36"/>
      <c r="B104" s="37"/>
      <c r="C104" s="176" t="s">
        <v>147</v>
      </c>
      <c r="D104" s="176" t="s">
        <v>142</v>
      </c>
      <c r="E104" s="177" t="s">
        <v>163</v>
      </c>
      <c r="F104" s="178" t="s">
        <v>164</v>
      </c>
      <c r="G104" s="179" t="s">
        <v>145</v>
      </c>
      <c r="H104" s="180">
        <v>23.6</v>
      </c>
      <c r="I104" s="181"/>
      <c r="J104" s="182">
        <f>ROUND(I104*H104,2)</f>
        <v>0</v>
      </c>
      <c r="K104" s="178" t="s">
        <v>146</v>
      </c>
      <c r="L104" s="41"/>
      <c r="M104" s="183" t="s">
        <v>19</v>
      </c>
      <c r="N104" s="184" t="s">
        <v>43</v>
      </c>
      <c r="O104" s="66"/>
      <c r="P104" s="185">
        <f>O104*H104</f>
        <v>0</v>
      </c>
      <c r="Q104" s="185">
        <v>0</v>
      </c>
      <c r="R104" s="185">
        <f>Q104*H104</f>
        <v>0</v>
      </c>
      <c r="S104" s="185">
        <v>0.316</v>
      </c>
      <c r="T104" s="186">
        <f>S104*H104</f>
        <v>7.4576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147</v>
      </c>
      <c r="AT104" s="187" t="s">
        <v>142</v>
      </c>
      <c r="AU104" s="187" t="s">
        <v>82</v>
      </c>
      <c r="AY104" s="19" t="s">
        <v>140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80</v>
      </c>
      <c r="BK104" s="188">
        <f>ROUND(I104*H104,2)</f>
        <v>0</v>
      </c>
      <c r="BL104" s="19" t="s">
        <v>147</v>
      </c>
      <c r="BM104" s="187" t="s">
        <v>165</v>
      </c>
    </row>
    <row r="105" spans="2:51" s="13" customFormat="1" ht="11.25">
      <c r="B105" s="189"/>
      <c r="C105" s="190"/>
      <c r="D105" s="191" t="s">
        <v>149</v>
      </c>
      <c r="E105" s="192" t="s">
        <v>19</v>
      </c>
      <c r="F105" s="193" t="s">
        <v>166</v>
      </c>
      <c r="G105" s="190"/>
      <c r="H105" s="194">
        <v>23.6</v>
      </c>
      <c r="I105" s="195"/>
      <c r="J105" s="190"/>
      <c r="K105" s="190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149</v>
      </c>
      <c r="AU105" s="200" t="s">
        <v>82</v>
      </c>
      <c r="AV105" s="13" t="s">
        <v>82</v>
      </c>
      <c r="AW105" s="13" t="s">
        <v>33</v>
      </c>
      <c r="AX105" s="13" t="s">
        <v>80</v>
      </c>
      <c r="AY105" s="200" t="s">
        <v>140</v>
      </c>
    </row>
    <row r="106" spans="1:65" s="2" customFormat="1" ht="24">
      <c r="A106" s="36"/>
      <c r="B106" s="37"/>
      <c r="C106" s="176" t="s">
        <v>167</v>
      </c>
      <c r="D106" s="176" t="s">
        <v>142</v>
      </c>
      <c r="E106" s="177" t="s">
        <v>168</v>
      </c>
      <c r="F106" s="178" t="s">
        <v>169</v>
      </c>
      <c r="G106" s="179" t="s">
        <v>145</v>
      </c>
      <c r="H106" s="180">
        <v>553.41</v>
      </c>
      <c r="I106" s="181"/>
      <c r="J106" s="182">
        <f>ROUND(I106*H106,2)</f>
        <v>0</v>
      </c>
      <c r="K106" s="178" t="s">
        <v>146</v>
      </c>
      <c r="L106" s="41"/>
      <c r="M106" s="183" t="s">
        <v>19</v>
      </c>
      <c r="N106" s="184" t="s">
        <v>43</v>
      </c>
      <c r="O106" s="66"/>
      <c r="P106" s="185">
        <f>O106*H106</f>
        <v>0</v>
      </c>
      <c r="Q106" s="185">
        <v>4E-05</v>
      </c>
      <c r="R106" s="185">
        <f>Q106*H106</f>
        <v>0.0221364</v>
      </c>
      <c r="S106" s="185">
        <v>0.092</v>
      </c>
      <c r="T106" s="186">
        <f>S106*H106</f>
        <v>50.91372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147</v>
      </c>
      <c r="AT106" s="187" t="s">
        <v>142</v>
      </c>
      <c r="AU106" s="187" t="s">
        <v>82</v>
      </c>
      <c r="AY106" s="19" t="s">
        <v>140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80</v>
      </c>
      <c r="BK106" s="188">
        <f>ROUND(I106*H106,2)</f>
        <v>0</v>
      </c>
      <c r="BL106" s="19" t="s">
        <v>147</v>
      </c>
      <c r="BM106" s="187" t="s">
        <v>170</v>
      </c>
    </row>
    <row r="107" spans="2:51" s="13" customFormat="1" ht="11.25">
      <c r="B107" s="189"/>
      <c r="C107" s="190"/>
      <c r="D107" s="191" t="s">
        <v>149</v>
      </c>
      <c r="E107" s="192" t="s">
        <v>19</v>
      </c>
      <c r="F107" s="193" t="s">
        <v>171</v>
      </c>
      <c r="G107" s="190"/>
      <c r="H107" s="194">
        <v>553.41</v>
      </c>
      <c r="I107" s="195"/>
      <c r="J107" s="190"/>
      <c r="K107" s="190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149</v>
      </c>
      <c r="AU107" s="200" t="s">
        <v>82</v>
      </c>
      <c r="AV107" s="13" t="s">
        <v>82</v>
      </c>
      <c r="AW107" s="13" t="s">
        <v>33</v>
      </c>
      <c r="AX107" s="13" t="s">
        <v>80</v>
      </c>
      <c r="AY107" s="200" t="s">
        <v>140</v>
      </c>
    </row>
    <row r="108" spans="1:65" s="2" customFormat="1" ht="24">
      <c r="A108" s="36"/>
      <c r="B108" s="37"/>
      <c r="C108" s="176" t="s">
        <v>172</v>
      </c>
      <c r="D108" s="176" t="s">
        <v>142</v>
      </c>
      <c r="E108" s="177" t="s">
        <v>173</v>
      </c>
      <c r="F108" s="178" t="s">
        <v>174</v>
      </c>
      <c r="G108" s="179" t="s">
        <v>145</v>
      </c>
      <c r="H108" s="180">
        <v>553.41</v>
      </c>
      <c r="I108" s="181"/>
      <c r="J108" s="182">
        <f>ROUND(I108*H108,2)</f>
        <v>0</v>
      </c>
      <c r="K108" s="178" t="s">
        <v>146</v>
      </c>
      <c r="L108" s="41"/>
      <c r="M108" s="183" t="s">
        <v>19</v>
      </c>
      <c r="N108" s="184" t="s">
        <v>43</v>
      </c>
      <c r="O108" s="66"/>
      <c r="P108" s="185">
        <f>O108*H108</f>
        <v>0</v>
      </c>
      <c r="Q108" s="185">
        <v>5E-05</v>
      </c>
      <c r="R108" s="185">
        <f>Q108*H108</f>
        <v>0.0276705</v>
      </c>
      <c r="S108" s="185">
        <v>0.115</v>
      </c>
      <c r="T108" s="186">
        <f>S108*H108</f>
        <v>63.64215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147</v>
      </c>
      <c r="AT108" s="187" t="s">
        <v>142</v>
      </c>
      <c r="AU108" s="187" t="s">
        <v>82</v>
      </c>
      <c r="AY108" s="19" t="s">
        <v>140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80</v>
      </c>
      <c r="BK108" s="188">
        <f>ROUND(I108*H108,2)</f>
        <v>0</v>
      </c>
      <c r="BL108" s="19" t="s">
        <v>147</v>
      </c>
      <c r="BM108" s="187" t="s">
        <v>175</v>
      </c>
    </row>
    <row r="109" spans="2:51" s="13" customFormat="1" ht="11.25">
      <c r="B109" s="189"/>
      <c r="C109" s="190"/>
      <c r="D109" s="191" t="s">
        <v>149</v>
      </c>
      <c r="E109" s="192" t="s">
        <v>19</v>
      </c>
      <c r="F109" s="193" t="s">
        <v>176</v>
      </c>
      <c r="G109" s="190"/>
      <c r="H109" s="194">
        <v>553.41</v>
      </c>
      <c r="I109" s="195"/>
      <c r="J109" s="190"/>
      <c r="K109" s="190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149</v>
      </c>
      <c r="AU109" s="200" t="s">
        <v>82</v>
      </c>
      <c r="AV109" s="13" t="s">
        <v>82</v>
      </c>
      <c r="AW109" s="13" t="s">
        <v>33</v>
      </c>
      <c r="AX109" s="13" t="s">
        <v>80</v>
      </c>
      <c r="AY109" s="200" t="s">
        <v>140</v>
      </c>
    </row>
    <row r="110" spans="1:65" s="2" customFormat="1" ht="24">
      <c r="A110" s="36"/>
      <c r="B110" s="37"/>
      <c r="C110" s="176" t="s">
        <v>177</v>
      </c>
      <c r="D110" s="176" t="s">
        <v>142</v>
      </c>
      <c r="E110" s="177" t="s">
        <v>178</v>
      </c>
      <c r="F110" s="178" t="s">
        <v>179</v>
      </c>
      <c r="G110" s="179" t="s">
        <v>145</v>
      </c>
      <c r="H110" s="180">
        <v>553.41</v>
      </c>
      <c r="I110" s="181"/>
      <c r="J110" s="182">
        <f>ROUND(I110*H110,2)</f>
        <v>0</v>
      </c>
      <c r="K110" s="178" t="s">
        <v>19</v>
      </c>
      <c r="L110" s="41"/>
      <c r="M110" s="183" t="s">
        <v>19</v>
      </c>
      <c r="N110" s="184" t="s">
        <v>43</v>
      </c>
      <c r="O110" s="66"/>
      <c r="P110" s="185">
        <f>O110*H110</f>
        <v>0</v>
      </c>
      <c r="Q110" s="185">
        <v>9E-05</v>
      </c>
      <c r="R110" s="185">
        <f>Q110*H110</f>
        <v>0.0498069</v>
      </c>
      <c r="S110" s="185">
        <v>0.23</v>
      </c>
      <c r="T110" s="186">
        <f>S110*H110</f>
        <v>127.2843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147</v>
      </c>
      <c r="AT110" s="187" t="s">
        <v>142</v>
      </c>
      <c r="AU110" s="187" t="s">
        <v>82</v>
      </c>
      <c r="AY110" s="19" t="s">
        <v>140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9" t="s">
        <v>80</v>
      </c>
      <c r="BK110" s="188">
        <f>ROUND(I110*H110,2)</f>
        <v>0</v>
      </c>
      <c r="BL110" s="19" t="s">
        <v>147</v>
      </c>
      <c r="BM110" s="187" t="s">
        <v>180</v>
      </c>
    </row>
    <row r="111" spans="2:51" s="13" customFormat="1" ht="11.25">
      <c r="B111" s="189"/>
      <c r="C111" s="190"/>
      <c r="D111" s="191" t="s">
        <v>149</v>
      </c>
      <c r="E111" s="192" t="s">
        <v>19</v>
      </c>
      <c r="F111" s="193" t="s">
        <v>181</v>
      </c>
      <c r="G111" s="190"/>
      <c r="H111" s="194">
        <v>553.41</v>
      </c>
      <c r="I111" s="195"/>
      <c r="J111" s="190"/>
      <c r="K111" s="190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149</v>
      </c>
      <c r="AU111" s="200" t="s">
        <v>82</v>
      </c>
      <c r="AV111" s="13" t="s">
        <v>82</v>
      </c>
      <c r="AW111" s="13" t="s">
        <v>33</v>
      </c>
      <c r="AX111" s="13" t="s">
        <v>80</v>
      </c>
      <c r="AY111" s="200" t="s">
        <v>140</v>
      </c>
    </row>
    <row r="112" spans="1:65" s="2" customFormat="1" ht="16.5" customHeight="1">
      <c r="A112" s="36"/>
      <c r="B112" s="37"/>
      <c r="C112" s="176" t="s">
        <v>182</v>
      </c>
      <c r="D112" s="176" t="s">
        <v>142</v>
      </c>
      <c r="E112" s="177" t="s">
        <v>183</v>
      </c>
      <c r="F112" s="178" t="s">
        <v>184</v>
      </c>
      <c r="G112" s="179" t="s">
        <v>185</v>
      </c>
      <c r="H112" s="180">
        <v>150</v>
      </c>
      <c r="I112" s="181"/>
      <c r="J112" s="182">
        <f>ROUND(I112*H112,2)</f>
        <v>0</v>
      </c>
      <c r="K112" s="178" t="s">
        <v>146</v>
      </c>
      <c r="L112" s="41"/>
      <c r="M112" s="183" t="s">
        <v>19</v>
      </c>
      <c r="N112" s="184" t="s">
        <v>43</v>
      </c>
      <c r="O112" s="66"/>
      <c r="P112" s="185">
        <f>O112*H112</f>
        <v>0</v>
      </c>
      <c r="Q112" s="185">
        <v>3E-05</v>
      </c>
      <c r="R112" s="185">
        <f>Q112*H112</f>
        <v>0.0045000000000000005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147</v>
      </c>
      <c r="AT112" s="187" t="s">
        <v>142</v>
      </c>
      <c r="AU112" s="187" t="s">
        <v>82</v>
      </c>
      <c r="AY112" s="19" t="s">
        <v>140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80</v>
      </c>
      <c r="BK112" s="188">
        <f>ROUND(I112*H112,2)</f>
        <v>0</v>
      </c>
      <c r="BL112" s="19" t="s">
        <v>147</v>
      </c>
      <c r="BM112" s="187" t="s">
        <v>186</v>
      </c>
    </row>
    <row r="113" spans="1:65" s="2" customFormat="1" ht="24">
      <c r="A113" s="36"/>
      <c r="B113" s="37"/>
      <c r="C113" s="176" t="s">
        <v>187</v>
      </c>
      <c r="D113" s="176" t="s">
        <v>142</v>
      </c>
      <c r="E113" s="177" t="s">
        <v>188</v>
      </c>
      <c r="F113" s="178" t="s">
        <v>189</v>
      </c>
      <c r="G113" s="179" t="s">
        <v>190</v>
      </c>
      <c r="H113" s="180">
        <v>47</v>
      </c>
      <c r="I113" s="181"/>
      <c r="J113" s="182">
        <f>ROUND(I113*H113,2)</f>
        <v>0</v>
      </c>
      <c r="K113" s="178" t="s">
        <v>146</v>
      </c>
      <c r="L113" s="41"/>
      <c r="M113" s="183" t="s">
        <v>19</v>
      </c>
      <c r="N113" s="184" t="s">
        <v>43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147</v>
      </c>
      <c r="AT113" s="187" t="s">
        <v>142</v>
      </c>
      <c r="AU113" s="187" t="s">
        <v>82</v>
      </c>
      <c r="AY113" s="19" t="s">
        <v>140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80</v>
      </c>
      <c r="BK113" s="188">
        <f>ROUND(I113*H113,2)</f>
        <v>0</v>
      </c>
      <c r="BL113" s="19" t="s">
        <v>147</v>
      </c>
      <c r="BM113" s="187" t="s">
        <v>191</v>
      </c>
    </row>
    <row r="114" spans="1:65" s="2" customFormat="1" ht="48">
      <c r="A114" s="36"/>
      <c r="B114" s="37"/>
      <c r="C114" s="176" t="s">
        <v>192</v>
      </c>
      <c r="D114" s="176" t="s">
        <v>142</v>
      </c>
      <c r="E114" s="177" t="s">
        <v>193</v>
      </c>
      <c r="F114" s="178" t="s">
        <v>194</v>
      </c>
      <c r="G114" s="179" t="s">
        <v>195</v>
      </c>
      <c r="H114" s="180">
        <v>7</v>
      </c>
      <c r="I114" s="181"/>
      <c r="J114" s="182">
        <f>ROUND(I114*H114,2)</f>
        <v>0</v>
      </c>
      <c r="K114" s="178" t="s">
        <v>146</v>
      </c>
      <c r="L114" s="41"/>
      <c r="M114" s="183" t="s">
        <v>19</v>
      </c>
      <c r="N114" s="184" t="s">
        <v>43</v>
      </c>
      <c r="O114" s="66"/>
      <c r="P114" s="185">
        <f>O114*H114</f>
        <v>0</v>
      </c>
      <c r="Q114" s="185">
        <v>0.00868</v>
      </c>
      <c r="R114" s="185">
        <f>Q114*H114</f>
        <v>0.06076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147</v>
      </c>
      <c r="AT114" s="187" t="s">
        <v>142</v>
      </c>
      <c r="AU114" s="187" t="s">
        <v>82</v>
      </c>
      <c r="AY114" s="19" t="s">
        <v>140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80</v>
      </c>
      <c r="BK114" s="188">
        <f>ROUND(I114*H114,2)</f>
        <v>0</v>
      </c>
      <c r="BL114" s="19" t="s">
        <v>147</v>
      </c>
      <c r="BM114" s="187" t="s">
        <v>196</v>
      </c>
    </row>
    <row r="115" spans="2:51" s="13" customFormat="1" ht="11.25">
      <c r="B115" s="189"/>
      <c r="C115" s="190"/>
      <c r="D115" s="191" t="s">
        <v>149</v>
      </c>
      <c r="E115" s="192" t="s">
        <v>19</v>
      </c>
      <c r="F115" s="193" t="s">
        <v>197</v>
      </c>
      <c r="G115" s="190"/>
      <c r="H115" s="194">
        <v>3</v>
      </c>
      <c r="I115" s="195"/>
      <c r="J115" s="190"/>
      <c r="K115" s="190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149</v>
      </c>
      <c r="AU115" s="200" t="s">
        <v>82</v>
      </c>
      <c r="AV115" s="13" t="s">
        <v>82</v>
      </c>
      <c r="AW115" s="13" t="s">
        <v>33</v>
      </c>
      <c r="AX115" s="13" t="s">
        <v>72</v>
      </c>
      <c r="AY115" s="200" t="s">
        <v>140</v>
      </c>
    </row>
    <row r="116" spans="2:51" s="13" customFormat="1" ht="11.25">
      <c r="B116" s="189"/>
      <c r="C116" s="190"/>
      <c r="D116" s="191" t="s">
        <v>149</v>
      </c>
      <c r="E116" s="192" t="s">
        <v>19</v>
      </c>
      <c r="F116" s="193" t="s">
        <v>198</v>
      </c>
      <c r="G116" s="190"/>
      <c r="H116" s="194">
        <v>4</v>
      </c>
      <c r="I116" s="195"/>
      <c r="J116" s="190"/>
      <c r="K116" s="190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149</v>
      </c>
      <c r="AU116" s="200" t="s">
        <v>82</v>
      </c>
      <c r="AV116" s="13" t="s">
        <v>82</v>
      </c>
      <c r="AW116" s="13" t="s">
        <v>33</v>
      </c>
      <c r="AX116" s="13" t="s">
        <v>72</v>
      </c>
      <c r="AY116" s="200" t="s">
        <v>140</v>
      </c>
    </row>
    <row r="117" spans="2:51" s="14" customFormat="1" ht="11.25">
      <c r="B117" s="201"/>
      <c r="C117" s="202"/>
      <c r="D117" s="191" t="s">
        <v>149</v>
      </c>
      <c r="E117" s="203" t="s">
        <v>19</v>
      </c>
      <c r="F117" s="204" t="s">
        <v>157</v>
      </c>
      <c r="G117" s="202"/>
      <c r="H117" s="205">
        <v>7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149</v>
      </c>
      <c r="AU117" s="211" t="s">
        <v>82</v>
      </c>
      <c r="AV117" s="14" t="s">
        <v>147</v>
      </c>
      <c r="AW117" s="14" t="s">
        <v>33</v>
      </c>
      <c r="AX117" s="14" t="s">
        <v>80</v>
      </c>
      <c r="AY117" s="211" t="s">
        <v>140</v>
      </c>
    </row>
    <row r="118" spans="1:65" s="2" customFormat="1" ht="48">
      <c r="A118" s="36"/>
      <c r="B118" s="37"/>
      <c r="C118" s="176" t="s">
        <v>199</v>
      </c>
      <c r="D118" s="176" t="s">
        <v>142</v>
      </c>
      <c r="E118" s="177" t="s">
        <v>200</v>
      </c>
      <c r="F118" s="178" t="s">
        <v>201</v>
      </c>
      <c r="G118" s="179" t="s">
        <v>195</v>
      </c>
      <c r="H118" s="180">
        <v>11</v>
      </c>
      <c r="I118" s="181"/>
      <c r="J118" s="182">
        <f>ROUND(I118*H118,2)</f>
        <v>0</v>
      </c>
      <c r="K118" s="178" t="s">
        <v>146</v>
      </c>
      <c r="L118" s="41"/>
      <c r="M118" s="183" t="s">
        <v>19</v>
      </c>
      <c r="N118" s="184" t="s">
        <v>43</v>
      </c>
      <c r="O118" s="66"/>
      <c r="P118" s="185">
        <f>O118*H118</f>
        <v>0</v>
      </c>
      <c r="Q118" s="185">
        <v>0.01269</v>
      </c>
      <c r="R118" s="185">
        <f>Q118*H118</f>
        <v>0.13959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147</v>
      </c>
      <c r="AT118" s="187" t="s">
        <v>142</v>
      </c>
      <c r="AU118" s="187" t="s">
        <v>82</v>
      </c>
      <c r="AY118" s="19" t="s">
        <v>140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80</v>
      </c>
      <c r="BK118" s="188">
        <f>ROUND(I118*H118,2)</f>
        <v>0</v>
      </c>
      <c r="BL118" s="19" t="s">
        <v>147</v>
      </c>
      <c r="BM118" s="187" t="s">
        <v>202</v>
      </c>
    </row>
    <row r="119" spans="2:51" s="13" customFormat="1" ht="11.25">
      <c r="B119" s="189"/>
      <c r="C119" s="190"/>
      <c r="D119" s="191" t="s">
        <v>149</v>
      </c>
      <c r="E119" s="192" t="s">
        <v>19</v>
      </c>
      <c r="F119" s="193" t="s">
        <v>203</v>
      </c>
      <c r="G119" s="190"/>
      <c r="H119" s="194">
        <v>7</v>
      </c>
      <c r="I119" s="195"/>
      <c r="J119" s="190"/>
      <c r="K119" s="190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149</v>
      </c>
      <c r="AU119" s="200" t="s">
        <v>82</v>
      </c>
      <c r="AV119" s="13" t="s">
        <v>82</v>
      </c>
      <c r="AW119" s="13" t="s">
        <v>33</v>
      </c>
      <c r="AX119" s="13" t="s">
        <v>72</v>
      </c>
      <c r="AY119" s="200" t="s">
        <v>140</v>
      </c>
    </row>
    <row r="120" spans="2:51" s="13" customFormat="1" ht="11.25">
      <c r="B120" s="189"/>
      <c r="C120" s="190"/>
      <c r="D120" s="191" t="s">
        <v>149</v>
      </c>
      <c r="E120" s="192" t="s">
        <v>19</v>
      </c>
      <c r="F120" s="193" t="s">
        <v>204</v>
      </c>
      <c r="G120" s="190"/>
      <c r="H120" s="194">
        <v>4</v>
      </c>
      <c r="I120" s="195"/>
      <c r="J120" s="190"/>
      <c r="K120" s="190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149</v>
      </c>
      <c r="AU120" s="200" t="s">
        <v>82</v>
      </c>
      <c r="AV120" s="13" t="s">
        <v>82</v>
      </c>
      <c r="AW120" s="13" t="s">
        <v>33</v>
      </c>
      <c r="AX120" s="13" t="s">
        <v>72</v>
      </c>
      <c r="AY120" s="200" t="s">
        <v>140</v>
      </c>
    </row>
    <row r="121" spans="2:51" s="14" customFormat="1" ht="11.25">
      <c r="B121" s="201"/>
      <c r="C121" s="202"/>
      <c r="D121" s="191" t="s">
        <v>149</v>
      </c>
      <c r="E121" s="203" t="s">
        <v>19</v>
      </c>
      <c r="F121" s="204" t="s">
        <v>157</v>
      </c>
      <c r="G121" s="202"/>
      <c r="H121" s="205">
        <v>11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149</v>
      </c>
      <c r="AU121" s="211" t="s">
        <v>82</v>
      </c>
      <c r="AV121" s="14" t="s">
        <v>147</v>
      </c>
      <c r="AW121" s="14" t="s">
        <v>33</v>
      </c>
      <c r="AX121" s="14" t="s">
        <v>80</v>
      </c>
      <c r="AY121" s="211" t="s">
        <v>140</v>
      </c>
    </row>
    <row r="122" spans="1:65" s="2" customFormat="1" ht="48">
      <c r="A122" s="36"/>
      <c r="B122" s="37"/>
      <c r="C122" s="176" t="s">
        <v>205</v>
      </c>
      <c r="D122" s="176" t="s">
        <v>142</v>
      </c>
      <c r="E122" s="177" t="s">
        <v>206</v>
      </c>
      <c r="F122" s="178" t="s">
        <v>207</v>
      </c>
      <c r="G122" s="179" t="s">
        <v>195</v>
      </c>
      <c r="H122" s="180">
        <v>10</v>
      </c>
      <c r="I122" s="181"/>
      <c r="J122" s="182">
        <f>ROUND(I122*H122,2)</f>
        <v>0</v>
      </c>
      <c r="K122" s="178" t="s">
        <v>146</v>
      </c>
      <c r="L122" s="41"/>
      <c r="M122" s="183" t="s">
        <v>19</v>
      </c>
      <c r="N122" s="184" t="s">
        <v>43</v>
      </c>
      <c r="O122" s="66"/>
      <c r="P122" s="185">
        <f>O122*H122</f>
        <v>0</v>
      </c>
      <c r="Q122" s="185">
        <v>0.0369</v>
      </c>
      <c r="R122" s="185">
        <f>Q122*H122</f>
        <v>0.369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147</v>
      </c>
      <c r="AT122" s="187" t="s">
        <v>142</v>
      </c>
      <c r="AU122" s="187" t="s">
        <v>82</v>
      </c>
      <c r="AY122" s="19" t="s">
        <v>140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80</v>
      </c>
      <c r="BK122" s="188">
        <f>ROUND(I122*H122,2)</f>
        <v>0</v>
      </c>
      <c r="BL122" s="19" t="s">
        <v>147</v>
      </c>
      <c r="BM122" s="187" t="s">
        <v>208</v>
      </c>
    </row>
    <row r="123" spans="2:51" s="13" customFormat="1" ht="11.25">
      <c r="B123" s="189"/>
      <c r="C123" s="190"/>
      <c r="D123" s="191" t="s">
        <v>149</v>
      </c>
      <c r="E123" s="192" t="s">
        <v>19</v>
      </c>
      <c r="F123" s="193" t="s">
        <v>209</v>
      </c>
      <c r="G123" s="190"/>
      <c r="H123" s="194">
        <v>4</v>
      </c>
      <c r="I123" s="195"/>
      <c r="J123" s="190"/>
      <c r="K123" s="190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149</v>
      </c>
      <c r="AU123" s="200" t="s">
        <v>82</v>
      </c>
      <c r="AV123" s="13" t="s">
        <v>82</v>
      </c>
      <c r="AW123" s="13" t="s">
        <v>33</v>
      </c>
      <c r="AX123" s="13" t="s">
        <v>72</v>
      </c>
      <c r="AY123" s="200" t="s">
        <v>140</v>
      </c>
    </row>
    <row r="124" spans="2:51" s="13" customFormat="1" ht="11.25">
      <c r="B124" s="189"/>
      <c r="C124" s="190"/>
      <c r="D124" s="191" t="s">
        <v>149</v>
      </c>
      <c r="E124" s="192" t="s">
        <v>19</v>
      </c>
      <c r="F124" s="193" t="s">
        <v>210</v>
      </c>
      <c r="G124" s="190"/>
      <c r="H124" s="194">
        <v>4</v>
      </c>
      <c r="I124" s="195"/>
      <c r="J124" s="190"/>
      <c r="K124" s="190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149</v>
      </c>
      <c r="AU124" s="200" t="s">
        <v>82</v>
      </c>
      <c r="AV124" s="13" t="s">
        <v>82</v>
      </c>
      <c r="AW124" s="13" t="s">
        <v>33</v>
      </c>
      <c r="AX124" s="13" t="s">
        <v>72</v>
      </c>
      <c r="AY124" s="200" t="s">
        <v>140</v>
      </c>
    </row>
    <row r="125" spans="2:51" s="13" customFormat="1" ht="11.25">
      <c r="B125" s="189"/>
      <c r="C125" s="190"/>
      <c r="D125" s="191" t="s">
        <v>149</v>
      </c>
      <c r="E125" s="192" t="s">
        <v>19</v>
      </c>
      <c r="F125" s="193" t="s">
        <v>211</v>
      </c>
      <c r="G125" s="190"/>
      <c r="H125" s="194">
        <v>2</v>
      </c>
      <c r="I125" s="195"/>
      <c r="J125" s="190"/>
      <c r="K125" s="190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149</v>
      </c>
      <c r="AU125" s="200" t="s">
        <v>82</v>
      </c>
      <c r="AV125" s="13" t="s">
        <v>82</v>
      </c>
      <c r="AW125" s="13" t="s">
        <v>33</v>
      </c>
      <c r="AX125" s="13" t="s">
        <v>72</v>
      </c>
      <c r="AY125" s="200" t="s">
        <v>140</v>
      </c>
    </row>
    <row r="126" spans="2:51" s="14" customFormat="1" ht="11.25">
      <c r="B126" s="201"/>
      <c r="C126" s="202"/>
      <c r="D126" s="191" t="s">
        <v>149</v>
      </c>
      <c r="E126" s="203" t="s">
        <v>19</v>
      </c>
      <c r="F126" s="204" t="s">
        <v>157</v>
      </c>
      <c r="G126" s="202"/>
      <c r="H126" s="205">
        <v>10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149</v>
      </c>
      <c r="AU126" s="211" t="s">
        <v>82</v>
      </c>
      <c r="AV126" s="14" t="s">
        <v>147</v>
      </c>
      <c r="AW126" s="14" t="s">
        <v>33</v>
      </c>
      <c r="AX126" s="14" t="s">
        <v>80</v>
      </c>
      <c r="AY126" s="211" t="s">
        <v>140</v>
      </c>
    </row>
    <row r="127" spans="1:65" s="2" customFormat="1" ht="24">
      <c r="A127" s="36"/>
      <c r="B127" s="37"/>
      <c r="C127" s="176" t="s">
        <v>212</v>
      </c>
      <c r="D127" s="176" t="s">
        <v>142</v>
      </c>
      <c r="E127" s="177" t="s">
        <v>213</v>
      </c>
      <c r="F127" s="178" t="s">
        <v>214</v>
      </c>
      <c r="G127" s="179" t="s">
        <v>95</v>
      </c>
      <c r="H127" s="180">
        <v>42.693</v>
      </c>
      <c r="I127" s="181"/>
      <c r="J127" s="182">
        <f>ROUND(I127*H127,2)</f>
        <v>0</v>
      </c>
      <c r="K127" s="178" t="s">
        <v>146</v>
      </c>
      <c r="L127" s="41"/>
      <c r="M127" s="183" t="s">
        <v>19</v>
      </c>
      <c r="N127" s="184" t="s">
        <v>43</v>
      </c>
      <c r="O127" s="66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147</v>
      </c>
      <c r="AT127" s="187" t="s">
        <v>142</v>
      </c>
      <c r="AU127" s="187" t="s">
        <v>82</v>
      </c>
      <c r="AY127" s="19" t="s">
        <v>140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80</v>
      </c>
      <c r="BK127" s="188">
        <f>ROUND(I127*H127,2)</f>
        <v>0</v>
      </c>
      <c r="BL127" s="19" t="s">
        <v>147</v>
      </c>
      <c r="BM127" s="187" t="s">
        <v>215</v>
      </c>
    </row>
    <row r="128" spans="2:51" s="13" customFormat="1" ht="11.25">
      <c r="B128" s="189"/>
      <c r="C128" s="190"/>
      <c r="D128" s="191" t="s">
        <v>149</v>
      </c>
      <c r="E128" s="192" t="s">
        <v>19</v>
      </c>
      <c r="F128" s="193" t="s">
        <v>216</v>
      </c>
      <c r="G128" s="190"/>
      <c r="H128" s="194">
        <v>42.693</v>
      </c>
      <c r="I128" s="195"/>
      <c r="J128" s="190"/>
      <c r="K128" s="190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149</v>
      </c>
      <c r="AU128" s="200" t="s">
        <v>82</v>
      </c>
      <c r="AV128" s="13" t="s">
        <v>82</v>
      </c>
      <c r="AW128" s="13" t="s">
        <v>33</v>
      </c>
      <c r="AX128" s="13" t="s">
        <v>72</v>
      </c>
      <c r="AY128" s="200" t="s">
        <v>140</v>
      </c>
    </row>
    <row r="129" spans="2:51" s="14" customFormat="1" ht="11.25">
      <c r="B129" s="201"/>
      <c r="C129" s="202"/>
      <c r="D129" s="191" t="s">
        <v>149</v>
      </c>
      <c r="E129" s="203" t="s">
        <v>19</v>
      </c>
      <c r="F129" s="204" t="s">
        <v>157</v>
      </c>
      <c r="G129" s="202"/>
      <c r="H129" s="205">
        <v>42.693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149</v>
      </c>
      <c r="AU129" s="211" t="s">
        <v>82</v>
      </c>
      <c r="AV129" s="14" t="s">
        <v>147</v>
      </c>
      <c r="AW129" s="14" t="s">
        <v>33</v>
      </c>
      <c r="AX129" s="14" t="s">
        <v>80</v>
      </c>
      <c r="AY129" s="211" t="s">
        <v>140</v>
      </c>
    </row>
    <row r="130" spans="1:65" s="2" customFormat="1" ht="24">
      <c r="A130" s="36"/>
      <c r="B130" s="37"/>
      <c r="C130" s="176" t="s">
        <v>217</v>
      </c>
      <c r="D130" s="176" t="s">
        <v>142</v>
      </c>
      <c r="E130" s="177" t="s">
        <v>218</v>
      </c>
      <c r="F130" s="178" t="s">
        <v>219</v>
      </c>
      <c r="G130" s="179" t="s">
        <v>95</v>
      </c>
      <c r="H130" s="180">
        <v>256.159</v>
      </c>
      <c r="I130" s="181"/>
      <c r="J130" s="182">
        <f>ROUND(I130*H130,2)</f>
        <v>0</v>
      </c>
      <c r="K130" s="178" t="s">
        <v>146</v>
      </c>
      <c r="L130" s="41"/>
      <c r="M130" s="183" t="s">
        <v>19</v>
      </c>
      <c r="N130" s="184" t="s">
        <v>43</v>
      </c>
      <c r="O130" s="66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147</v>
      </c>
      <c r="AT130" s="187" t="s">
        <v>142</v>
      </c>
      <c r="AU130" s="187" t="s">
        <v>82</v>
      </c>
      <c r="AY130" s="19" t="s">
        <v>140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80</v>
      </c>
      <c r="BK130" s="188">
        <f>ROUND(I130*H130,2)</f>
        <v>0</v>
      </c>
      <c r="BL130" s="19" t="s">
        <v>147</v>
      </c>
      <c r="BM130" s="187" t="s">
        <v>220</v>
      </c>
    </row>
    <row r="131" spans="2:51" s="15" customFormat="1" ht="11.25">
      <c r="B131" s="212"/>
      <c r="C131" s="213"/>
      <c r="D131" s="191" t="s">
        <v>149</v>
      </c>
      <c r="E131" s="214" t="s">
        <v>19</v>
      </c>
      <c r="F131" s="215" t="s">
        <v>221</v>
      </c>
      <c r="G131" s="213"/>
      <c r="H131" s="214" t="s">
        <v>19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149</v>
      </c>
      <c r="AU131" s="221" t="s">
        <v>82</v>
      </c>
      <c r="AV131" s="15" t="s">
        <v>80</v>
      </c>
      <c r="AW131" s="15" t="s">
        <v>33</v>
      </c>
      <c r="AX131" s="15" t="s">
        <v>72</v>
      </c>
      <c r="AY131" s="221" t="s">
        <v>140</v>
      </c>
    </row>
    <row r="132" spans="2:51" s="13" customFormat="1" ht="11.25">
      <c r="B132" s="189"/>
      <c r="C132" s="190"/>
      <c r="D132" s="191" t="s">
        <v>149</v>
      </c>
      <c r="E132" s="192" t="s">
        <v>19</v>
      </c>
      <c r="F132" s="193" t="s">
        <v>222</v>
      </c>
      <c r="G132" s="190"/>
      <c r="H132" s="194">
        <v>274.896</v>
      </c>
      <c r="I132" s="195"/>
      <c r="J132" s="190"/>
      <c r="K132" s="190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149</v>
      </c>
      <c r="AU132" s="200" t="s">
        <v>82</v>
      </c>
      <c r="AV132" s="13" t="s">
        <v>82</v>
      </c>
      <c r="AW132" s="13" t="s">
        <v>33</v>
      </c>
      <c r="AX132" s="13" t="s">
        <v>72</v>
      </c>
      <c r="AY132" s="200" t="s">
        <v>140</v>
      </c>
    </row>
    <row r="133" spans="2:51" s="13" customFormat="1" ht="11.25">
      <c r="B133" s="189"/>
      <c r="C133" s="190"/>
      <c r="D133" s="191" t="s">
        <v>149</v>
      </c>
      <c r="E133" s="192" t="s">
        <v>19</v>
      </c>
      <c r="F133" s="193" t="s">
        <v>223</v>
      </c>
      <c r="G133" s="190"/>
      <c r="H133" s="194">
        <v>10.238</v>
      </c>
      <c r="I133" s="195"/>
      <c r="J133" s="190"/>
      <c r="K133" s="190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149</v>
      </c>
      <c r="AU133" s="200" t="s">
        <v>82</v>
      </c>
      <c r="AV133" s="13" t="s">
        <v>82</v>
      </c>
      <c r="AW133" s="13" t="s">
        <v>33</v>
      </c>
      <c r="AX133" s="13" t="s">
        <v>72</v>
      </c>
      <c r="AY133" s="200" t="s">
        <v>140</v>
      </c>
    </row>
    <row r="134" spans="2:51" s="13" customFormat="1" ht="11.25">
      <c r="B134" s="189"/>
      <c r="C134" s="190"/>
      <c r="D134" s="191" t="s">
        <v>149</v>
      </c>
      <c r="E134" s="192" t="s">
        <v>19</v>
      </c>
      <c r="F134" s="193" t="s">
        <v>224</v>
      </c>
      <c r="G134" s="190"/>
      <c r="H134" s="194">
        <v>31.601</v>
      </c>
      <c r="I134" s="195"/>
      <c r="J134" s="190"/>
      <c r="K134" s="190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149</v>
      </c>
      <c r="AU134" s="200" t="s">
        <v>82</v>
      </c>
      <c r="AV134" s="13" t="s">
        <v>82</v>
      </c>
      <c r="AW134" s="13" t="s">
        <v>33</v>
      </c>
      <c r="AX134" s="13" t="s">
        <v>72</v>
      </c>
      <c r="AY134" s="200" t="s">
        <v>140</v>
      </c>
    </row>
    <row r="135" spans="2:51" s="13" customFormat="1" ht="11.25">
      <c r="B135" s="189"/>
      <c r="C135" s="190"/>
      <c r="D135" s="191" t="s">
        <v>149</v>
      </c>
      <c r="E135" s="192" t="s">
        <v>19</v>
      </c>
      <c r="F135" s="193" t="s">
        <v>225</v>
      </c>
      <c r="G135" s="190"/>
      <c r="H135" s="194">
        <v>29.889</v>
      </c>
      <c r="I135" s="195"/>
      <c r="J135" s="190"/>
      <c r="K135" s="190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149</v>
      </c>
      <c r="AU135" s="200" t="s">
        <v>82</v>
      </c>
      <c r="AV135" s="13" t="s">
        <v>82</v>
      </c>
      <c r="AW135" s="13" t="s">
        <v>33</v>
      </c>
      <c r="AX135" s="13" t="s">
        <v>72</v>
      </c>
      <c r="AY135" s="200" t="s">
        <v>140</v>
      </c>
    </row>
    <row r="136" spans="2:51" s="13" customFormat="1" ht="11.25">
      <c r="B136" s="189"/>
      <c r="C136" s="190"/>
      <c r="D136" s="191" t="s">
        <v>149</v>
      </c>
      <c r="E136" s="192" t="s">
        <v>19</v>
      </c>
      <c r="F136" s="193" t="s">
        <v>226</v>
      </c>
      <c r="G136" s="190"/>
      <c r="H136" s="194">
        <v>12.946</v>
      </c>
      <c r="I136" s="195"/>
      <c r="J136" s="190"/>
      <c r="K136" s="190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149</v>
      </c>
      <c r="AU136" s="200" t="s">
        <v>82</v>
      </c>
      <c r="AV136" s="13" t="s">
        <v>82</v>
      </c>
      <c r="AW136" s="13" t="s">
        <v>33</v>
      </c>
      <c r="AX136" s="13" t="s">
        <v>72</v>
      </c>
      <c r="AY136" s="200" t="s">
        <v>140</v>
      </c>
    </row>
    <row r="137" spans="2:51" s="13" customFormat="1" ht="11.25">
      <c r="B137" s="189"/>
      <c r="C137" s="190"/>
      <c r="D137" s="191" t="s">
        <v>149</v>
      </c>
      <c r="E137" s="192" t="s">
        <v>19</v>
      </c>
      <c r="F137" s="193" t="s">
        <v>227</v>
      </c>
      <c r="G137" s="190"/>
      <c r="H137" s="194">
        <v>7.97</v>
      </c>
      <c r="I137" s="195"/>
      <c r="J137" s="190"/>
      <c r="K137" s="190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149</v>
      </c>
      <c r="AU137" s="200" t="s">
        <v>82</v>
      </c>
      <c r="AV137" s="13" t="s">
        <v>82</v>
      </c>
      <c r="AW137" s="13" t="s">
        <v>33</v>
      </c>
      <c r="AX137" s="13" t="s">
        <v>72</v>
      </c>
      <c r="AY137" s="200" t="s">
        <v>140</v>
      </c>
    </row>
    <row r="138" spans="2:51" s="13" customFormat="1" ht="11.25">
      <c r="B138" s="189"/>
      <c r="C138" s="190"/>
      <c r="D138" s="191" t="s">
        <v>149</v>
      </c>
      <c r="E138" s="192" t="s">
        <v>19</v>
      </c>
      <c r="F138" s="193" t="s">
        <v>228</v>
      </c>
      <c r="G138" s="190"/>
      <c r="H138" s="194">
        <v>39.194</v>
      </c>
      <c r="I138" s="195"/>
      <c r="J138" s="190"/>
      <c r="K138" s="190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149</v>
      </c>
      <c r="AU138" s="200" t="s">
        <v>82</v>
      </c>
      <c r="AV138" s="13" t="s">
        <v>82</v>
      </c>
      <c r="AW138" s="13" t="s">
        <v>33</v>
      </c>
      <c r="AX138" s="13" t="s">
        <v>72</v>
      </c>
      <c r="AY138" s="200" t="s">
        <v>140</v>
      </c>
    </row>
    <row r="139" spans="2:51" s="13" customFormat="1" ht="11.25">
      <c r="B139" s="189"/>
      <c r="C139" s="190"/>
      <c r="D139" s="191" t="s">
        <v>149</v>
      </c>
      <c r="E139" s="192" t="s">
        <v>19</v>
      </c>
      <c r="F139" s="193" t="s">
        <v>229</v>
      </c>
      <c r="G139" s="190"/>
      <c r="H139" s="194">
        <v>10.673</v>
      </c>
      <c r="I139" s="195"/>
      <c r="J139" s="190"/>
      <c r="K139" s="190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149</v>
      </c>
      <c r="AU139" s="200" t="s">
        <v>82</v>
      </c>
      <c r="AV139" s="13" t="s">
        <v>82</v>
      </c>
      <c r="AW139" s="13" t="s">
        <v>33</v>
      </c>
      <c r="AX139" s="13" t="s">
        <v>72</v>
      </c>
      <c r="AY139" s="200" t="s">
        <v>140</v>
      </c>
    </row>
    <row r="140" spans="2:51" s="13" customFormat="1" ht="11.25">
      <c r="B140" s="189"/>
      <c r="C140" s="190"/>
      <c r="D140" s="191" t="s">
        <v>149</v>
      </c>
      <c r="E140" s="192" t="s">
        <v>19</v>
      </c>
      <c r="F140" s="193" t="s">
        <v>230</v>
      </c>
      <c r="G140" s="190"/>
      <c r="H140" s="194">
        <v>10.303</v>
      </c>
      <c r="I140" s="195"/>
      <c r="J140" s="190"/>
      <c r="K140" s="190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149</v>
      </c>
      <c r="AU140" s="200" t="s">
        <v>82</v>
      </c>
      <c r="AV140" s="13" t="s">
        <v>82</v>
      </c>
      <c r="AW140" s="13" t="s">
        <v>33</v>
      </c>
      <c r="AX140" s="13" t="s">
        <v>72</v>
      </c>
      <c r="AY140" s="200" t="s">
        <v>140</v>
      </c>
    </row>
    <row r="141" spans="2:51" s="13" customFormat="1" ht="11.25">
      <c r="B141" s="189"/>
      <c r="C141" s="190"/>
      <c r="D141" s="191" t="s">
        <v>149</v>
      </c>
      <c r="E141" s="192" t="s">
        <v>19</v>
      </c>
      <c r="F141" s="193" t="s">
        <v>231</v>
      </c>
      <c r="G141" s="190"/>
      <c r="H141" s="194">
        <v>17</v>
      </c>
      <c r="I141" s="195"/>
      <c r="J141" s="190"/>
      <c r="K141" s="190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149</v>
      </c>
      <c r="AU141" s="200" t="s">
        <v>82</v>
      </c>
      <c r="AV141" s="13" t="s">
        <v>82</v>
      </c>
      <c r="AW141" s="13" t="s">
        <v>33</v>
      </c>
      <c r="AX141" s="13" t="s">
        <v>72</v>
      </c>
      <c r="AY141" s="200" t="s">
        <v>140</v>
      </c>
    </row>
    <row r="142" spans="2:51" s="13" customFormat="1" ht="11.25">
      <c r="B142" s="189"/>
      <c r="C142" s="190"/>
      <c r="D142" s="191" t="s">
        <v>149</v>
      </c>
      <c r="E142" s="192" t="s">
        <v>19</v>
      </c>
      <c r="F142" s="193" t="s">
        <v>232</v>
      </c>
      <c r="G142" s="190"/>
      <c r="H142" s="194">
        <v>20.313</v>
      </c>
      <c r="I142" s="195"/>
      <c r="J142" s="190"/>
      <c r="K142" s="190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149</v>
      </c>
      <c r="AU142" s="200" t="s">
        <v>82</v>
      </c>
      <c r="AV142" s="13" t="s">
        <v>82</v>
      </c>
      <c r="AW142" s="13" t="s">
        <v>33</v>
      </c>
      <c r="AX142" s="13" t="s">
        <v>72</v>
      </c>
      <c r="AY142" s="200" t="s">
        <v>140</v>
      </c>
    </row>
    <row r="143" spans="2:51" s="13" customFormat="1" ht="11.25">
      <c r="B143" s="189"/>
      <c r="C143" s="190"/>
      <c r="D143" s="191" t="s">
        <v>149</v>
      </c>
      <c r="E143" s="192" t="s">
        <v>19</v>
      </c>
      <c r="F143" s="193" t="s">
        <v>233</v>
      </c>
      <c r="G143" s="190"/>
      <c r="H143" s="194">
        <v>106.4</v>
      </c>
      <c r="I143" s="195"/>
      <c r="J143" s="190"/>
      <c r="K143" s="190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149</v>
      </c>
      <c r="AU143" s="200" t="s">
        <v>82</v>
      </c>
      <c r="AV143" s="13" t="s">
        <v>82</v>
      </c>
      <c r="AW143" s="13" t="s">
        <v>33</v>
      </c>
      <c r="AX143" s="13" t="s">
        <v>72</v>
      </c>
      <c r="AY143" s="200" t="s">
        <v>140</v>
      </c>
    </row>
    <row r="144" spans="2:51" s="15" customFormat="1" ht="11.25">
      <c r="B144" s="212"/>
      <c r="C144" s="213"/>
      <c r="D144" s="191" t="s">
        <v>149</v>
      </c>
      <c r="E144" s="214" t="s">
        <v>19</v>
      </c>
      <c r="F144" s="215" t="s">
        <v>234</v>
      </c>
      <c r="G144" s="213"/>
      <c r="H144" s="214" t="s">
        <v>19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149</v>
      </c>
      <c r="AU144" s="221" t="s">
        <v>82</v>
      </c>
      <c r="AV144" s="15" t="s">
        <v>80</v>
      </c>
      <c r="AW144" s="15" t="s">
        <v>33</v>
      </c>
      <c r="AX144" s="15" t="s">
        <v>72</v>
      </c>
      <c r="AY144" s="221" t="s">
        <v>140</v>
      </c>
    </row>
    <row r="145" spans="2:51" s="13" customFormat="1" ht="11.25">
      <c r="B145" s="189"/>
      <c r="C145" s="190"/>
      <c r="D145" s="191" t="s">
        <v>149</v>
      </c>
      <c r="E145" s="192" t="s">
        <v>19</v>
      </c>
      <c r="F145" s="193" t="s">
        <v>235</v>
      </c>
      <c r="G145" s="190"/>
      <c r="H145" s="194">
        <v>-139.25</v>
      </c>
      <c r="I145" s="195"/>
      <c r="J145" s="190"/>
      <c r="K145" s="190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149</v>
      </c>
      <c r="AU145" s="200" t="s">
        <v>82</v>
      </c>
      <c r="AV145" s="13" t="s">
        <v>82</v>
      </c>
      <c r="AW145" s="13" t="s">
        <v>33</v>
      </c>
      <c r="AX145" s="13" t="s">
        <v>72</v>
      </c>
      <c r="AY145" s="200" t="s">
        <v>140</v>
      </c>
    </row>
    <row r="146" spans="2:51" s="13" customFormat="1" ht="11.25">
      <c r="B146" s="189"/>
      <c r="C146" s="190"/>
      <c r="D146" s="191" t="s">
        <v>149</v>
      </c>
      <c r="E146" s="192" t="s">
        <v>19</v>
      </c>
      <c r="F146" s="193" t="s">
        <v>236</v>
      </c>
      <c r="G146" s="190"/>
      <c r="H146" s="194">
        <v>-2.125</v>
      </c>
      <c r="I146" s="195"/>
      <c r="J146" s="190"/>
      <c r="K146" s="190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149</v>
      </c>
      <c r="AU146" s="200" t="s">
        <v>82</v>
      </c>
      <c r="AV146" s="13" t="s">
        <v>82</v>
      </c>
      <c r="AW146" s="13" t="s">
        <v>33</v>
      </c>
      <c r="AX146" s="13" t="s">
        <v>72</v>
      </c>
      <c r="AY146" s="200" t="s">
        <v>140</v>
      </c>
    </row>
    <row r="147" spans="2:51" s="13" customFormat="1" ht="11.25">
      <c r="B147" s="189"/>
      <c r="C147" s="190"/>
      <c r="D147" s="191" t="s">
        <v>149</v>
      </c>
      <c r="E147" s="192" t="s">
        <v>19</v>
      </c>
      <c r="F147" s="193" t="s">
        <v>237</v>
      </c>
      <c r="G147" s="190"/>
      <c r="H147" s="194">
        <v>-3.116</v>
      </c>
      <c r="I147" s="195"/>
      <c r="J147" s="190"/>
      <c r="K147" s="190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149</v>
      </c>
      <c r="AU147" s="200" t="s">
        <v>82</v>
      </c>
      <c r="AV147" s="13" t="s">
        <v>82</v>
      </c>
      <c r="AW147" s="13" t="s">
        <v>33</v>
      </c>
      <c r="AX147" s="13" t="s">
        <v>72</v>
      </c>
      <c r="AY147" s="200" t="s">
        <v>140</v>
      </c>
    </row>
    <row r="148" spans="2:51" s="14" customFormat="1" ht="11.25">
      <c r="B148" s="201"/>
      <c r="C148" s="202"/>
      <c r="D148" s="191" t="s">
        <v>149</v>
      </c>
      <c r="E148" s="203" t="s">
        <v>49</v>
      </c>
      <c r="F148" s="204" t="s">
        <v>157</v>
      </c>
      <c r="G148" s="202"/>
      <c r="H148" s="205">
        <v>426.932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149</v>
      </c>
      <c r="AU148" s="211" t="s">
        <v>82</v>
      </c>
      <c r="AV148" s="14" t="s">
        <v>147</v>
      </c>
      <c r="AW148" s="14" t="s">
        <v>33</v>
      </c>
      <c r="AX148" s="14" t="s">
        <v>72</v>
      </c>
      <c r="AY148" s="211" t="s">
        <v>140</v>
      </c>
    </row>
    <row r="149" spans="2:51" s="13" customFormat="1" ht="11.25">
      <c r="B149" s="189"/>
      <c r="C149" s="190"/>
      <c r="D149" s="191" t="s">
        <v>149</v>
      </c>
      <c r="E149" s="192" t="s">
        <v>19</v>
      </c>
      <c r="F149" s="193" t="s">
        <v>238</v>
      </c>
      <c r="G149" s="190"/>
      <c r="H149" s="194">
        <v>256.159</v>
      </c>
      <c r="I149" s="195"/>
      <c r="J149" s="190"/>
      <c r="K149" s="190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149</v>
      </c>
      <c r="AU149" s="200" t="s">
        <v>82</v>
      </c>
      <c r="AV149" s="13" t="s">
        <v>82</v>
      </c>
      <c r="AW149" s="13" t="s">
        <v>33</v>
      </c>
      <c r="AX149" s="13" t="s">
        <v>80</v>
      </c>
      <c r="AY149" s="200" t="s">
        <v>140</v>
      </c>
    </row>
    <row r="150" spans="1:65" s="2" customFormat="1" ht="24">
      <c r="A150" s="36"/>
      <c r="B150" s="37"/>
      <c r="C150" s="176" t="s">
        <v>8</v>
      </c>
      <c r="D150" s="176" t="s">
        <v>142</v>
      </c>
      <c r="E150" s="177" t="s">
        <v>239</v>
      </c>
      <c r="F150" s="178" t="s">
        <v>240</v>
      </c>
      <c r="G150" s="179" t="s">
        <v>95</v>
      </c>
      <c r="H150" s="180">
        <v>128.08</v>
      </c>
      <c r="I150" s="181"/>
      <c r="J150" s="182">
        <f>ROUND(I150*H150,2)</f>
        <v>0</v>
      </c>
      <c r="K150" s="178" t="s">
        <v>146</v>
      </c>
      <c r="L150" s="41"/>
      <c r="M150" s="183" t="s">
        <v>19</v>
      </c>
      <c r="N150" s="184" t="s">
        <v>43</v>
      </c>
      <c r="O150" s="66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147</v>
      </c>
      <c r="AT150" s="187" t="s">
        <v>142</v>
      </c>
      <c r="AU150" s="187" t="s">
        <v>82</v>
      </c>
      <c r="AY150" s="19" t="s">
        <v>140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9" t="s">
        <v>80</v>
      </c>
      <c r="BK150" s="188">
        <f>ROUND(I150*H150,2)</f>
        <v>0</v>
      </c>
      <c r="BL150" s="19" t="s">
        <v>147</v>
      </c>
      <c r="BM150" s="187" t="s">
        <v>241</v>
      </c>
    </row>
    <row r="151" spans="2:51" s="13" customFormat="1" ht="11.25">
      <c r="B151" s="189"/>
      <c r="C151" s="190"/>
      <c r="D151" s="191" t="s">
        <v>149</v>
      </c>
      <c r="E151" s="192" t="s">
        <v>19</v>
      </c>
      <c r="F151" s="193" t="s">
        <v>242</v>
      </c>
      <c r="G151" s="190"/>
      <c r="H151" s="194">
        <v>128.08</v>
      </c>
      <c r="I151" s="195"/>
      <c r="J151" s="190"/>
      <c r="K151" s="190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149</v>
      </c>
      <c r="AU151" s="200" t="s">
        <v>82</v>
      </c>
      <c r="AV151" s="13" t="s">
        <v>82</v>
      </c>
      <c r="AW151" s="13" t="s">
        <v>33</v>
      </c>
      <c r="AX151" s="13" t="s">
        <v>80</v>
      </c>
      <c r="AY151" s="200" t="s">
        <v>140</v>
      </c>
    </row>
    <row r="152" spans="1:65" s="2" customFormat="1" ht="24">
      <c r="A152" s="36"/>
      <c r="B152" s="37"/>
      <c r="C152" s="176" t="s">
        <v>243</v>
      </c>
      <c r="D152" s="176" t="s">
        <v>142</v>
      </c>
      <c r="E152" s="177" t="s">
        <v>244</v>
      </c>
      <c r="F152" s="178" t="s">
        <v>245</v>
      </c>
      <c r="G152" s="179" t="s">
        <v>95</v>
      </c>
      <c r="H152" s="180">
        <v>42.693</v>
      </c>
      <c r="I152" s="181"/>
      <c r="J152" s="182">
        <f>ROUND(I152*H152,2)</f>
        <v>0</v>
      </c>
      <c r="K152" s="178" t="s">
        <v>146</v>
      </c>
      <c r="L152" s="41"/>
      <c r="M152" s="183" t="s">
        <v>19</v>
      </c>
      <c r="N152" s="184" t="s">
        <v>43</v>
      </c>
      <c r="O152" s="66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147</v>
      </c>
      <c r="AT152" s="187" t="s">
        <v>142</v>
      </c>
      <c r="AU152" s="187" t="s">
        <v>82</v>
      </c>
      <c r="AY152" s="19" t="s">
        <v>140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9" t="s">
        <v>80</v>
      </c>
      <c r="BK152" s="188">
        <f>ROUND(I152*H152,2)</f>
        <v>0</v>
      </c>
      <c r="BL152" s="19" t="s">
        <v>147</v>
      </c>
      <c r="BM152" s="187" t="s">
        <v>246</v>
      </c>
    </row>
    <row r="153" spans="2:51" s="13" customFormat="1" ht="11.25">
      <c r="B153" s="189"/>
      <c r="C153" s="190"/>
      <c r="D153" s="191" t="s">
        <v>149</v>
      </c>
      <c r="E153" s="192" t="s">
        <v>19</v>
      </c>
      <c r="F153" s="193" t="s">
        <v>216</v>
      </c>
      <c r="G153" s="190"/>
      <c r="H153" s="194">
        <v>42.693</v>
      </c>
      <c r="I153" s="195"/>
      <c r="J153" s="190"/>
      <c r="K153" s="190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149</v>
      </c>
      <c r="AU153" s="200" t="s">
        <v>82</v>
      </c>
      <c r="AV153" s="13" t="s">
        <v>82</v>
      </c>
      <c r="AW153" s="13" t="s">
        <v>33</v>
      </c>
      <c r="AX153" s="13" t="s">
        <v>80</v>
      </c>
      <c r="AY153" s="200" t="s">
        <v>140</v>
      </c>
    </row>
    <row r="154" spans="1:65" s="2" customFormat="1" ht="21.75" customHeight="1">
      <c r="A154" s="36"/>
      <c r="B154" s="37"/>
      <c r="C154" s="176" t="s">
        <v>247</v>
      </c>
      <c r="D154" s="176" t="s">
        <v>142</v>
      </c>
      <c r="E154" s="177" t="s">
        <v>248</v>
      </c>
      <c r="F154" s="178" t="s">
        <v>249</v>
      </c>
      <c r="G154" s="179" t="s">
        <v>145</v>
      </c>
      <c r="H154" s="180">
        <v>1142.841</v>
      </c>
      <c r="I154" s="181"/>
      <c r="J154" s="182">
        <f>ROUND(I154*H154,2)</f>
        <v>0</v>
      </c>
      <c r="K154" s="178" t="s">
        <v>146</v>
      </c>
      <c r="L154" s="41"/>
      <c r="M154" s="183" t="s">
        <v>19</v>
      </c>
      <c r="N154" s="184" t="s">
        <v>43</v>
      </c>
      <c r="O154" s="66"/>
      <c r="P154" s="185">
        <f>O154*H154</f>
        <v>0</v>
      </c>
      <c r="Q154" s="185">
        <v>0.00084</v>
      </c>
      <c r="R154" s="185">
        <f>Q154*H154</f>
        <v>0.95998644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147</v>
      </c>
      <c r="AT154" s="187" t="s">
        <v>142</v>
      </c>
      <c r="AU154" s="187" t="s">
        <v>82</v>
      </c>
      <c r="AY154" s="19" t="s">
        <v>140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80</v>
      </c>
      <c r="BK154" s="188">
        <f>ROUND(I154*H154,2)</f>
        <v>0</v>
      </c>
      <c r="BL154" s="19" t="s">
        <v>147</v>
      </c>
      <c r="BM154" s="187" t="s">
        <v>250</v>
      </c>
    </row>
    <row r="155" spans="2:51" s="15" customFormat="1" ht="11.25">
      <c r="B155" s="212"/>
      <c r="C155" s="213"/>
      <c r="D155" s="191" t="s">
        <v>149</v>
      </c>
      <c r="E155" s="214" t="s">
        <v>19</v>
      </c>
      <c r="F155" s="215" t="s">
        <v>221</v>
      </c>
      <c r="G155" s="213"/>
      <c r="H155" s="214" t="s">
        <v>19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149</v>
      </c>
      <c r="AU155" s="221" t="s">
        <v>82</v>
      </c>
      <c r="AV155" s="15" t="s">
        <v>80</v>
      </c>
      <c r="AW155" s="15" t="s">
        <v>33</v>
      </c>
      <c r="AX155" s="15" t="s">
        <v>72</v>
      </c>
      <c r="AY155" s="221" t="s">
        <v>140</v>
      </c>
    </row>
    <row r="156" spans="2:51" s="13" customFormat="1" ht="11.25">
      <c r="B156" s="189"/>
      <c r="C156" s="190"/>
      <c r="D156" s="191" t="s">
        <v>149</v>
      </c>
      <c r="E156" s="192" t="s">
        <v>19</v>
      </c>
      <c r="F156" s="193" t="s">
        <v>251</v>
      </c>
      <c r="G156" s="190"/>
      <c r="H156" s="194">
        <v>549.792</v>
      </c>
      <c r="I156" s="195"/>
      <c r="J156" s="190"/>
      <c r="K156" s="190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149</v>
      </c>
      <c r="AU156" s="200" t="s">
        <v>82</v>
      </c>
      <c r="AV156" s="13" t="s">
        <v>82</v>
      </c>
      <c r="AW156" s="13" t="s">
        <v>33</v>
      </c>
      <c r="AX156" s="13" t="s">
        <v>72</v>
      </c>
      <c r="AY156" s="200" t="s">
        <v>140</v>
      </c>
    </row>
    <row r="157" spans="2:51" s="13" customFormat="1" ht="11.25">
      <c r="B157" s="189"/>
      <c r="C157" s="190"/>
      <c r="D157" s="191" t="s">
        <v>149</v>
      </c>
      <c r="E157" s="192" t="s">
        <v>19</v>
      </c>
      <c r="F157" s="193" t="s">
        <v>252</v>
      </c>
      <c r="G157" s="190"/>
      <c r="H157" s="194">
        <v>20.477</v>
      </c>
      <c r="I157" s="195"/>
      <c r="J157" s="190"/>
      <c r="K157" s="190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149</v>
      </c>
      <c r="AU157" s="200" t="s">
        <v>82</v>
      </c>
      <c r="AV157" s="13" t="s">
        <v>82</v>
      </c>
      <c r="AW157" s="13" t="s">
        <v>33</v>
      </c>
      <c r="AX157" s="13" t="s">
        <v>72</v>
      </c>
      <c r="AY157" s="200" t="s">
        <v>140</v>
      </c>
    </row>
    <row r="158" spans="2:51" s="13" customFormat="1" ht="11.25">
      <c r="B158" s="189"/>
      <c r="C158" s="190"/>
      <c r="D158" s="191" t="s">
        <v>149</v>
      </c>
      <c r="E158" s="192" t="s">
        <v>19</v>
      </c>
      <c r="F158" s="193" t="s">
        <v>253</v>
      </c>
      <c r="G158" s="190"/>
      <c r="H158" s="194">
        <v>63.202</v>
      </c>
      <c r="I158" s="195"/>
      <c r="J158" s="190"/>
      <c r="K158" s="190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149</v>
      </c>
      <c r="AU158" s="200" t="s">
        <v>82</v>
      </c>
      <c r="AV158" s="13" t="s">
        <v>82</v>
      </c>
      <c r="AW158" s="13" t="s">
        <v>33</v>
      </c>
      <c r="AX158" s="13" t="s">
        <v>72</v>
      </c>
      <c r="AY158" s="200" t="s">
        <v>140</v>
      </c>
    </row>
    <row r="159" spans="2:51" s="13" customFormat="1" ht="11.25">
      <c r="B159" s="189"/>
      <c r="C159" s="190"/>
      <c r="D159" s="191" t="s">
        <v>149</v>
      </c>
      <c r="E159" s="192" t="s">
        <v>19</v>
      </c>
      <c r="F159" s="193" t="s">
        <v>254</v>
      </c>
      <c r="G159" s="190"/>
      <c r="H159" s="194">
        <v>59.778</v>
      </c>
      <c r="I159" s="195"/>
      <c r="J159" s="190"/>
      <c r="K159" s="190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149</v>
      </c>
      <c r="AU159" s="200" t="s">
        <v>82</v>
      </c>
      <c r="AV159" s="13" t="s">
        <v>82</v>
      </c>
      <c r="AW159" s="13" t="s">
        <v>33</v>
      </c>
      <c r="AX159" s="13" t="s">
        <v>72</v>
      </c>
      <c r="AY159" s="200" t="s">
        <v>140</v>
      </c>
    </row>
    <row r="160" spans="2:51" s="13" customFormat="1" ht="11.25">
      <c r="B160" s="189"/>
      <c r="C160" s="190"/>
      <c r="D160" s="191" t="s">
        <v>149</v>
      </c>
      <c r="E160" s="192" t="s">
        <v>19</v>
      </c>
      <c r="F160" s="193" t="s">
        <v>255</v>
      </c>
      <c r="G160" s="190"/>
      <c r="H160" s="194">
        <v>25.891</v>
      </c>
      <c r="I160" s="195"/>
      <c r="J160" s="190"/>
      <c r="K160" s="190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149</v>
      </c>
      <c r="AU160" s="200" t="s">
        <v>82</v>
      </c>
      <c r="AV160" s="13" t="s">
        <v>82</v>
      </c>
      <c r="AW160" s="13" t="s">
        <v>33</v>
      </c>
      <c r="AX160" s="13" t="s">
        <v>72</v>
      </c>
      <c r="AY160" s="200" t="s">
        <v>140</v>
      </c>
    </row>
    <row r="161" spans="2:51" s="13" customFormat="1" ht="11.25">
      <c r="B161" s="189"/>
      <c r="C161" s="190"/>
      <c r="D161" s="191" t="s">
        <v>149</v>
      </c>
      <c r="E161" s="192" t="s">
        <v>19</v>
      </c>
      <c r="F161" s="193" t="s">
        <v>256</v>
      </c>
      <c r="G161" s="190"/>
      <c r="H161" s="194">
        <v>15.939</v>
      </c>
      <c r="I161" s="195"/>
      <c r="J161" s="190"/>
      <c r="K161" s="190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149</v>
      </c>
      <c r="AU161" s="200" t="s">
        <v>82</v>
      </c>
      <c r="AV161" s="13" t="s">
        <v>82</v>
      </c>
      <c r="AW161" s="13" t="s">
        <v>33</v>
      </c>
      <c r="AX161" s="13" t="s">
        <v>72</v>
      </c>
      <c r="AY161" s="200" t="s">
        <v>140</v>
      </c>
    </row>
    <row r="162" spans="2:51" s="13" customFormat="1" ht="11.25">
      <c r="B162" s="189"/>
      <c r="C162" s="190"/>
      <c r="D162" s="191" t="s">
        <v>149</v>
      </c>
      <c r="E162" s="192" t="s">
        <v>19</v>
      </c>
      <c r="F162" s="193" t="s">
        <v>257</v>
      </c>
      <c r="G162" s="190"/>
      <c r="H162" s="194">
        <v>78.387</v>
      </c>
      <c r="I162" s="195"/>
      <c r="J162" s="190"/>
      <c r="K162" s="190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149</v>
      </c>
      <c r="AU162" s="200" t="s">
        <v>82</v>
      </c>
      <c r="AV162" s="13" t="s">
        <v>82</v>
      </c>
      <c r="AW162" s="13" t="s">
        <v>33</v>
      </c>
      <c r="AX162" s="13" t="s">
        <v>72</v>
      </c>
      <c r="AY162" s="200" t="s">
        <v>140</v>
      </c>
    </row>
    <row r="163" spans="2:51" s="13" customFormat="1" ht="11.25">
      <c r="B163" s="189"/>
      <c r="C163" s="190"/>
      <c r="D163" s="191" t="s">
        <v>149</v>
      </c>
      <c r="E163" s="192" t="s">
        <v>19</v>
      </c>
      <c r="F163" s="193" t="s">
        <v>258</v>
      </c>
      <c r="G163" s="190"/>
      <c r="H163" s="194">
        <v>21.346</v>
      </c>
      <c r="I163" s="195"/>
      <c r="J163" s="190"/>
      <c r="K163" s="190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149</v>
      </c>
      <c r="AU163" s="200" t="s">
        <v>82</v>
      </c>
      <c r="AV163" s="13" t="s">
        <v>82</v>
      </c>
      <c r="AW163" s="13" t="s">
        <v>33</v>
      </c>
      <c r="AX163" s="13" t="s">
        <v>72</v>
      </c>
      <c r="AY163" s="200" t="s">
        <v>140</v>
      </c>
    </row>
    <row r="164" spans="2:51" s="13" customFormat="1" ht="11.25">
      <c r="B164" s="189"/>
      <c r="C164" s="190"/>
      <c r="D164" s="191" t="s">
        <v>149</v>
      </c>
      <c r="E164" s="192" t="s">
        <v>19</v>
      </c>
      <c r="F164" s="193" t="s">
        <v>259</v>
      </c>
      <c r="G164" s="190"/>
      <c r="H164" s="194">
        <v>20.605</v>
      </c>
      <c r="I164" s="195"/>
      <c r="J164" s="190"/>
      <c r="K164" s="190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149</v>
      </c>
      <c r="AU164" s="200" t="s">
        <v>82</v>
      </c>
      <c r="AV164" s="13" t="s">
        <v>82</v>
      </c>
      <c r="AW164" s="13" t="s">
        <v>33</v>
      </c>
      <c r="AX164" s="13" t="s">
        <v>72</v>
      </c>
      <c r="AY164" s="200" t="s">
        <v>140</v>
      </c>
    </row>
    <row r="165" spans="2:51" s="13" customFormat="1" ht="11.25">
      <c r="B165" s="189"/>
      <c r="C165" s="190"/>
      <c r="D165" s="191" t="s">
        <v>149</v>
      </c>
      <c r="E165" s="192" t="s">
        <v>19</v>
      </c>
      <c r="F165" s="193" t="s">
        <v>260</v>
      </c>
      <c r="G165" s="190"/>
      <c r="H165" s="194">
        <v>33.999</v>
      </c>
      <c r="I165" s="195"/>
      <c r="J165" s="190"/>
      <c r="K165" s="190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149</v>
      </c>
      <c r="AU165" s="200" t="s">
        <v>82</v>
      </c>
      <c r="AV165" s="13" t="s">
        <v>82</v>
      </c>
      <c r="AW165" s="13" t="s">
        <v>33</v>
      </c>
      <c r="AX165" s="13" t="s">
        <v>72</v>
      </c>
      <c r="AY165" s="200" t="s">
        <v>140</v>
      </c>
    </row>
    <row r="166" spans="2:51" s="13" customFormat="1" ht="11.25">
      <c r="B166" s="189"/>
      <c r="C166" s="190"/>
      <c r="D166" s="191" t="s">
        <v>149</v>
      </c>
      <c r="E166" s="192" t="s">
        <v>19</v>
      </c>
      <c r="F166" s="193" t="s">
        <v>261</v>
      </c>
      <c r="G166" s="190"/>
      <c r="H166" s="194">
        <v>40.625</v>
      </c>
      <c r="I166" s="195"/>
      <c r="J166" s="190"/>
      <c r="K166" s="190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149</v>
      </c>
      <c r="AU166" s="200" t="s">
        <v>82</v>
      </c>
      <c r="AV166" s="13" t="s">
        <v>82</v>
      </c>
      <c r="AW166" s="13" t="s">
        <v>33</v>
      </c>
      <c r="AX166" s="13" t="s">
        <v>72</v>
      </c>
      <c r="AY166" s="200" t="s">
        <v>140</v>
      </c>
    </row>
    <row r="167" spans="2:51" s="13" customFormat="1" ht="11.25">
      <c r="B167" s="189"/>
      <c r="C167" s="190"/>
      <c r="D167" s="191" t="s">
        <v>149</v>
      </c>
      <c r="E167" s="192" t="s">
        <v>19</v>
      </c>
      <c r="F167" s="193" t="s">
        <v>262</v>
      </c>
      <c r="G167" s="190"/>
      <c r="H167" s="194">
        <v>212.8</v>
      </c>
      <c r="I167" s="195"/>
      <c r="J167" s="190"/>
      <c r="K167" s="190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149</v>
      </c>
      <c r="AU167" s="200" t="s">
        <v>82</v>
      </c>
      <c r="AV167" s="13" t="s">
        <v>82</v>
      </c>
      <c r="AW167" s="13" t="s">
        <v>33</v>
      </c>
      <c r="AX167" s="13" t="s">
        <v>72</v>
      </c>
      <c r="AY167" s="200" t="s">
        <v>140</v>
      </c>
    </row>
    <row r="168" spans="2:51" s="14" customFormat="1" ht="11.25">
      <c r="B168" s="201"/>
      <c r="C168" s="202"/>
      <c r="D168" s="191" t="s">
        <v>149</v>
      </c>
      <c r="E168" s="203" t="s">
        <v>19</v>
      </c>
      <c r="F168" s="204" t="s">
        <v>157</v>
      </c>
      <c r="G168" s="202"/>
      <c r="H168" s="205">
        <v>1142.841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149</v>
      </c>
      <c r="AU168" s="211" t="s">
        <v>82</v>
      </c>
      <c r="AV168" s="14" t="s">
        <v>147</v>
      </c>
      <c r="AW168" s="14" t="s">
        <v>33</v>
      </c>
      <c r="AX168" s="14" t="s">
        <v>80</v>
      </c>
      <c r="AY168" s="211" t="s">
        <v>140</v>
      </c>
    </row>
    <row r="169" spans="1:65" s="2" customFormat="1" ht="24">
      <c r="A169" s="36"/>
      <c r="B169" s="37"/>
      <c r="C169" s="176" t="s">
        <v>263</v>
      </c>
      <c r="D169" s="176" t="s">
        <v>142</v>
      </c>
      <c r="E169" s="177" t="s">
        <v>264</v>
      </c>
      <c r="F169" s="178" t="s">
        <v>265</v>
      </c>
      <c r="G169" s="179" t="s">
        <v>145</v>
      </c>
      <c r="H169" s="180">
        <v>1142.841</v>
      </c>
      <c r="I169" s="181"/>
      <c r="J169" s="182">
        <f>ROUND(I169*H169,2)</f>
        <v>0</v>
      </c>
      <c r="K169" s="178" t="s">
        <v>146</v>
      </c>
      <c r="L169" s="41"/>
      <c r="M169" s="183" t="s">
        <v>19</v>
      </c>
      <c r="N169" s="184" t="s">
        <v>43</v>
      </c>
      <c r="O169" s="66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147</v>
      </c>
      <c r="AT169" s="187" t="s">
        <v>142</v>
      </c>
      <c r="AU169" s="187" t="s">
        <v>82</v>
      </c>
      <c r="AY169" s="19" t="s">
        <v>140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80</v>
      </c>
      <c r="BK169" s="188">
        <f>ROUND(I169*H169,2)</f>
        <v>0</v>
      </c>
      <c r="BL169" s="19" t="s">
        <v>147</v>
      </c>
      <c r="BM169" s="187" t="s">
        <v>266</v>
      </c>
    </row>
    <row r="170" spans="1:65" s="2" customFormat="1" ht="36">
      <c r="A170" s="36"/>
      <c r="B170" s="37"/>
      <c r="C170" s="176" t="s">
        <v>267</v>
      </c>
      <c r="D170" s="176" t="s">
        <v>142</v>
      </c>
      <c r="E170" s="177" t="s">
        <v>268</v>
      </c>
      <c r="F170" s="178" t="s">
        <v>269</v>
      </c>
      <c r="G170" s="179" t="s">
        <v>95</v>
      </c>
      <c r="H170" s="180">
        <v>596.561</v>
      </c>
      <c r="I170" s="181"/>
      <c r="J170" s="182">
        <f>ROUND(I170*H170,2)</f>
        <v>0</v>
      </c>
      <c r="K170" s="178" t="s">
        <v>146</v>
      </c>
      <c r="L170" s="41"/>
      <c r="M170" s="183" t="s">
        <v>19</v>
      </c>
      <c r="N170" s="184" t="s">
        <v>43</v>
      </c>
      <c r="O170" s="66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147</v>
      </c>
      <c r="AT170" s="187" t="s">
        <v>142</v>
      </c>
      <c r="AU170" s="187" t="s">
        <v>82</v>
      </c>
      <c r="AY170" s="19" t="s">
        <v>140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80</v>
      </c>
      <c r="BK170" s="188">
        <f>ROUND(I170*H170,2)</f>
        <v>0</v>
      </c>
      <c r="BL170" s="19" t="s">
        <v>147</v>
      </c>
      <c r="BM170" s="187" t="s">
        <v>270</v>
      </c>
    </row>
    <row r="171" spans="2:51" s="15" customFormat="1" ht="11.25">
      <c r="B171" s="212"/>
      <c r="C171" s="213"/>
      <c r="D171" s="191" t="s">
        <v>149</v>
      </c>
      <c r="E171" s="214" t="s">
        <v>19</v>
      </c>
      <c r="F171" s="215" t="s">
        <v>271</v>
      </c>
      <c r="G171" s="213"/>
      <c r="H171" s="214" t="s">
        <v>19</v>
      </c>
      <c r="I171" s="216"/>
      <c r="J171" s="213"/>
      <c r="K171" s="213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149</v>
      </c>
      <c r="AU171" s="221" t="s">
        <v>82</v>
      </c>
      <c r="AV171" s="15" t="s">
        <v>80</v>
      </c>
      <c r="AW171" s="15" t="s">
        <v>33</v>
      </c>
      <c r="AX171" s="15" t="s">
        <v>72</v>
      </c>
      <c r="AY171" s="221" t="s">
        <v>140</v>
      </c>
    </row>
    <row r="172" spans="2:51" s="13" customFormat="1" ht="11.25">
      <c r="B172" s="189"/>
      <c r="C172" s="190"/>
      <c r="D172" s="191" t="s">
        <v>149</v>
      </c>
      <c r="E172" s="192" t="s">
        <v>19</v>
      </c>
      <c r="F172" s="193" t="s">
        <v>272</v>
      </c>
      <c r="G172" s="190"/>
      <c r="H172" s="194">
        <v>169.629</v>
      </c>
      <c r="I172" s="195"/>
      <c r="J172" s="190"/>
      <c r="K172" s="190"/>
      <c r="L172" s="196"/>
      <c r="M172" s="197"/>
      <c r="N172" s="198"/>
      <c r="O172" s="198"/>
      <c r="P172" s="198"/>
      <c r="Q172" s="198"/>
      <c r="R172" s="198"/>
      <c r="S172" s="198"/>
      <c r="T172" s="199"/>
      <c r="AT172" s="200" t="s">
        <v>149</v>
      </c>
      <c r="AU172" s="200" t="s">
        <v>82</v>
      </c>
      <c r="AV172" s="13" t="s">
        <v>82</v>
      </c>
      <c r="AW172" s="13" t="s">
        <v>33</v>
      </c>
      <c r="AX172" s="13" t="s">
        <v>72</v>
      </c>
      <c r="AY172" s="200" t="s">
        <v>140</v>
      </c>
    </row>
    <row r="173" spans="2:51" s="13" customFormat="1" ht="11.25">
      <c r="B173" s="189"/>
      <c r="C173" s="190"/>
      <c r="D173" s="191" t="s">
        <v>149</v>
      </c>
      <c r="E173" s="192" t="s">
        <v>19</v>
      </c>
      <c r="F173" s="193" t="s">
        <v>273</v>
      </c>
      <c r="G173" s="190"/>
      <c r="H173" s="194">
        <v>426.932</v>
      </c>
      <c r="I173" s="195"/>
      <c r="J173" s="190"/>
      <c r="K173" s="190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149</v>
      </c>
      <c r="AU173" s="200" t="s">
        <v>82</v>
      </c>
      <c r="AV173" s="13" t="s">
        <v>82</v>
      </c>
      <c r="AW173" s="13" t="s">
        <v>33</v>
      </c>
      <c r="AX173" s="13" t="s">
        <v>72</v>
      </c>
      <c r="AY173" s="200" t="s">
        <v>140</v>
      </c>
    </row>
    <row r="174" spans="2:51" s="14" customFormat="1" ht="11.25">
      <c r="B174" s="201"/>
      <c r="C174" s="202"/>
      <c r="D174" s="191" t="s">
        <v>149</v>
      </c>
      <c r="E174" s="203" t="s">
        <v>19</v>
      </c>
      <c r="F174" s="204" t="s">
        <v>157</v>
      </c>
      <c r="G174" s="202"/>
      <c r="H174" s="205">
        <v>596.561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149</v>
      </c>
      <c r="AU174" s="211" t="s">
        <v>82</v>
      </c>
      <c r="AV174" s="14" t="s">
        <v>147</v>
      </c>
      <c r="AW174" s="14" t="s">
        <v>33</v>
      </c>
      <c r="AX174" s="14" t="s">
        <v>80</v>
      </c>
      <c r="AY174" s="211" t="s">
        <v>140</v>
      </c>
    </row>
    <row r="175" spans="1:65" s="2" customFormat="1" ht="36">
      <c r="A175" s="36"/>
      <c r="B175" s="37"/>
      <c r="C175" s="176" t="s">
        <v>274</v>
      </c>
      <c r="D175" s="176" t="s">
        <v>142</v>
      </c>
      <c r="E175" s="177" t="s">
        <v>275</v>
      </c>
      <c r="F175" s="178" t="s">
        <v>276</v>
      </c>
      <c r="G175" s="179" t="s">
        <v>95</v>
      </c>
      <c r="H175" s="180">
        <v>86.53</v>
      </c>
      <c r="I175" s="181"/>
      <c r="J175" s="182">
        <f>ROUND(I175*H175,2)</f>
        <v>0</v>
      </c>
      <c r="K175" s="178" t="s">
        <v>146</v>
      </c>
      <c r="L175" s="41"/>
      <c r="M175" s="183" t="s">
        <v>19</v>
      </c>
      <c r="N175" s="184" t="s">
        <v>43</v>
      </c>
      <c r="O175" s="66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147</v>
      </c>
      <c r="AT175" s="187" t="s">
        <v>142</v>
      </c>
      <c r="AU175" s="187" t="s">
        <v>82</v>
      </c>
      <c r="AY175" s="19" t="s">
        <v>140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9" t="s">
        <v>80</v>
      </c>
      <c r="BK175" s="188">
        <f>ROUND(I175*H175,2)</f>
        <v>0</v>
      </c>
      <c r="BL175" s="19" t="s">
        <v>147</v>
      </c>
      <c r="BM175" s="187" t="s">
        <v>277</v>
      </c>
    </row>
    <row r="176" spans="2:51" s="13" customFormat="1" ht="11.25">
      <c r="B176" s="189"/>
      <c r="C176" s="190"/>
      <c r="D176" s="191" t="s">
        <v>149</v>
      </c>
      <c r="E176" s="192" t="s">
        <v>19</v>
      </c>
      <c r="F176" s="193" t="s">
        <v>238</v>
      </c>
      <c r="G176" s="190"/>
      <c r="H176" s="194">
        <v>256.159</v>
      </c>
      <c r="I176" s="195"/>
      <c r="J176" s="190"/>
      <c r="K176" s="190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149</v>
      </c>
      <c r="AU176" s="200" t="s">
        <v>82</v>
      </c>
      <c r="AV176" s="13" t="s">
        <v>82</v>
      </c>
      <c r="AW176" s="13" t="s">
        <v>33</v>
      </c>
      <c r="AX176" s="13" t="s">
        <v>72</v>
      </c>
      <c r="AY176" s="200" t="s">
        <v>140</v>
      </c>
    </row>
    <row r="177" spans="2:51" s="13" customFormat="1" ht="11.25">
      <c r="B177" s="189"/>
      <c r="C177" s="190"/>
      <c r="D177" s="191" t="s">
        <v>149</v>
      </c>
      <c r="E177" s="192" t="s">
        <v>19</v>
      </c>
      <c r="F177" s="193" t="s">
        <v>278</v>
      </c>
      <c r="G177" s="190"/>
      <c r="H177" s="194">
        <v>-169.629</v>
      </c>
      <c r="I177" s="195"/>
      <c r="J177" s="190"/>
      <c r="K177" s="190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149</v>
      </c>
      <c r="AU177" s="200" t="s">
        <v>82</v>
      </c>
      <c r="AV177" s="13" t="s">
        <v>82</v>
      </c>
      <c r="AW177" s="13" t="s">
        <v>33</v>
      </c>
      <c r="AX177" s="13" t="s">
        <v>72</v>
      </c>
      <c r="AY177" s="200" t="s">
        <v>140</v>
      </c>
    </row>
    <row r="178" spans="2:51" s="14" customFormat="1" ht="11.25">
      <c r="B178" s="201"/>
      <c r="C178" s="202"/>
      <c r="D178" s="191" t="s">
        <v>149</v>
      </c>
      <c r="E178" s="203" t="s">
        <v>19</v>
      </c>
      <c r="F178" s="204" t="s">
        <v>157</v>
      </c>
      <c r="G178" s="202"/>
      <c r="H178" s="205">
        <v>86.53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149</v>
      </c>
      <c r="AU178" s="211" t="s">
        <v>82</v>
      </c>
      <c r="AV178" s="14" t="s">
        <v>147</v>
      </c>
      <c r="AW178" s="14" t="s">
        <v>33</v>
      </c>
      <c r="AX178" s="14" t="s">
        <v>80</v>
      </c>
      <c r="AY178" s="211" t="s">
        <v>140</v>
      </c>
    </row>
    <row r="179" spans="1:65" s="2" customFormat="1" ht="36">
      <c r="A179" s="36"/>
      <c r="B179" s="37"/>
      <c r="C179" s="176" t="s">
        <v>7</v>
      </c>
      <c r="D179" s="176" t="s">
        <v>142</v>
      </c>
      <c r="E179" s="177" t="s">
        <v>279</v>
      </c>
      <c r="F179" s="178" t="s">
        <v>280</v>
      </c>
      <c r="G179" s="179" t="s">
        <v>95</v>
      </c>
      <c r="H179" s="180">
        <v>170.773</v>
      </c>
      <c r="I179" s="181"/>
      <c r="J179" s="182">
        <f>ROUND(I179*H179,2)</f>
        <v>0</v>
      </c>
      <c r="K179" s="178" t="s">
        <v>146</v>
      </c>
      <c r="L179" s="41"/>
      <c r="M179" s="183" t="s">
        <v>19</v>
      </c>
      <c r="N179" s="184" t="s">
        <v>43</v>
      </c>
      <c r="O179" s="66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7" t="s">
        <v>147</v>
      </c>
      <c r="AT179" s="187" t="s">
        <v>142</v>
      </c>
      <c r="AU179" s="187" t="s">
        <v>82</v>
      </c>
      <c r="AY179" s="19" t="s">
        <v>140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9" t="s">
        <v>80</v>
      </c>
      <c r="BK179" s="188">
        <f>ROUND(I179*H179,2)</f>
        <v>0</v>
      </c>
      <c r="BL179" s="19" t="s">
        <v>147</v>
      </c>
      <c r="BM179" s="187" t="s">
        <v>281</v>
      </c>
    </row>
    <row r="180" spans="2:51" s="13" customFormat="1" ht="11.25">
      <c r="B180" s="189"/>
      <c r="C180" s="190"/>
      <c r="D180" s="191" t="s">
        <v>149</v>
      </c>
      <c r="E180" s="192" t="s">
        <v>19</v>
      </c>
      <c r="F180" s="193" t="s">
        <v>282</v>
      </c>
      <c r="G180" s="190"/>
      <c r="H180" s="194">
        <v>170.773</v>
      </c>
      <c r="I180" s="195"/>
      <c r="J180" s="190"/>
      <c r="K180" s="190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149</v>
      </c>
      <c r="AU180" s="200" t="s">
        <v>82</v>
      </c>
      <c r="AV180" s="13" t="s">
        <v>82</v>
      </c>
      <c r="AW180" s="13" t="s">
        <v>33</v>
      </c>
      <c r="AX180" s="13" t="s">
        <v>72</v>
      </c>
      <c r="AY180" s="200" t="s">
        <v>140</v>
      </c>
    </row>
    <row r="181" spans="2:51" s="14" customFormat="1" ht="11.25">
      <c r="B181" s="201"/>
      <c r="C181" s="202"/>
      <c r="D181" s="191" t="s">
        <v>149</v>
      </c>
      <c r="E181" s="203" t="s">
        <v>19</v>
      </c>
      <c r="F181" s="204" t="s">
        <v>157</v>
      </c>
      <c r="G181" s="202"/>
      <c r="H181" s="205">
        <v>170.773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149</v>
      </c>
      <c r="AU181" s="211" t="s">
        <v>82</v>
      </c>
      <c r="AV181" s="14" t="s">
        <v>147</v>
      </c>
      <c r="AW181" s="14" t="s">
        <v>33</v>
      </c>
      <c r="AX181" s="14" t="s">
        <v>80</v>
      </c>
      <c r="AY181" s="211" t="s">
        <v>140</v>
      </c>
    </row>
    <row r="182" spans="1:65" s="2" customFormat="1" ht="24">
      <c r="A182" s="36"/>
      <c r="B182" s="37"/>
      <c r="C182" s="176" t="s">
        <v>283</v>
      </c>
      <c r="D182" s="176" t="s">
        <v>142</v>
      </c>
      <c r="E182" s="177" t="s">
        <v>284</v>
      </c>
      <c r="F182" s="178" t="s">
        <v>285</v>
      </c>
      <c r="G182" s="179" t="s">
        <v>95</v>
      </c>
      <c r="H182" s="180">
        <v>426.932</v>
      </c>
      <c r="I182" s="181"/>
      <c r="J182" s="182">
        <f>ROUND(I182*H182,2)</f>
        <v>0</v>
      </c>
      <c r="K182" s="178" t="s">
        <v>146</v>
      </c>
      <c r="L182" s="41"/>
      <c r="M182" s="183" t="s">
        <v>19</v>
      </c>
      <c r="N182" s="184" t="s">
        <v>43</v>
      </c>
      <c r="O182" s="66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147</v>
      </c>
      <c r="AT182" s="187" t="s">
        <v>142</v>
      </c>
      <c r="AU182" s="187" t="s">
        <v>82</v>
      </c>
      <c r="AY182" s="19" t="s">
        <v>140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9" t="s">
        <v>80</v>
      </c>
      <c r="BK182" s="188">
        <f>ROUND(I182*H182,2)</f>
        <v>0</v>
      </c>
      <c r="BL182" s="19" t="s">
        <v>147</v>
      </c>
      <c r="BM182" s="187" t="s">
        <v>286</v>
      </c>
    </row>
    <row r="183" spans="2:51" s="15" customFormat="1" ht="11.25">
      <c r="B183" s="212"/>
      <c r="C183" s="213"/>
      <c r="D183" s="191" t="s">
        <v>149</v>
      </c>
      <c r="E183" s="214" t="s">
        <v>19</v>
      </c>
      <c r="F183" s="215" t="s">
        <v>271</v>
      </c>
      <c r="G183" s="213"/>
      <c r="H183" s="214" t="s">
        <v>19</v>
      </c>
      <c r="I183" s="216"/>
      <c r="J183" s="213"/>
      <c r="K183" s="213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149</v>
      </c>
      <c r="AU183" s="221" t="s">
        <v>82</v>
      </c>
      <c r="AV183" s="15" t="s">
        <v>80</v>
      </c>
      <c r="AW183" s="15" t="s">
        <v>33</v>
      </c>
      <c r="AX183" s="15" t="s">
        <v>72</v>
      </c>
      <c r="AY183" s="221" t="s">
        <v>140</v>
      </c>
    </row>
    <row r="184" spans="2:51" s="13" customFormat="1" ht="11.25">
      <c r="B184" s="189"/>
      <c r="C184" s="190"/>
      <c r="D184" s="191" t="s">
        <v>149</v>
      </c>
      <c r="E184" s="192" t="s">
        <v>19</v>
      </c>
      <c r="F184" s="193" t="s">
        <v>287</v>
      </c>
      <c r="G184" s="190"/>
      <c r="H184" s="194">
        <v>184.605</v>
      </c>
      <c r="I184" s="195"/>
      <c r="J184" s="190"/>
      <c r="K184" s="190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149</v>
      </c>
      <c r="AU184" s="200" t="s">
        <v>82</v>
      </c>
      <c r="AV184" s="13" t="s">
        <v>82</v>
      </c>
      <c r="AW184" s="13" t="s">
        <v>33</v>
      </c>
      <c r="AX184" s="13" t="s">
        <v>72</v>
      </c>
      <c r="AY184" s="200" t="s">
        <v>140</v>
      </c>
    </row>
    <row r="185" spans="2:51" s="13" customFormat="1" ht="11.25">
      <c r="B185" s="189"/>
      <c r="C185" s="190"/>
      <c r="D185" s="191" t="s">
        <v>149</v>
      </c>
      <c r="E185" s="192" t="s">
        <v>19</v>
      </c>
      <c r="F185" s="193" t="s">
        <v>288</v>
      </c>
      <c r="G185" s="190"/>
      <c r="H185" s="194">
        <v>242.327</v>
      </c>
      <c r="I185" s="195"/>
      <c r="J185" s="190"/>
      <c r="K185" s="190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149</v>
      </c>
      <c r="AU185" s="200" t="s">
        <v>82</v>
      </c>
      <c r="AV185" s="13" t="s">
        <v>82</v>
      </c>
      <c r="AW185" s="13" t="s">
        <v>33</v>
      </c>
      <c r="AX185" s="13" t="s">
        <v>72</v>
      </c>
      <c r="AY185" s="200" t="s">
        <v>140</v>
      </c>
    </row>
    <row r="186" spans="2:51" s="14" customFormat="1" ht="11.25">
      <c r="B186" s="201"/>
      <c r="C186" s="202"/>
      <c r="D186" s="191" t="s">
        <v>149</v>
      </c>
      <c r="E186" s="203" t="s">
        <v>19</v>
      </c>
      <c r="F186" s="204" t="s">
        <v>157</v>
      </c>
      <c r="G186" s="202"/>
      <c r="H186" s="205">
        <v>426.932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149</v>
      </c>
      <c r="AU186" s="211" t="s">
        <v>82</v>
      </c>
      <c r="AV186" s="14" t="s">
        <v>147</v>
      </c>
      <c r="AW186" s="14" t="s">
        <v>33</v>
      </c>
      <c r="AX186" s="14" t="s">
        <v>80</v>
      </c>
      <c r="AY186" s="211" t="s">
        <v>140</v>
      </c>
    </row>
    <row r="187" spans="1:65" s="2" customFormat="1" ht="24">
      <c r="A187" s="36"/>
      <c r="B187" s="37"/>
      <c r="C187" s="176" t="s">
        <v>289</v>
      </c>
      <c r="D187" s="176" t="s">
        <v>142</v>
      </c>
      <c r="E187" s="177" t="s">
        <v>290</v>
      </c>
      <c r="F187" s="178" t="s">
        <v>291</v>
      </c>
      <c r="G187" s="179" t="s">
        <v>292</v>
      </c>
      <c r="H187" s="180">
        <v>257.303</v>
      </c>
      <c r="I187" s="181"/>
      <c r="J187" s="182">
        <f>ROUND(I187*H187,2)</f>
        <v>0</v>
      </c>
      <c r="K187" s="178" t="s">
        <v>19</v>
      </c>
      <c r="L187" s="41"/>
      <c r="M187" s="183" t="s">
        <v>19</v>
      </c>
      <c r="N187" s="184" t="s">
        <v>43</v>
      </c>
      <c r="O187" s="66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147</v>
      </c>
      <c r="AT187" s="187" t="s">
        <v>142</v>
      </c>
      <c r="AU187" s="187" t="s">
        <v>82</v>
      </c>
      <c r="AY187" s="19" t="s">
        <v>140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9" t="s">
        <v>80</v>
      </c>
      <c r="BK187" s="188">
        <f>ROUND(I187*H187,2)</f>
        <v>0</v>
      </c>
      <c r="BL187" s="19" t="s">
        <v>147</v>
      </c>
      <c r="BM187" s="187" t="s">
        <v>293</v>
      </c>
    </row>
    <row r="188" spans="2:51" s="13" customFormat="1" ht="11.25">
      <c r="B188" s="189"/>
      <c r="C188" s="190"/>
      <c r="D188" s="191" t="s">
        <v>149</v>
      </c>
      <c r="E188" s="192" t="s">
        <v>19</v>
      </c>
      <c r="F188" s="193" t="s">
        <v>49</v>
      </c>
      <c r="G188" s="190"/>
      <c r="H188" s="194">
        <v>426.932</v>
      </c>
      <c r="I188" s="195"/>
      <c r="J188" s="190"/>
      <c r="K188" s="190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149</v>
      </c>
      <c r="AU188" s="200" t="s">
        <v>82</v>
      </c>
      <c r="AV188" s="13" t="s">
        <v>82</v>
      </c>
      <c r="AW188" s="13" t="s">
        <v>33</v>
      </c>
      <c r="AX188" s="13" t="s">
        <v>72</v>
      </c>
      <c r="AY188" s="200" t="s">
        <v>140</v>
      </c>
    </row>
    <row r="189" spans="2:51" s="13" customFormat="1" ht="11.25">
      <c r="B189" s="189"/>
      <c r="C189" s="190"/>
      <c r="D189" s="191" t="s">
        <v>149</v>
      </c>
      <c r="E189" s="192" t="s">
        <v>19</v>
      </c>
      <c r="F189" s="193" t="s">
        <v>294</v>
      </c>
      <c r="G189" s="190"/>
      <c r="H189" s="194">
        <v>-169.629</v>
      </c>
      <c r="I189" s="195"/>
      <c r="J189" s="190"/>
      <c r="K189" s="190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149</v>
      </c>
      <c r="AU189" s="200" t="s">
        <v>82</v>
      </c>
      <c r="AV189" s="13" t="s">
        <v>82</v>
      </c>
      <c r="AW189" s="13" t="s">
        <v>33</v>
      </c>
      <c r="AX189" s="13" t="s">
        <v>72</v>
      </c>
      <c r="AY189" s="200" t="s">
        <v>140</v>
      </c>
    </row>
    <row r="190" spans="2:51" s="14" customFormat="1" ht="11.25">
      <c r="B190" s="201"/>
      <c r="C190" s="202"/>
      <c r="D190" s="191" t="s">
        <v>149</v>
      </c>
      <c r="E190" s="203" t="s">
        <v>19</v>
      </c>
      <c r="F190" s="204" t="s">
        <v>157</v>
      </c>
      <c r="G190" s="202"/>
      <c r="H190" s="205">
        <v>257.303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149</v>
      </c>
      <c r="AU190" s="211" t="s">
        <v>82</v>
      </c>
      <c r="AV190" s="14" t="s">
        <v>147</v>
      </c>
      <c r="AW190" s="14" t="s">
        <v>33</v>
      </c>
      <c r="AX190" s="14" t="s">
        <v>80</v>
      </c>
      <c r="AY190" s="211" t="s">
        <v>140</v>
      </c>
    </row>
    <row r="191" spans="1:65" s="2" customFormat="1" ht="24">
      <c r="A191" s="36"/>
      <c r="B191" s="37"/>
      <c r="C191" s="176" t="s">
        <v>295</v>
      </c>
      <c r="D191" s="176" t="s">
        <v>142</v>
      </c>
      <c r="E191" s="177" t="s">
        <v>296</v>
      </c>
      <c r="F191" s="178" t="s">
        <v>297</v>
      </c>
      <c r="G191" s="179" t="s">
        <v>95</v>
      </c>
      <c r="H191" s="180">
        <v>426.932</v>
      </c>
      <c r="I191" s="181"/>
      <c r="J191" s="182">
        <f>ROUND(I191*H191,2)</f>
        <v>0</v>
      </c>
      <c r="K191" s="178" t="s">
        <v>146</v>
      </c>
      <c r="L191" s="41"/>
      <c r="M191" s="183" t="s">
        <v>19</v>
      </c>
      <c r="N191" s="184" t="s">
        <v>43</v>
      </c>
      <c r="O191" s="66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147</v>
      </c>
      <c r="AT191" s="187" t="s">
        <v>142</v>
      </c>
      <c r="AU191" s="187" t="s">
        <v>82</v>
      </c>
      <c r="AY191" s="19" t="s">
        <v>140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80</v>
      </c>
      <c r="BK191" s="188">
        <f>ROUND(I191*H191,2)</f>
        <v>0</v>
      </c>
      <c r="BL191" s="19" t="s">
        <v>147</v>
      </c>
      <c r="BM191" s="187" t="s">
        <v>298</v>
      </c>
    </row>
    <row r="192" spans="2:51" s="15" customFormat="1" ht="11.25">
      <c r="B192" s="212"/>
      <c r="C192" s="213"/>
      <c r="D192" s="191" t="s">
        <v>149</v>
      </c>
      <c r="E192" s="214" t="s">
        <v>19</v>
      </c>
      <c r="F192" s="215" t="s">
        <v>299</v>
      </c>
      <c r="G192" s="213"/>
      <c r="H192" s="214" t="s">
        <v>19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149</v>
      </c>
      <c r="AU192" s="221" t="s">
        <v>82</v>
      </c>
      <c r="AV192" s="15" t="s">
        <v>80</v>
      </c>
      <c r="AW192" s="15" t="s">
        <v>33</v>
      </c>
      <c r="AX192" s="15" t="s">
        <v>72</v>
      </c>
      <c r="AY192" s="221" t="s">
        <v>140</v>
      </c>
    </row>
    <row r="193" spans="2:51" s="13" customFormat="1" ht="11.25">
      <c r="B193" s="189"/>
      <c r="C193" s="190"/>
      <c r="D193" s="191" t="s">
        <v>149</v>
      </c>
      <c r="E193" s="192" t="s">
        <v>19</v>
      </c>
      <c r="F193" s="193" t="s">
        <v>287</v>
      </c>
      <c r="G193" s="190"/>
      <c r="H193" s="194">
        <v>184.605</v>
      </c>
      <c r="I193" s="195"/>
      <c r="J193" s="190"/>
      <c r="K193" s="190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149</v>
      </c>
      <c r="AU193" s="200" t="s">
        <v>82</v>
      </c>
      <c r="AV193" s="13" t="s">
        <v>82</v>
      </c>
      <c r="AW193" s="13" t="s">
        <v>33</v>
      </c>
      <c r="AX193" s="13" t="s">
        <v>72</v>
      </c>
      <c r="AY193" s="200" t="s">
        <v>140</v>
      </c>
    </row>
    <row r="194" spans="2:51" s="13" customFormat="1" ht="11.25">
      <c r="B194" s="189"/>
      <c r="C194" s="190"/>
      <c r="D194" s="191" t="s">
        <v>149</v>
      </c>
      <c r="E194" s="192" t="s">
        <v>19</v>
      </c>
      <c r="F194" s="193" t="s">
        <v>300</v>
      </c>
      <c r="G194" s="190"/>
      <c r="H194" s="194">
        <v>169.629</v>
      </c>
      <c r="I194" s="195"/>
      <c r="J194" s="190"/>
      <c r="K194" s="190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149</v>
      </c>
      <c r="AU194" s="200" t="s">
        <v>82</v>
      </c>
      <c r="AV194" s="13" t="s">
        <v>82</v>
      </c>
      <c r="AW194" s="13" t="s">
        <v>33</v>
      </c>
      <c r="AX194" s="13" t="s">
        <v>72</v>
      </c>
      <c r="AY194" s="200" t="s">
        <v>140</v>
      </c>
    </row>
    <row r="195" spans="2:51" s="13" customFormat="1" ht="11.25">
      <c r="B195" s="189"/>
      <c r="C195" s="190"/>
      <c r="D195" s="191" t="s">
        <v>149</v>
      </c>
      <c r="E195" s="192" t="s">
        <v>19</v>
      </c>
      <c r="F195" s="193" t="s">
        <v>301</v>
      </c>
      <c r="G195" s="190"/>
      <c r="H195" s="194">
        <v>72.698</v>
      </c>
      <c r="I195" s="195"/>
      <c r="J195" s="190"/>
      <c r="K195" s="190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149</v>
      </c>
      <c r="AU195" s="200" t="s">
        <v>82</v>
      </c>
      <c r="AV195" s="13" t="s">
        <v>82</v>
      </c>
      <c r="AW195" s="13" t="s">
        <v>33</v>
      </c>
      <c r="AX195" s="13" t="s">
        <v>72</v>
      </c>
      <c r="AY195" s="200" t="s">
        <v>140</v>
      </c>
    </row>
    <row r="196" spans="2:51" s="14" customFormat="1" ht="11.25">
      <c r="B196" s="201"/>
      <c r="C196" s="202"/>
      <c r="D196" s="191" t="s">
        <v>149</v>
      </c>
      <c r="E196" s="203" t="s">
        <v>19</v>
      </c>
      <c r="F196" s="204" t="s">
        <v>157</v>
      </c>
      <c r="G196" s="202"/>
      <c r="H196" s="205">
        <v>426.932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149</v>
      </c>
      <c r="AU196" s="211" t="s">
        <v>82</v>
      </c>
      <c r="AV196" s="14" t="s">
        <v>147</v>
      </c>
      <c r="AW196" s="14" t="s">
        <v>33</v>
      </c>
      <c r="AX196" s="14" t="s">
        <v>80</v>
      </c>
      <c r="AY196" s="211" t="s">
        <v>140</v>
      </c>
    </row>
    <row r="197" spans="1:65" s="2" customFormat="1" ht="16.5" customHeight="1">
      <c r="A197" s="36"/>
      <c r="B197" s="37"/>
      <c r="C197" s="176" t="s">
        <v>302</v>
      </c>
      <c r="D197" s="176" t="s">
        <v>142</v>
      </c>
      <c r="E197" s="177" t="s">
        <v>303</v>
      </c>
      <c r="F197" s="178" t="s">
        <v>304</v>
      </c>
      <c r="G197" s="179" t="s">
        <v>95</v>
      </c>
      <c r="H197" s="180">
        <v>169.629</v>
      </c>
      <c r="I197" s="181"/>
      <c r="J197" s="182">
        <f>ROUND(I197*H197,2)</f>
        <v>0</v>
      </c>
      <c r="K197" s="178" t="s">
        <v>19</v>
      </c>
      <c r="L197" s="41"/>
      <c r="M197" s="183" t="s">
        <v>19</v>
      </c>
      <c r="N197" s="184" t="s">
        <v>43</v>
      </c>
      <c r="O197" s="66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147</v>
      </c>
      <c r="AT197" s="187" t="s">
        <v>142</v>
      </c>
      <c r="AU197" s="187" t="s">
        <v>82</v>
      </c>
      <c r="AY197" s="19" t="s">
        <v>140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9" t="s">
        <v>80</v>
      </c>
      <c r="BK197" s="188">
        <f>ROUND(I197*H197,2)</f>
        <v>0</v>
      </c>
      <c r="BL197" s="19" t="s">
        <v>147</v>
      </c>
      <c r="BM197" s="187" t="s">
        <v>305</v>
      </c>
    </row>
    <row r="198" spans="2:51" s="15" customFormat="1" ht="11.25">
      <c r="B198" s="212"/>
      <c r="C198" s="213"/>
      <c r="D198" s="191" t="s">
        <v>149</v>
      </c>
      <c r="E198" s="214" t="s">
        <v>19</v>
      </c>
      <c r="F198" s="215" t="s">
        <v>306</v>
      </c>
      <c r="G198" s="213"/>
      <c r="H198" s="214" t="s">
        <v>19</v>
      </c>
      <c r="I198" s="216"/>
      <c r="J198" s="213"/>
      <c r="K198" s="213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149</v>
      </c>
      <c r="AU198" s="221" t="s">
        <v>82</v>
      </c>
      <c r="AV198" s="15" t="s">
        <v>80</v>
      </c>
      <c r="AW198" s="15" t="s">
        <v>33</v>
      </c>
      <c r="AX198" s="15" t="s">
        <v>72</v>
      </c>
      <c r="AY198" s="221" t="s">
        <v>140</v>
      </c>
    </row>
    <row r="199" spans="2:51" s="13" customFormat="1" ht="11.25">
      <c r="B199" s="189"/>
      <c r="C199" s="190"/>
      <c r="D199" s="191" t="s">
        <v>149</v>
      </c>
      <c r="E199" s="192" t="s">
        <v>19</v>
      </c>
      <c r="F199" s="193" t="s">
        <v>307</v>
      </c>
      <c r="G199" s="190"/>
      <c r="H199" s="194">
        <v>169.629</v>
      </c>
      <c r="I199" s="195"/>
      <c r="J199" s="190"/>
      <c r="K199" s="190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149</v>
      </c>
      <c r="AU199" s="200" t="s">
        <v>82</v>
      </c>
      <c r="AV199" s="13" t="s">
        <v>82</v>
      </c>
      <c r="AW199" s="13" t="s">
        <v>33</v>
      </c>
      <c r="AX199" s="13" t="s">
        <v>72</v>
      </c>
      <c r="AY199" s="200" t="s">
        <v>140</v>
      </c>
    </row>
    <row r="200" spans="2:51" s="14" customFormat="1" ht="11.25">
      <c r="B200" s="201"/>
      <c r="C200" s="202"/>
      <c r="D200" s="191" t="s">
        <v>149</v>
      </c>
      <c r="E200" s="203" t="s">
        <v>19</v>
      </c>
      <c r="F200" s="204" t="s">
        <v>157</v>
      </c>
      <c r="G200" s="202"/>
      <c r="H200" s="205">
        <v>169.629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149</v>
      </c>
      <c r="AU200" s="211" t="s">
        <v>82</v>
      </c>
      <c r="AV200" s="14" t="s">
        <v>147</v>
      </c>
      <c r="AW200" s="14" t="s">
        <v>33</v>
      </c>
      <c r="AX200" s="14" t="s">
        <v>80</v>
      </c>
      <c r="AY200" s="211" t="s">
        <v>140</v>
      </c>
    </row>
    <row r="201" spans="1:65" s="2" customFormat="1" ht="24">
      <c r="A201" s="36"/>
      <c r="B201" s="37"/>
      <c r="C201" s="176" t="s">
        <v>308</v>
      </c>
      <c r="D201" s="176" t="s">
        <v>142</v>
      </c>
      <c r="E201" s="177" t="s">
        <v>309</v>
      </c>
      <c r="F201" s="178" t="s">
        <v>310</v>
      </c>
      <c r="G201" s="179" t="s">
        <v>95</v>
      </c>
      <c r="H201" s="180">
        <v>242.327</v>
      </c>
      <c r="I201" s="181"/>
      <c r="J201" s="182">
        <f>ROUND(I201*H201,2)</f>
        <v>0</v>
      </c>
      <c r="K201" s="178" t="s">
        <v>146</v>
      </c>
      <c r="L201" s="41"/>
      <c r="M201" s="183" t="s">
        <v>19</v>
      </c>
      <c r="N201" s="184" t="s">
        <v>43</v>
      </c>
      <c r="O201" s="66"/>
      <c r="P201" s="185">
        <f>O201*H201</f>
        <v>0</v>
      </c>
      <c r="Q201" s="185">
        <v>0</v>
      </c>
      <c r="R201" s="185">
        <f>Q201*H201</f>
        <v>0</v>
      </c>
      <c r="S201" s="185">
        <v>0</v>
      </c>
      <c r="T201" s="18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147</v>
      </c>
      <c r="AT201" s="187" t="s">
        <v>142</v>
      </c>
      <c r="AU201" s="187" t="s">
        <v>82</v>
      </c>
      <c r="AY201" s="19" t="s">
        <v>140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9" t="s">
        <v>80</v>
      </c>
      <c r="BK201" s="188">
        <f>ROUND(I201*H201,2)</f>
        <v>0</v>
      </c>
      <c r="BL201" s="19" t="s">
        <v>147</v>
      </c>
      <c r="BM201" s="187" t="s">
        <v>311</v>
      </c>
    </row>
    <row r="202" spans="2:51" s="13" customFormat="1" ht="11.25">
      <c r="B202" s="189"/>
      <c r="C202" s="190"/>
      <c r="D202" s="191" t="s">
        <v>149</v>
      </c>
      <c r="E202" s="192" t="s">
        <v>19</v>
      </c>
      <c r="F202" s="193" t="s">
        <v>312</v>
      </c>
      <c r="G202" s="190"/>
      <c r="H202" s="194">
        <v>242.327</v>
      </c>
      <c r="I202" s="195"/>
      <c r="J202" s="190"/>
      <c r="K202" s="190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149</v>
      </c>
      <c r="AU202" s="200" t="s">
        <v>82</v>
      </c>
      <c r="AV202" s="13" t="s">
        <v>82</v>
      </c>
      <c r="AW202" s="13" t="s">
        <v>33</v>
      </c>
      <c r="AX202" s="13" t="s">
        <v>72</v>
      </c>
      <c r="AY202" s="200" t="s">
        <v>140</v>
      </c>
    </row>
    <row r="203" spans="2:51" s="14" customFormat="1" ht="11.25">
      <c r="B203" s="201"/>
      <c r="C203" s="202"/>
      <c r="D203" s="191" t="s">
        <v>149</v>
      </c>
      <c r="E203" s="203" t="s">
        <v>103</v>
      </c>
      <c r="F203" s="204" t="s">
        <v>157</v>
      </c>
      <c r="G203" s="202"/>
      <c r="H203" s="205">
        <v>242.327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149</v>
      </c>
      <c r="AU203" s="211" t="s">
        <v>82</v>
      </c>
      <c r="AV203" s="14" t="s">
        <v>147</v>
      </c>
      <c r="AW203" s="14" t="s">
        <v>33</v>
      </c>
      <c r="AX203" s="14" t="s">
        <v>80</v>
      </c>
      <c r="AY203" s="211" t="s">
        <v>140</v>
      </c>
    </row>
    <row r="204" spans="1:65" s="2" customFormat="1" ht="16.5" customHeight="1">
      <c r="A204" s="36"/>
      <c r="B204" s="37"/>
      <c r="C204" s="222" t="s">
        <v>313</v>
      </c>
      <c r="D204" s="222" t="s">
        <v>314</v>
      </c>
      <c r="E204" s="223" t="s">
        <v>315</v>
      </c>
      <c r="F204" s="224" t="s">
        <v>316</v>
      </c>
      <c r="G204" s="225" t="s">
        <v>292</v>
      </c>
      <c r="H204" s="226">
        <v>130.856</v>
      </c>
      <c r="I204" s="227"/>
      <c r="J204" s="228">
        <f>ROUND(I204*H204,2)</f>
        <v>0</v>
      </c>
      <c r="K204" s="224" t="s">
        <v>19</v>
      </c>
      <c r="L204" s="229"/>
      <c r="M204" s="230" t="s">
        <v>19</v>
      </c>
      <c r="N204" s="231" t="s">
        <v>43</v>
      </c>
      <c r="O204" s="66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7" t="s">
        <v>182</v>
      </c>
      <c r="AT204" s="187" t="s">
        <v>314</v>
      </c>
      <c r="AU204" s="187" t="s">
        <v>82</v>
      </c>
      <c r="AY204" s="19" t="s">
        <v>140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9" t="s">
        <v>80</v>
      </c>
      <c r="BK204" s="188">
        <f>ROUND(I204*H204,2)</f>
        <v>0</v>
      </c>
      <c r="BL204" s="19" t="s">
        <v>147</v>
      </c>
      <c r="BM204" s="187" t="s">
        <v>317</v>
      </c>
    </row>
    <row r="205" spans="1:47" s="2" customFormat="1" ht="19.5">
      <c r="A205" s="36"/>
      <c r="B205" s="37"/>
      <c r="C205" s="38"/>
      <c r="D205" s="191" t="s">
        <v>318</v>
      </c>
      <c r="E205" s="38"/>
      <c r="F205" s="232" t="s">
        <v>319</v>
      </c>
      <c r="G205" s="38"/>
      <c r="H205" s="38"/>
      <c r="I205" s="233"/>
      <c r="J205" s="38"/>
      <c r="K205" s="38"/>
      <c r="L205" s="41"/>
      <c r="M205" s="234"/>
      <c r="N205" s="235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318</v>
      </c>
      <c r="AU205" s="19" t="s">
        <v>82</v>
      </c>
    </row>
    <row r="206" spans="2:51" s="13" customFormat="1" ht="11.25">
      <c r="B206" s="189"/>
      <c r="C206" s="190"/>
      <c r="D206" s="191" t="s">
        <v>149</v>
      </c>
      <c r="E206" s="192" t="s">
        <v>19</v>
      </c>
      <c r="F206" s="193" t="s">
        <v>320</v>
      </c>
      <c r="G206" s="190"/>
      <c r="H206" s="194">
        <v>72.698</v>
      </c>
      <c r="I206" s="195"/>
      <c r="J206" s="190"/>
      <c r="K206" s="190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149</v>
      </c>
      <c r="AU206" s="200" t="s">
        <v>82</v>
      </c>
      <c r="AV206" s="13" t="s">
        <v>82</v>
      </c>
      <c r="AW206" s="13" t="s">
        <v>33</v>
      </c>
      <c r="AX206" s="13" t="s">
        <v>72</v>
      </c>
      <c r="AY206" s="200" t="s">
        <v>140</v>
      </c>
    </row>
    <row r="207" spans="2:51" s="14" customFormat="1" ht="11.25">
      <c r="B207" s="201"/>
      <c r="C207" s="202"/>
      <c r="D207" s="191" t="s">
        <v>149</v>
      </c>
      <c r="E207" s="203" t="s">
        <v>19</v>
      </c>
      <c r="F207" s="204" t="s">
        <v>157</v>
      </c>
      <c r="G207" s="202"/>
      <c r="H207" s="205">
        <v>72.698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149</v>
      </c>
      <c r="AU207" s="211" t="s">
        <v>82</v>
      </c>
      <c r="AV207" s="14" t="s">
        <v>147</v>
      </c>
      <c r="AW207" s="14" t="s">
        <v>33</v>
      </c>
      <c r="AX207" s="14" t="s">
        <v>80</v>
      </c>
      <c r="AY207" s="211" t="s">
        <v>140</v>
      </c>
    </row>
    <row r="208" spans="2:51" s="13" customFormat="1" ht="11.25">
      <c r="B208" s="189"/>
      <c r="C208" s="190"/>
      <c r="D208" s="191" t="s">
        <v>149</v>
      </c>
      <c r="E208" s="190"/>
      <c r="F208" s="193" t="s">
        <v>321</v>
      </c>
      <c r="G208" s="190"/>
      <c r="H208" s="194">
        <v>130.856</v>
      </c>
      <c r="I208" s="195"/>
      <c r="J208" s="190"/>
      <c r="K208" s="190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149</v>
      </c>
      <c r="AU208" s="200" t="s">
        <v>82</v>
      </c>
      <c r="AV208" s="13" t="s">
        <v>82</v>
      </c>
      <c r="AW208" s="13" t="s">
        <v>4</v>
      </c>
      <c r="AX208" s="13" t="s">
        <v>80</v>
      </c>
      <c r="AY208" s="200" t="s">
        <v>140</v>
      </c>
    </row>
    <row r="209" spans="1:65" s="2" customFormat="1" ht="36">
      <c r="A209" s="36"/>
      <c r="B209" s="37"/>
      <c r="C209" s="176" t="s">
        <v>322</v>
      </c>
      <c r="D209" s="176" t="s">
        <v>142</v>
      </c>
      <c r="E209" s="177" t="s">
        <v>323</v>
      </c>
      <c r="F209" s="178" t="s">
        <v>324</v>
      </c>
      <c r="G209" s="179" t="s">
        <v>95</v>
      </c>
      <c r="H209" s="180">
        <v>149.247</v>
      </c>
      <c r="I209" s="181"/>
      <c r="J209" s="182">
        <f>ROUND(I209*H209,2)</f>
        <v>0</v>
      </c>
      <c r="K209" s="178" t="s">
        <v>146</v>
      </c>
      <c r="L209" s="41"/>
      <c r="M209" s="183" t="s">
        <v>19</v>
      </c>
      <c r="N209" s="184" t="s">
        <v>43</v>
      </c>
      <c r="O209" s="66"/>
      <c r="P209" s="185">
        <f>O209*H209</f>
        <v>0</v>
      </c>
      <c r="Q209" s="185">
        <v>0</v>
      </c>
      <c r="R209" s="185">
        <f>Q209*H209</f>
        <v>0</v>
      </c>
      <c r="S209" s="185">
        <v>0</v>
      </c>
      <c r="T209" s="18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147</v>
      </c>
      <c r="AT209" s="187" t="s">
        <v>142</v>
      </c>
      <c r="AU209" s="187" t="s">
        <v>82</v>
      </c>
      <c r="AY209" s="19" t="s">
        <v>140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80</v>
      </c>
      <c r="BK209" s="188">
        <f>ROUND(I209*H209,2)</f>
        <v>0</v>
      </c>
      <c r="BL209" s="19" t="s">
        <v>147</v>
      </c>
      <c r="BM209" s="187" t="s">
        <v>325</v>
      </c>
    </row>
    <row r="210" spans="2:51" s="15" customFormat="1" ht="11.25">
      <c r="B210" s="212"/>
      <c r="C210" s="213"/>
      <c r="D210" s="191" t="s">
        <v>149</v>
      </c>
      <c r="E210" s="214" t="s">
        <v>19</v>
      </c>
      <c r="F210" s="215" t="s">
        <v>221</v>
      </c>
      <c r="G210" s="213"/>
      <c r="H210" s="214" t="s">
        <v>19</v>
      </c>
      <c r="I210" s="216"/>
      <c r="J210" s="213"/>
      <c r="K210" s="213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149</v>
      </c>
      <c r="AU210" s="221" t="s">
        <v>82</v>
      </c>
      <c r="AV210" s="15" t="s">
        <v>80</v>
      </c>
      <c r="AW210" s="15" t="s">
        <v>33</v>
      </c>
      <c r="AX210" s="15" t="s">
        <v>72</v>
      </c>
      <c r="AY210" s="221" t="s">
        <v>140</v>
      </c>
    </row>
    <row r="211" spans="2:51" s="13" customFormat="1" ht="11.25">
      <c r="B211" s="189"/>
      <c r="C211" s="190"/>
      <c r="D211" s="191" t="s">
        <v>149</v>
      </c>
      <c r="E211" s="192" t="s">
        <v>19</v>
      </c>
      <c r="F211" s="193" t="s">
        <v>326</v>
      </c>
      <c r="G211" s="190"/>
      <c r="H211" s="194">
        <v>74.52</v>
      </c>
      <c r="I211" s="195"/>
      <c r="J211" s="190"/>
      <c r="K211" s="190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149</v>
      </c>
      <c r="AU211" s="200" t="s">
        <v>82</v>
      </c>
      <c r="AV211" s="13" t="s">
        <v>82</v>
      </c>
      <c r="AW211" s="13" t="s">
        <v>33</v>
      </c>
      <c r="AX211" s="13" t="s">
        <v>72</v>
      </c>
      <c r="AY211" s="200" t="s">
        <v>140</v>
      </c>
    </row>
    <row r="212" spans="2:51" s="13" customFormat="1" ht="11.25">
      <c r="B212" s="189"/>
      <c r="C212" s="190"/>
      <c r="D212" s="191" t="s">
        <v>149</v>
      </c>
      <c r="E212" s="192" t="s">
        <v>19</v>
      </c>
      <c r="F212" s="193" t="s">
        <v>327</v>
      </c>
      <c r="G212" s="190"/>
      <c r="H212" s="194">
        <v>2.632</v>
      </c>
      <c r="I212" s="195"/>
      <c r="J212" s="190"/>
      <c r="K212" s="190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149</v>
      </c>
      <c r="AU212" s="200" t="s">
        <v>82</v>
      </c>
      <c r="AV212" s="13" t="s">
        <v>82</v>
      </c>
      <c r="AW212" s="13" t="s">
        <v>33</v>
      </c>
      <c r="AX212" s="13" t="s">
        <v>72</v>
      </c>
      <c r="AY212" s="200" t="s">
        <v>140</v>
      </c>
    </row>
    <row r="213" spans="2:51" s="13" customFormat="1" ht="11.25">
      <c r="B213" s="189"/>
      <c r="C213" s="190"/>
      <c r="D213" s="191" t="s">
        <v>149</v>
      </c>
      <c r="E213" s="192" t="s">
        <v>19</v>
      </c>
      <c r="F213" s="193" t="s">
        <v>328</v>
      </c>
      <c r="G213" s="190"/>
      <c r="H213" s="194">
        <v>7.56</v>
      </c>
      <c r="I213" s="195"/>
      <c r="J213" s="190"/>
      <c r="K213" s="190"/>
      <c r="L213" s="196"/>
      <c r="M213" s="197"/>
      <c r="N213" s="198"/>
      <c r="O213" s="198"/>
      <c r="P213" s="198"/>
      <c r="Q213" s="198"/>
      <c r="R213" s="198"/>
      <c r="S213" s="198"/>
      <c r="T213" s="199"/>
      <c r="AT213" s="200" t="s">
        <v>149</v>
      </c>
      <c r="AU213" s="200" t="s">
        <v>82</v>
      </c>
      <c r="AV213" s="13" t="s">
        <v>82</v>
      </c>
      <c r="AW213" s="13" t="s">
        <v>33</v>
      </c>
      <c r="AX213" s="13" t="s">
        <v>72</v>
      </c>
      <c r="AY213" s="200" t="s">
        <v>140</v>
      </c>
    </row>
    <row r="214" spans="2:51" s="13" customFormat="1" ht="11.25">
      <c r="B214" s="189"/>
      <c r="C214" s="190"/>
      <c r="D214" s="191" t="s">
        <v>149</v>
      </c>
      <c r="E214" s="192" t="s">
        <v>19</v>
      </c>
      <c r="F214" s="193" t="s">
        <v>329</v>
      </c>
      <c r="G214" s="190"/>
      <c r="H214" s="194">
        <v>9.225</v>
      </c>
      <c r="I214" s="195"/>
      <c r="J214" s="190"/>
      <c r="K214" s="190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149</v>
      </c>
      <c r="AU214" s="200" t="s">
        <v>82</v>
      </c>
      <c r="AV214" s="13" t="s">
        <v>82</v>
      </c>
      <c r="AW214" s="13" t="s">
        <v>33</v>
      </c>
      <c r="AX214" s="13" t="s">
        <v>72</v>
      </c>
      <c r="AY214" s="200" t="s">
        <v>140</v>
      </c>
    </row>
    <row r="215" spans="2:51" s="13" customFormat="1" ht="11.25">
      <c r="B215" s="189"/>
      <c r="C215" s="190"/>
      <c r="D215" s="191" t="s">
        <v>149</v>
      </c>
      <c r="E215" s="192" t="s">
        <v>19</v>
      </c>
      <c r="F215" s="193" t="s">
        <v>330</v>
      </c>
      <c r="G215" s="190"/>
      <c r="H215" s="194">
        <v>4.25</v>
      </c>
      <c r="I215" s="195"/>
      <c r="J215" s="190"/>
      <c r="K215" s="190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149</v>
      </c>
      <c r="AU215" s="200" t="s">
        <v>82</v>
      </c>
      <c r="AV215" s="13" t="s">
        <v>82</v>
      </c>
      <c r="AW215" s="13" t="s">
        <v>33</v>
      </c>
      <c r="AX215" s="13" t="s">
        <v>72</v>
      </c>
      <c r="AY215" s="200" t="s">
        <v>140</v>
      </c>
    </row>
    <row r="216" spans="2:51" s="13" customFormat="1" ht="11.25">
      <c r="B216" s="189"/>
      <c r="C216" s="190"/>
      <c r="D216" s="191" t="s">
        <v>149</v>
      </c>
      <c r="E216" s="192" t="s">
        <v>19</v>
      </c>
      <c r="F216" s="193" t="s">
        <v>331</v>
      </c>
      <c r="G216" s="190"/>
      <c r="H216" s="194">
        <v>2.2</v>
      </c>
      <c r="I216" s="195"/>
      <c r="J216" s="190"/>
      <c r="K216" s="190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149</v>
      </c>
      <c r="AU216" s="200" t="s">
        <v>82</v>
      </c>
      <c r="AV216" s="13" t="s">
        <v>82</v>
      </c>
      <c r="AW216" s="13" t="s">
        <v>33</v>
      </c>
      <c r="AX216" s="13" t="s">
        <v>72</v>
      </c>
      <c r="AY216" s="200" t="s">
        <v>140</v>
      </c>
    </row>
    <row r="217" spans="2:51" s="13" customFormat="1" ht="11.25">
      <c r="B217" s="189"/>
      <c r="C217" s="190"/>
      <c r="D217" s="191" t="s">
        <v>149</v>
      </c>
      <c r="E217" s="192" t="s">
        <v>19</v>
      </c>
      <c r="F217" s="193" t="s">
        <v>332</v>
      </c>
      <c r="G217" s="190"/>
      <c r="H217" s="194">
        <v>11.475</v>
      </c>
      <c r="I217" s="195"/>
      <c r="J217" s="190"/>
      <c r="K217" s="190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149</v>
      </c>
      <c r="AU217" s="200" t="s">
        <v>82</v>
      </c>
      <c r="AV217" s="13" t="s">
        <v>82</v>
      </c>
      <c r="AW217" s="13" t="s">
        <v>33</v>
      </c>
      <c r="AX217" s="13" t="s">
        <v>72</v>
      </c>
      <c r="AY217" s="200" t="s">
        <v>140</v>
      </c>
    </row>
    <row r="218" spans="2:51" s="13" customFormat="1" ht="11.25">
      <c r="B218" s="189"/>
      <c r="C218" s="190"/>
      <c r="D218" s="191" t="s">
        <v>149</v>
      </c>
      <c r="E218" s="192" t="s">
        <v>19</v>
      </c>
      <c r="F218" s="193" t="s">
        <v>333</v>
      </c>
      <c r="G218" s="190"/>
      <c r="H218" s="194">
        <v>2.6</v>
      </c>
      <c r="I218" s="195"/>
      <c r="J218" s="190"/>
      <c r="K218" s="190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149</v>
      </c>
      <c r="AU218" s="200" t="s">
        <v>82</v>
      </c>
      <c r="AV218" s="13" t="s">
        <v>82</v>
      </c>
      <c r="AW218" s="13" t="s">
        <v>33</v>
      </c>
      <c r="AX218" s="13" t="s">
        <v>72</v>
      </c>
      <c r="AY218" s="200" t="s">
        <v>140</v>
      </c>
    </row>
    <row r="219" spans="2:51" s="13" customFormat="1" ht="11.25">
      <c r="B219" s="189"/>
      <c r="C219" s="190"/>
      <c r="D219" s="191" t="s">
        <v>149</v>
      </c>
      <c r="E219" s="192" t="s">
        <v>19</v>
      </c>
      <c r="F219" s="193" t="s">
        <v>334</v>
      </c>
      <c r="G219" s="190"/>
      <c r="H219" s="194">
        <v>2.6</v>
      </c>
      <c r="I219" s="195"/>
      <c r="J219" s="190"/>
      <c r="K219" s="190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149</v>
      </c>
      <c r="AU219" s="200" t="s">
        <v>82</v>
      </c>
      <c r="AV219" s="13" t="s">
        <v>82</v>
      </c>
      <c r="AW219" s="13" t="s">
        <v>33</v>
      </c>
      <c r="AX219" s="13" t="s">
        <v>72</v>
      </c>
      <c r="AY219" s="200" t="s">
        <v>140</v>
      </c>
    </row>
    <row r="220" spans="2:51" s="13" customFormat="1" ht="11.25">
      <c r="B220" s="189"/>
      <c r="C220" s="190"/>
      <c r="D220" s="191" t="s">
        <v>149</v>
      </c>
      <c r="E220" s="192" t="s">
        <v>19</v>
      </c>
      <c r="F220" s="193" t="s">
        <v>335</v>
      </c>
      <c r="G220" s="190"/>
      <c r="H220" s="194">
        <v>3.99</v>
      </c>
      <c r="I220" s="195"/>
      <c r="J220" s="190"/>
      <c r="K220" s="190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149</v>
      </c>
      <c r="AU220" s="200" t="s">
        <v>82</v>
      </c>
      <c r="AV220" s="13" t="s">
        <v>82</v>
      </c>
      <c r="AW220" s="13" t="s">
        <v>33</v>
      </c>
      <c r="AX220" s="13" t="s">
        <v>72</v>
      </c>
      <c r="AY220" s="200" t="s">
        <v>140</v>
      </c>
    </row>
    <row r="221" spans="2:51" s="13" customFormat="1" ht="11.25">
      <c r="B221" s="189"/>
      <c r="C221" s="190"/>
      <c r="D221" s="191" t="s">
        <v>149</v>
      </c>
      <c r="E221" s="192" t="s">
        <v>19</v>
      </c>
      <c r="F221" s="193" t="s">
        <v>336</v>
      </c>
      <c r="G221" s="190"/>
      <c r="H221" s="194">
        <v>6.25</v>
      </c>
      <c r="I221" s="195"/>
      <c r="J221" s="190"/>
      <c r="K221" s="190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149</v>
      </c>
      <c r="AU221" s="200" t="s">
        <v>82</v>
      </c>
      <c r="AV221" s="13" t="s">
        <v>82</v>
      </c>
      <c r="AW221" s="13" t="s">
        <v>33</v>
      </c>
      <c r="AX221" s="13" t="s">
        <v>72</v>
      </c>
      <c r="AY221" s="200" t="s">
        <v>140</v>
      </c>
    </row>
    <row r="222" spans="2:51" s="13" customFormat="1" ht="11.25">
      <c r="B222" s="189"/>
      <c r="C222" s="190"/>
      <c r="D222" s="191" t="s">
        <v>149</v>
      </c>
      <c r="E222" s="192" t="s">
        <v>19</v>
      </c>
      <c r="F222" s="193" t="s">
        <v>337</v>
      </c>
      <c r="G222" s="190"/>
      <c r="H222" s="194">
        <v>21.945</v>
      </c>
      <c r="I222" s="195"/>
      <c r="J222" s="190"/>
      <c r="K222" s="190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149</v>
      </c>
      <c r="AU222" s="200" t="s">
        <v>82</v>
      </c>
      <c r="AV222" s="13" t="s">
        <v>82</v>
      </c>
      <c r="AW222" s="13" t="s">
        <v>33</v>
      </c>
      <c r="AX222" s="13" t="s">
        <v>72</v>
      </c>
      <c r="AY222" s="200" t="s">
        <v>140</v>
      </c>
    </row>
    <row r="223" spans="2:51" s="14" customFormat="1" ht="11.25">
      <c r="B223" s="201"/>
      <c r="C223" s="202"/>
      <c r="D223" s="191" t="s">
        <v>149</v>
      </c>
      <c r="E223" s="203" t="s">
        <v>97</v>
      </c>
      <c r="F223" s="204" t="s">
        <v>157</v>
      </c>
      <c r="G223" s="202"/>
      <c r="H223" s="205">
        <v>149.247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149</v>
      </c>
      <c r="AU223" s="211" t="s">
        <v>82</v>
      </c>
      <c r="AV223" s="14" t="s">
        <v>147</v>
      </c>
      <c r="AW223" s="14" t="s">
        <v>33</v>
      </c>
      <c r="AX223" s="14" t="s">
        <v>80</v>
      </c>
      <c r="AY223" s="211" t="s">
        <v>140</v>
      </c>
    </row>
    <row r="224" spans="1:65" s="2" customFormat="1" ht="16.5" customHeight="1">
      <c r="A224" s="36"/>
      <c r="B224" s="37"/>
      <c r="C224" s="222" t="s">
        <v>338</v>
      </c>
      <c r="D224" s="222" t="s">
        <v>314</v>
      </c>
      <c r="E224" s="223" t="s">
        <v>339</v>
      </c>
      <c r="F224" s="224" t="s">
        <v>340</v>
      </c>
      <c r="G224" s="225" t="s">
        <v>292</v>
      </c>
      <c r="H224" s="226">
        <v>268.645</v>
      </c>
      <c r="I224" s="227"/>
      <c r="J224" s="228">
        <f>ROUND(I224*H224,2)</f>
        <v>0</v>
      </c>
      <c r="K224" s="224" t="s">
        <v>146</v>
      </c>
      <c r="L224" s="229"/>
      <c r="M224" s="230" t="s">
        <v>19</v>
      </c>
      <c r="N224" s="231" t="s">
        <v>43</v>
      </c>
      <c r="O224" s="66"/>
      <c r="P224" s="185">
        <f>O224*H224</f>
        <v>0</v>
      </c>
      <c r="Q224" s="185">
        <v>1</v>
      </c>
      <c r="R224" s="185">
        <f>Q224*H224</f>
        <v>268.645</v>
      </c>
      <c r="S224" s="185">
        <v>0</v>
      </c>
      <c r="T224" s="18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7" t="s">
        <v>182</v>
      </c>
      <c r="AT224" s="187" t="s">
        <v>314</v>
      </c>
      <c r="AU224" s="187" t="s">
        <v>82</v>
      </c>
      <c r="AY224" s="19" t="s">
        <v>140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9" t="s">
        <v>80</v>
      </c>
      <c r="BK224" s="188">
        <f>ROUND(I224*H224,2)</f>
        <v>0</v>
      </c>
      <c r="BL224" s="19" t="s">
        <v>147</v>
      </c>
      <c r="BM224" s="187" t="s">
        <v>341</v>
      </c>
    </row>
    <row r="225" spans="2:51" s="13" customFormat="1" ht="11.25">
      <c r="B225" s="189"/>
      <c r="C225" s="190"/>
      <c r="D225" s="191" t="s">
        <v>149</v>
      </c>
      <c r="E225" s="192" t="s">
        <v>19</v>
      </c>
      <c r="F225" s="193" t="s">
        <v>342</v>
      </c>
      <c r="G225" s="190"/>
      <c r="H225" s="194">
        <v>268.645</v>
      </c>
      <c r="I225" s="195"/>
      <c r="J225" s="190"/>
      <c r="K225" s="190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149</v>
      </c>
      <c r="AU225" s="200" t="s">
        <v>82</v>
      </c>
      <c r="AV225" s="13" t="s">
        <v>82</v>
      </c>
      <c r="AW225" s="13" t="s">
        <v>33</v>
      </c>
      <c r="AX225" s="13" t="s">
        <v>80</v>
      </c>
      <c r="AY225" s="200" t="s">
        <v>140</v>
      </c>
    </row>
    <row r="226" spans="2:63" s="12" customFormat="1" ht="22.9" customHeight="1">
      <c r="B226" s="160"/>
      <c r="C226" s="161"/>
      <c r="D226" s="162" t="s">
        <v>71</v>
      </c>
      <c r="E226" s="174" t="s">
        <v>82</v>
      </c>
      <c r="F226" s="174" t="s">
        <v>343</v>
      </c>
      <c r="G226" s="161"/>
      <c r="H226" s="161"/>
      <c r="I226" s="164"/>
      <c r="J226" s="175">
        <f>BK226</f>
        <v>0</v>
      </c>
      <c r="K226" s="161"/>
      <c r="L226" s="166"/>
      <c r="M226" s="167"/>
      <c r="N226" s="168"/>
      <c r="O226" s="168"/>
      <c r="P226" s="169">
        <f>SUM(P227:P241)</f>
        <v>0</v>
      </c>
      <c r="Q226" s="168"/>
      <c r="R226" s="169">
        <f>SUM(R227:R241)</f>
        <v>72.3035742</v>
      </c>
      <c r="S226" s="168"/>
      <c r="T226" s="170">
        <f>SUM(T227:T241)</f>
        <v>0</v>
      </c>
      <c r="AR226" s="171" t="s">
        <v>80</v>
      </c>
      <c r="AT226" s="172" t="s">
        <v>71</v>
      </c>
      <c r="AU226" s="172" t="s">
        <v>80</v>
      </c>
      <c r="AY226" s="171" t="s">
        <v>140</v>
      </c>
      <c r="BK226" s="173">
        <f>SUM(BK227:BK241)</f>
        <v>0</v>
      </c>
    </row>
    <row r="227" spans="1:65" s="2" customFormat="1" ht="36">
      <c r="A227" s="36"/>
      <c r="B227" s="37"/>
      <c r="C227" s="176" t="s">
        <v>344</v>
      </c>
      <c r="D227" s="176" t="s">
        <v>142</v>
      </c>
      <c r="E227" s="177" t="s">
        <v>345</v>
      </c>
      <c r="F227" s="178" t="s">
        <v>346</v>
      </c>
      <c r="G227" s="179" t="s">
        <v>195</v>
      </c>
      <c r="H227" s="180">
        <v>353.58</v>
      </c>
      <c r="I227" s="181"/>
      <c r="J227" s="182">
        <f>ROUND(I227*H227,2)</f>
        <v>0</v>
      </c>
      <c r="K227" s="178" t="s">
        <v>146</v>
      </c>
      <c r="L227" s="41"/>
      <c r="M227" s="183" t="s">
        <v>19</v>
      </c>
      <c r="N227" s="184" t="s">
        <v>43</v>
      </c>
      <c r="O227" s="66"/>
      <c r="P227" s="185">
        <f>O227*H227</f>
        <v>0</v>
      </c>
      <c r="Q227" s="185">
        <v>0.20449</v>
      </c>
      <c r="R227" s="185">
        <f>Q227*H227</f>
        <v>72.3035742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147</v>
      </c>
      <c r="AT227" s="187" t="s">
        <v>142</v>
      </c>
      <c r="AU227" s="187" t="s">
        <v>82</v>
      </c>
      <c r="AY227" s="19" t="s">
        <v>140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9" t="s">
        <v>80</v>
      </c>
      <c r="BK227" s="188">
        <f>ROUND(I227*H227,2)</f>
        <v>0</v>
      </c>
      <c r="BL227" s="19" t="s">
        <v>147</v>
      </c>
      <c r="BM227" s="187" t="s">
        <v>347</v>
      </c>
    </row>
    <row r="228" spans="2:51" s="15" customFormat="1" ht="11.25">
      <c r="B228" s="212"/>
      <c r="C228" s="213"/>
      <c r="D228" s="191" t="s">
        <v>149</v>
      </c>
      <c r="E228" s="214" t="s">
        <v>19</v>
      </c>
      <c r="F228" s="215" t="s">
        <v>221</v>
      </c>
      <c r="G228" s="213"/>
      <c r="H228" s="214" t="s">
        <v>19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149</v>
      </c>
      <c r="AU228" s="221" t="s">
        <v>82</v>
      </c>
      <c r="AV228" s="15" t="s">
        <v>80</v>
      </c>
      <c r="AW228" s="15" t="s">
        <v>33</v>
      </c>
      <c r="AX228" s="15" t="s">
        <v>72</v>
      </c>
      <c r="AY228" s="221" t="s">
        <v>140</v>
      </c>
    </row>
    <row r="229" spans="2:51" s="13" customFormat="1" ht="11.25">
      <c r="B229" s="189"/>
      <c r="C229" s="190"/>
      <c r="D229" s="191" t="s">
        <v>149</v>
      </c>
      <c r="E229" s="192" t="s">
        <v>19</v>
      </c>
      <c r="F229" s="193" t="s">
        <v>348</v>
      </c>
      <c r="G229" s="190"/>
      <c r="H229" s="194">
        <v>165.6</v>
      </c>
      <c r="I229" s="195"/>
      <c r="J229" s="190"/>
      <c r="K229" s="190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149</v>
      </c>
      <c r="AU229" s="200" t="s">
        <v>82</v>
      </c>
      <c r="AV229" s="13" t="s">
        <v>82</v>
      </c>
      <c r="AW229" s="13" t="s">
        <v>33</v>
      </c>
      <c r="AX229" s="13" t="s">
        <v>72</v>
      </c>
      <c r="AY229" s="200" t="s">
        <v>140</v>
      </c>
    </row>
    <row r="230" spans="2:51" s="13" customFormat="1" ht="11.25">
      <c r="B230" s="189"/>
      <c r="C230" s="190"/>
      <c r="D230" s="191" t="s">
        <v>149</v>
      </c>
      <c r="E230" s="192" t="s">
        <v>19</v>
      </c>
      <c r="F230" s="193" t="s">
        <v>349</v>
      </c>
      <c r="G230" s="190"/>
      <c r="H230" s="194">
        <v>6.58</v>
      </c>
      <c r="I230" s="195"/>
      <c r="J230" s="190"/>
      <c r="K230" s="190"/>
      <c r="L230" s="196"/>
      <c r="M230" s="197"/>
      <c r="N230" s="198"/>
      <c r="O230" s="198"/>
      <c r="P230" s="198"/>
      <c r="Q230" s="198"/>
      <c r="R230" s="198"/>
      <c r="S230" s="198"/>
      <c r="T230" s="199"/>
      <c r="AT230" s="200" t="s">
        <v>149</v>
      </c>
      <c r="AU230" s="200" t="s">
        <v>82</v>
      </c>
      <c r="AV230" s="13" t="s">
        <v>82</v>
      </c>
      <c r="AW230" s="13" t="s">
        <v>33</v>
      </c>
      <c r="AX230" s="13" t="s">
        <v>72</v>
      </c>
      <c r="AY230" s="200" t="s">
        <v>140</v>
      </c>
    </row>
    <row r="231" spans="2:51" s="13" customFormat="1" ht="11.25">
      <c r="B231" s="189"/>
      <c r="C231" s="190"/>
      <c r="D231" s="191" t="s">
        <v>149</v>
      </c>
      <c r="E231" s="192" t="s">
        <v>19</v>
      </c>
      <c r="F231" s="193" t="s">
        <v>350</v>
      </c>
      <c r="G231" s="190"/>
      <c r="H231" s="194">
        <v>18.9</v>
      </c>
      <c r="I231" s="195"/>
      <c r="J231" s="190"/>
      <c r="K231" s="190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149</v>
      </c>
      <c r="AU231" s="200" t="s">
        <v>82</v>
      </c>
      <c r="AV231" s="13" t="s">
        <v>82</v>
      </c>
      <c r="AW231" s="13" t="s">
        <v>33</v>
      </c>
      <c r="AX231" s="13" t="s">
        <v>72</v>
      </c>
      <c r="AY231" s="200" t="s">
        <v>140</v>
      </c>
    </row>
    <row r="232" spans="2:51" s="13" customFormat="1" ht="11.25">
      <c r="B232" s="189"/>
      <c r="C232" s="190"/>
      <c r="D232" s="191" t="s">
        <v>149</v>
      </c>
      <c r="E232" s="192" t="s">
        <v>19</v>
      </c>
      <c r="F232" s="193" t="s">
        <v>351</v>
      </c>
      <c r="G232" s="190"/>
      <c r="H232" s="194">
        <v>20.5</v>
      </c>
      <c r="I232" s="195"/>
      <c r="J232" s="190"/>
      <c r="K232" s="190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149</v>
      </c>
      <c r="AU232" s="200" t="s">
        <v>82</v>
      </c>
      <c r="AV232" s="13" t="s">
        <v>82</v>
      </c>
      <c r="AW232" s="13" t="s">
        <v>33</v>
      </c>
      <c r="AX232" s="13" t="s">
        <v>72</v>
      </c>
      <c r="AY232" s="200" t="s">
        <v>140</v>
      </c>
    </row>
    <row r="233" spans="2:51" s="13" customFormat="1" ht="11.25">
      <c r="B233" s="189"/>
      <c r="C233" s="190"/>
      <c r="D233" s="191" t="s">
        <v>149</v>
      </c>
      <c r="E233" s="192" t="s">
        <v>19</v>
      </c>
      <c r="F233" s="193" t="s">
        <v>352</v>
      </c>
      <c r="G233" s="190"/>
      <c r="H233" s="194">
        <v>8.5</v>
      </c>
      <c r="I233" s="195"/>
      <c r="J233" s="190"/>
      <c r="K233" s="190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149</v>
      </c>
      <c r="AU233" s="200" t="s">
        <v>82</v>
      </c>
      <c r="AV233" s="13" t="s">
        <v>82</v>
      </c>
      <c r="AW233" s="13" t="s">
        <v>33</v>
      </c>
      <c r="AX233" s="13" t="s">
        <v>72</v>
      </c>
      <c r="AY233" s="200" t="s">
        <v>140</v>
      </c>
    </row>
    <row r="234" spans="2:51" s="13" customFormat="1" ht="11.25">
      <c r="B234" s="189"/>
      <c r="C234" s="190"/>
      <c r="D234" s="191" t="s">
        <v>149</v>
      </c>
      <c r="E234" s="192" t="s">
        <v>19</v>
      </c>
      <c r="F234" s="193" t="s">
        <v>353</v>
      </c>
      <c r="G234" s="190"/>
      <c r="H234" s="194">
        <v>5.5</v>
      </c>
      <c r="I234" s="195"/>
      <c r="J234" s="190"/>
      <c r="K234" s="190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149</v>
      </c>
      <c r="AU234" s="200" t="s">
        <v>82</v>
      </c>
      <c r="AV234" s="13" t="s">
        <v>82</v>
      </c>
      <c r="AW234" s="13" t="s">
        <v>33</v>
      </c>
      <c r="AX234" s="13" t="s">
        <v>72</v>
      </c>
      <c r="AY234" s="200" t="s">
        <v>140</v>
      </c>
    </row>
    <row r="235" spans="2:51" s="13" customFormat="1" ht="11.25">
      <c r="B235" s="189"/>
      <c r="C235" s="190"/>
      <c r="D235" s="191" t="s">
        <v>149</v>
      </c>
      <c r="E235" s="192" t="s">
        <v>19</v>
      </c>
      <c r="F235" s="193" t="s">
        <v>354</v>
      </c>
      <c r="G235" s="190"/>
      <c r="H235" s="194">
        <v>25.5</v>
      </c>
      <c r="I235" s="195"/>
      <c r="J235" s="190"/>
      <c r="K235" s="190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149</v>
      </c>
      <c r="AU235" s="200" t="s">
        <v>82</v>
      </c>
      <c r="AV235" s="13" t="s">
        <v>82</v>
      </c>
      <c r="AW235" s="13" t="s">
        <v>33</v>
      </c>
      <c r="AX235" s="13" t="s">
        <v>72</v>
      </c>
      <c r="AY235" s="200" t="s">
        <v>140</v>
      </c>
    </row>
    <row r="236" spans="2:51" s="13" customFormat="1" ht="11.25">
      <c r="B236" s="189"/>
      <c r="C236" s="190"/>
      <c r="D236" s="191" t="s">
        <v>149</v>
      </c>
      <c r="E236" s="192" t="s">
        <v>19</v>
      </c>
      <c r="F236" s="193" t="s">
        <v>355</v>
      </c>
      <c r="G236" s="190"/>
      <c r="H236" s="194">
        <v>6.5</v>
      </c>
      <c r="I236" s="195"/>
      <c r="J236" s="190"/>
      <c r="K236" s="190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149</v>
      </c>
      <c r="AU236" s="200" t="s">
        <v>82</v>
      </c>
      <c r="AV236" s="13" t="s">
        <v>82</v>
      </c>
      <c r="AW236" s="13" t="s">
        <v>33</v>
      </c>
      <c r="AX236" s="13" t="s">
        <v>72</v>
      </c>
      <c r="AY236" s="200" t="s">
        <v>140</v>
      </c>
    </row>
    <row r="237" spans="2:51" s="13" customFormat="1" ht="11.25">
      <c r="B237" s="189"/>
      <c r="C237" s="190"/>
      <c r="D237" s="191" t="s">
        <v>149</v>
      </c>
      <c r="E237" s="192" t="s">
        <v>19</v>
      </c>
      <c r="F237" s="193" t="s">
        <v>356</v>
      </c>
      <c r="G237" s="190"/>
      <c r="H237" s="194">
        <v>6.5</v>
      </c>
      <c r="I237" s="195"/>
      <c r="J237" s="190"/>
      <c r="K237" s="190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149</v>
      </c>
      <c r="AU237" s="200" t="s">
        <v>82</v>
      </c>
      <c r="AV237" s="13" t="s">
        <v>82</v>
      </c>
      <c r="AW237" s="13" t="s">
        <v>33</v>
      </c>
      <c r="AX237" s="13" t="s">
        <v>72</v>
      </c>
      <c r="AY237" s="200" t="s">
        <v>140</v>
      </c>
    </row>
    <row r="238" spans="2:51" s="13" customFormat="1" ht="11.25">
      <c r="B238" s="189"/>
      <c r="C238" s="190"/>
      <c r="D238" s="191" t="s">
        <v>149</v>
      </c>
      <c r="E238" s="192" t="s">
        <v>19</v>
      </c>
      <c r="F238" s="193" t="s">
        <v>357</v>
      </c>
      <c r="G238" s="190"/>
      <c r="H238" s="194">
        <v>10.5</v>
      </c>
      <c r="I238" s="195"/>
      <c r="J238" s="190"/>
      <c r="K238" s="190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149</v>
      </c>
      <c r="AU238" s="200" t="s">
        <v>82</v>
      </c>
      <c r="AV238" s="13" t="s">
        <v>82</v>
      </c>
      <c r="AW238" s="13" t="s">
        <v>33</v>
      </c>
      <c r="AX238" s="13" t="s">
        <v>72</v>
      </c>
      <c r="AY238" s="200" t="s">
        <v>140</v>
      </c>
    </row>
    <row r="239" spans="2:51" s="13" customFormat="1" ht="11.25">
      <c r="B239" s="189"/>
      <c r="C239" s="190"/>
      <c r="D239" s="191" t="s">
        <v>149</v>
      </c>
      <c r="E239" s="192" t="s">
        <v>19</v>
      </c>
      <c r="F239" s="193" t="s">
        <v>358</v>
      </c>
      <c r="G239" s="190"/>
      <c r="H239" s="194">
        <v>12.5</v>
      </c>
      <c r="I239" s="195"/>
      <c r="J239" s="190"/>
      <c r="K239" s="190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149</v>
      </c>
      <c r="AU239" s="200" t="s">
        <v>82</v>
      </c>
      <c r="AV239" s="13" t="s">
        <v>82</v>
      </c>
      <c r="AW239" s="13" t="s">
        <v>33</v>
      </c>
      <c r="AX239" s="13" t="s">
        <v>72</v>
      </c>
      <c r="AY239" s="200" t="s">
        <v>140</v>
      </c>
    </row>
    <row r="240" spans="2:51" s="13" customFormat="1" ht="11.25">
      <c r="B240" s="189"/>
      <c r="C240" s="190"/>
      <c r="D240" s="191" t="s">
        <v>149</v>
      </c>
      <c r="E240" s="192" t="s">
        <v>19</v>
      </c>
      <c r="F240" s="193" t="s">
        <v>359</v>
      </c>
      <c r="G240" s="190"/>
      <c r="H240" s="194">
        <v>66.5</v>
      </c>
      <c r="I240" s="195"/>
      <c r="J240" s="190"/>
      <c r="K240" s="190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149</v>
      </c>
      <c r="AU240" s="200" t="s">
        <v>82</v>
      </c>
      <c r="AV240" s="13" t="s">
        <v>82</v>
      </c>
      <c r="AW240" s="13" t="s">
        <v>33</v>
      </c>
      <c r="AX240" s="13" t="s">
        <v>72</v>
      </c>
      <c r="AY240" s="200" t="s">
        <v>140</v>
      </c>
    </row>
    <row r="241" spans="2:51" s="14" customFormat="1" ht="11.25">
      <c r="B241" s="201"/>
      <c r="C241" s="202"/>
      <c r="D241" s="191" t="s">
        <v>149</v>
      </c>
      <c r="E241" s="203" t="s">
        <v>19</v>
      </c>
      <c r="F241" s="204" t="s">
        <v>157</v>
      </c>
      <c r="G241" s="202"/>
      <c r="H241" s="205">
        <v>353.58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149</v>
      </c>
      <c r="AU241" s="211" t="s">
        <v>82</v>
      </c>
      <c r="AV241" s="14" t="s">
        <v>147</v>
      </c>
      <c r="AW241" s="14" t="s">
        <v>33</v>
      </c>
      <c r="AX241" s="14" t="s">
        <v>80</v>
      </c>
      <c r="AY241" s="211" t="s">
        <v>140</v>
      </c>
    </row>
    <row r="242" spans="2:63" s="12" customFormat="1" ht="22.9" customHeight="1">
      <c r="B242" s="160"/>
      <c r="C242" s="161"/>
      <c r="D242" s="162" t="s">
        <v>71</v>
      </c>
      <c r="E242" s="174" t="s">
        <v>147</v>
      </c>
      <c r="F242" s="174" t="s">
        <v>360</v>
      </c>
      <c r="G242" s="161"/>
      <c r="H242" s="161"/>
      <c r="I242" s="164"/>
      <c r="J242" s="175">
        <f>BK242</f>
        <v>0</v>
      </c>
      <c r="K242" s="161"/>
      <c r="L242" s="166"/>
      <c r="M242" s="167"/>
      <c r="N242" s="168"/>
      <c r="O242" s="168"/>
      <c r="P242" s="169">
        <f>SUM(P243:P268)</f>
        <v>0</v>
      </c>
      <c r="Q242" s="168"/>
      <c r="R242" s="169">
        <f>SUM(R243:R268)</f>
        <v>6.0623264</v>
      </c>
      <c r="S242" s="168"/>
      <c r="T242" s="170">
        <f>SUM(T243:T268)</f>
        <v>0</v>
      </c>
      <c r="AR242" s="171" t="s">
        <v>80</v>
      </c>
      <c r="AT242" s="172" t="s">
        <v>71</v>
      </c>
      <c r="AU242" s="172" t="s">
        <v>80</v>
      </c>
      <c r="AY242" s="171" t="s">
        <v>140</v>
      </c>
      <c r="BK242" s="173">
        <f>SUM(BK243:BK268)</f>
        <v>0</v>
      </c>
    </row>
    <row r="243" spans="1:65" s="2" customFormat="1" ht="21.75" customHeight="1">
      <c r="A243" s="36"/>
      <c r="B243" s="37"/>
      <c r="C243" s="176" t="s">
        <v>361</v>
      </c>
      <c r="D243" s="176" t="s">
        <v>142</v>
      </c>
      <c r="E243" s="177" t="s">
        <v>362</v>
      </c>
      <c r="F243" s="178" t="s">
        <v>363</v>
      </c>
      <c r="G243" s="179" t="s">
        <v>95</v>
      </c>
      <c r="H243" s="180">
        <v>35.358</v>
      </c>
      <c r="I243" s="181"/>
      <c r="J243" s="182">
        <f>ROUND(I243*H243,2)</f>
        <v>0</v>
      </c>
      <c r="K243" s="178" t="s">
        <v>146</v>
      </c>
      <c r="L243" s="41"/>
      <c r="M243" s="183" t="s">
        <v>19</v>
      </c>
      <c r="N243" s="184" t="s">
        <v>43</v>
      </c>
      <c r="O243" s="66"/>
      <c r="P243" s="185">
        <f>O243*H243</f>
        <v>0</v>
      </c>
      <c r="Q243" s="185">
        <v>0</v>
      </c>
      <c r="R243" s="185">
        <f>Q243*H243</f>
        <v>0</v>
      </c>
      <c r="S243" s="185">
        <v>0</v>
      </c>
      <c r="T243" s="18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147</v>
      </c>
      <c r="AT243" s="187" t="s">
        <v>142</v>
      </c>
      <c r="AU243" s="187" t="s">
        <v>82</v>
      </c>
      <c r="AY243" s="19" t="s">
        <v>140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9" t="s">
        <v>80</v>
      </c>
      <c r="BK243" s="188">
        <f>ROUND(I243*H243,2)</f>
        <v>0</v>
      </c>
      <c r="BL243" s="19" t="s">
        <v>147</v>
      </c>
      <c r="BM243" s="187" t="s">
        <v>364</v>
      </c>
    </row>
    <row r="244" spans="2:51" s="15" customFormat="1" ht="11.25">
      <c r="B244" s="212"/>
      <c r="C244" s="213"/>
      <c r="D244" s="191" t="s">
        <v>149</v>
      </c>
      <c r="E244" s="214" t="s">
        <v>19</v>
      </c>
      <c r="F244" s="215" t="s">
        <v>221</v>
      </c>
      <c r="G244" s="213"/>
      <c r="H244" s="214" t="s">
        <v>19</v>
      </c>
      <c r="I244" s="216"/>
      <c r="J244" s="213"/>
      <c r="K244" s="213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149</v>
      </c>
      <c r="AU244" s="221" t="s">
        <v>82</v>
      </c>
      <c r="AV244" s="15" t="s">
        <v>80</v>
      </c>
      <c r="AW244" s="15" t="s">
        <v>33</v>
      </c>
      <c r="AX244" s="15" t="s">
        <v>72</v>
      </c>
      <c r="AY244" s="221" t="s">
        <v>140</v>
      </c>
    </row>
    <row r="245" spans="2:51" s="13" customFormat="1" ht="11.25">
      <c r="B245" s="189"/>
      <c r="C245" s="190"/>
      <c r="D245" s="191" t="s">
        <v>149</v>
      </c>
      <c r="E245" s="192" t="s">
        <v>19</v>
      </c>
      <c r="F245" s="193" t="s">
        <v>365</v>
      </c>
      <c r="G245" s="190"/>
      <c r="H245" s="194">
        <v>16.56</v>
      </c>
      <c r="I245" s="195"/>
      <c r="J245" s="190"/>
      <c r="K245" s="190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149</v>
      </c>
      <c r="AU245" s="200" t="s">
        <v>82</v>
      </c>
      <c r="AV245" s="13" t="s">
        <v>82</v>
      </c>
      <c r="AW245" s="13" t="s">
        <v>33</v>
      </c>
      <c r="AX245" s="13" t="s">
        <v>72</v>
      </c>
      <c r="AY245" s="200" t="s">
        <v>140</v>
      </c>
    </row>
    <row r="246" spans="2:51" s="13" customFormat="1" ht="11.25">
      <c r="B246" s="189"/>
      <c r="C246" s="190"/>
      <c r="D246" s="191" t="s">
        <v>149</v>
      </c>
      <c r="E246" s="192" t="s">
        <v>19</v>
      </c>
      <c r="F246" s="193" t="s">
        <v>366</v>
      </c>
      <c r="G246" s="190"/>
      <c r="H246" s="194">
        <v>0.658</v>
      </c>
      <c r="I246" s="195"/>
      <c r="J246" s="190"/>
      <c r="K246" s="190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149</v>
      </c>
      <c r="AU246" s="200" t="s">
        <v>82</v>
      </c>
      <c r="AV246" s="13" t="s">
        <v>82</v>
      </c>
      <c r="AW246" s="13" t="s">
        <v>33</v>
      </c>
      <c r="AX246" s="13" t="s">
        <v>72</v>
      </c>
      <c r="AY246" s="200" t="s">
        <v>140</v>
      </c>
    </row>
    <row r="247" spans="2:51" s="13" customFormat="1" ht="11.25">
      <c r="B247" s="189"/>
      <c r="C247" s="190"/>
      <c r="D247" s="191" t="s">
        <v>149</v>
      </c>
      <c r="E247" s="192" t="s">
        <v>19</v>
      </c>
      <c r="F247" s="193" t="s">
        <v>367</v>
      </c>
      <c r="G247" s="190"/>
      <c r="H247" s="194">
        <v>1.89</v>
      </c>
      <c r="I247" s="195"/>
      <c r="J247" s="190"/>
      <c r="K247" s="190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149</v>
      </c>
      <c r="AU247" s="200" t="s">
        <v>82</v>
      </c>
      <c r="AV247" s="13" t="s">
        <v>82</v>
      </c>
      <c r="AW247" s="13" t="s">
        <v>33</v>
      </c>
      <c r="AX247" s="13" t="s">
        <v>72</v>
      </c>
      <c r="AY247" s="200" t="s">
        <v>140</v>
      </c>
    </row>
    <row r="248" spans="2:51" s="13" customFormat="1" ht="11.25">
      <c r="B248" s="189"/>
      <c r="C248" s="190"/>
      <c r="D248" s="191" t="s">
        <v>149</v>
      </c>
      <c r="E248" s="192" t="s">
        <v>19</v>
      </c>
      <c r="F248" s="193" t="s">
        <v>368</v>
      </c>
      <c r="G248" s="190"/>
      <c r="H248" s="194">
        <v>2.05</v>
      </c>
      <c r="I248" s="195"/>
      <c r="J248" s="190"/>
      <c r="K248" s="190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149</v>
      </c>
      <c r="AU248" s="200" t="s">
        <v>82</v>
      </c>
      <c r="AV248" s="13" t="s">
        <v>82</v>
      </c>
      <c r="AW248" s="13" t="s">
        <v>33</v>
      </c>
      <c r="AX248" s="13" t="s">
        <v>72</v>
      </c>
      <c r="AY248" s="200" t="s">
        <v>140</v>
      </c>
    </row>
    <row r="249" spans="2:51" s="13" customFormat="1" ht="11.25">
      <c r="B249" s="189"/>
      <c r="C249" s="190"/>
      <c r="D249" s="191" t="s">
        <v>149</v>
      </c>
      <c r="E249" s="192" t="s">
        <v>19</v>
      </c>
      <c r="F249" s="193" t="s">
        <v>369</v>
      </c>
      <c r="G249" s="190"/>
      <c r="H249" s="194">
        <v>0.85</v>
      </c>
      <c r="I249" s="195"/>
      <c r="J249" s="190"/>
      <c r="K249" s="190"/>
      <c r="L249" s="196"/>
      <c r="M249" s="197"/>
      <c r="N249" s="198"/>
      <c r="O249" s="198"/>
      <c r="P249" s="198"/>
      <c r="Q249" s="198"/>
      <c r="R249" s="198"/>
      <c r="S249" s="198"/>
      <c r="T249" s="199"/>
      <c r="AT249" s="200" t="s">
        <v>149</v>
      </c>
      <c r="AU249" s="200" t="s">
        <v>82</v>
      </c>
      <c r="AV249" s="13" t="s">
        <v>82</v>
      </c>
      <c r="AW249" s="13" t="s">
        <v>33</v>
      </c>
      <c r="AX249" s="13" t="s">
        <v>72</v>
      </c>
      <c r="AY249" s="200" t="s">
        <v>140</v>
      </c>
    </row>
    <row r="250" spans="2:51" s="13" customFormat="1" ht="11.25">
      <c r="B250" s="189"/>
      <c r="C250" s="190"/>
      <c r="D250" s="191" t="s">
        <v>149</v>
      </c>
      <c r="E250" s="192" t="s">
        <v>19</v>
      </c>
      <c r="F250" s="193" t="s">
        <v>370</v>
      </c>
      <c r="G250" s="190"/>
      <c r="H250" s="194">
        <v>0.55</v>
      </c>
      <c r="I250" s="195"/>
      <c r="J250" s="190"/>
      <c r="K250" s="190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149</v>
      </c>
      <c r="AU250" s="200" t="s">
        <v>82</v>
      </c>
      <c r="AV250" s="13" t="s">
        <v>82</v>
      </c>
      <c r="AW250" s="13" t="s">
        <v>33</v>
      </c>
      <c r="AX250" s="13" t="s">
        <v>72</v>
      </c>
      <c r="AY250" s="200" t="s">
        <v>140</v>
      </c>
    </row>
    <row r="251" spans="2:51" s="13" customFormat="1" ht="11.25">
      <c r="B251" s="189"/>
      <c r="C251" s="190"/>
      <c r="D251" s="191" t="s">
        <v>149</v>
      </c>
      <c r="E251" s="192" t="s">
        <v>19</v>
      </c>
      <c r="F251" s="193" t="s">
        <v>371</v>
      </c>
      <c r="G251" s="190"/>
      <c r="H251" s="194">
        <v>2.55</v>
      </c>
      <c r="I251" s="195"/>
      <c r="J251" s="190"/>
      <c r="K251" s="190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149</v>
      </c>
      <c r="AU251" s="200" t="s">
        <v>82</v>
      </c>
      <c r="AV251" s="13" t="s">
        <v>82</v>
      </c>
      <c r="AW251" s="13" t="s">
        <v>33</v>
      </c>
      <c r="AX251" s="13" t="s">
        <v>72</v>
      </c>
      <c r="AY251" s="200" t="s">
        <v>140</v>
      </c>
    </row>
    <row r="252" spans="2:51" s="13" customFormat="1" ht="11.25">
      <c r="B252" s="189"/>
      <c r="C252" s="190"/>
      <c r="D252" s="191" t="s">
        <v>149</v>
      </c>
      <c r="E252" s="192" t="s">
        <v>19</v>
      </c>
      <c r="F252" s="193" t="s">
        <v>372</v>
      </c>
      <c r="G252" s="190"/>
      <c r="H252" s="194">
        <v>0.65</v>
      </c>
      <c r="I252" s="195"/>
      <c r="J252" s="190"/>
      <c r="K252" s="190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149</v>
      </c>
      <c r="AU252" s="200" t="s">
        <v>82</v>
      </c>
      <c r="AV252" s="13" t="s">
        <v>82</v>
      </c>
      <c r="AW252" s="13" t="s">
        <v>33</v>
      </c>
      <c r="AX252" s="13" t="s">
        <v>72</v>
      </c>
      <c r="AY252" s="200" t="s">
        <v>140</v>
      </c>
    </row>
    <row r="253" spans="2:51" s="13" customFormat="1" ht="11.25">
      <c r="B253" s="189"/>
      <c r="C253" s="190"/>
      <c r="D253" s="191" t="s">
        <v>149</v>
      </c>
      <c r="E253" s="192" t="s">
        <v>19</v>
      </c>
      <c r="F253" s="193" t="s">
        <v>373</v>
      </c>
      <c r="G253" s="190"/>
      <c r="H253" s="194">
        <v>0.65</v>
      </c>
      <c r="I253" s="195"/>
      <c r="J253" s="190"/>
      <c r="K253" s="190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149</v>
      </c>
      <c r="AU253" s="200" t="s">
        <v>82</v>
      </c>
      <c r="AV253" s="13" t="s">
        <v>82</v>
      </c>
      <c r="AW253" s="13" t="s">
        <v>33</v>
      </c>
      <c r="AX253" s="13" t="s">
        <v>72</v>
      </c>
      <c r="AY253" s="200" t="s">
        <v>140</v>
      </c>
    </row>
    <row r="254" spans="2:51" s="13" customFormat="1" ht="11.25">
      <c r="B254" s="189"/>
      <c r="C254" s="190"/>
      <c r="D254" s="191" t="s">
        <v>149</v>
      </c>
      <c r="E254" s="192" t="s">
        <v>19</v>
      </c>
      <c r="F254" s="193" t="s">
        <v>374</v>
      </c>
      <c r="G254" s="190"/>
      <c r="H254" s="194">
        <v>1.05</v>
      </c>
      <c r="I254" s="195"/>
      <c r="J254" s="190"/>
      <c r="K254" s="190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149</v>
      </c>
      <c r="AU254" s="200" t="s">
        <v>82</v>
      </c>
      <c r="AV254" s="13" t="s">
        <v>82</v>
      </c>
      <c r="AW254" s="13" t="s">
        <v>33</v>
      </c>
      <c r="AX254" s="13" t="s">
        <v>72</v>
      </c>
      <c r="AY254" s="200" t="s">
        <v>140</v>
      </c>
    </row>
    <row r="255" spans="2:51" s="13" customFormat="1" ht="11.25">
      <c r="B255" s="189"/>
      <c r="C255" s="190"/>
      <c r="D255" s="191" t="s">
        <v>149</v>
      </c>
      <c r="E255" s="192" t="s">
        <v>19</v>
      </c>
      <c r="F255" s="193" t="s">
        <v>375</v>
      </c>
      <c r="G255" s="190"/>
      <c r="H255" s="194">
        <v>1.25</v>
      </c>
      <c r="I255" s="195"/>
      <c r="J255" s="190"/>
      <c r="K255" s="190"/>
      <c r="L255" s="196"/>
      <c r="M255" s="197"/>
      <c r="N255" s="198"/>
      <c r="O255" s="198"/>
      <c r="P255" s="198"/>
      <c r="Q255" s="198"/>
      <c r="R255" s="198"/>
      <c r="S255" s="198"/>
      <c r="T255" s="199"/>
      <c r="AT255" s="200" t="s">
        <v>149</v>
      </c>
      <c r="AU255" s="200" t="s">
        <v>82</v>
      </c>
      <c r="AV255" s="13" t="s">
        <v>82</v>
      </c>
      <c r="AW255" s="13" t="s">
        <v>33</v>
      </c>
      <c r="AX255" s="13" t="s">
        <v>72</v>
      </c>
      <c r="AY255" s="200" t="s">
        <v>140</v>
      </c>
    </row>
    <row r="256" spans="2:51" s="13" customFormat="1" ht="11.25">
      <c r="B256" s="189"/>
      <c r="C256" s="190"/>
      <c r="D256" s="191" t="s">
        <v>149</v>
      </c>
      <c r="E256" s="192" t="s">
        <v>19</v>
      </c>
      <c r="F256" s="193" t="s">
        <v>376</v>
      </c>
      <c r="G256" s="190"/>
      <c r="H256" s="194">
        <v>6.65</v>
      </c>
      <c r="I256" s="195"/>
      <c r="J256" s="190"/>
      <c r="K256" s="190"/>
      <c r="L256" s="196"/>
      <c r="M256" s="197"/>
      <c r="N256" s="198"/>
      <c r="O256" s="198"/>
      <c r="P256" s="198"/>
      <c r="Q256" s="198"/>
      <c r="R256" s="198"/>
      <c r="S256" s="198"/>
      <c r="T256" s="199"/>
      <c r="AT256" s="200" t="s">
        <v>149</v>
      </c>
      <c r="AU256" s="200" t="s">
        <v>82</v>
      </c>
      <c r="AV256" s="13" t="s">
        <v>82</v>
      </c>
      <c r="AW256" s="13" t="s">
        <v>33</v>
      </c>
      <c r="AX256" s="13" t="s">
        <v>72</v>
      </c>
      <c r="AY256" s="200" t="s">
        <v>140</v>
      </c>
    </row>
    <row r="257" spans="2:51" s="14" customFormat="1" ht="11.25">
      <c r="B257" s="201"/>
      <c r="C257" s="202"/>
      <c r="D257" s="191" t="s">
        <v>149</v>
      </c>
      <c r="E257" s="203" t="s">
        <v>93</v>
      </c>
      <c r="F257" s="204" t="s">
        <v>157</v>
      </c>
      <c r="G257" s="202"/>
      <c r="H257" s="205">
        <v>35.358</v>
      </c>
      <c r="I257" s="206"/>
      <c r="J257" s="202"/>
      <c r="K257" s="202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149</v>
      </c>
      <c r="AU257" s="211" t="s">
        <v>82</v>
      </c>
      <c r="AV257" s="14" t="s">
        <v>147</v>
      </c>
      <c r="AW257" s="14" t="s">
        <v>33</v>
      </c>
      <c r="AX257" s="14" t="s">
        <v>80</v>
      </c>
      <c r="AY257" s="211" t="s">
        <v>140</v>
      </c>
    </row>
    <row r="258" spans="1:65" s="2" customFormat="1" ht="21.75" customHeight="1">
      <c r="A258" s="36"/>
      <c r="B258" s="37"/>
      <c r="C258" s="176" t="s">
        <v>377</v>
      </c>
      <c r="D258" s="176" t="s">
        <v>142</v>
      </c>
      <c r="E258" s="177" t="s">
        <v>378</v>
      </c>
      <c r="F258" s="178" t="s">
        <v>379</v>
      </c>
      <c r="G258" s="179" t="s">
        <v>95</v>
      </c>
      <c r="H258" s="180">
        <v>2.656</v>
      </c>
      <c r="I258" s="181"/>
      <c r="J258" s="182">
        <f>ROUND(I258*H258,2)</f>
        <v>0</v>
      </c>
      <c r="K258" s="178" t="s">
        <v>146</v>
      </c>
      <c r="L258" s="41"/>
      <c r="M258" s="183" t="s">
        <v>19</v>
      </c>
      <c r="N258" s="184" t="s">
        <v>43</v>
      </c>
      <c r="O258" s="66"/>
      <c r="P258" s="185">
        <f>O258*H258</f>
        <v>0</v>
      </c>
      <c r="Q258" s="185">
        <v>2.234</v>
      </c>
      <c r="R258" s="185">
        <f>Q258*H258</f>
        <v>5.933504</v>
      </c>
      <c r="S258" s="185">
        <v>0</v>
      </c>
      <c r="T258" s="18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147</v>
      </c>
      <c r="AT258" s="187" t="s">
        <v>142</v>
      </c>
      <c r="AU258" s="187" t="s">
        <v>82</v>
      </c>
      <c r="AY258" s="19" t="s">
        <v>140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9" t="s">
        <v>80</v>
      </c>
      <c r="BK258" s="188">
        <f>ROUND(I258*H258,2)</f>
        <v>0</v>
      </c>
      <c r="BL258" s="19" t="s">
        <v>147</v>
      </c>
      <c r="BM258" s="187" t="s">
        <v>380</v>
      </c>
    </row>
    <row r="259" spans="2:51" s="15" customFormat="1" ht="11.25">
      <c r="B259" s="212"/>
      <c r="C259" s="213"/>
      <c r="D259" s="191" t="s">
        <v>149</v>
      </c>
      <c r="E259" s="214" t="s">
        <v>19</v>
      </c>
      <c r="F259" s="215" t="s">
        <v>381</v>
      </c>
      <c r="G259" s="213"/>
      <c r="H259" s="214" t="s">
        <v>19</v>
      </c>
      <c r="I259" s="216"/>
      <c r="J259" s="213"/>
      <c r="K259" s="213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149</v>
      </c>
      <c r="AU259" s="221" t="s">
        <v>82</v>
      </c>
      <c r="AV259" s="15" t="s">
        <v>80</v>
      </c>
      <c r="AW259" s="15" t="s">
        <v>33</v>
      </c>
      <c r="AX259" s="15" t="s">
        <v>72</v>
      </c>
      <c r="AY259" s="221" t="s">
        <v>140</v>
      </c>
    </row>
    <row r="260" spans="2:51" s="13" customFormat="1" ht="11.25">
      <c r="B260" s="189"/>
      <c r="C260" s="190"/>
      <c r="D260" s="191" t="s">
        <v>149</v>
      </c>
      <c r="E260" s="192" t="s">
        <v>19</v>
      </c>
      <c r="F260" s="193" t="s">
        <v>382</v>
      </c>
      <c r="G260" s="190"/>
      <c r="H260" s="194">
        <v>2.656</v>
      </c>
      <c r="I260" s="195"/>
      <c r="J260" s="190"/>
      <c r="K260" s="190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149</v>
      </c>
      <c r="AU260" s="200" t="s">
        <v>82</v>
      </c>
      <c r="AV260" s="13" t="s">
        <v>82</v>
      </c>
      <c r="AW260" s="13" t="s">
        <v>33</v>
      </c>
      <c r="AX260" s="13" t="s">
        <v>80</v>
      </c>
      <c r="AY260" s="200" t="s">
        <v>140</v>
      </c>
    </row>
    <row r="261" spans="1:65" s="2" customFormat="1" ht="16.5" customHeight="1">
      <c r="A261" s="36"/>
      <c r="B261" s="37"/>
      <c r="C261" s="176" t="s">
        <v>383</v>
      </c>
      <c r="D261" s="176" t="s">
        <v>142</v>
      </c>
      <c r="E261" s="177" t="s">
        <v>384</v>
      </c>
      <c r="F261" s="178" t="s">
        <v>385</v>
      </c>
      <c r="G261" s="179" t="s">
        <v>145</v>
      </c>
      <c r="H261" s="180">
        <v>20.16</v>
      </c>
      <c r="I261" s="181"/>
      <c r="J261" s="182">
        <f>ROUND(I261*H261,2)</f>
        <v>0</v>
      </c>
      <c r="K261" s="178" t="s">
        <v>146</v>
      </c>
      <c r="L261" s="41"/>
      <c r="M261" s="183" t="s">
        <v>19</v>
      </c>
      <c r="N261" s="184" t="s">
        <v>43</v>
      </c>
      <c r="O261" s="66"/>
      <c r="P261" s="185">
        <f>O261*H261</f>
        <v>0</v>
      </c>
      <c r="Q261" s="185">
        <v>0.00639</v>
      </c>
      <c r="R261" s="185">
        <f>Q261*H261</f>
        <v>0.1288224</v>
      </c>
      <c r="S261" s="185">
        <v>0</v>
      </c>
      <c r="T261" s="18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147</v>
      </c>
      <c r="AT261" s="187" t="s">
        <v>142</v>
      </c>
      <c r="AU261" s="187" t="s">
        <v>82</v>
      </c>
      <c r="AY261" s="19" t="s">
        <v>140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9" t="s">
        <v>80</v>
      </c>
      <c r="BK261" s="188">
        <f>ROUND(I261*H261,2)</f>
        <v>0</v>
      </c>
      <c r="BL261" s="19" t="s">
        <v>147</v>
      </c>
      <c r="BM261" s="187" t="s">
        <v>386</v>
      </c>
    </row>
    <row r="262" spans="2:51" s="15" customFormat="1" ht="11.25">
      <c r="B262" s="212"/>
      <c r="C262" s="213"/>
      <c r="D262" s="191" t="s">
        <v>149</v>
      </c>
      <c r="E262" s="214" t="s">
        <v>19</v>
      </c>
      <c r="F262" s="215" t="s">
        <v>387</v>
      </c>
      <c r="G262" s="213"/>
      <c r="H262" s="214" t="s">
        <v>19</v>
      </c>
      <c r="I262" s="216"/>
      <c r="J262" s="213"/>
      <c r="K262" s="213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149</v>
      </c>
      <c r="AU262" s="221" t="s">
        <v>82</v>
      </c>
      <c r="AV262" s="15" t="s">
        <v>80</v>
      </c>
      <c r="AW262" s="15" t="s">
        <v>33</v>
      </c>
      <c r="AX262" s="15" t="s">
        <v>72</v>
      </c>
      <c r="AY262" s="221" t="s">
        <v>140</v>
      </c>
    </row>
    <row r="263" spans="2:51" s="13" customFormat="1" ht="11.25">
      <c r="B263" s="189"/>
      <c r="C263" s="190"/>
      <c r="D263" s="191" t="s">
        <v>149</v>
      </c>
      <c r="E263" s="192" t="s">
        <v>19</v>
      </c>
      <c r="F263" s="193" t="s">
        <v>388</v>
      </c>
      <c r="G263" s="190"/>
      <c r="H263" s="194">
        <v>9</v>
      </c>
      <c r="I263" s="195"/>
      <c r="J263" s="190"/>
      <c r="K263" s="190"/>
      <c r="L263" s="196"/>
      <c r="M263" s="197"/>
      <c r="N263" s="198"/>
      <c r="O263" s="198"/>
      <c r="P263" s="198"/>
      <c r="Q263" s="198"/>
      <c r="R263" s="198"/>
      <c r="S263" s="198"/>
      <c r="T263" s="199"/>
      <c r="AT263" s="200" t="s">
        <v>149</v>
      </c>
      <c r="AU263" s="200" t="s">
        <v>82</v>
      </c>
      <c r="AV263" s="13" t="s">
        <v>82</v>
      </c>
      <c r="AW263" s="13" t="s">
        <v>33</v>
      </c>
      <c r="AX263" s="13" t="s">
        <v>72</v>
      </c>
      <c r="AY263" s="200" t="s">
        <v>140</v>
      </c>
    </row>
    <row r="264" spans="2:51" s="13" customFormat="1" ht="11.25">
      <c r="B264" s="189"/>
      <c r="C264" s="190"/>
      <c r="D264" s="191" t="s">
        <v>149</v>
      </c>
      <c r="E264" s="192" t="s">
        <v>19</v>
      </c>
      <c r="F264" s="193" t="s">
        <v>389</v>
      </c>
      <c r="G264" s="190"/>
      <c r="H264" s="194">
        <v>7.2</v>
      </c>
      <c r="I264" s="195"/>
      <c r="J264" s="190"/>
      <c r="K264" s="190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149</v>
      </c>
      <c r="AU264" s="200" t="s">
        <v>82</v>
      </c>
      <c r="AV264" s="13" t="s">
        <v>82</v>
      </c>
      <c r="AW264" s="13" t="s">
        <v>33</v>
      </c>
      <c r="AX264" s="13" t="s">
        <v>72</v>
      </c>
      <c r="AY264" s="200" t="s">
        <v>140</v>
      </c>
    </row>
    <row r="265" spans="2:51" s="13" customFormat="1" ht="11.25">
      <c r="B265" s="189"/>
      <c r="C265" s="190"/>
      <c r="D265" s="191" t="s">
        <v>149</v>
      </c>
      <c r="E265" s="192" t="s">
        <v>19</v>
      </c>
      <c r="F265" s="193" t="s">
        <v>390</v>
      </c>
      <c r="G265" s="190"/>
      <c r="H265" s="194">
        <v>0.72</v>
      </c>
      <c r="I265" s="195"/>
      <c r="J265" s="190"/>
      <c r="K265" s="190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149</v>
      </c>
      <c r="AU265" s="200" t="s">
        <v>82</v>
      </c>
      <c r="AV265" s="13" t="s">
        <v>82</v>
      </c>
      <c r="AW265" s="13" t="s">
        <v>33</v>
      </c>
      <c r="AX265" s="13" t="s">
        <v>72</v>
      </c>
      <c r="AY265" s="200" t="s">
        <v>140</v>
      </c>
    </row>
    <row r="266" spans="2:51" s="13" customFormat="1" ht="11.25">
      <c r="B266" s="189"/>
      <c r="C266" s="190"/>
      <c r="D266" s="191" t="s">
        <v>149</v>
      </c>
      <c r="E266" s="192" t="s">
        <v>19</v>
      </c>
      <c r="F266" s="193" t="s">
        <v>391</v>
      </c>
      <c r="G266" s="190"/>
      <c r="H266" s="194">
        <v>1.96</v>
      </c>
      <c r="I266" s="195"/>
      <c r="J266" s="190"/>
      <c r="K266" s="190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149</v>
      </c>
      <c r="AU266" s="200" t="s">
        <v>82</v>
      </c>
      <c r="AV266" s="13" t="s">
        <v>82</v>
      </c>
      <c r="AW266" s="13" t="s">
        <v>33</v>
      </c>
      <c r="AX266" s="13" t="s">
        <v>72</v>
      </c>
      <c r="AY266" s="200" t="s">
        <v>140</v>
      </c>
    </row>
    <row r="267" spans="2:51" s="13" customFormat="1" ht="11.25">
      <c r="B267" s="189"/>
      <c r="C267" s="190"/>
      <c r="D267" s="191" t="s">
        <v>149</v>
      </c>
      <c r="E267" s="192" t="s">
        <v>19</v>
      </c>
      <c r="F267" s="193" t="s">
        <v>392</v>
      </c>
      <c r="G267" s="190"/>
      <c r="H267" s="194">
        <v>1.28</v>
      </c>
      <c r="I267" s="195"/>
      <c r="J267" s="190"/>
      <c r="K267" s="190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149</v>
      </c>
      <c r="AU267" s="200" t="s">
        <v>82</v>
      </c>
      <c r="AV267" s="13" t="s">
        <v>82</v>
      </c>
      <c r="AW267" s="13" t="s">
        <v>33</v>
      </c>
      <c r="AX267" s="13" t="s">
        <v>72</v>
      </c>
      <c r="AY267" s="200" t="s">
        <v>140</v>
      </c>
    </row>
    <row r="268" spans="2:51" s="14" customFormat="1" ht="11.25">
      <c r="B268" s="201"/>
      <c r="C268" s="202"/>
      <c r="D268" s="191" t="s">
        <v>149</v>
      </c>
      <c r="E268" s="203" t="s">
        <v>19</v>
      </c>
      <c r="F268" s="204" t="s">
        <v>157</v>
      </c>
      <c r="G268" s="202"/>
      <c r="H268" s="205">
        <v>20.16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149</v>
      </c>
      <c r="AU268" s="211" t="s">
        <v>82</v>
      </c>
      <c r="AV268" s="14" t="s">
        <v>147</v>
      </c>
      <c r="AW268" s="14" t="s">
        <v>33</v>
      </c>
      <c r="AX268" s="14" t="s">
        <v>80</v>
      </c>
      <c r="AY268" s="211" t="s">
        <v>140</v>
      </c>
    </row>
    <row r="269" spans="2:63" s="12" customFormat="1" ht="22.9" customHeight="1">
      <c r="B269" s="160"/>
      <c r="C269" s="161"/>
      <c r="D269" s="162" t="s">
        <v>71</v>
      </c>
      <c r="E269" s="174" t="s">
        <v>167</v>
      </c>
      <c r="F269" s="174" t="s">
        <v>393</v>
      </c>
      <c r="G269" s="161"/>
      <c r="H269" s="161"/>
      <c r="I269" s="164"/>
      <c r="J269" s="175">
        <f>BK269</f>
        <v>0</v>
      </c>
      <c r="K269" s="161"/>
      <c r="L269" s="166"/>
      <c r="M269" s="167"/>
      <c r="N269" s="168"/>
      <c r="O269" s="168"/>
      <c r="P269" s="169">
        <f>SUM(P270:P321)</f>
        <v>0</v>
      </c>
      <c r="Q269" s="168"/>
      <c r="R269" s="169">
        <f>SUM(R270:R321)</f>
        <v>2.86615</v>
      </c>
      <c r="S269" s="168"/>
      <c r="T269" s="170">
        <f>SUM(T270:T321)</f>
        <v>0</v>
      </c>
      <c r="AR269" s="171" t="s">
        <v>80</v>
      </c>
      <c r="AT269" s="172" t="s">
        <v>71</v>
      </c>
      <c r="AU269" s="172" t="s">
        <v>80</v>
      </c>
      <c r="AY269" s="171" t="s">
        <v>140</v>
      </c>
      <c r="BK269" s="173">
        <f>SUM(BK270:BK321)</f>
        <v>0</v>
      </c>
    </row>
    <row r="270" spans="1:65" s="2" customFormat="1" ht="16.5" customHeight="1">
      <c r="A270" s="36"/>
      <c r="B270" s="37"/>
      <c r="C270" s="176" t="s">
        <v>394</v>
      </c>
      <c r="D270" s="176" t="s">
        <v>142</v>
      </c>
      <c r="E270" s="177" t="s">
        <v>395</v>
      </c>
      <c r="F270" s="178" t="s">
        <v>396</v>
      </c>
      <c r="G270" s="179" t="s">
        <v>145</v>
      </c>
      <c r="H270" s="180">
        <v>9.5</v>
      </c>
      <c r="I270" s="181"/>
      <c r="J270" s="182">
        <f>ROUND(I270*H270,2)</f>
        <v>0</v>
      </c>
      <c r="K270" s="178" t="s">
        <v>146</v>
      </c>
      <c r="L270" s="41"/>
      <c r="M270" s="183" t="s">
        <v>19</v>
      </c>
      <c r="N270" s="184" t="s">
        <v>43</v>
      </c>
      <c r="O270" s="66"/>
      <c r="P270" s="185">
        <f>O270*H270</f>
        <v>0</v>
      </c>
      <c r="Q270" s="185">
        <v>0</v>
      </c>
      <c r="R270" s="185">
        <f>Q270*H270</f>
        <v>0</v>
      </c>
      <c r="S270" s="185">
        <v>0</v>
      </c>
      <c r="T270" s="18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147</v>
      </c>
      <c r="AT270" s="187" t="s">
        <v>142</v>
      </c>
      <c r="AU270" s="187" t="s">
        <v>82</v>
      </c>
      <c r="AY270" s="19" t="s">
        <v>140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9" t="s">
        <v>80</v>
      </c>
      <c r="BK270" s="188">
        <f>ROUND(I270*H270,2)</f>
        <v>0</v>
      </c>
      <c r="BL270" s="19" t="s">
        <v>147</v>
      </c>
      <c r="BM270" s="187" t="s">
        <v>397</v>
      </c>
    </row>
    <row r="271" spans="2:51" s="13" customFormat="1" ht="11.25">
      <c r="B271" s="189"/>
      <c r="C271" s="190"/>
      <c r="D271" s="191" t="s">
        <v>149</v>
      </c>
      <c r="E271" s="192" t="s">
        <v>19</v>
      </c>
      <c r="F271" s="193" t="s">
        <v>398</v>
      </c>
      <c r="G271" s="190"/>
      <c r="H271" s="194">
        <v>9.5</v>
      </c>
      <c r="I271" s="195"/>
      <c r="J271" s="190"/>
      <c r="K271" s="190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149</v>
      </c>
      <c r="AU271" s="200" t="s">
        <v>82</v>
      </c>
      <c r="AV271" s="13" t="s">
        <v>82</v>
      </c>
      <c r="AW271" s="13" t="s">
        <v>33</v>
      </c>
      <c r="AX271" s="13" t="s">
        <v>80</v>
      </c>
      <c r="AY271" s="200" t="s">
        <v>140</v>
      </c>
    </row>
    <row r="272" spans="1:65" s="2" customFormat="1" ht="16.5" customHeight="1">
      <c r="A272" s="36"/>
      <c r="B272" s="37"/>
      <c r="C272" s="176" t="s">
        <v>399</v>
      </c>
      <c r="D272" s="176" t="s">
        <v>142</v>
      </c>
      <c r="E272" s="177" t="s">
        <v>400</v>
      </c>
      <c r="F272" s="178" t="s">
        <v>401</v>
      </c>
      <c r="G272" s="179" t="s">
        <v>145</v>
      </c>
      <c r="H272" s="180">
        <v>242.1</v>
      </c>
      <c r="I272" s="181"/>
      <c r="J272" s="182">
        <f>ROUND(I272*H272,2)</f>
        <v>0</v>
      </c>
      <c r="K272" s="178" t="s">
        <v>146</v>
      </c>
      <c r="L272" s="41"/>
      <c r="M272" s="183" t="s">
        <v>19</v>
      </c>
      <c r="N272" s="184" t="s">
        <v>43</v>
      </c>
      <c r="O272" s="66"/>
      <c r="P272" s="185">
        <f>O272*H272</f>
        <v>0</v>
      </c>
      <c r="Q272" s="185">
        <v>0</v>
      </c>
      <c r="R272" s="185">
        <f>Q272*H272</f>
        <v>0</v>
      </c>
      <c r="S272" s="185">
        <v>0</v>
      </c>
      <c r="T272" s="18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147</v>
      </c>
      <c r="AT272" s="187" t="s">
        <v>142</v>
      </c>
      <c r="AU272" s="187" t="s">
        <v>82</v>
      </c>
      <c r="AY272" s="19" t="s">
        <v>140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9" t="s">
        <v>80</v>
      </c>
      <c r="BK272" s="188">
        <f>ROUND(I272*H272,2)</f>
        <v>0</v>
      </c>
      <c r="BL272" s="19" t="s">
        <v>147</v>
      </c>
      <c r="BM272" s="187" t="s">
        <v>402</v>
      </c>
    </row>
    <row r="273" spans="2:51" s="15" customFormat="1" ht="11.25">
      <c r="B273" s="212"/>
      <c r="C273" s="213"/>
      <c r="D273" s="191" t="s">
        <v>149</v>
      </c>
      <c r="E273" s="214" t="s">
        <v>19</v>
      </c>
      <c r="F273" s="215" t="s">
        <v>403</v>
      </c>
      <c r="G273" s="213"/>
      <c r="H273" s="214" t="s">
        <v>19</v>
      </c>
      <c r="I273" s="216"/>
      <c r="J273" s="213"/>
      <c r="K273" s="213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149</v>
      </c>
      <c r="AU273" s="221" t="s">
        <v>82</v>
      </c>
      <c r="AV273" s="15" t="s">
        <v>80</v>
      </c>
      <c r="AW273" s="15" t="s">
        <v>33</v>
      </c>
      <c r="AX273" s="15" t="s">
        <v>72</v>
      </c>
      <c r="AY273" s="221" t="s">
        <v>140</v>
      </c>
    </row>
    <row r="274" spans="2:51" s="13" customFormat="1" ht="11.25">
      <c r="B274" s="189"/>
      <c r="C274" s="190"/>
      <c r="D274" s="191" t="s">
        <v>149</v>
      </c>
      <c r="E274" s="192" t="s">
        <v>19</v>
      </c>
      <c r="F274" s="193" t="s">
        <v>404</v>
      </c>
      <c r="G274" s="190"/>
      <c r="H274" s="194">
        <v>242.1</v>
      </c>
      <c r="I274" s="195"/>
      <c r="J274" s="190"/>
      <c r="K274" s="190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149</v>
      </c>
      <c r="AU274" s="200" t="s">
        <v>82</v>
      </c>
      <c r="AV274" s="13" t="s">
        <v>82</v>
      </c>
      <c r="AW274" s="13" t="s">
        <v>33</v>
      </c>
      <c r="AX274" s="13" t="s">
        <v>80</v>
      </c>
      <c r="AY274" s="200" t="s">
        <v>140</v>
      </c>
    </row>
    <row r="275" spans="1:65" s="2" customFormat="1" ht="21.75" customHeight="1">
      <c r="A275" s="36"/>
      <c r="B275" s="37"/>
      <c r="C275" s="176" t="s">
        <v>405</v>
      </c>
      <c r="D275" s="176" t="s">
        <v>142</v>
      </c>
      <c r="E275" s="177" t="s">
        <v>406</v>
      </c>
      <c r="F275" s="178" t="s">
        <v>407</v>
      </c>
      <c r="G275" s="179" t="s">
        <v>145</v>
      </c>
      <c r="H275" s="180">
        <v>111.9</v>
      </c>
      <c r="I275" s="181"/>
      <c r="J275" s="182">
        <f>ROUND(I275*H275,2)</f>
        <v>0</v>
      </c>
      <c r="K275" s="178" t="s">
        <v>19</v>
      </c>
      <c r="L275" s="41"/>
      <c r="M275" s="183" t="s">
        <v>19</v>
      </c>
      <c r="N275" s="184" t="s">
        <v>43</v>
      </c>
      <c r="O275" s="66"/>
      <c r="P275" s="185">
        <f>O275*H275</f>
        <v>0</v>
      </c>
      <c r="Q275" s="185">
        <v>0</v>
      </c>
      <c r="R275" s="185">
        <f>Q275*H275</f>
        <v>0</v>
      </c>
      <c r="S275" s="185">
        <v>0</v>
      </c>
      <c r="T275" s="18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147</v>
      </c>
      <c r="AT275" s="187" t="s">
        <v>142</v>
      </c>
      <c r="AU275" s="187" t="s">
        <v>82</v>
      </c>
      <c r="AY275" s="19" t="s">
        <v>140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9" t="s">
        <v>80</v>
      </c>
      <c r="BK275" s="188">
        <f>ROUND(I275*H275,2)</f>
        <v>0</v>
      </c>
      <c r="BL275" s="19" t="s">
        <v>147</v>
      </c>
      <c r="BM275" s="187" t="s">
        <v>408</v>
      </c>
    </row>
    <row r="276" spans="2:51" s="15" customFormat="1" ht="11.25">
      <c r="B276" s="212"/>
      <c r="C276" s="213"/>
      <c r="D276" s="191" t="s">
        <v>149</v>
      </c>
      <c r="E276" s="214" t="s">
        <v>19</v>
      </c>
      <c r="F276" s="215" t="s">
        <v>409</v>
      </c>
      <c r="G276" s="213"/>
      <c r="H276" s="214" t="s">
        <v>19</v>
      </c>
      <c r="I276" s="216"/>
      <c r="J276" s="213"/>
      <c r="K276" s="213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149</v>
      </c>
      <c r="AU276" s="221" t="s">
        <v>82</v>
      </c>
      <c r="AV276" s="15" t="s">
        <v>80</v>
      </c>
      <c r="AW276" s="15" t="s">
        <v>33</v>
      </c>
      <c r="AX276" s="15" t="s">
        <v>72</v>
      </c>
      <c r="AY276" s="221" t="s">
        <v>140</v>
      </c>
    </row>
    <row r="277" spans="2:51" s="13" customFormat="1" ht="11.25">
      <c r="B277" s="189"/>
      <c r="C277" s="190"/>
      <c r="D277" s="191" t="s">
        <v>149</v>
      </c>
      <c r="E277" s="192" t="s">
        <v>19</v>
      </c>
      <c r="F277" s="193" t="s">
        <v>410</v>
      </c>
      <c r="G277" s="190"/>
      <c r="H277" s="194">
        <v>45.96</v>
      </c>
      <c r="I277" s="195"/>
      <c r="J277" s="190"/>
      <c r="K277" s="190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149</v>
      </c>
      <c r="AU277" s="200" t="s">
        <v>82</v>
      </c>
      <c r="AV277" s="13" t="s">
        <v>82</v>
      </c>
      <c r="AW277" s="13" t="s">
        <v>33</v>
      </c>
      <c r="AX277" s="13" t="s">
        <v>72</v>
      </c>
      <c r="AY277" s="200" t="s">
        <v>140</v>
      </c>
    </row>
    <row r="278" spans="2:51" s="13" customFormat="1" ht="11.25">
      <c r="B278" s="189"/>
      <c r="C278" s="190"/>
      <c r="D278" s="191" t="s">
        <v>149</v>
      </c>
      <c r="E278" s="192" t="s">
        <v>19</v>
      </c>
      <c r="F278" s="193" t="s">
        <v>411</v>
      </c>
      <c r="G278" s="190"/>
      <c r="H278" s="194">
        <v>65.94</v>
      </c>
      <c r="I278" s="195"/>
      <c r="J278" s="190"/>
      <c r="K278" s="190"/>
      <c r="L278" s="196"/>
      <c r="M278" s="197"/>
      <c r="N278" s="198"/>
      <c r="O278" s="198"/>
      <c r="P278" s="198"/>
      <c r="Q278" s="198"/>
      <c r="R278" s="198"/>
      <c r="S278" s="198"/>
      <c r="T278" s="199"/>
      <c r="AT278" s="200" t="s">
        <v>149</v>
      </c>
      <c r="AU278" s="200" t="s">
        <v>82</v>
      </c>
      <c r="AV278" s="13" t="s">
        <v>82</v>
      </c>
      <c r="AW278" s="13" t="s">
        <v>33</v>
      </c>
      <c r="AX278" s="13" t="s">
        <v>72</v>
      </c>
      <c r="AY278" s="200" t="s">
        <v>140</v>
      </c>
    </row>
    <row r="279" spans="2:51" s="14" customFormat="1" ht="11.25">
      <c r="B279" s="201"/>
      <c r="C279" s="202"/>
      <c r="D279" s="191" t="s">
        <v>149</v>
      </c>
      <c r="E279" s="203" t="s">
        <v>19</v>
      </c>
      <c r="F279" s="204" t="s">
        <v>157</v>
      </c>
      <c r="G279" s="202"/>
      <c r="H279" s="205">
        <v>111.9</v>
      </c>
      <c r="I279" s="206"/>
      <c r="J279" s="202"/>
      <c r="K279" s="202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149</v>
      </c>
      <c r="AU279" s="211" t="s">
        <v>82</v>
      </c>
      <c r="AV279" s="14" t="s">
        <v>147</v>
      </c>
      <c r="AW279" s="14" t="s">
        <v>33</v>
      </c>
      <c r="AX279" s="14" t="s">
        <v>80</v>
      </c>
      <c r="AY279" s="211" t="s">
        <v>140</v>
      </c>
    </row>
    <row r="280" spans="1:65" s="2" customFormat="1" ht="21.75" customHeight="1">
      <c r="A280" s="36"/>
      <c r="B280" s="37"/>
      <c r="C280" s="176" t="s">
        <v>412</v>
      </c>
      <c r="D280" s="176" t="s">
        <v>142</v>
      </c>
      <c r="E280" s="177" t="s">
        <v>413</v>
      </c>
      <c r="F280" s="178" t="s">
        <v>414</v>
      </c>
      <c r="G280" s="179" t="s">
        <v>145</v>
      </c>
      <c r="H280" s="180">
        <v>380.44</v>
      </c>
      <c r="I280" s="181"/>
      <c r="J280" s="182">
        <f>ROUND(I280*H280,2)</f>
        <v>0</v>
      </c>
      <c r="K280" s="178" t="s">
        <v>146</v>
      </c>
      <c r="L280" s="41"/>
      <c r="M280" s="183" t="s">
        <v>19</v>
      </c>
      <c r="N280" s="184" t="s">
        <v>43</v>
      </c>
      <c r="O280" s="66"/>
      <c r="P280" s="185">
        <f>O280*H280</f>
        <v>0</v>
      </c>
      <c r="Q280" s="185">
        <v>0</v>
      </c>
      <c r="R280" s="185">
        <f>Q280*H280</f>
        <v>0</v>
      </c>
      <c r="S280" s="185">
        <v>0</v>
      </c>
      <c r="T280" s="18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7" t="s">
        <v>147</v>
      </c>
      <c r="AT280" s="187" t="s">
        <v>142</v>
      </c>
      <c r="AU280" s="187" t="s">
        <v>82</v>
      </c>
      <c r="AY280" s="19" t="s">
        <v>140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9" t="s">
        <v>80</v>
      </c>
      <c r="BK280" s="188">
        <f>ROUND(I280*H280,2)</f>
        <v>0</v>
      </c>
      <c r="BL280" s="19" t="s">
        <v>147</v>
      </c>
      <c r="BM280" s="187" t="s">
        <v>415</v>
      </c>
    </row>
    <row r="281" spans="2:51" s="15" customFormat="1" ht="11.25">
      <c r="B281" s="212"/>
      <c r="C281" s="213"/>
      <c r="D281" s="191" t="s">
        <v>149</v>
      </c>
      <c r="E281" s="214" t="s">
        <v>19</v>
      </c>
      <c r="F281" s="215" t="s">
        <v>409</v>
      </c>
      <c r="G281" s="213"/>
      <c r="H281" s="214" t="s">
        <v>19</v>
      </c>
      <c r="I281" s="216"/>
      <c r="J281" s="213"/>
      <c r="K281" s="213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149</v>
      </c>
      <c r="AU281" s="221" t="s">
        <v>82</v>
      </c>
      <c r="AV281" s="15" t="s">
        <v>80</v>
      </c>
      <c r="AW281" s="15" t="s">
        <v>33</v>
      </c>
      <c r="AX281" s="15" t="s">
        <v>72</v>
      </c>
      <c r="AY281" s="221" t="s">
        <v>140</v>
      </c>
    </row>
    <row r="282" spans="2:51" s="13" customFormat="1" ht="11.25">
      <c r="B282" s="189"/>
      <c r="C282" s="190"/>
      <c r="D282" s="191" t="s">
        <v>149</v>
      </c>
      <c r="E282" s="192" t="s">
        <v>19</v>
      </c>
      <c r="F282" s="193" t="s">
        <v>416</v>
      </c>
      <c r="G282" s="190"/>
      <c r="H282" s="194">
        <v>55.85</v>
      </c>
      <c r="I282" s="195"/>
      <c r="J282" s="190"/>
      <c r="K282" s="190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149</v>
      </c>
      <c r="AU282" s="200" t="s">
        <v>82</v>
      </c>
      <c r="AV282" s="13" t="s">
        <v>82</v>
      </c>
      <c r="AW282" s="13" t="s">
        <v>33</v>
      </c>
      <c r="AX282" s="13" t="s">
        <v>72</v>
      </c>
      <c r="AY282" s="200" t="s">
        <v>140</v>
      </c>
    </row>
    <row r="283" spans="2:51" s="13" customFormat="1" ht="11.25">
      <c r="B283" s="189"/>
      <c r="C283" s="190"/>
      <c r="D283" s="191" t="s">
        <v>149</v>
      </c>
      <c r="E283" s="192" t="s">
        <v>19</v>
      </c>
      <c r="F283" s="193" t="s">
        <v>417</v>
      </c>
      <c r="G283" s="190"/>
      <c r="H283" s="194">
        <v>63.56</v>
      </c>
      <c r="I283" s="195"/>
      <c r="J283" s="190"/>
      <c r="K283" s="190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149</v>
      </c>
      <c r="AU283" s="200" t="s">
        <v>82</v>
      </c>
      <c r="AV283" s="13" t="s">
        <v>82</v>
      </c>
      <c r="AW283" s="13" t="s">
        <v>33</v>
      </c>
      <c r="AX283" s="13" t="s">
        <v>72</v>
      </c>
      <c r="AY283" s="200" t="s">
        <v>140</v>
      </c>
    </row>
    <row r="284" spans="2:51" s="15" customFormat="1" ht="11.25">
      <c r="B284" s="212"/>
      <c r="C284" s="213"/>
      <c r="D284" s="191" t="s">
        <v>149</v>
      </c>
      <c r="E284" s="214" t="s">
        <v>19</v>
      </c>
      <c r="F284" s="215" t="s">
        <v>418</v>
      </c>
      <c r="G284" s="213"/>
      <c r="H284" s="214" t="s">
        <v>19</v>
      </c>
      <c r="I284" s="216"/>
      <c r="J284" s="213"/>
      <c r="K284" s="213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149</v>
      </c>
      <c r="AU284" s="221" t="s">
        <v>82</v>
      </c>
      <c r="AV284" s="15" t="s">
        <v>80</v>
      </c>
      <c r="AW284" s="15" t="s">
        <v>33</v>
      </c>
      <c r="AX284" s="15" t="s">
        <v>72</v>
      </c>
      <c r="AY284" s="221" t="s">
        <v>140</v>
      </c>
    </row>
    <row r="285" spans="2:51" s="13" customFormat="1" ht="11.25">
      <c r="B285" s="189"/>
      <c r="C285" s="190"/>
      <c r="D285" s="191" t="s">
        <v>149</v>
      </c>
      <c r="E285" s="192" t="s">
        <v>19</v>
      </c>
      <c r="F285" s="193" t="s">
        <v>419</v>
      </c>
      <c r="G285" s="190"/>
      <c r="H285" s="194">
        <v>261.03</v>
      </c>
      <c r="I285" s="195"/>
      <c r="J285" s="190"/>
      <c r="K285" s="190"/>
      <c r="L285" s="196"/>
      <c r="M285" s="197"/>
      <c r="N285" s="198"/>
      <c r="O285" s="198"/>
      <c r="P285" s="198"/>
      <c r="Q285" s="198"/>
      <c r="R285" s="198"/>
      <c r="S285" s="198"/>
      <c r="T285" s="199"/>
      <c r="AT285" s="200" t="s">
        <v>149</v>
      </c>
      <c r="AU285" s="200" t="s">
        <v>82</v>
      </c>
      <c r="AV285" s="13" t="s">
        <v>82</v>
      </c>
      <c r="AW285" s="13" t="s">
        <v>33</v>
      </c>
      <c r="AX285" s="13" t="s">
        <v>72</v>
      </c>
      <c r="AY285" s="200" t="s">
        <v>140</v>
      </c>
    </row>
    <row r="286" spans="2:51" s="14" customFormat="1" ht="11.25">
      <c r="B286" s="201"/>
      <c r="C286" s="202"/>
      <c r="D286" s="191" t="s">
        <v>149</v>
      </c>
      <c r="E286" s="203" t="s">
        <v>19</v>
      </c>
      <c r="F286" s="204" t="s">
        <v>157</v>
      </c>
      <c r="G286" s="202"/>
      <c r="H286" s="205">
        <v>380.44</v>
      </c>
      <c r="I286" s="206"/>
      <c r="J286" s="202"/>
      <c r="K286" s="202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149</v>
      </c>
      <c r="AU286" s="211" t="s">
        <v>82</v>
      </c>
      <c r="AV286" s="14" t="s">
        <v>147</v>
      </c>
      <c r="AW286" s="14" t="s">
        <v>33</v>
      </c>
      <c r="AX286" s="14" t="s">
        <v>80</v>
      </c>
      <c r="AY286" s="211" t="s">
        <v>140</v>
      </c>
    </row>
    <row r="287" spans="1:65" s="2" customFormat="1" ht="21.75" customHeight="1">
      <c r="A287" s="36"/>
      <c r="B287" s="37"/>
      <c r="C287" s="176" t="s">
        <v>420</v>
      </c>
      <c r="D287" s="176" t="s">
        <v>142</v>
      </c>
      <c r="E287" s="177" t="s">
        <v>421</v>
      </c>
      <c r="F287" s="178" t="s">
        <v>422</v>
      </c>
      <c r="G287" s="179" t="s">
        <v>145</v>
      </c>
      <c r="H287" s="180">
        <v>125.92</v>
      </c>
      <c r="I287" s="181"/>
      <c r="J287" s="182">
        <f>ROUND(I287*H287,2)</f>
        <v>0</v>
      </c>
      <c r="K287" s="178" t="s">
        <v>146</v>
      </c>
      <c r="L287" s="41"/>
      <c r="M287" s="183" t="s">
        <v>19</v>
      </c>
      <c r="N287" s="184" t="s">
        <v>43</v>
      </c>
      <c r="O287" s="66"/>
      <c r="P287" s="185">
        <f>O287*H287</f>
        <v>0</v>
      </c>
      <c r="Q287" s="185">
        <v>0</v>
      </c>
      <c r="R287" s="185">
        <f>Q287*H287</f>
        <v>0</v>
      </c>
      <c r="S287" s="185">
        <v>0</v>
      </c>
      <c r="T287" s="18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147</v>
      </c>
      <c r="AT287" s="187" t="s">
        <v>142</v>
      </c>
      <c r="AU287" s="187" t="s">
        <v>82</v>
      </c>
      <c r="AY287" s="19" t="s">
        <v>140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9" t="s">
        <v>80</v>
      </c>
      <c r="BK287" s="188">
        <f>ROUND(I287*H287,2)</f>
        <v>0</v>
      </c>
      <c r="BL287" s="19" t="s">
        <v>147</v>
      </c>
      <c r="BM287" s="187" t="s">
        <v>423</v>
      </c>
    </row>
    <row r="288" spans="2:51" s="15" customFormat="1" ht="11.25">
      <c r="B288" s="212"/>
      <c r="C288" s="213"/>
      <c r="D288" s="191" t="s">
        <v>149</v>
      </c>
      <c r="E288" s="214" t="s">
        <v>19</v>
      </c>
      <c r="F288" s="215" t="s">
        <v>409</v>
      </c>
      <c r="G288" s="213"/>
      <c r="H288" s="214" t="s">
        <v>19</v>
      </c>
      <c r="I288" s="216"/>
      <c r="J288" s="213"/>
      <c r="K288" s="213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149</v>
      </c>
      <c r="AU288" s="221" t="s">
        <v>82</v>
      </c>
      <c r="AV288" s="15" t="s">
        <v>80</v>
      </c>
      <c r="AW288" s="15" t="s">
        <v>33</v>
      </c>
      <c r="AX288" s="15" t="s">
        <v>72</v>
      </c>
      <c r="AY288" s="221" t="s">
        <v>140</v>
      </c>
    </row>
    <row r="289" spans="2:51" s="13" customFormat="1" ht="11.25">
      <c r="B289" s="189"/>
      <c r="C289" s="190"/>
      <c r="D289" s="191" t="s">
        <v>149</v>
      </c>
      <c r="E289" s="192" t="s">
        <v>19</v>
      </c>
      <c r="F289" s="193" t="s">
        <v>424</v>
      </c>
      <c r="G289" s="190"/>
      <c r="H289" s="194">
        <v>62.36</v>
      </c>
      <c r="I289" s="195"/>
      <c r="J289" s="190"/>
      <c r="K289" s="190"/>
      <c r="L289" s="196"/>
      <c r="M289" s="197"/>
      <c r="N289" s="198"/>
      <c r="O289" s="198"/>
      <c r="P289" s="198"/>
      <c r="Q289" s="198"/>
      <c r="R289" s="198"/>
      <c r="S289" s="198"/>
      <c r="T289" s="199"/>
      <c r="AT289" s="200" t="s">
        <v>149</v>
      </c>
      <c r="AU289" s="200" t="s">
        <v>82</v>
      </c>
      <c r="AV289" s="13" t="s">
        <v>82</v>
      </c>
      <c r="AW289" s="13" t="s">
        <v>33</v>
      </c>
      <c r="AX289" s="13" t="s">
        <v>72</v>
      </c>
      <c r="AY289" s="200" t="s">
        <v>140</v>
      </c>
    </row>
    <row r="290" spans="2:51" s="13" customFormat="1" ht="11.25">
      <c r="B290" s="189"/>
      <c r="C290" s="190"/>
      <c r="D290" s="191" t="s">
        <v>149</v>
      </c>
      <c r="E290" s="192" t="s">
        <v>19</v>
      </c>
      <c r="F290" s="193" t="s">
        <v>417</v>
      </c>
      <c r="G290" s="190"/>
      <c r="H290" s="194">
        <v>63.56</v>
      </c>
      <c r="I290" s="195"/>
      <c r="J290" s="190"/>
      <c r="K290" s="190"/>
      <c r="L290" s="196"/>
      <c r="M290" s="197"/>
      <c r="N290" s="198"/>
      <c r="O290" s="198"/>
      <c r="P290" s="198"/>
      <c r="Q290" s="198"/>
      <c r="R290" s="198"/>
      <c r="S290" s="198"/>
      <c r="T290" s="199"/>
      <c r="AT290" s="200" t="s">
        <v>149</v>
      </c>
      <c r="AU290" s="200" t="s">
        <v>82</v>
      </c>
      <c r="AV290" s="13" t="s">
        <v>82</v>
      </c>
      <c r="AW290" s="13" t="s">
        <v>33</v>
      </c>
      <c r="AX290" s="13" t="s">
        <v>72</v>
      </c>
      <c r="AY290" s="200" t="s">
        <v>140</v>
      </c>
    </row>
    <row r="291" spans="2:51" s="14" customFormat="1" ht="11.25">
      <c r="B291" s="201"/>
      <c r="C291" s="202"/>
      <c r="D291" s="191" t="s">
        <v>149</v>
      </c>
      <c r="E291" s="203" t="s">
        <v>19</v>
      </c>
      <c r="F291" s="204" t="s">
        <v>157</v>
      </c>
      <c r="G291" s="202"/>
      <c r="H291" s="205">
        <v>125.92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149</v>
      </c>
      <c r="AU291" s="211" t="s">
        <v>82</v>
      </c>
      <c r="AV291" s="14" t="s">
        <v>147</v>
      </c>
      <c r="AW291" s="14" t="s">
        <v>33</v>
      </c>
      <c r="AX291" s="14" t="s">
        <v>80</v>
      </c>
      <c r="AY291" s="211" t="s">
        <v>140</v>
      </c>
    </row>
    <row r="292" spans="1:65" s="2" customFormat="1" ht="24">
      <c r="A292" s="36"/>
      <c r="B292" s="37"/>
      <c r="C292" s="176" t="s">
        <v>425</v>
      </c>
      <c r="D292" s="176" t="s">
        <v>142</v>
      </c>
      <c r="E292" s="177" t="s">
        <v>426</v>
      </c>
      <c r="F292" s="178" t="s">
        <v>427</v>
      </c>
      <c r="G292" s="179" t="s">
        <v>145</v>
      </c>
      <c r="H292" s="180">
        <v>11.99</v>
      </c>
      <c r="I292" s="181"/>
      <c r="J292" s="182">
        <f>ROUND(I292*H292,2)</f>
        <v>0</v>
      </c>
      <c r="K292" s="178" t="s">
        <v>146</v>
      </c>
      <c r="L292" s="41"/>
      <c r="M292" s="183" t="s">
        <v>19</v>
      </c>
      <c r="N292" s="184" t="s">
        <v>43</v>
      </c>
      <c r="O292" s="66"/>
      <c r="P292" s="185">
        <f>O292*H292</f>
        <v>0</v>
      </c>
      <c r="Q292" s="185">
        <v>0</v>
      </c>
      <c r="R292" s="185">
        <f>Q292*H292</f>
        <v>0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147</v>
      </c>
      <c r="AT292" s="187" t="s">
        <v>142</v>
      </c>
      <c r="AU292" s="187" t="s">
        <v>82</v>
      </c>
      <c r="AY292" s="19" t="s">
        <v>140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9" t="s">
        <v>80</v>
      </c>
      <c r="BK292" s="188">
        <f>ROUND(I292*H292,2)</f>
        <v>0</v>
      </c>
      <c r="BL292" s="19" t="s">
        <v>147</v>
      </c>
      <c r="BM292" s="187" t="s">
        <v>428</v>
      </c>
    </row>
    <row r="293" spans="2:51" s="15" customFormat="1" ht="11.25">
      <c r="B293" s="212"/>
      <c r="C293" s="213"/>
      <c r="D293" s="191" t="s">
        <v>149</v>
      </c>
      <c r="E293" s="214" t="s">
        <v>19</v>
      </c>
      <c r="F293" s="215" t="s">
        <v>429</v>
      </c>
      <c r="G293" s="213"/>
      <c r="H293" s="214" t="s">
        <v>19</v>
      </c>
      <c r="I293" s="216"/>
      <c r="J293" s="213"/>
      <c r="K293" s="213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149</v>
      </c>
      <c r="AU293" s="221" t="s">
        <v>82</v>
      </c>
      <c r="AV293" s="15" t="s">
        <v>80</v>
      </c>
      <c r="AW293" s="15" t="s">
        <v>33</v>
      </c>
      <c r="AX293" s="15" t="s">
        <v>72</v>
      </c>
      <c r="AY293" s="221" t="s">
        <v>140</v>
      </c>
    </row>
    <row r="294" spans="2:51" s="13" customFormat="1" ht="11.25">
      <c r="B294" s="189"/>
      <c r="C294" s="190"/>
      <c r="D294" s="191" t="s">
        <v>149</v>
      </c>
      <c r="E294" s="192" t="s">
        <v>19</v>
      </c>
      <c r="F294" s="193" t="s">
        <v>430</v>
      </c>
      <c r="G294" s="190"/>
      <c r="H294" s="194">
        <v>11.99</v>
      </c>
      <c r="I294" s="195"/>
      <c r="J294" s="190"/>
      <c r="K294" s="190"/>
      <c r="L294" s="196"/>
      <c r="M294" s="197"/>
      <c r="N294" s="198"/>
      <c r="O294" s="198"/>
      <c r="P294" s="198"/>
      <c r="Q294" s="198"/>
      <c r="R294" s="198"/>
      <c r="S294" s="198"/>
      <c r="T294" s="199"/>
      <c r="AT294" s="200" t="s">
        <v>149</v>
      </c>
      <c r="AU294" s="200" t="s">
        <v>82</v>
      </c>
      <c r="AV294" s="13" t="s">
        <v>82</v>
      </c>
      <c r="AW294" s="13" t="s">
        <v>33</v>
      </c>
      <c r="AX294" s="13" t="s">
        <v>80</v>
      </c>
      <c r="AY294" s="200" t="s">
        <v>140</v>
      </c>
    </row>
    <row r="295" spans="1:65" s="2" customFormat="1" ht="24">
      <c r="A295" s="36"/>
      <c r="B295" s="37"/>
      <c r="C295" s="176" t="s">
        <v>431</v>
      </c>
      <c r="D295" s="176" t="s">
        <v>142</v>
      </c>
      <c r="E295" s="177" t="s">
        <v>432</v>
      </c>
      <c r="F295" s="178" t="s">
        <v>433</v>
      </c>
      <c r="G295" s="179" t="s">
        <v>145</v>
      </c>
      <c r="H295" s="180">
        <v>11.99</v>
      </c>
      <c r="I295" s="181"/>
      <c r="J295" s="182">
        <f>ROUND(I295*H295,2)</f>
        <v>0</v>
      </c>
      <c r="K295" s="178" t="s">
        <v>146</v>
      </c>
      <c r="L295" s="41"/>
      <c r="M295" s="183" t="s">
        <v>19</v>
      </c>
      <c r="N295" s="184" t="s">
        <v>43</v>
      </c>
      <c r="O295" s="66"/>
      <c r="P295" s="185">
        <f>O295*H295</f>
        <v>0</v>
      </c>
      <c r="Q295" s="185">
        <v>0</v>
      </c>
      <c r="R295" s="185">
        <f>Q295*H295</f>
        <v>0</v>
      </c>
      <c r="S295" s="185">
        <v>0</v>
      </c>
      <c r="T295" s="18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7" t="s">
        <v>147</v>
      </c>
      <c r="AT295" s="187" t="s">
        <v>142</v>
      </c>
      <c r="AU295" s="187" t="s">
        <v>82</v>
      </c>
      <c r="AY295" s="19" t="s">
        <v>140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9" t="s">
        <v>80</v>
      </c>
      <c r="BK295" s="188">
        <f>ROUND(I295*H295,2)</f>
        <v>0</v>
      </c>
      <c r="BL295" s="19" t="s">
        <v>147</v>
      </c>
      <c r="BM295" s="187" t="s">
        <v>434</v>
      </c>
    </row>
    <row r="296" spans="2:51" s="15" customFormat="1" ht="11.25">
      <c r="B296" s="212"/>
      <c r="C296" s="213"/>
      <c r="D296" s="191" t="s">
        <v>149</v>
      </c>
      <c r="E296" s="214" t="s">
        <v>19</v>
      </c>
      <c r="F296" s="215" t="s">
        <v>435</v>
      </c>
      <c r="G296" s="213"/>
      <c r="H296" s="214" t="s">
        <v>19</v>
      </c>
      <c r="I296" s="216"/>
      <c r="J296" s="213"/>
      <c r="K296" s="213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149</v>
      </c>
      <c r="AU296" s="221" t="s">
        <v>82</v>
      </c>
      <c r="AV296" s="15" t="s">
        <v>80</v>
      </c>
      <c r="AW296" s="15" t="s">
        <v>33</v>
      </c>
      <c r="AX296" s="15" t="s">
        <v>72</v>
      </c>
      <c r="AY296" s="221" t="s">
        <v>140</v>
      </c>
    </row>
    <row r="297" spans="2:51" s="13" customFormat="1" ht="11.25">
      <c r="B297" s="189"/>
      <c r="C297" s="190"/>
      <c r="D297" s="191" t="s">
        <v>149</v>
      </c>
      <c r="E297" s="192" t="s">
        <v>19</v>
      </c>
      <c r="F297" s="193" t="s">
        <v>436</v>
      </c>
      <c r="G297" s="190"/>
      <c r="H297" s="194">
        <v>11.99</v>
      </c>
      <c r="I297" s="195"/>
      <c r="J297" s="190"/>
      <c r="K297" s="190"/>
      <c r="L297" s="196"/>
      <c r="M297" s="197"/>
      <c r="N297" s="198"/>
      <c r="O297" s="198"/>
      <c r="P297" s="198"/>
      <c r="Q297" s="198"/>
      <c r="R297" s="198"/>
      <c r="S297" s="198"/>
      <c r="T297" s="199"/>
      <c r="AT297" s="200" t="s">
        <v>149</v>
      </c>
      <c r="AU297" s="200" t="s">
        <v>82</v>
      </c>
      <c r="AV297" s="13" t="s">
        <v>82</v>
      </c>
      <c r="AW297" s="13" t="s">
        <v>33</v>
      </c>
      <c r="AX297" s="13" t="s">
        <v>80</v>
      </c>
      <c r="AY297" s="200" t="s">
        <v>140</v>
      </c>
    </row>
    <row r="298" spans="1:65" s="2" customFormat="1" ht="16.5" customHeight="1">
      <c r="A298" s="36"/>
      <c r="B298" s="37"/>
      <c r="C298" s="176" t="s">
        <v>437</v>
      </c>
      <c r="D298" s="176" t="s">
        <v>142</v>
      </c>
      <c r="E298" s="177" t="s">
        <v>438</v>
      </c>
      <c r="F298" s="178" t="s">
        <v>439</v>
      </c>
      <c r="G298" s="179" t="s">
        <v>145</v>
      </c>
      <c r="H298" s="180">
        <v>11.99</v>
      </c>
      <c r="I298" s="181"/>
      <c r="J298" s="182">
        <f>ROUND(I298*H298,2)</f>
        <v>0</v>
      </c>
      <c r="K298" s="178" t="s">
        <v>146</v>
      </c>
      <c r="L298" s="41"/>
      <c r="M298" s="183" t="s">
        <v>19</v>
      </c>
      <c r="N298" s="184" t="s">
        <v>43</v>
      </c>
      <c r="O298" s="66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147</v>
      </c>
      <c r="AT298" s="187" t="s">
        <v>142</v>
      </c>
      <c r="AU298" s="187" t="s">
        <v>82</v>
      </c>
      <c r="AY298" s="19" t="s">
        <v>140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9" t="s">
        <v>80</v>
      </c>
      <c r="BK298" s="188">
        <f>ROUND(I298*H298,2)</f>
        <v>0</v>
      </c>
      <c r="BL298" s="19" t="s">
        <v>147</v>
      </c>
      <c r="BM298" s="187" t="s">
        <v>440</v>
      </c>
    </row>
    <row r="299" spans="2:51" s="13" customFormat="1" ht="11.25">
      <c r="B299" s="189"/>
      <c r="C299" s="190"/>
      <c r="D299" s="191" t="s">
        <v>149</v>
      </c>
      <c r="E299" s="192" t="s">
        <v>19</v>
      </c>
      <c r="F299" s="193" t="s">
        <v>441</v>
      </c>
      <c r="G299" s="190"/>
      <c r="H299" s="194">
        <v>11.99</v>
      </c>
      <c r="I299" s="195"/>
      <c r="J299" s="190"/>
      <c r="K299" s="190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149</v>
      </c>
      <c r="AU299" s="200" t="s">
        <v>82</v>
      </c>
      <c r="AV299" s="13" t="s">
        <v>82</v>
      </c>
      <c r="AW299" s="13" t="s">
        <v>33</v>
      </c>
      <c r="AX299" s="13" t="s">
        <v>80</v>
      </c>
      <c r="AY299" s="200" t="s">
        <v>140</v>
      </c>
    </row>
    <row r="300" spans="1:65" s="2" customFormat="1" ht="16.5" customHeight="1">
      <c r="A300" s="36"/>
      <c r="B300" s="37"/>
      <c r="C300" s="176" t="s">
        <v>442</v>
      </c>
      <c r="D300" s="176" t="s">
        <v>142</v>
      </c>
      <c r="E300" s="177" t="s">
        <v>443</v>
      </c>
      <c r="F300" s="178" t="s">
        <v>444</v>
      </c>
      <c r="G300" s="179" t="s">
        <v>145</v>
      </c>
      <c r="H300" s="180">
        <v>42.48</v>
      </c>
      <c r="I300" s="181"/>
      <c r="J300" s="182">
        <f>ROUND(I300*H300,2)</f>
        <v>0</v>
      </c>
      <c r="K300" s="178" t="s">
        <v>146</v>
      </c>
      <c r="L300" s="41"/>
      <c r="M300" s="183" t="s">
        <v>19</v>
      </c>
      <c r="N300" s="184" t="s">
        <v>43</v>
      </c>
      <c r="O300" s="66"/>
      <c r="P300" s="185">
        <f>O300*H300</f>
        <v>0</v>
      </c>
      <c r="Q300" s="185">
        <v>0</v>
      </c>
      <c r="R300" s="185">
        <f>Q300*H300</f>
        <v>0</v>
      </c>
      <c r="S300" s="185">
        <v>0</v>
      </c>
      <c r="T300" s="18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7" t="s">
        <v>147</v>
      </c>
      <c r="AT300" s="187" t="s">
        <v>142</v>
      </c>
      <c r="AU300" s="187" t="s">
        <v>82</v>
      </c>
      <c r="AY300" s="19" t="s">
        <v>140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9" t="s">
        <v>80</v>
      </c>
      <c r="BK300" s="188">
        <f>ROUND(I300*H300,2)</f>
        <v>0</v>
      </c>
      <c r="BL300" s="19" t="s">
        <v>147</v>
      </c>
      <c r="BM300" s="187" t="s">
        <v>445</v>
      </c>
    </row>
    <row r="301" spans="2:51" s="15" customFormat="1" ht="11.25">
      <c r="B301" s="212"/>
      <c r="C301" s="213"/>
      <c r="D301" s="191" t="s">
        <v>149</v>
      </c>
      <c r="E301" s="214" t="s">
        <v>19</v>
      </c>
      <c r="F301" s="215" t="s">
        <v>435</v>
      </c>
      <c r="G301" s="213"/>
      <c r="H301" s="214" t="s">
        <v>19</v>
      </c>
      <c r="I301" s="216"/>
      <c r="J301" s="213"/>
      <c r="K301" s="213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149</v>
      </c>
      <c r="AU301" s="221" t="s">
        <v>82</v>
      </c>
      <c r="AV301" s="15" t="s">
        <v>80</v>
      </c>
      <c r="AW301" s="15" t="s">
        <v>33</v>
      </c>
      <c r="AX301" s="15" t="s">
        <v>72</v>
      </c>
      <c r="AY301" s="221" t="s">
        <v>140</v>
      </c>
    </row>
    <row r="302" spans="2:51" s="13" customFormat="1" ht="11.25">
      <c r="B302" s="189"/>
      <c r="C302" s="190"/>
      <c r="D302" s="191" t="s">
        <v>149</v>
      </c>
      <c r="E302" s="192" t="s">
        <v>19</v>
      </c>
      <c r="F302" s="193" t="s">
        <v>446</v>
      </c>
      <c r="G302" s="190"/>
      <c r="H302" s="194">
        <v>23.98</v>
      </c>
      <c r="I302" s="195"/>
      <c r="J302" s="190"/>
      <c r="K302" s="190"/>
      <c r="L302" s="196"/>
      <c r="M302" s="197"/>
      <c r="N302" s="198"/>
      <c r="O302" s="198"/>
      <c r="P302" s="198"/>
      <c r="Q302" s="198"/>
      <c r="R302" s="198"/>
      <c r="S302" s="198"/>
      <c r="T302" s="199"/>
      <c r="AT302" s="200" t="s">
        <v>149</v>
      </c>
      <c r="AU302" s="200" t="s">
        <v>82</v>
      </c>
      <c r="AV302" s="13" t="s">
        <v>82</v>
      </c>
      <c r="AW302" s="13" t="s">
        <v>33</v>
      </c>
      <c r="AX302" s="13" t="s">
        <v>72</v>
      </c>
      <c r="AY302" s="200" t="s">
        <v>140</v>
      </c>
    </row>
    <row r="303" spans="2:51" s="13" customFormat="1" ht="11.25">
      <c r="B303" s="189"/>
      <c r="C303" s="190"/>
      <c r="D303" s="191" t="s">
        <v>149</v>
      </c>
      <c r="E303" s="192" t="s">
        <v>19</v>
      </c>
      <c r="F303" s="193" t="s">
        <v>447</v>
      </c>
      <c r="G303" s="190"/>
      <c r="H303" s="194">
        <v>18.5</v>
      </c>
      <c r="I303" s="195"/>
      <c r="J303" s="190"/>
      <c r="K303" s="190"/>
      <c r="L303" s="196"/>
      <c r="M303" s="197"/>
      <c r="N303" s="198"/>
      <c r="O303" s="198"/>
      <c r="P303" s="198"/>
      <c r="Q303" s="198"/>
      <c r="R303" s="198"/>
      <c r="S303" s="198"/>
      <c r="T303" s="199"/>
      <c r="AT303" s="200" t="s">
        <v>149</v>
      </c>
      <c r="AU303" s="200" t="s">
        <v>82</v>
      </c>
      <c r="AV303" s="13" t="s">
        <v>82</v>
      </c>
      <c r="AW303" s="13" t="s">
        <v>33</v>
      </c>
      <c r="AX303" s="13" t="s">
        <v>72</v>
      </c>
      <c r="AY303" s="200" t="s">
        <v>140</v>
      </c>
    </row>
    <row r="304" spans="2:51" s="14" customFormat="1" ht="11.25">
      <c r="B304" s="201"/>
      <c r="C304" s="202"/>
      <c r="D304" s="191" t="s">
        <v>149</v>
      </c>
      <c r="E304" s="203" t="s">
        <v>19</v>
      </c>
      <c r="F304" s="204" t="s">
        <v>157</v>
      </c>
      <c r="G304" s="202"/>
      <c r="H304" s="205">
        <v>42.48</v>
      </c>
      <c r="I304" s="206"/>
      <c r="J304" s="202"/>
      <c r="K304" s="202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149</v>
      </c>
      <c r="AU304" s="211" t="s">
        <v>82</v>
      </c>
      <c r="AV304" s="14" t="s">
        <v>147</v>
      </c>
      <c r="AW304" s="14" t="s">
        <v>33</v>
      </c>
      <c r="AX304" s="14" t="s">
        <v>80</v>
      </c>
      <c r="AY304" s="211" t="s">
        <v>140</v>
      </c>
    </row>
    <row r="305" spans="1:65" s="2" customFormat="1" ht="24">
      <c r="A305" s="36"/>
      <c r="B305" s="37"/>
      <c r="C305" s="176" t="s">
        <v>448</v>
      </c>
      <c r="D305" s="176" t="s">
        <v>142</v>
      </c>
      <c r="E305" s="177" t="s">
        <v>449</v>
      </c>
      <c r="F305" s="178" t="s">
        <v>450</v>
      </c>
      <c r="G305" s="179" t="s">
        <v>145</v>
      </c>
      <c r="H305" s="180">
        <v>30.49</v>
      </c>
      <c r="I305" s="181"/>
      <c r="J305" s="182">
        <f>ROUND(I305*H305,2)</f>
        <v>0</v>
      </c>
      <c r="K305" s="178" t="s">
        <v>146</v>
      </c>
      <c r="L305" s="41"/>
      <c r="M305" s="183" t="s">
        <v>19</v>
      </c>
      <c r="N305" s="184" t="s">
        <v>43</v>
      </c>
      <c r="O305" s="66"/>
      <c r="P305" s="185">
        <f>O305*H305</f>
        <v>0</v>
      </c>
      <c r="Q305" s="185">
        <v>0</v>
      </c>
      <c r="R305" s="185">
        <f>Q305*H305</f>
        <v>0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147</v>
      </c>
      <c r="AT305" s="187" t="s">
        <v>142</v>
      </c>
      <c r="AU305" s="187" t="s">
        <v>82</v>
      </c>
      <c r="AY305" s="19" t="s">
        <v>140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9" t="s">
        <v>80</v>
      </c>
      <c r="BK305" s="188">
        <f>ROUND(I305*H305,2)</f>
        <v>0</v>
      </c>
      <c r="BL305" s="19" t="s">
        <v>147</v>
      </c>
      <c r="BM305" s="187" t="s">
        <v>451</v>
      </c>
    </row>
    <row r="306" spans="2:51" s="15" customFormat="1" ht="11.25">
      <c r="B306" s="212"/>
      <c r="C306" s="213"/>
      <c r="D306" s="191" t="s">
        <v>149</v>
      </c>
      <c r="E306" s="214" t="s">
        <v>19</v>
      </c>
      <c r="F306" s="215" t="s">
        <v>435</v>
      </c>
      <c r="G306" s="213"/>
      <c r="H306" s="214" t="s">
        <v>19</v>
      </c>
      <c r="I306" s="216"/>
      <c r="J306" s="213"/>
      <c r="K306" s="213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149</v>
      </c>
      <c r="AU306" s="221" t="s">
        <v>82</v>
      </c>
      <c r="AV306" s="15" t="s">
        <v>80</v>
      </c>
      <c r="AW306" s="15" t="s">
        <v>33</v>
      </c>
      <c r="AX306" s="15" t="s">
        <v>72</v>
      </c>
      <c r="AY306" s="221" t="s">
        <v>140</v>
      </c>
    </row>
    <row r="307" spans="2:51" s="13" customFormat="1" ht="11.25">
      <c r="B307" s="189"/>
      <c r="C307" s="190"/>
      <c r="D307" s="191" t="s">
        <v>149</v>
      </c>
      <c r="E307" s="192" t="s">
        <v>19</v>
      </c>
      <c r="F307" s="193" t="s">
        <v>452</v>
      </c>
      <c r="G307" s="190"/>
      <c r="H307" s="194">
        <v>11.99</v>
      </c>
      <c r="I307" s="195"/>
      <c r="J307" s="190"/>
      <c r="K307" s="190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149</v>
      </c>
      <c r="AU307" s="200" t="s">
        <v>82</v>
      </c>
      <c r="AV307" s="13" t="s">
        <v>82</v>
      </c>
      <c r="AW307" s="13" t="s">
        <v>33</v>
      </c>
      <c r="AX307" s="13" t="s">
        <v>72</v>
      </c>
      <c r="AY307" s="200" t="s">
        <v>140</v>
      </c>
    </row>
    <row r="308" spans="2:51" s="13" customFormat="1" ht="11.25">
      <c r="B308" s="189"/>
      <c r="C308" s="190"/>
      <c r="D308" s="191" t="s">
        <v>149</v>
      </c>
      <c r="E308" s="192" t="s">
        <v>19</v>
      </c>
      <c r="F308" s="193" t="s">
        <v>453</v>
      </c>
      <c r="G308" s="190"/>
      <c r="H308" s="194">
        <v>18.5</v>
      </c>
      <c r="I308" s="195"/>
      <c r="J308" s="190"/>
      <c r="K308" s="190"/>
      <c r="L308" s="196"/>
      <c r="M308" s="197"/>
      <c r="N308" s="198"/>
      <c r="O308" s="198"/>
      <c r="P308" s="198"/>
      <c r="Q308" s="198"/>
      <c r="R308" s="198"/>
      <c r="S308" s="198"/>
      <c r="T308" s="199"/>
      <c r="AT308" s="200" t="s">
        <v>149</v>
      </c>
      <c r="AU308" s="200" t="s">
        <v>82</v>
      </c>
      <c r="AV308" s="13" t="s">
        <v>82</v>
      </c>
      <c r="AW308" s="13" t="s">
        <v>33</v>
      </c>
      <c r="AX308" s="13" t="s">
        <v>72</v>
      </c>
      <c r="AY308" s="200" t="s">
        <v>140</v>
      </c>
    </row>
    <row r="309" spans="2:51" s="14" customFormat="1" ht="11.25">
      <c r="B309" s="201"/>
      <c r="C309" s="202"/>
      <c r="D309" s="191" t="s">
        <v>149</v>
      </c>
      <c r="E309" s="203" t="s">
        <v>19</v>
      </c>
      <c r="F309" s="204" t="s">
        <v>157</v>
      </c>
      <c r="G309" s="202"/>
      <c r="H309" s="205">
        <v>30.49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149</v>
      </c>
      <c r="AU309" s="211" t="s">
        <v>82</v>
      </c>
      <c r="AV309" s="14" t="s">
        <v>147</v>
      </c>
      <c r="AW309" s="14" t="s">
        <v>33</v>
      </c>
      <c r="AX309" s="14" t="s">
        <v>80</v>
      </c>
      <c r="AY309" s="211" t="s">
        <v>140</v>
      </c>
    </row>
    <row r="310" spans="1:65" s="2" customFormat="1" ht="24">
      <c r="A310" s="36"/>
      <c r="B310" s="37"/>
      <c r="C310" s="176" t="s">
        <v>454</v>
      </c>
      <c r="D310" s="176" t="s">
        <v>142</v>
      </c>
      <c r="E310" s="177" t="s">
        <v>455</v>
      </c>
      <c r="F310" s="178" t="s">
        <v>456</v>
      </c>
      <c r="G310" s="179" t="s">
        <v>145</v>
      </c>
      <c r="H310" s="180">
        <v>11.99</v>
      </c>
      <c r="I310" s="181"/>
      <c r="J310" s="182">
        <f>ROUND(I310*H310,2)</f>
        <v>0</v>
      </c>
      <c r="K310" s="178" t="s">
        <v>146</v>
      </c>
      <c r="L310" s="41"/>
      <c r="M310" s="183" t="s">
        <v>19</v>
      </c>
      <c r="N310" s="184" t="s">
        <v>43</v>
      </c>
      <c r="O310" s="66"/>
      <c r="P310" s="185">
        <f>O310*H310</f>
        <v>0</v>
      </c>
      <c r="Q310" s="185">
        <v>0</v>
      </c>
      <c r="R310" s="185">
        <f>Q310*H310</f>
        <v>0</v>
      </c>
      <c r="S310" s="185">
        <v>0</v>
      </c>
      <c r="T310" s="18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7" t="s">
        <v>147</v>
      </c>
      <c r="AT310" s="187" t="s">
        <v>142</v>
      </c>
      <c r="AU310" s="187" t="s">
        <v>82</v>
      </c>
      <c r="AY310" s="19" t="s">
        <v>140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9" t="s">
        <v>80</v>
      </c>
      <c r="BK310" s="188">
        <f>ROUND(I310*H310,2)</f>
        <v>0</v>
      </c>
      <c r="BL310" s="19" t="s">
        <v>147</v>
      </c>
      <c r="BM310" s="187" t="s">
        <v>457</v>
      </c>
    </row>
    <row r="311" spans="2:51" s="15" customFormat="1" ht="11.25">
      <c r="B311" s="212"/>
      <c r="C311" s="213"/>
      <c r="D311" s="191" t="s">
        <v>149</v>
      </c>
      <c r="E311" s="214" t="s">
        <v>19</v>
      </c>
      <c r="F311" s="215" t="s">
        <v>435</v>
      </c>
      <c r="G311" s="213"/>
      <c r="H311" s="214" t="s">
        <v>19</v>
      </c>
      <c r="I311" s="216"/>
      <c r="J311" s="213"/>
      <c r="K311" s="213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149</v>
      </c>
      <c r="AU311" s="221" t="s">
        <v>82</v>
      </c>
      <c r="AV311" s="15" t="s">
        <v>80</v>
      </c>
      <c r="AW311" s="15" t="s">
        <v>33</v>
      </c>
      <c r="AX311" s="15" t="s">
        <v>72</v>
      </c>
      <c r="AY311" s="221" t="s">
        <v>140</v>
      </c>
    </row>
    <row r="312" spans="2:51" s="13" customFormat="1" ht="11.25">
      <c r="B312" s="189"/>
      <c r="C312" s="190"/>
      <c r="D312" s="191" t="s">
        <v>149</v>
      </c>
      <c r="E312" s="192" t="s">
        <v>19</v>
      </c>
      <c r="F312" s="193" t="s">
        <v>458</v>
      </c>
      <c r="G312" s="190"/>
      <c r="H312" s="194">
        <v>11.99</v>
      </c>
      <c r="I312" s="195"/>
      <c r="J312" s="190"/>
      <c r="K312" s="190"/>
      <c r="L312" s="196"/>
      <c r="M312" s="197"/>
      <c r="N312" s="198"/>
      <c r="O312" s="198"/>
      <c r="P312" s="198"/>
      <c r="Q312" s="198"/>
      <c r="R312" s="198"/>
      <c r="S312" s="198"/>
      <c r="T312" s="199"/>
      <c r="AT312" s="200" t="s">
        <v>149</v>
      </c>
      <c r="AU312" s="200" t="s">
        <v>82</v>
      </c>
      <c r="AV312" s="13" t="s">
        <v>82</v>
      </c>
      <c r="AW312" s="13" t="s">
        <v>33</v>
      </c>
      <c r="AX312" s="13" t="s">
        <v>80</v>
      </c>
      <c r="AY312" s="200" t="s">
        <v>140</v>
      </c>
    </row>
    <row r="313" spans="1:65" s="2" customFormat="1" ht="24">
      <c r="A313" s="36"/>
      <c r="B313" s="37"/>
      <c r="C313" s="176" t="s">
        <v>459</v>
      </c>
      <c r="D313" s="176" t="s">
        <v>142</v>
      </c>
      <c r="E313" s="177" t="s">
        <v>460</v>
      </c>
      <c r="F313" s="178" t="s">
        <v>461</v>
      </c>
      <c r="G313" s="179" t="s">
        <v>145</v>
      </c>
      <c r="H313" s="180">
        <v>18.5</v>
      </c>
      <c r="I313" s="181"/>
      <c r="J313" s="182">
        <f>ROUND(I313*H313,2)</f>
        <v>0</v>
      </c>
      <c r="K313" s="178" t="s">
        <v>146</v>
      </c>
      <c r="L313" s="41"/>
      <c r="M313" s="183" t="s">
        <v>19</v>
      </c>
      <c r="N313" s="184" t="s">
        <v>43</v>
      </c>
      <c r="O313" s="66"/>
      <c r="P313" s="185">
        <f>O313*H313</f>
        <v>0</v>
      </c>
      <c r="Q313" s="185">
        <v>0</v>
      </c>
      <c r="R313" s="185">
        <f>Q313*H313</f>
        <v>0</v>
      </c>
      <c r="S313" s="185">
        <v>0</v>
      </c>
      <c r="T313" s="18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147</v>
      </c>
      <c r="AT313" s="187" t="s">
        <v>142</v>
      </c>
      <c r="AU313" s="187" t="s">
        <v>82</v>
      </c>
      <c r="AY313" s="19" t="s">
        <v>140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9" t="s">
        <v>80</v>
      </c>
      <c r="BK313" s="188">
        <f>ROUND(I313*H313,2)</f>
        <v>0</v>
      </c>
      <c r="BL313" s="19" t="s">
        <v>147</v>
      </c>
      <c r="BM313" s="187" t="s">
        <v>462</v>
      </c>
    </row>
    <row r="314" spans="2:51" s="15" customFormat="1" ht="11.25">
      <c r="B314" s="212"/>
      <c r="C314" s="213"/>
      <c r="D314" s="191" t="s">
        <v>149</v>
      </c>
      <c r="E314" s="214" t="s">
        <v>19</v>
      </c>
      <c r="F314" s="215" t="s">
        <v>435</v>
      </c>
      <c r="G314" s="213"/>
      <c r="H314" s="214" t="s">
        <v>19</v>
      </c>
      <c r="I314" s="216"/>
      <c r="J314" s="213"/>
      <c r="K314" s="213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149</v>
      </c>
      <c r="AU314" s="221" t="s">
        <v>82</v>
      </c>
      <c r="AV314" s="15" t="s">
        <v>80</v>
      </c>
      <c r="AW314" s="15" t="s">
        <v>33</v>
      </c>
      <c r="AX314" s="15" t="s">
        <v>72</v>
      </c>
      <c r="AY314" s="221" t="s">
        <v>140</v>
      </c>
    </row>
    <row r="315" spans="2:51" s="13" customFormat="1" ht="11.25">
      <c r="B315" s="189"/>
      <c r="C315" s="190"/>
      <c r="D315" s="191" t="s">
        <v>149</v>
      </c>
      <c r="E315" s="192" t="s">
        <v>19</v>
      </c>
      <c r="F315" s="193" t="s">
        <v>463</v>
      </c>
      <c r="G315" s="190"/>
      <c r="H315" s="194">
        <v>18.5</v>
      </c>
      <c r="I315" s="195"/>
      <c r="J315" s="190"/>
      <c r="K315" s="190"/>
      <c r="L315" s="196"/>
      <c r="M315" s="197"/>
      <c r="N315" s="198"/>
      <c r="O315" s="198"/>
      <c r="P315" s="198"/>
      <c r="Q315" s="198"/>
      <c r="R315" s="198"/>
      <c r="S315" s="198"/>
      <c r="T315" s="199"/>
      <c r="AT315" s="200" t="s">
        <v>149</v>
      </c>
      <c r="AU315" s="200" t="s">
        <v>82</v>
      </c>
      <c r="AV315" s="13" t="s">
        <v>82</v>
      </c>
      <c r="AW315" s="13" t="s">
        <v>33</v>
      </c>
      <c r="AX315" s="13" t="s">
        <v>80</v>
      </c>
      <c r="AY315" s="200" t="s">
        <v>140</v>
      </c>
    </row>
    <row r="316" spans="1:65" s="2" customFormat="1" ht="33" customHeight="1">
      <c r="A316" s="36"/>
      <c r="B316" s="37"/>
      <c r="C316" s="176" t="s">
        <v>464</v>
      </c>
      <c r="D316" s="176" t="s">
        <v>142</v>
      </c>
      <c r="E316" s="177" t="s">
        <v>465</v>
      </c>
      <c r="F316" s="178" t="s">
        <v>466</v>
      </c>
      <c r="G316" s="179" t="s">
        <v>145</v>
      </c>
      <c r="H316" s="180">
        <v>9.5</v>
      </c>
      <c r="I316" s="181"/>
      <c r="J316" s="182">
        <f>ROUND(I316*H316,2)</f>
        <v>0</v>
      </c>
      <c r="K316" s="178" t="s">
        <v>146</v>
      </c>
      <c r="L316" s="41"/>
      <c r="M316" s="183" t="s">
        <v>19</v>
      </c>
      <c r="N316" s="184" t="s">
        <v>43</v>
      </c>
      <c r="O316" s="66"/>
      <c r="P316" s="185">
        <f>O316*H316</f>
        <v>0</v>
      </c>
      <c r="Q316" s="185">
        <v>0.1837</v>
      </c>
      <c r="R316" s="185">
        <f>Q316*H316</f>
        <v>1.74515</v>
      </c>
      <c r="S316" s="185">
        <v>0</v>
      </c>
      <c r="T316" s="18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7" t="s">
        <v>147</v>
      </c>
      <c r="AT316" s="187" t="s">
        <v>142</v>
      </c>
      <c r="AU316" s="187" t="s">
        <v>82</v>
      </c>
      <c r="AY316" s="19" t="s">
        <v>140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9" t="s">
        <v>80</v>
      </c>
      <c r="BK316" s="188">
        <f>ROUND(I316*H316,2)</f>
        <v>0</v>
      </c>
      <c r="BL316" s="19" t="s">
        <v>147</v>
      </c>
      <c r="BM316" s="187" t="s">
        <v>467</v>
      </c>
    </row>
    <row r="317" spans="2:51" s="13" customFormat="1" ht="11.25">
      <c r="B317" s="189"/>
      <c r="C317" s="190"/>
      <c r="D317" s="191" t="s">
        <v>149</v>
      </c>
      <c r="E317" s="192" t="s">
        <v>19</v>
      </c>
      <c r="F317" s="193" t="s">
        <v>468</v>
      </c>
      <c r="G317" s="190"/>
      <c r="H317" s="194">
        <v>0.5</v>
      </c>
      <c r="I317" s="195"/>
      <c r="J317" s="190"/>
      <c r="K317" s="190"/>
      <c r="L317" s="196"/>
      <c r="M317" s="197"/>
      <c r="N317" s="198"/>
      <c r="O317" s="198"/>
      <c r="P317" s="198"/>
      <c r="Q317" s="198"/>
      <c r="R317" s="198"/>
      <c r="S317" s="198"/>
      <c r="T317" s="199"/>
      <c r="AT317" s="200" t="s">
        <v>149</v>
      </c>
      <c r="AU317" s="200" t="s">
        <v>82</v>
      </c>
      <c r="AV317" s="13" t="s">
        <v>82</v>
      </c>
      <c r="AW317" s="13" t="s">
        <v>33</v>
      </c>
      <c r="AX317" s="13" t="s">
        <v>72</v>
      </c>
      <c r="AY317" s="200" t="s">
        <v>140</v>
      </c>
    </row>
    <row r="318" spans="2:51" s="13" customFormat="1" ht="11.25">
      <c r="B318" s="189"/>
      <c r="C318" s="190"/>
      <c r="D318" s="191" t="s">
        <v>149</v>
      </c>
      <c r="E318" s="192" t="s">
        <v>19</v>
      </c>
      <c r="F318" s="193" t="s">
        <v>469</v>
      </c>
      <c r="G318" s="190"/>
      <c r="H318" s="194">
        <v>9</v>
      </c>
      <c r="I318" s="195"/>
      <c r="J318" s="190"/>
      <c r="K318" s="190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149</v>
      </c>
      <c r="AU318" s="200" t="s">
        <v>82</v>
      </c>
      <c r="AV318" s="13" t="s">
        <v>82</v>
      </c>
      <c r="AW318" s="13" t="s">
        <v>33</v>
      </c>
      <c r="AX318" s="13" t="s">
        <v>72</v>
      </c>
      <c r="AY318" s="200" t="s">
        <v>140</v>
      </c>
    </row>
    <row r="319" spans="2:51" s="14" customFormat="1" ht="11.25">
      <c r="B319" s="201"/>
      <c r="C319" s="202"/>
      <c r="D319" s="191" t="s">
        <v>149</v>
      </c>
      <c r="E319" s="203" t="s">
        <v>19</v>
      </c>
      <c r="F319" s="204" t="s">
        <v>157</v>
      </c>
      <c r="G319" s="202"/>
      <c r="H319" s="205">
        <v>9.5</v>
      </c>
      <c r="I319" s="206"/>
      <c r="J319" s="202"/>
      <c r="K319" s="202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149</v>
      </c>
      <c r="AU319" s="211" t="s">
        <v>82</v>
      </c>
      <c r="AV319" s="14" t="s">
        <v>147</v>
      </c>
      <c r="AW319" s="14" t="s">
        <v>33</v>
      </c>
      <c r="AX319" s="14" t="s">
        <v>80</v>
      </c>
      <c r="AY319" s="211" t="s">
        <v>140</v>
      </c>
    </row>
    <row r="320" spans="1:65" s="2" customFormat="1" ht="16.5" customHeight="1">
      <c r="A320" s="36"/>
      <c r="B320" s="37"/>
      <c r="C320" s="222" t="s">
        <v>470</v>
      </c>
      <c r="D320" s="222" t="s">
        <v>314</v>
      </c>
      <c r="E320" s="223" t="s">
        <v>471</v>
      </c>
      <c r="F320" s="224" t="s">
        <v>472</v>
      </c>
      <c r="G320" s="225" t="s">
        <v>145</v>
      </c>
      <c r="H320" s="226">
        <v>9.5</v>
      </c>
      <c r="I320" s="227"/>
      <c r="J320" s="228">
        <f>ROUND(I320*H320,2)</f>
        <v>0</v>
      </c>
      <c r="K320" s="224" t="s">
        <v>146</v>
      </c>
      <c r="L320" s="229"/>
      <c r="M320" s="230" t="s">
        <v>19</v>
      </c>
      <c r="N320" s="231" t="s">
        <v>43</v>
      </c>
      <c r="O320" s="66"/>
      <c r="P320" s="185">
        <f>O320*H320</f>
        <v>0</v>
      </c>
      <c r="Q320" s="185">
        <v>0.118</v>
      </c>
      <c r="R320" s="185">
        <f>Q320*H320</f>
        <v>1.121</v>
      </c>
      <c r="S320" s="185">
        <v>0</v>
      </c>
      <c r="T320" s="18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7" t="s">
        <v>182</v>
      </c>
      <c r="AT320" s="187" t="s">
        <v>314</v>
      </c>
      <c r="AU320" s="187" t="s">
        <v>82</v>
      </c>
      <c r="AY320" s="19" t="s">
        <v>140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9" t="s">
        <v>80</v>
      </c>
      <c r="BK320" s="188">
        <f>ROUND(I320*H320,2)</f>
        <v>0</v>
      </c>
      <c r="BL320" s="19" t="s">
        <v>147</v>
      </c>
      <c r="BM320" s="187" t="s">
        <v>473</v>
      </c>
    </row>
    <row r="321" spans="2:51" s="13" customFormat="1" ht="11.25">
      <c r="B321" s="189"/>
      <c r="C321" s="190"/>
      <c r="D321" s="191" t="s">
        <v>149</v>
      </c>
      <c r="E321" s="192" t="s">
        <v>19</v>
      </c>
      <c r="F321" s="193" t="s">
        <v>474</v>
      </c>
      <c r="G321" s="190"/>
      <c r="H321" s="194">
        <v>9.5</v>
      </c>
      <c r="I321" s="195"/>
      <c r="J321" s="190"/>
      <c r="K321" s="190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149</v>
      </c>
      <c r="AU321" s="200" t="s">
        <v>82</v>
      </c>
      <c r="AV321" s="13" t="s">
        <v>82</v>
      </c>
      <c r="AW321" s="13" t="s">
        <v>33</v>
      </c>
      <c r="AX321" s="13" t="s">
        <v>80</v>
      </c>
      <c r="AY321" s="200" t="s">
        <v>140</v>
      </c>
    </row>
    <row r="322" spans="2:63" s="12" customFormat="1" ht="22.9" customHeight="1">
      <c r="B322" s="160"/>
      <c r="C322" s="161"/>
      <c r="D322" s="162" t="s">
        <v>71</v>
      </c>
      <c r="E322" s="174" t="s">
        <v>172</v>
      </c>
      <c r="F322" s="174" t="s">
        <v>475</v>
      </c>
      <c r="G322" s="161"/>
      <c r="H322" s="161"/>
      <c r="I322" s="164"/>
      <c r="J322" s="175">
        <f>BK322</f>
        <v>0</v>
      </c>
      <c r="K322" s="161"/>
      <c r="L322" s="166"/>
      <c r="M322" s="167"/>
      <c r="N322" s="168"/>
      <c r="O322" s="168"/>
      <c r="P322" s="169">
        <f>SUM(P323:P346)</f>
        <v>0</v>
      </c>
      <c r="Q322" s="168"/>
      <c r="R322" s="169">
        <f>SUM(R323:R346)</f>
        <v>1.40135217</v>
      </c>
      <c r="S322" s="168"/>
      <c r="T322" s="170">
        <f>SUM(T323:T346)</f>
        <v>0</v>
      </c>
      <c r="AR322" s="171" t="s">
        <v>80</v>
      </c>
      <c r="AT322" s="172" t="s">
        <v>71</v>
      </c>
      <c r="AU322" s="172" t="s">
        <v>80</v>
      </c>
      <c r="AY322" s="171" t="s">
        <v>140</v>
      </c>
      <c r="BK322" s="173">
        <f>SUM(BK323:BK346)</f>
        <v>0</v>
      </c>
    </row>
    <row r="323" spans="1:65" s="2" customFormat="1" ht="16.5" customHeight="1">
      <c r="A323" s="36"/>
      <c r="B323" s="37"/>
      <c r="C323" s="176" t="s">
        <v>476</v>
      </c>
      <c r="D323" s="176" t="s">
        <v>142</v>
      </c>
      <c r="E323" s="177" t="s">
        <v>477</v>
      </c>
      <c r="F323" s="178" t="s">
        <v>478</v>
      </c>
      <c r="G323" s="179" t="s">
        <v>145</v>
      </c>
      <c r="H323" s="180">
        <v>24.721</v>
      </c>
      <c r="I323" s="181"/>
      <c r="J323" s="182">
        <f>ROUND(I323*H323,2)</f>
        <v>0</v>
      </c>
      <c r="K323" s="178" t="s">
        <v>19</v>
      </c>
      <c r="L323" s="41"/>
      <c r="M323" s="183" t="s">
        <v>19</v>
      </c>
      <c r="N323" s="184" t="s">
        <v>43</v>
      </c>
      <c r="O323" s="66"/>
      <c r="P323" s="185">
        <f>O323*H323</f>
        <v>0</v>
      </c>
      <c r="Q323" s="185">
        <v>0.013</v>
      </c>
      <c r="R323" s="185">
        <f>Q323*H323</f>
        <v>0.32137299999999996</v>
      </c>
      <c r="S323" s="185">
        <v>0</v>
      </c>
      <c r="T323" s="18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7" t="s">
        <v>147</v>
      </c>
      <c r="AT323" s="187" t="s">
        <v>142</v>
      </c>
      <c r="AU323" s="187" t="s">
        <v>82</v>
      </c>
      <c r="AY323" s="19" t="s">
        <v>140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9" t="s">
        <v>80</v>
      </c>
      <c r="BK323" s="188">
        <f>ROUND(I323*H323,2)</f>
        <v>0</v>
      </c>
      <c r="BL323" s="19" t="s">
        <v>147</v>
      </c>
      <c r="BM323" s="187" t="s">
        <v>479</v>
      </c>
    </row>
    <row r="324" spans="2:51" s="15" customFormat="1" ht="11.25">
      <c r="B324" s="212"/>
      <c r="C324" s="213"/>
      <c r="D324" s="191" t="s">
        <v>149</v>
      </c>
      <c r="E324" s="214" t="s">
        <v>19</v>
      </c>
      <c r="F324" s="215" t="s">
        <v>480</v>
      </c>
      <c r="G324" s="213"/>
      <c r="H324" s="214" t="s">
        <v>19</v>
      </c>
      <c r="I324" s="216"/>
      <c r="J324" s="213"/>
      <c r="K324" s="213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149</v>
      </c>
      <c r="AU324" s="221" t="s">
        <v>82</v>
      </c>
      <c r="AV324" s="15" t="s">
        <v>80</v>
      </c>
      <c r="AW324" s="15" t="s">
        <v>33</v>
      </c>
      <c r="AX324" s="15" t="s">
        <v>72</v>
      </c>
      <c r="AY324" s="221" t="s">
        <v>140</v>
      </c>
    </row>
    <row r="325" spans="2:51" s="13" customFormat="1" ht="11.25">
      <c r="B325" s="189"/>
      <c r="C325" s="190"/>
      <c r="D325" s="191" t="s">
        <v>149</v>
      </c>
      <c r="E325" s="192" t="s">
        <v>19</v>
      </c>
      <c r="F325" s="193" t="s">
        <v>481</v>
      </c>
      <c r="G325" s="190"/>
      <c r="H325" s="194">
        <v>13.671</v>
      </c>
      <c r="I325" s="195"/>
      <c r="J325" s="190"/>
      <c r="K325" s="190"/>
      <c r="L325" s="196"/>
      <c r="M325" s="197"/>
      <c r="N325" s="198"/>
      <c r="O325" s="198"/>
      <c r="P325" s="198"/>
      <c r="Q325" s="198"/>
      <c r="R325" s="198"/>
      <c r="S325" s="198"/>
      <c r="T325" s="199"/>
      <c r="AT325" s="200" t="s">
        <v>149</v>
      </c>
      <c r="AU325" s="200" t="s">
        <v>82</v>
      </c>
      <c r="AV325" s="13" t="s">
        <v>82</v>
      </c>
      <c r="AW325" s="13" t="s">
        <v>33</v>
      </c>
      <c r="AX325" s="13" t="s">
        <v>72</v>
      </c>
      <c r="AY325" s="200" t="s">
        <v>140</v>
      </c>
    </row>
    <row r="326" spans="2:51" s="13" customFormat="1" ht="11.25">
      <c r="B326" s="189"/>
      <c r="C326" s="190"/>
      <c r="D326" s="191" t="s">
        <v>149</v>
      </c>
      <c r="E326" s="192" t="s">
        <v>19</v>
      </c>
      <c r="F326" s="193" t="s">
        <v>482</v>
      </c>
      <c r="G326" s="190"/>
      <c r="H326" s="194">
        <v>4.743</v>
      </c>
      <c r="I326" s="195"/>
      <c r="J326" s="190"/>
      <c r="K326" s="190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149</v>
      </c>
      <c r="AU326" s="200" t="s">
        <v>82</v>
      </c>
      <c r="AV326" s="13" t="s">
        <v>82</v>
      </c>
      <c r="AW326" s="13" t="s">
        <v>33</v>
      </c>
      <c r="AX326" s="13" t="s">
        <v>72</v>
      </c>
      <c r="AY326" s="200" t="s">
        <v>140</v>
      </c>
    </row>
    <row r="327" spans="2:51" s="13" customFormat="1" ht="11.25">
      <c r="B327" s="189"/>
      <c r="C327" s="190"/>
      <c r="D327" s="191" t="s">
        <v>149</v>
      </c>
      <c r="E327" s="192" t="s">
        <v>19</v>
      </c>
      <c r="F327" s="193" t="s">
        <v>483</v>
      </c>
      <c r="G327" s="190"/>
      <c r="H327" s="194">
        <v>6.307</v>
      </c>
      <c r="I327" s="195"/>
      <c r="J327" s="190"/>
      <c r="K327" s="190"/>
      <c r="L327" s="196"/>
      <c r="M327" s="197"/>
      <c r="N327" s="198"/>
      <c r="O327" s="198"/>
      <c r="P327" s="198"/>
      <c r="Q327" s="198"/>
      <c r="R327" s="198"/>
      <c r="S327" s="198"/>
      <c r="T327" s="199"/>
      <c r="AT327" s="200" t="s">
        <v>149</v>
      </c>
      <c r="AU327" s="200" t="s">
        <v>82</v>
      </c>
      <c r="AV327" s="13" t="s">
        <v>82</v>
      </c>
      <c r="AW327" s="13" t="s">
        <v>33</v>
      </c>
      <c r="AX327" s="13" t="s">
        <v>72</v>
      </c>
      <c r="AY327" s="200" t="s">
        <v>140</v>
      </c>
    </row>
    <row r="328" spans="2:51" s="14" customFormat="1" ht="11.25">
      <c r="B328" s="201"/>
      <c r="C328" s="202"/>
      <c r="D328" s="191" t="s">
        <v>149</v>
      </c>
      <c r="E328" s="203" t="s">
        <v>19</v>
      </c>
      <c r="F328" s="204" t="s">
        <v>157</v>
      </c>
      <c r="G328" s="202"/>
      <c r="H328" s="205">
        <v>24.721</v>
      </c>
      <c r="I328" s="206"/>
      <c r="J328" s="202"/>
      <c r="K328" s="202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149</v>
      </c>
      <c r="AU328" s="211" t="s">
        <v>82</v>
      </c>
      <c r="AV328" s="14" t="s">
        <v>147</v>
      </c>
      <c r="AW328" s="14" t="s">
        <v>33</v>
      </c>
      <c r="AX328" s="14" t="s">
        <v>80</v>
      </c>
      <c r="AY328" s="211" t="s">
        <v>140</v>
      </c>
    </row>
    <row r="329" spans="1:65" s="2" customFormat="1" ht="24">
      <c r="A329" s="36"/>
      <c r="B329" s="37"/>
      <c r="C329" s="176" t="s">
        <v>484</v>
      </c>
      <c r="D329" s="176" t="s">
        <v>142</v>
      </c>
      <c r="E329" s="177" t="s">
        <v>485</v>
      </c>
      <c r="F329" s="178" t="s">
        <v>486</v>
      </c>
      <c r="G329" s="179" t="s">
        <v>145</v>
      </c>
      <c r="H329" s="180">
        <v>18.361</v>
      </c>
      <c r="I329" s="181"/>
      <c r="J329" s="182">
        <f>ROUND(I329*H329,2)</f>
        <v>0</v>
      </c>
      <c r="K329" s="178" t="s">
        <v>146</v>
      </c>
      <c r="L329" s="41"/>
      <c r="M329" s="183" t="s">
        <v>19</v>
      </c>
      <c r="N329" s="184" t="s">
        <v>43</v>
      </c>
      <c r="O329" s="66"/>
      <c r="P329" s="185">
        <f>O329*H329</f>
        <v>0</v>
      </c>
      <c r="Q329" s="185">
        <v>0.008</v>
      </c>
      <c r="R329" s="185">
        <f>Q329*H329</f>
        <v>0.14688800000000002</v>
      </c>
      <c r="S329" s="185">
        <v>0</v>
      </c>
      <c r="T329" s="18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147</v>
      </c>
      <c r="AT329" s="187" t="s">
        <v>142</v>
      </c>
      <c r="AU329" s="187" t="s">
        <v>82</v>
      </c>
      <c r="AY329" s="19" t="s">
        <v>140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9" t="s">
        <v>80</v>
      </c>
      <c r="BK329" s="188">
        <f>ROUND(I329*H329,2)</f>
        <v>0</v>
      </c>
      <c r="BL329" s="19" t="s">
        <v>147</v>
      </c>
      <c r="BM329" s="187" t="s">
        <v>487</v>
      </c>
    </row>
    <row r="330" spans="2:51" s="15" customFormat="1" ht="11.25">
      <c r="B330" s="212"/>
      <c r="C330" s="213"/>
      <c r="D330" s="191" t="s">
        <v>149</v>
      </c>
      <c r="E330" s="214" t="s">
        <v>19</v>
      </c>
      <c r="F330" s="215" t="s">
        <v>480</v>
      </c>
      <c r="G330" s="213"/>
      <c r="H330" s="214" t="s">
        <v>19</v>
      </c>
      <c r="I330" s="216"/>
      <c r="J330" s="213"/>
      <c r="K330" s="213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149</v>
      </c>
      <c r="AU330" s="221" t="s">
        <v>82</v>
      </c>
      <c r="AV330" s="15" t="s">
        <v>80</v>
      </c>
      <c r="AW330" s="15" t="s">
        <v>33</v>
      </c>
      <c r="AX330" s="15" t="s">
        <v>72</v>
      </c>
      <c r="AY330" s="221" t="s">
        <v>140</v>
      </c>
    </row>
    <row r="331" spans="2:51" s="13" customFormat="1" ht="11.25">
      <c r="B331" s="189"/>
      <c r="C331" s="190"/>
      <c r="D331" s="191" t="s">
        <v>149</v>
      </c>
      <c r="E331" s="192" t="s">
        <v>19</v>
      </c>
      <c r="F331" s="193" t="s">
        <v>488</v>
      </c>
      <c r="G331" s="190"/>
      <c r="H331" s="194">
        <v>4.101</v>
      </c>
      <c r="I331" s="195"/>
      <c r="J331" s="190"/>
      <c r="K331" s="190"/>
      <c r="L331" s="196"/>
      <c r="M331" s="197"/>
      <c r="N331" s="198"/>
      <c r="O331" s="198"/>
      <c r="P331" s="198"/>
      <c r="Q331" s="198"/>
      <c r="R331" s="198"/>
      <c r="S331" s="198"/>
      <c r="T331" s="199"/>
      <c r="AT331" s="200" t="s">
        <v>149</v>
      </c>
      <c r="AU331" s="200" t="s">
        <v>82</v>
      </c>
      <c r="AV331" s="13" t="s">
        <v>82</v>
      </c>
      <c r="AW331" s="13" t="s">
        <v>33</v>
      </c>
      <c r="AX331" s="13" t="s">
        <v>72</v>
      </c>
      <c r="AY331" s="200" t="s">
        <v>140</v>
      </c>
    </row>
    <row r="332" spans="2:51" s="15" customFormat="1" ht="11.25">
      <c r="B332" s="212"/>
      <c r="C332" s="213"/>
      <c r="D332" s="191" t="s">
        <v>149</v>
      </c>
      <c r="E332" s="214" t="s">
        <v>19</v>
      </c>
      <c r="F332" s="215" t="s">
        <v>489</v>
      </c>
      <c r="G332" s="213"/>
      <c r="H332" s="214" t="s">
        <v>19</v>
      </c>
      <c r="I332" s="216"/>
      <c r="J332" s="213"/>
      <c r="K332" s="213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149</v>
      </c>
      <c r="AU332" s="221" t="s">
        <v>82</v>
      </c>
      <c r="AV332" s="15" t="s">
        <v>80</v>
      </c>
      <c r="AW332" s="15" t="s">
        <v>33</v>
      </c>
      <c r="AX332" s="15" t="s">
        <v>72</v>
      </c>
      <c r="AY332" s="221" t="s">
        <v>140</v>
      </c>
    </row>
    <row r="333" spans="2:51" s="13" customFormat="1" ht="11.25">
      <c r="B333" s="189"/>
      <c r="C333" s="190"/>
      <c r="D333" s="191" t="s">
        <v>149</v>
      </c>
      <c r="E333" s="192" t="s">
        <v>19</v>
      </c>
      <c r="F333" s="193" t="s">
        <v>490</v>
      </c>
      <c r="G333" s="190"/>
      <c r="H333" s="194">
        <v>14.26</v>
      </c>
      <c r="I333" s="195"/>
      <c r="J333" s="190"/>
      <c r="K333" s="190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149</v>
      </c>
      <c r="AU333" s="200" t="s">
        <v>82</v>
      </c>
      <c r="AV333" s="13" t="s">
        <v>82</v>
      </c>
      <c r="AW333" s="13" t="s">
        <v>33</v>
      </c>
      <c r="AX333" s="13" t="s">
        <v>72</v>
      </c>
      <c r="AY333" s="200" t="s">
        <v>140</v>
      </c>
    </row>
    <row r="334" spans="2:51" s="14" customFormat="1" ht="11.25">
      <c r="B334" s="201"/>
      <c r="C334" s="202"/>
      <c r="D334" s="191" t="s">
        <v>149</v>
      </c>
      <c r="E334" s="203" t="s">
        <v>19</v>
      </c>
      <c r="F334" s="204" t="s">
        <v>157</v>
      </c>
      <c r="G334" s="202"/>
      <c r="H334" s="205">
        <v>18.361</v>
      </c>
      <c r="I334" s="206"/>
      <c r="J334" s="202"/>
      <c r="K334" s="202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149</v>
      </c>
      <c r="AU334" s="211" t="s">
        <v>82</v>
      </c>
      <c r="AV334" s="14" t="s">
        <v>147</v>
      </c>
      <c r="AW334" s="14" t="s">
        <v>33</v>
      </c>
      <c r="AX334" s="14" t="s">
        <v>80</v>
      </c>
      <c r="AY334" s="211" t="s">
        <v>140</v>
      </c>
    </row>
    <row r="335" spans="1:65" s="2" customFormat="1" ht="21.75" customHeight="1">
      <c r="A335" s="36"/>
      <c r="B335" s="37"/>
      <c r="C335" s="176" t="s">
        <v>491</v>
      </c>
      <c r="D335" s="176" t="s">
        <v>142</v>
      </c>
      <c r="E335" s="177" t="s">
        <v>492</v>
      </c>
      <c r="F335" s="178" t="s">
        <v>493</v>
      </c>
      <c r="G335" s="179" t="s">
        <v>145</v>
      </c>
      <c r="H335" s="180">
        <v>6.713</v>
      </c>
      <c r="I335" s="181"/>
      <c r="J335" s="182">
        <f>ROUND(I335*H335,2)</f>
        <v>0</v>
      </c>
      <c r="K335" s="178" t="s">
        <v>146</v>
      </c>
      <c r="L335" s="41"/>
      <c r="M335" s="183" t="s">
        <v>19</v>
      </c>
      <c r="N335" s="184" t="s">
        <v>43</v>
      </c>
      <c r="O335" s="66"/>
      <c r="P335" s="185">
        <f>O335*H335</f>
        <v>0</v>
      </c>
      <c r="Q335" s="185">
        <v>0.05313</v>
      </c>
      <c r="R335" s="185">
        <f>Q335*H335</f>
        <v>0.35666169</v>
      </c>
      <c r="S335" s="185">
        <v>0</v>
      </c>
      <c r="T335" s="18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147</v>
      </c>
      <c r="AT335" s="187" t="s">
        <v>142</v>
      </c>
      <c r="AU335" s="187" t="s">
        <v>82</v>
      </c>
      <c r="AY335" s="19" t="s">
        <v>140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9" t="s">
        <v>80</v>
      </c>
      <c r="BK335" s="188">
        <f>ROUND(I335*H335,2)</f>
        <v>0</v>
      </c>
      <c r="BL335" s="19" t="s">
        <v>147</v>
      </c>
      <c r="BM335" s="187" t="s">
        <v>494</v>
      </c>
    </row>
    <row r="336" spans="2:51" s="15" customFormat="1" ht="11.25">
      <c r="B336" s="212"/>
      <c r="C336" s="213"/>
      <c r="D336" s="191" t="s">
        <v>149</v>
      </c>
      <c r="E336" s="214" t="s">
        <v>19</v>
      </c>
      <c r="F336" s="215" t="s">
        <v>480</v>
      </c>
      <c r="G336" s="213"/>
      <c r="H336" s="214" t="s">
        <v>19</v>
      </c>
      <c r="I336" s="216"/>
      <c r="J336" s="213"/>
      <c r="K336" s="213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149</v>
      </c>
      <c r="AU336" s="221" t="s">
        <v>82</v>
      </c>
      <c r="AV336" s="15" t="s">
        <v>80</v>
      </c>
      <c r="AW336" s="15" t="s">
        <v>33</v>
      </c>
      <c r="AX336" s="15" t="s">
        <v>72</v>
      </c>
      <c r="AY336" s="221" t="s">
        <v>140</v>
      </c>
    </row>
    <row r="337" spans="2:51" s="13" customFormat="1" ht="11.25">
      <c r="B337" s="189"/>
      <c r="C337" s="190"/>
      <c r="D337" s="191" t="s">
        <v>149</v>
      </c>
      <c r="E337" s="192" t="s">
        <v>19</v>
      </c>
      <c r="F337" s="193" t="s">
        <v>495</v>
      </c>
      <c r="G337" s="190"/>
      <c r="H337" s="194">
        <v>1.423</v>
      </c>
      <c r="I337" s="195"/>
      <c r="J337" s="190"/>
      <c r="K337" s="190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149</v>
      </c>
      <c r="AU337" s="200" t="s">
        <v>82</v>
      </c>
      <c r="AV337" s="13" t="s">
        <v>82</v>
      </c>
      <c r="AW337" s="13" t="s">
        <v>33</v>
      </c>
      <c r="AX337" s="13" t="s">
        <v>72</v>
      </c>
      <c r="AY337" s="200" t="s">
        <v>140</v>
      </c>
    </row>
    <row r="338" spans="2:51" s="15" customFormat="1" ht="11.25">
      <c r="B338" s="212"/>
      <c r="C338" s="213"/>
      <c r="D338" s="191" t="s">
        <v>149</v>
      </c>
      <c r="E338" s="214" t="s">
        <v>19</v>
      </c>
      <c r="F338" s="215" t="s">
        <v>489</v>
      </c>
      <c r="G338" s="213"/>
      <c r="H338" s="214" t="s">
        <v>19</v>
      </c>
      <c r="I338" s="216"/>
      <c r="J338" s="213"/>
      <c r="K338" s="213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149</v>
      </c>
      <c r="AU338" s="221" t="s">
        <v>82</v>
      </c>
      <c r="AV338" s="15" t="s">
        <v>80</v>
      </c>
      <c r="AW338" s="15" t="s">
        <v>33</v>
      </c>
      <c r="AX338" s="15" t="s">
        <v>72</v>
      </c>
      <c r="AY338" s="221" t="s">
        <v>140</v>
      </c>
    </row>
    <row r="339" spans="2:51" s="13" customFormat="1" ht="11.25">
      <c r="B339" s="189"/>
      <c r="C339" s="190"/>
      <c r="D339" s="191" t="s">
        <v>149</v>
      </c>
      <c r="E339" s="192" t="s">
        <v>19</v>
      </c>
      <c r="F339" s="193" t="s">
        <v>496</v>
      </c>
      <c r="G339" s="190"/>
      <c r="H339" s="194">
        <v>5.29</v>
      </c>
      <c r="I339" s="195"/>
      <c r="J339" s="190"/>
      <c r="K339" s="190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149</v>
      </c>
      <c r="AU339" s="200" t="s">
        <v>82</v>
      </c>
      <c r="AV339" s="13" t="s">
        <v>82</v>
      </c>
      <c r="AW339" s="13" t="s">
        <v>33</v>
      </c>
      <c r="AX339" s="13" t="s">
        <v>72</v>
      </c>
      <c r="AY339" s="200" t="s">
        <v>140</v>
      </c>
    </row>
    <row r="340" spans="2:51" s="14" customFormat="1" ht="11.25">
      <c r="B340" s="201"/>
      <c r="C340" s="202"/>
      <c r="D340" s="191" t="s">
        <v>149</v>
      </c>
      <c r="E340" s="203" t="s">
        <v>19</v>
      </c>
      <c r="F340" s="204" t="s">
        <v>157</v>
      </c>
      <c r="G340" s="202"/>
      <c r="H340" s="205">
        <v>6.713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149</v>
      </c>
      <c r="AU340" s="211" t="s">
        <v>82</v>
      </c>
      <c r="AV340" s="14" t="s">
        <v>147</v>
      </c>
      <c r="AW340" s="14" t="s">
        <v>33</v>
      </c>
      <c r="AX340" s="14" t="s">
        <v>80</v>
      </c>
      <c r="AY340" s="211" t="s">
        <v>140</v>
      </c>
    </row>
    <row r="341" spans="1:65" s="2" customFormat="1" ht="21.75" customHeight="1">
      <c r="A341" s="36"/>
      <c r="B341" s="37"/>
      <c r="C341" s="176" t="s">
        <v>497</v>
      </c>
      <c r="D341" s="176" t="s">
        <v>142</v>
      </c>
      <c r="E341" s="177" t="s">
        <v>498</v>
      </c>
      <c r="F341" s="178" t="s">
        <v>499</v>
      </c>
      <c r="G341" s="179" t="s">
        <v>145</v>
      </c>
      <c r="H341" s="180">
        <v>8.822</v>
      </c>
      <c r="I341" s="181"/>
      <c r="J341" s="182">
        <f>ROUND(I341*H341,2)</f>
        <v>0</v>
      </c>
      <c r="K341" s="178" t="s">
        <v>146</v>
      </c>
      <c r="L341" s="41"/>
      <c r="M341" s="183" t="s">
        <v>19</v>
      </c>
      <c r="N341" s="184" t="s">
        <v>43</v>
      </c>
      <c r="O341" s="66"/>
      <c r="P341" s="185">
        <f>O341*H341</f>
        <v>0</v>
      </c>
      <c r="Q341" s="185">
        <v>0.06534</v>
      </c>
      <c r="R341" s="185">
        <f>Q341*H341</f>
        <v>0.5764294799999999</v>
      </c>
      <c r="S341" s="185">
        <v>0</v>
      </c>
      <c r="T341" s="18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7" t="s">
        <v>147</v>
      </c>
      <c r="AT341" s="187" t="s">
        <v>142</v>
      </c>
      <c r="AU341" s="187" t="s">
        <v>82</v>
      </c>
      <c r="AY341" s="19" t="s">
        <v>140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9" t="s">
        <v>80</v>
      </c>
      <c r="BK341" s="188">
        <f>ROUND(I341*H341,2)</f>
        <v>0</v>
      </c>
      <c r="BL341" s="19" t="s">
        <v>147</v>
      </c>
      <c r="BM341" s="187" t="s">
        <v>500</v>
      </c>
    </row>
    <row r="342" spans="2:51" s="15" customFormat="1" ht="11.25">
      <c r="B342" s="212"/>
      <c r="C342" s="213"/>
      <c r="D342" s="191" t="s">
        <v>149</v>
      </c>
      <c r="E342" s="214" t="s">
        <v>19</v>
      </c>
      <c r="F342" s="215" t="s">
        <v>480</v>
      </c>
      <c r="G342" s="213"/>
      <c r="H342" s="214" t="s">
        <v>19</v>
      </c>
      <c r="I342" s="216"/>
      <c r="J342" s="213"/>
      <c r="K342" s="213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149</v>
      </c>
      <c r="AU342" s="221" t="s">
        <v>82</v>
      </c>
      <c r="AV342" s="15" t="s">
        <v>80</v>
      </c>
      <c r="AW342" s="15" t="s">
        <v>33</v>
      </c>
      <c r="AX342" s="15" t="s">
        <v>72</v>
      </c>
      <c r="AY342" s="221" t="s">
        <v>140</v>
      </c>
    </row>
    <row r="343" spans="2:51" s="13" customFormat="1" ht="11.25">
      <c r="B343" s="189"/>
      <c r="C343" s="190"/>
      <c r="D343" s="191" t="s">
        <v>149</v>
      </c>
      <c r="E343" s="192" t="s">
        <v>19</v>
      </c>
      <c r="F343" s="193" t="s">
        <v>501</v>
      </c>
      <c r="G343" s="190"/>
      <c r="H343" s="194">
        <v>1.892</v>
      </c>
      <c r="I343" s="195"/>
      <c r="J343" s="190"/>
      <c r="K343" s="190"/>
      <c r="L343" s="196"/>
      <c r="M343" s="197"/>
      <c r="N343" s="198"/>
      <c r="O343" s="198"/>
      <c r="P343" s="198"/>
      <c r="Q343" s="198"/>
      <c r="R343" s="198"/>
      <c r="S343" s="198"/>
      <c r="T343" s="199"/>
      <c r="AT343" s="200" t="s">
        <v>149</v>
      </c>
      <c r="AU343" s="200" t="s">
        <v>82</v>
      </c>
      <c r="AV343" s="13" t="s">
        <v>82</v>
      </c>
      <c r="AW343" s="13" t="s">
        <v>33</v>
      </c>
      <c r="AX343" s="13" t="s">
        <v>72</v>
      </c>
      <c r="AY343" s="200" t="s">
        <v>140</v>
      </c>
    </row>
    <row r="344" spans="2:51" s="15" customFormat="1" ht="11.25">
      <c r="B344" s="212"/>
      <c r="C344" s="213"/>
      <c r="D344" s="191" t="s">
        <v>149</v>
      </c>
      <c r="E344" s="214" t="s">
        <v>19</v>
      </c>
      <c r="F344" s="215" t="s">
        <v>489</v>
      </c>
      <c r="G344" s="213"/>
      <c r="H344" s="214" t="s">
        <v>19</v>
      </c>
      <c r="I344" s="216"/>
      <c r="J344" s="213"/>
      <c r="K344" s="213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149</v>
      </c>
      <c r="AU344" s="221" t="s">
        <v>82</v>
      </c>
      <c r="AV344" s="15" t="s">
        <v>80</v>
      </c>
      <c r="AW344" s="15" t="s">
        <v>33</v>
      </c>
      <c r="AX344" s="15" t="s">
        <v>72</v>
      </c>
      <c r="AY344" s="221" t="s">
        <v>140</v>
      </c>
    </row>
    <row r="345" spans="2:51" s="13" customFormat="1" ht="11.25">
      <c r="B345" s="189"/>
      <c r="C345" s="190"/>
      <c r="D345" s="191" t="s">
        <v>149</v>
      </c>
      <c r="E345" s="192" t="s">
        <v>19</v>
      </c>
      <c r="F345" s="193" t="s">
        <v>502</v>
      </c>
      <c r="G345" s="190"/>
      <c r="H345" s="194">
        <v>6.93</v>
      </c>
      <c r="I345" s="195"/>
      <c r="J345" s="190"/>
      <c r="K345" s="190"/>
      <c r="L345" s="196"/>
      <c r="M345" s="197"/>
      <c r="N345" s="198"/>
      <c r="O345" s="198"/>
      <c r="P345" s="198"/>
      <c r="Q345" s="198"/>
      <c r="R345" s="198"/>
      <c r="S345" s="198"/>
      <c r="T345" s="199"/>
      <c r="AT345" s="200" t="s">
        <v>149</v>
      </c>
      <c r="AU345" s="200" t="s">
        <v>82</v>
      </c>
      <c r="AV345" s="13" t="s">
        <v>82</v>
      </c>
      <c r="AW345" s="13" t="s">
        <v>33</v>
      </c>
      <c r="AX345" s="13" t="s">
        <v>72</v>
      </c>
      <c r="AY345" s="200" t="s">
        <v>140</v>
      </c>
    </row>
    <row r="346" spans="2:51" s="14" customFormat="1" ht="11.25">
      <c r="B346" s="201"/>
      <c r="C346" s="202"/>
      <c r="D346" s="191" t="s">
        <v>149</v>
      </c>
      <c r="E346" s="203" t="s">
        <v>19</v>
      </c>
      <c r="F346" s="204" t="s">
        <v>157</v>
      </c>
      <c r="G346" s="202"/>
      <c r="H346" s="205">
        <v>8.822</v>
      </c>
      <c r="I346" s="206"/>
      <c r="J346" s="202"/>
      <c r="K346" s="202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149</v>
      </c>
      <c r="AU346" s="211" t="s">
        <v>82</v>
      </c>
      <c r="AV346" s="14" t="s">
        <v>147</v>
      </c>
      <c r="AW346" s="14" t="s">
        <v>33</v>
      </c>
      <c r="AX346" s="14" t="s">
        <v>80</v>
      </c>
      <c r="AY346" s="211" t="s">
        <v>140</v>
      </c>
    </row>
    <row r="347" spans="2:63" s="12" customFormat="1" ht="22.9" customHeight="1">
      <c r="B347" s="160"/>
      <c r="C347" s="161"/>
      <c r="D347" s="162" t="s">
        <v>71</v>
      </c>
      <c r="E347" s="174" t="s">
        <v>182</v>
      </c>
      <c r="F347" s="174" t="s">
        <v>503</v>
      </c>
      <c r="G347" s="161"/>
      <c r="H347" s="161"/>
      <c r="I347" s="164"/>
      <c r="J347" s="175">
        <f>BK347</f>
        <v>0</v>
      </c>
      <c r="K347" s="161"/>
      <c r="L347" s="166"/>
      <c r="M347" s="167"/>
      <c r="N347" s="168"/>
      <c r="O347" s="168"/>
      <c r="P347" s="169">
        <f>SUM(P348:P557)</f>
        <v>0</v>
      </c>
      <c r="Q347" s="168"/>
      <c r="R347" s="169">
        <f>SUM(R348:R557)</f>
        <v>19.281011719999995</v>
      </c>
      <c r="S347" s="168"/>
      <c r="T347" s="170">
        <f>SUM(T348:T557)</f>
        <v>6.263799999999999</v>
      </c>
      <c r="AR347" s="171" t="s">
        <v>80</v>
      </c>
      <c r="AT347" s="172" t="s">
        <v>71</v>
      </c>
      <c r="AU347" s="172" t="s">
        <v>80</v>
      </c>
      <c r="AY347" s="171" t="s">
        <v>140</v>
      </c>
      <c r="BK347" s="173">
        <f>SUM(BK348:BK557)</f>
        <v>0</v>
      </c>
    </row>
    <row r="348" spans="1:65" s="2" customFormat="1" ht="16.5" customHeight="1">
      <c r="A348" s="36"/>
      <c r="B348" s="37"/>
      <c r="C348" s="176" t="s">
        <v>504</v>
      </c>
      <c r="D348" s="176" t="s">
        <v>142</v>
      </c>
      <c r="E348" s="177" t="s">
        <v>505</v>
      </c>
      <c r="F348" s="178" t="s">
        <v>506</v>
      </c>
      <c r="G348" s="179" t="s">
        <v>507</v>
      </c>
      <c r="H348" s="180">
        <v>1</v>
      </c>
      <c r="I348" s="181"/>
      <c r="J348" s="182">
        <f>ROUND(I348*H348,2)</f>
        <v>0</v>
      </c>
      <c r="K348" s="178" t="s">
        <v>146</v>
      </c>
      <c r="L348" s="41"/>
      <c r="M348" s="183" t="s">
        <v>19</v>
      </c>
      <c r="N348" s="184" t="s">
        <v>43</v>
      </c>
      <c r="O348" s="66"/>
      <c r="P348" s="185">
        <f>O348*H348</f>
        <v>0</v>
      </c>
      <c r="Q348" s="185">
        <v>0</v>
      </c>
      <c r="R348" s="185">
        <f>Q348*H348</f>
        <v>0</v>
      </c>
      <c r="S348" s="185">
        <v>0</v>
      </c>
      <c r="T348" s="186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7" t="s">
        <v>147</v>
      </c>
      <c r="AT348" s="187" t="s">
        <v>142</v>
      </c>
      <c r="AU348" s="187" t="s">
        <v>82</v>
      </c>
      <c r="AY348" s="19" t="s">
        <v>140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19" t="s">
        <v>80</v>
      </c>
      <c r="BK348" s="188">
        <f>ROUND(I348*H348,2)</f>
        <v>0</v>
      </c>
      <c r="BL348" s="19" t="s">
        <v>147</v>
      </c>
      <c r="BM348" s="187" t="s">
        <v>508</v>
      </c>
    </row>
    <row r="349" spans="1:65" s="2" customFormat="1" ht="16.5" customHeight="1">
      <c r="A349" s="36"/>
      <c r="B349" s="37"/>
      <c r="C349" s="176" t="s">
        <v>509</v>
      </c>
      <c r="D349" s="176" t="s">
        <v>142</v>
      </c>
      <c r="E349" s="177" t="s">
        <v>510</v>
      </c>
      <c r="F349" s="178" t="s">
        <v>511</v>
      </c>
      <c r="G349" s="179" t="s">
        <v>507</v>
      </c>
      <c r="H349" s="180">
        <v>2</v>
      </c>
      <c r="I349" s="181"/>
      <c r="J349" s="182">
        <f>ROUND(I349*H349,2)</f>
        <v>0</v>
      </c>
      <c r="K349" s="178" t="s">
        <v>146</v>
      </c>
      <c r="L349" s="41"/>
      <c r="M349" s="183" t="s">
        <v>19</v>
      </c>
      <c r="N349" s="184" t="s">
        <v>43</v>
      </c>
      <c r="O349" s="66"/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147</v>
      </c>
      <c r="AT349" s="187" t="s">
        <v>142</v>
      </c>
      <c r="AU349" s="187" t="s">
        <v>82</v>
      </c>
      <c r="AY349" s="19" t="s">
        <v>140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9" t="s">
        <v>80</v>
      </c>
      <c r="BK349" s="188">
        <f>ROUND(I349*H349,2)</f>
        <v>0</v>
      </c>
      <c r="BL349" s="19" t="s">
        <v>147</v>
      </c>
      <c r="BM349" s="187" t="s">
        <v>512</v>
      </c>
    </row>
    <row r="350" spans="1:65" s="2" customFormat="1" ht="21.75" customHeight="1">
      <c r="A350" s="36"/>
      <c r="B350" s="37"/>
      <c r="C350" s="176" t="s">
        <v>513</v>
      </c>
      <c r="D350" s="176" t="s">
        <v>142</v>
      </c>
      <c r="E350" s="177" t="s">
        <v>514</v>
      </c>
      <c r="F350" s="178" t="s">
        <v>515</v>
      </c>
      <c r="G350" s="179" t="s">
        <v>195</v>
      </c>
      <c r="H350" s="180">
        <v>78</v>
      </c>
      <c r="I350" s="181"/>
      <c r="J350" s="182">
        <f>ROUND(I350*H350,2)</f>
        <v>0</v>
      </c>
      <c r="K350" s="178" t="s">
        <v>146</v>
      </c>
      <c r="L350" s="41"/>
      <c r="M350" s="183" t="s">
        <v>19</v>
      </c>
      <c r="N350" s="184" t="s">
        <v>43</v>
      </c>
      <c r="O350" s="66"/>
      <c r="P350" s="185">
        <f>O350*H350</f>
        <v>0</v>
      </c>
      <c r="Q350" s="185">
        <v>0</v>
      </c>
      <c r="R350" s="185">
        <f>Q350*H350</f>
        <v>0</v>
      </c>
      <c r="S350" s="185">
        <v>0.044</v>
      </c>
      <c r="T350" s="186">
        <f>S350*H350</f>
        <v>3.432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7" t="s">
        <v>147</v>
      </c>
      <c r="AT350" s="187" t="s">
        <v>142</v>
      </c>
      <c r="AU350" s="187" t="s">
        <v>82</v>
      </c>
      <c r="AY350" s="19" t="s">
        <v>140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19" t="s">
        <v>80</v>
      </c>
      <c r="BK350" s="188">
        <f>ROUND(I350*H350,2)</f>
        <v>0</v>
      </c>
      <c r="BL350" s="19" t="s">
        <v>147</v>
      </c>
      <c r="BM350" s="187" t="s">
        <v>516</v>
      </c>
    </row>
    <row r="351" spans="2:51" s="13" customFormat="1" ht="11.25">
      <c r="B351" s="189"/>
      <c r="C351" s="190"/>
      <c r="D351" s="191" t="s">
        <v>149</v>
      </c>
      <c r="E351" s="192" t="s">
        <v>19</v>
      </c>
      <c r="F351" s="193" t="s">
        <v>517</v>
      </c>
      <c r="G351" s="190"/>
      <c r="H351" s="194">
        <v>20.5</v>
      </c>
      <c r="I351" s="195"/>
      <c r="J351" s="190"/>
      <c r="K351" s="190"/>
      <c r="L351" s="196"/>
      <c r="M351" s="197"/>
      <c r="N351" s="198"/>
      <c r="O351" s="198"/>
      <c r="P351" s="198"/>
      <c r="Q351" s="198"/>
      <c r="R351" s="198"/>
      <c r="S351" s="198"/>
      <c r="T351" s="199"/>
      <c r="AT351" s="200" t="s">
        <v>149</v>
      </c>
      <c r="AU351" s="200" t="s">
        <v>82</v>
      </c>
      <c r="AV351" s="13" t="s">
        <v>82</v>
      </c>
      <c r="AW351" s="13" t="s">
        <v>33</v>
      </c>
      <c r="AX351" s="13" t="s">
        <v>72</v>
      </c>
      <c r="AY351" s="200" t="s">
        <v>140</v>
      </c>
    </row>
    <row r="352" spans="2:51" s="13" customFormat="1" ht="11.25">
      <c r="B352" s="189"/>
      <c r="C352" s="190"/>
      <c r="D352" s="191" t="s">
        <v>149</v>
      </c>
      <c r="E352" s="192" t="s">
        <v>19</v>
      </c>
      <c r="F352" s="193" t="s">
        <v>518</v>
      </c>
      <c r="G352" s="190"/>
      <c r="H352" s="194">
        <v>8.5</v>
      </c>
      <c r="I352" s="195"/>
      <c r="J352" s="190"/>
      <c r="K352" s="190"/>
      <c r="L352" s="196"/>
      <c r="M352" s="197"/>
      <c r="N352" s="198"/>
      <c r="O352" s="198"/>
      <c r="P352" s="198"/>
      <c r="Q352" s="198"/>
      <c r="R352" s="198"/>
      <c r="S352" s="198"/>
      <c r="T352" s="199"/>
      <c r="AT352" s="200" t="s">
        <v>149</v>
      </c>
      <c r="AU352" s="200" t="s">
        <v>82</v>
      </c>
      <c r="AV352" s="13" t="s">
        <v>82</v>
      </c>
      <c r="AW352" s="13" t="s">
        <v>33</v>
      </c>
      <c r="AX352" s="13" t="s">
        <v>72</v>
      </c>
      <c r="AY352" s="200" t="s">
        <v>140</v>
      </c>
    </row>
    <row r="353" spans="2:51" s="13" customFormat="1" ht="11.25">
      <c r="B353" s="189"/>
      <c r="C353" s="190"/>
      <c r="D353" s="191" t="s">
        <v>149</v>
      </c>
      <c r="E353" s="192" t="s">
        <v>19</v>
      </c>
      <c r="F353" s="193" t="s">
        <v>519</v>
      </c>
      <c r="G353" s="190"/>
      <c r="H353" s="194">
        <v>10.5</v>
      </c>
      <c r="I353" s="195"/>
      <c r="J353" s="190"/>
      <c r="K353" s="190"/>
      <c r="L353" s="196"/>
      <c r="M353" s="197"/>
      <c r="N353" s="198"/>
      <c r="O353" s="198"/>
      <c r="P353" s="198"/>
      <c r="Q353" s="198"/>
      <c r="R353" s="198"/>
      <c r="S353" s="198"/>
      <c r="T353" s="199"/>
      <c r="AT353" s="200" t="s">
        <v>149</v>
      </c>
      <c r="AU353" s="200" t="s">
        <v>82</v>
      </c>
      <c r="AV353" s="13" t="s">
        <v>82</v>
      </c>
      <c r="AW353" s="13" t="s">
        <v>33</v>
      </c>
      <c r="AX353" s="13" t="s">
        <v>72</v>
      </c>
      <c r="AY353" s="200" t="s">
        <v>140</v>
      </c>
    </row>
    <row r="354" spans="2:51" s="13" customFormat="1" ht="11.25">
      <c r="B354" s="189"/>
      <c r="C354" s="190"/>
      <c r="D354" s="191" t="s">
        <v>149</v>
      </c>
      <c r="E354" s="192" t="s">
        <v>19</v>
      </c>
      <c r="F354" s="193" t="s">
        <v>520</v>
      </c>
      <c r="G354" s="190"/>
      <c r="H354" s="194">
        <v>6.5</v>
      </c>
      <c r="I354" s="195"/>
      <c r="J354" s="190"/>
      <c r="K354" s="190"/>
      <c r="L354" s="196"/>
      <c r="M354" s="197"/>
      <c r="N354" s="198"/>
      <c r="O354" s="198"/>
      <c r="P354" s="198"/>
      <c r="Q354" s="198"/>
      <c r="R354" s="198"/>
      <c r="S354" s="198"/>
      <c r="T354" s="199"/>
      <c r="AT354" s="200" t="s">
        <v>149</v>
      </c>
      <c r="AU354" s="200" t="s">
        <v>82</v>
      </c>
      <c r="AV354" s="13" t="s">
        <v>82</v>
      </c>
      <c r="AW354" s="13" t="s">
        <v>33</v>
      </c>
      <c r="AX354" s="13" t="s">
        <v>72</v>
      </c>
      <c r="AY354" s="200" t="s">
        <v>140</v>
      </c>
    </row>
    <row r="355" spans="2:51" s="13" customFormat="1" ht="11.25">
      <c r="B355" s="189"/>
      <c r="C355" s="190"/>
      <c r="D355" s="191" t="s">
        <v>149</v>
      </c>
      <c r="E355" s="192" t="s">
        <v>19</v>
      </c>
      <c r="F355" s="193" t="s">
        <v>521</v>
      </c>
      <c r="G355" s="190"/>
      <c r="H355" s="194">
        <v>6.5</v>
      </c>
      <c r="I355" s="195"/>
      <c r="J355" s="190"/>
      <c r="K355" s="190"/>
      <c r="L355" s="196"/>
      <c r="M355" s="197"/>
      <c r="N355" s="198"/>
      <c r="O355" s="198"/>
      <c r="P355" s="198"/>
      <c r="Q355" s="198"/>
      <c r="R355" s="198"/>
      <c r="S355" s="198"/>
      <c r="T355" s="199"/>
      <c r="AT355" s="200" t="s">
        <v>149</v>
      </c>
      <c r="AU355" s="200" t="s">
        <v>82</v>
      </c>
      <c r="AV355" s="13" t="s">
        <v>82</v>
      </c>
      <c r="AW355" s="13" t="s">
        <v>33</v>
      </c>
      <c r="AX355" s="13" t="s">
        <v>72</v>
      </c>
      <c r="AY355" s="200" t="s">
        <v>140</v>
      </c>
    </row>
    <row r="356" spans="2:51" s="13" customFormat="1" ht="11.25">
      <c r="B356" s="189"/>
      <c r="C356" s="190"/>
      <c r="D356" s="191" t="s">
        <v>149</v>
      </c>
      <c r="E356" s="192" t="s">
        <v>19</v>
      </c>
      <c r="F356" s="193" t="s">
        <v>522</v>
      </c>
      <c r="G356" s="190"/>
      <c r="H356" s="194">
        <v>25.5</v>
      </c>
      <c r="I356" s="195"/>
      <c r="J356" s="190"/>
      <c r="K356" s="190"/>
      <c r="L356" s="196"/>
      <c r="M356" s="197"/>
      <c r="N356" s="198"/>
      <c r="O356" s="198"/>
      <c r="P356" s="198"/>
      <c r="Q356" s="198"/>
      <c r="R356" s="198"/>
      <c r="S356" s="198"/>
      <c r="T356" s="199"/>
      <c r="AT356" s="200" t="s">
        <v>149</v>
      </c>
      <c r="AU356" s="200" t="s">
        <v>82</v>
      </c>
      <c r="AV356" s="13" t="s">
        <v>82</v>
      </c>
      <c r="AW356" s="13" t="s">
        <v>33</v>
      </c>
      <c r="AX356" s="13" t="s">
        <v>72</v>
      </c>
      <c r="AY356" s="200" t="s">
        <v>140</v>
      </c>
    </row>
    <row r="357" spans="2:51" s="14" customFormat="1" ht="11.25">
      <c r="B357" s="201"/>
      <c r="C357" s="202"/>
      <c r="D357" s="191" t="s">
        <v>149</v>
      </c>
      <c r="E357" s="203" t="s">
        <v>19</v>
      </c>
      <c r="F357" s="204" t="s">
        <v>157</v>
      </c>
      <c r="G357" s="202"/>
      <c r="H357" s="205">
        <v>78</v>
      </c>
      <c r="I357" s="206"/>
      <c r="J357" s="202"/>
      <c r="K357" s="202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149</v>
      </c>
      <c r="AU357" s="211" t="s">
        <v>82</v>
      </c>
      <c r="AV357" s="14" t="s">
        <v>147</v>
      </c>
      <c r="AW357" s="14" t="s">
        <v>33</v>
      </c>
      <c r="AX357" s="14" t="s">
        <v>80</v>
      </c>
      <c r="AY357" s="211" t="s">
        <v>140</v>
      </c>
    </row>
    <row r="358" spans="1:65" s="2" customFormat="1" ht="16.5" customHeight="1">
      <c r="A358" s="36"/>
      <c r="B358" s="37"/>
      <c r="C358" s="176" t="s">
        <v>523</v>
      </c>
      <c r="D358" s="176" t="s">
        <v>142</v>
      </c>
      <c r="E358" s="177" t="s">
        <v>524</v>
      </c>
      <c r="F358" s="178" t="s">
        <v>525</v>
      </c>
      <c r="G358" s="179" t="s">
        <v>507</v>
      </c>
      <c r="H358" s="180">
        <v>2</v>
      </c>
      <c r="I358" s="181"/>
      <c r="J358" s="182">
        <f>ROUND(I358*H358,2)</f>
        <v>0</v>
      </c>
      <c r="K358" s="178" t="s">
        <v>146</v>
      </c>
      <c r="L358" s="41"/>
      <c r="M358" s="183" t="s">
        <v>19</v>
      </c>
      <c r="N358" s="184" t="s">
        <v>43</v>
      </c>
      <c r="O358" s="66"/>
      <c r="P358" s="185">
        <f>O358*H358</f>
        <v>0</v>
      </c>
      <c r="Q358" s="185">
        <v>0</v>
      </c>
      <c r="R358" s="185">
        <f>Q358*H358</f>
        <v>0</v>
      </c>
      <c r="S358" s="185">
        <v>0</v>
      </c>
      <c r="T358" s="186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7" t="s">
        <v>147</v>
      </c>
      <c r="AT358" s="187" t="s">
        <v>142</v>
      </c>
      <c r="AU358" s="187" t="s">
        <v>82</v>
      </c>
      <c r="AY358" s="19" t="s">
        <v>140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19" t="s">
        <v>80</v>
      </c>
      <c r="BK358" s="188">
        <f>ROUND(I358*H358,2)</f>
        <v>0</v>
      </c>
      <c r="BL358" s="19" t="s">
        <v>147</v>
      </c>
      <c r="BM358" s="187" t="s">
        <v>526</v>
      </c>
    </row>
    <row r="359" spans="1:65" s="2" customFormat="1" ht="16.5" customHeight="1">
      <c r="A359" s="36"/>
      <c r="B359" s="37"/>
      <c r="C359" s="176" t="s">
        <v>527</v>
      </c>
      <c r="D359" s="176" t="s">
        <v>142</v>
      </c>
      <c r="E359" s="177" t="s">
        <v>528</v>
      </c>
      <c r="F359" s="178" t="s">
        <v>529</v>
      </c>
      <c r="G359" s="179" t="s">
        <v>507</v>
      </c>
      <c r="H359" s="180">
        <v>1</v>
      </c>
      <c r="I359" s="181"/>
      <c r="J359" s="182">
        <f>ROUND(I359*H359,2)</f>
        <v>0</v>
      </c>
      <c r="K359" s="178" t="s">
        <v>146</v>
      </c>
      <c r="L359" s="41"/>
      <c r="M359" s="183" t="s">
        <v>19</v>
      </c>
      <c r="N359" s="184" t="s">
        <v>43</v>
      </c>
      <c r="O359" s="66"/>
      <c r="P359" s="185">
        <f>O359*H359</f>
        <v>0</v>
      </c>
      <c r="Q359" s="185">
        <v>0</v>
      </c>
      <c r="R359" s="185">
        <f>Q359*H359</f>
        <v>0</v>
      </c>
      <c r="S359" s="185">
        <v>0</v>
      </c>
      <c r="T359" s="18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7" t="s">
        <v>147</v>
      </c>
      <c r="AT359" s="187" t="s">
        <v>142</v>
      </c>
      <c r="AU359" s="187" t="s">
        <v>82</v>
      </c>
      <c r="AY359" s="19" t="s">
        <v>140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9" t="s">
        <v>80</v>
      </c>
      <c r="BK359" s="188">
        <f>ROUND(I359*H359,2)</f>
        <v>0</v>
      </c>
      <c r="BL359" s="19" t="s">
        <v>147</v>
      </c>
      <c r="BM359" s="187" t="s">
        <v>530</v>
      </c>
    </row>
    <row r="360" spans="1:65" s="2" customFormat="1" ht="24">
      <c r="A360" s="36"/>
      <c r="B360" s="37"/>
      <c r="C360" s="176" t="s">
        <v>531</v>
      </c>
      <c r="D360" s="176" t="s">
        <v>142</v>
      </c>
      <c r="E360" s="177" t="s">
        <v>532</v>
      </c>
      <c r="F360" s="178" t="s">
        <v>533</v>
      </c>
      <c r="G360" s="179" t="s">
        <v>195</v>
      </c>
      <c r="H360" s="180">
        <v>12.5</v>
      </c>
      <c r="I360" s="181"/>
      <c r="J360" s="182">
        <f>ROUND(I360*H360,2)</f>
        <v>0</v>
      </c>
      <c r="K360" s="178" t="s">
        <v>146</v>
      </c>
      <c r="L360" s="41"/>
      <c r="M360" s="183" t="s">
        <v>19</v>
      </c>
      <c r="N360" s="184" t="s">
        <v>43</v>
      </c>
      <c r="O360" s="66"/>
      <c r="P360" s="185">
        <f>O360*H360</f>
        <v>0</v>
      </c>
      <c r="Q360" s="185">
        <v>0</v>
      </c>
      <c r="R360" s="185">
        <f>Q360*H360</f>
        <v>0</v>
      </c>
      <c r="S360" s="185">
        <v>0.097</v>
      </c>
      <c r="T360" s="186">
        <f>S360*H360</f>
        <v>1.2125000000000001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7" t="s">
        <v>147</v>
      </c>
      <c r="AT360" s="187" t="s">
        <v>142</v>
      </c>
      <c r="AU360" s="187" t="s">
        <v>82</v>
      </c>
      <c r="AY360" s="19" t="s">
        <v>140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19" t="s">
        <v>80</v>
      </c>
      <c r="BK360" s="188">
        <f>ROUND(I360*H360,2)</f>
        <v>0</v>
      </c>
      <c r="BL360" s="19" t="s">
        <v>147</v>
      </c>
      <c r="BM360" s="187" t="s">
        <v>534</v>
      </c>
    </row>
    <row r="361" spans="2:51" s="13" customFormat="1" ht="11.25">
      <c r="B361" s="189"/>
      <c r="C361" s="190"/>
      <c r="D361" s="191" t="s">
        <v>149</v>
      </c>
      <c r="E361" s="192" t="s">
        <v>19</v>
      </c>
      <c r="F361" s="193" t="s">
        <v>535</v>
      </c>
      <c r="G361" s="190"/>
      <c r="H361" s="194">
        <v>12.5</v>
      </c>
      <c r="I361" s="195"/>
      <c r="J361" s="190"/>
      <c r="K361" s="190"/>
      <c r="L361" s="196"/>
      <c r="M361" s="197"/>
      <c r="N361" s="198"/>
      <c r="O361" s="198"/>
      <c r="P361" s="198"/>
      <c r="Q361" s="198"/>
      <c r="R361" s="198"/>
      <c r="S361" s="198"/>
      <c r="T361" s="199"/>
      <c r="AT361" s="200" t="s">
        <v>149</v>
      </c>
      <c r="AU361" s="200" t="s">
        <v>82</v>
      </c>
      <c r="AV361" s="13" t="s">
        <v>82</v>
      </c>
      <c r="AW361" s="13" t="s">
        <v>33</v>
      </c>
      <c r="AX361" s="13" t="s">
        <v>80</v>
      </c>
      <c r="AY361" s="200" t="s">
        <v>140</v>
      </c>
    </row>
    <row r="362" spans="1:65" s="2" customFormat="1" ht="21.75" customHeight="1">
      <c r="A362" s="36"/>
      <c r="B362" s="37"/>
      <c r="C362" s="176" t="s">
        <v>536</v>
      </c>
      <c r="D362" s="176" t="s">
        <v>142</v>
      </c>
      <c r="E362" s="177" t="s">
        <v>537</v>
      </c>
      <c r="F362" s="178" t="s">
        <v>538</v>
      </c>
      <c r="G362" s="179" t="s">
        <v>195</v>
      </c>
      <c r="H362" s="180">
        <v>10.5</v>
      </c>
      <c r="I362" s="181"/>
      <c r="J362" s="182">
        <f>ROUND(I362*H362,2)</f>
        <v>0</v>
      </c>
      <c r="K362" s="178" t="s">
        <v>146</v>
      </c>
      <c r="L362" s="41"/>
      <c r="M362" s="183" t="s">
        <v>19</v>
      </c>
      <c r="N362" s="184" t="s">
        <v>43</v>
      </c>
      <c r="O362" s="66"/>
      <c r="P362" s="185">
        <f>O362*H362</f>
        <v>0</v>
      </c>
      <c r="Q362" s="185">
        <v>0</v>
      </c>
      <c r="R362" s="185">
        <f>Q362*H362</f>
        <v>0</v>
      </c>
      <c r="S362" s="185">
        <v>0</v>
      </c>
      <c r="T362" s="18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7" t="s">
        <v>147</v>
      </c>
      <c r="AT362" s="187" t="s">
        <v>142</v>
      </c>
      <c r="AU362" s="187" t="s">
        <v>82</v>
      </c>
      <c r="AY362" s="19" t="s">
        <v>140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9" t="s">
        <v>80</v>
      </c>
      <c r="BK362" s="188">
        <f>ROUND(I362*H362,2)</f>
        <v>0</v>
      </c>
      <c r="BL362" s="19" t="s">
        <v>147</v>
      </c>
      <c r="BM362" s="187" t="s">
        <v>539</v>
      </c>
    </row>
    <row r="363" spans="1:65" s="2" customFormat="1" ht="16.5" customHeight="1">
      <c r="A363" s="36"/>
      <c r="B363" s="37"/>
      <c r="C363" s="222" t="s">
        <v>540</v>
      </c>
      <c r="D363" s="222" t="s">
        <v>314</v>
      </c>
      <c r="E363" s="223" t="s">
        <v>541</v>
      </c>
      <c r="F363" s="224" t="s">
        <v>542</v>
      </c>
      <c r="G363" s="225" t="s">
        <v>195</v>
      </c>
      <c r="H363" s="226">
        <v>10.815</v>
      </c>
      <c r="I363" s="227"/>
      <c r="J363" s="228">
        <f>ROUND(I363*H363,2)</f>
        <v>0</v>
      </c>
      <c r="K363" s="224" t="s">
        <v>146</v>
      </c>
      <c r="L363" s="229"/>
      <c r="M363" s="230" t="s">
        <v>19</v>
      </c>
      <c r="N363" s="231" t="s">
        <v>43</v>
      </c>
      <c r="O363" s="66"/>
      <c r="P363" s="185">
        <f>O363*H363</f>
        <v>0</v>
      </c>
      <c r="Q363" s="185">
        <v>0.0128</v>
      </c>
      <c r="R363" s="185">
        <f>Q363*H363</f>
        <v>0.138432</v>
      </c>
      <c r="S363" s="185">
        <v>0</v>
      </c>
      <c r="T363" s="18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7" t="s">
        <v>182</v>
      </c>
      <c r="AT363" s="187" t="s">
        <v>314</v>
      </c>
      <c r="AU363" s="187" t="s">
        <v>82</v>
      </c>
      <c r="AY363" s="19" t="s">
        <v>140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19" t="s">
        <v>80</v>
      </c>
      <c r="BK363" s="188">
        <f>ROUND(I363*H363,2)</f>
        <v>0</v>
      </c>
      <c r="BL363" s="19" t="s">
        <v>147</v>
      </c>
      <c r="BM363" s="187" t="s">
        <v>543</v>
      </c>
    </row>
    <row r="364" spans="2:51" s="13" customFormat="1" ht="11.25">
      <c r="B364" s="189"/>
      <c r="C364" s="190"/>
      <c r="D364" s="191" t="s">
        <v>149</v>
      </c>
      <c r="E364" s="190"/>
      <c r="F364" s="193" t="s">
        <v>544</v>
      </c>
      <c r="G364" s="190"/>
      <c r="H364" s="194">
        <v>10.815</v>
      </c>
      <c r="I364" s="195"/>
      <c r="J364" s="190"/>
      <c r="K364" s="190"/>
      <c r="L364" s="196"/>
      <c r="M364" s="197"/>
      <c r="N364" s="198"/>
      <c r="O364" s="198"/>
      <c r="P364" s="198"/>
      <c r="Q364" s="198"/>
      <c r="R364" s="198"/>
      <c r="S364" s="198"/>
      <c r="T364" s="199"/>
      <c r="AT364" s="200" t="s">
        <v>149</v>
      </c>
      <c r="AU364" s="200" t="s">
        <v>82</v>
      </c>
      <c r="AV364" s="13" t="s">
        <v>82</v>
      </c>
      <c r="AW364" s="13" t="s">
        <v>4</v>
      </c>
      <c r="AX364" s="13" t="s">
        <v>80</v>
      </c>
      <c r="AY364" s="200" t="s">
        <v>140</v>
      </c>
    </row>
    <row r="365" spans="1:65" s="2" customFormat="1" ht="21.75" customHeight="1">
      <c r="A365" s="36"/>
      <c r="B365" s="37"/>
      <c r="C365" s="176" t="s">
        <v>545</v>
      </c>
      <c r="D365" s="176" t="s">
        <v>142</v>
      </c>
      <c r="E365" s="177" t="s">
        <v>546</v>
      </c>
      <c r="F365" s="178" t="s">
        <v>547</v>
      </c>
      <c r="G365" s="179" t="s">
        <v>195</v>
      </c>
      <c r="H365" s="180">
        <v>38.2</v>
      </c>
      <c r="I365" s="181"/>
      <c r="J365" s="182">
        <f>ROUND(I365*H365,2)</f>
        <v>0</v>
      </c>
      <c r="K365" s="178" t="s">
        <v>146</v>
      </c>
      <c r="L365" s="41"/>
      <c r="M365" s="183" t="s">
        <v>19</v>
      </c>
      <c r="N365" s="184" t="s">
        <v>43</v>
      </c>
      <c r="O365" s="66"/>
      <c r="P365" s="185">
        <f>O365*H365</f>
        <v>0</v>
      </c>
      <c r="Q365" s="185">
        <v>0</v>
      </c>
      <c r="R365" s="185">
        <f>Q365*H365</f>
        <v>0</v>
      </c>
      <c r="S365" s="185">
        <v>0</v>
      </c>
      <c r="T365" s="18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7" t="s">
        <v>147</v>
      </c>
      <c r="AT365" s="187" t="s">
        <v>142</v>
      </c>
      <c r="AU365" s="187" t="s">
        <v>82</v>
      </c>
      <c r="AY365" s="19" t="s">
        <v>140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9" t="s">
        <v>80</v>
      </c>
      <c r="BK365" s="188">
        <f>ROUND(I365*H365,2)</f>
        <v>0</v>
      </c>
      <c r="BL365" s="19" t="s">
        <v>147</v>
      </c>
      <c r="BM365" s="187" t="s">
        <v>548</v>
      </c>
    </row>
    <row r="366" spans="2:51" s="13" customFormat="1" ht="11.25">
      <c r="B366" s="189"/>
      <c r="C366" s="190"/>
      <c r="D366" s="191" t="s">
        <v>149</v>
      </c>
      <c r="E366" s="192" t="s">
        <v>19</v>
      </c>
      <c r="F366" s="193" t="s">
        <v>549</v>
      </c>
      <c r="G366" s="190"/>
      <c r="H366" s="194">
        <v>37.4</v>
      </c>
      <c r="I366" s="195"/>
      <c r="J366" s="190"/>
      <c r="K366" s="190"/>
      <c r="L366" s="196"/>
      <c r="M366" s="197"/>
      <c r="N366" s="198"/>
      <c r="O366" s="198"/>
      <c r="P366" s="198"/>
      <c r="Q366" s="198"/>
      <c r="R366" s="198"/>
      <c r="S366" s="198"/>
      <c r="T366" s="199"/>
      <c r="AT366" s="200" t="s">
        <v>149</v>
      </c>
      <c r="AU366" s="200" t="s">
        <v>82</v>
      </c>
      <c r="AV366" s="13" t="s">
        <v>82</v>
      </c>
      <c r="AW366" s="13" t="s">
        <v>33</v>
      </c>
      <c r="AX366" s="13" t="s">
        <v>72</v>
      </c>
      <c r="AY366" s="200" t="s">
        <v>140</v>
      </c>
    </row>
    <row r="367" spans="2:51" s="13" customFormat="1" ht="11.25">
      <c r="B367" s="189"/>
      <c r="C367" s="190"/>
      <c r="D367" s="191" t="s">
        <v>149</v>
      </c>
      <c r="E367" s="192" t="s">
        <v>19</v>
      </c>
      <c r="F367" s="193" t="s">
        <v>550</v>
      </c>
      <c r="G367" s="190"/>
      <c r="H367" s="194">
        <v>0.8</v>
      </c>
      <c r="I367" s="195"/>
      <c r="J367" s="190"/>
      <c r="K367" s="190"/>
      <c r="L367" s="196"/>
      <c r="M367" s="197"/>
      <c r="N367" s="198"/>
      <c r="O367" s="198"/>
      <c r="P367" s="198"/>
      <c r="Q367" s="198"/>
      <c r="R367" s="198"/>
      <c r="S367" s="198"/>
      <c r="T367" s="199"/>
      <c r="AT367" s="200" t="s">
        <v>149</v>
      </c>
      <c r="AU367" s="200" t="s">
        <v>82</v>
      </c>
      <c r="AV367" s="13" t="s">
        <v>82</v>
      </c>
      <c r="AW367" s="13" t="s">
        <v>33</v>
      </c>
      <c r="AX367" s="13" t="s">
        <v>72</v>
      </c>
      <c r="AY367" s="200" t="s">
        <v>140</v>
      </c>
    </row>
    <row r="368" spans="2:51" s="14" customFormat="1" ht="11.25">
      <c r="B368" s="201"/>
      <c r="C368" s="202"/>
      <c r="D368" s="191" t="s">
        <v>149</v>
      </c>
      <c r="E368" s="203" t="s">
        <v>19</v>
      </c>
      <c r="F368" s="204" t="s">
        <v>157</v>
      </c>
      <c r="G368" s="202"/>
      <c r="H368" s="205">
        <v>38.2</v>
      </c>
      <c r="I368" s="206"/>
      <c r="J368" s="202"/>
      <c r="K368" s="202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149</v>
      </c>
      <c r="AU368" s="211" t="s">
        <v>82</v>
      </c>
      <c r="AV368" s="14" t="s">
        <v>147</v>
      </c>
      <c r="AW368" s="14" t="s">
        <v>33</v>
      </c>
      <c r="AX368" s="14" t="s">
        <v>80</v>
      </c>
      <c r="AY368" s="211" t="s">
        <v>140</v>
      </c>
    </row>
    <row r="369" spans="1:65" s="2" customFormat="1" ht="16.5" customHeight="1">
      <c r="A369" s="36"/>
      <c r="B369" s="37"/>
      <c r="C369" s="222" t="s">
        <v>551</v>
      </c>
      <c r="D369" s="222" t="s">
        <v>314</v>
      </c>
      <c r="E369" s="223" t="s">
        <v>552</v>
      </c>
      <c r="F369" s="224" t="s">
        <v>553</v>
      </c>
      <c r="G369" s="225" t="s">
        <v>195</v>
      </c>
      <c r="H369" s="226">
        <v>39.346</v>
      </c>
      <c r="I369" s="227"/>
      <c r="J369" s="228">
        <f>ROUND(I369*H369,2)</f>
        <v>0</v>
      </c>
      <c r="K369" s="224" t="s">
        <v>146</v>
      </c>
      <c r="L369" s="229"/>
      <c r="M369" s="230" t="s">
        <v>19</v>
      </c>
      <c r="N369" s="231" t="s">
        <v>43</v>
      </c>
      <c r="O369" s="66"/>
      <c r="P369" s="185">
        <f>O369*H369</f>
        <v>0</v>
      </c>
      <c r="Q369" s="185">
        <v>0.0157</v>
      </c>
      <c r="R369" s="185">
        <f>Q369*H369</f>
        <v>0.6177321999999998</v>
      </c>
      <c r="S369" s="185">
        <v>0</v>
      </c>
      <c r="T369" s="18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7" t="s">
        <v>182</v>
      </c>
      <c r="AT369" s="187" t="s">
        <v>314</v>
      </c>
      <c r="AU369" s="187" t="s">
        <v>82</v>
      </c>
      <c r="AY369" s="19" t="s">
        <v>140</v>
      </c>
      <c r="BE369" s="188">
        <f>IF(N369="základní",J369,0)</f>
        <v>0</v>
      </c>
      <c r="BF369" s="188">
        <f>IF(N369="snížená",J369,0)</f>
        <v>0</v>
      </c>
      <c r="BG369" s="188">
        <f>IF(N369="zákl. přenesená",J369,0)</f>
        <v>0</v>
      </c>
      <c r="BH369" s="188">
        <f>IF(N369="sníž. přenesená",J369,0)</f>
        <v>0</v>
      </c>
      <c r="BI369" s="188">
        <f>IF(N369="nulová",J369,0)</f>
        <v>0</v>
      </c>
      <c r="BJ369" s="19" t="s">
        <v>80</v>
      </c>
      <c r="BK369" s="188">
        <f>ROUND(I369*H369,2)</f>
        <v>0</v>
      </c>
      <c r="BL369" s="19" t="s">
        <v>147</v>
      </c>
      <c r="BM369" s="187" t="s">
        <v>554</v>
      </c>
    </row>
    <row r="370" spans="2:51" s="13" customFormat="1" ht="11.25">
      <c r="B370" s="189"/>
      <c r="C370" s="190"/>
      <c r="D370" s="191" t="s">
        <v>149</v>
      </c>
      <c r="E370" s="190"/>
      <c r="F370" s="193" t="s">
        <v>555</v>
      </c>
      <c r="G370" s="190"/>
      <c r="H370" s="194">
        <v>39.346</v>
      </c>
      <c r="I370" s="195"/>
      <c r="J370" s="190"/>
      <c r="K370" s="190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149</v>
      </c>
      <c r="AU370" s="200" t="s">
        <v>82</v>
      </c>
      <c r="AV370" s="13" t="s">
        <v>82</v>
      </c>
      <c r="AW370" s="13" t="s">
        <v>4</v>
      </c>
      <c r="AX370" s="13" t="s">
        <v>80</v>
      </c>
      <c r="AY370" s="200" t="s">
        <v>140</v>
      </c>
    </row>
    <row r="371" spans="1:65" s="2" customFormat="1" ht="21.75" customHeight="1">
      <c r="A371" s="36"/>
      <c r="B371" s="37"/>
      <c r="C371" s="176" t="s">
        <v>556</v>
      </c>
      <c r="D371" s="176" t="s">
        <v>142</v>
      </c>
      <c r="E371" s="177" t="s">
        <v>557</v>
      </c>
      <c r="F371" s="178" t="s">
        <v>558</v>
      </c>
      <c r="G371" s="179" t="s">
        <v>195</v>
      </c>
      <c r="H371" s="180">
        <v>212.4</v>
      </c>
      <c r="I371" s="181"/>
      <c r="J371" s="182">
        <f>ROUND(I371*H371,2)</f>
        <v>0</v>
      </c>
      <c r="K371" s="178" t="s">
        <v>146</v>
      </c>
      <c r="L371" s="41"/>
      <c r="M371" s="183" t="s">
        <v>19</v>
      </c>
      <c r="N371" s="184" t="s">
        <v>43</v>
      </c>
      <c r="O371" s="66"/>
      <c r="P371" s="185">
        <f>O371*H371</f>
        <v>0</v>
      </c>
      <c r="Q371" s="185">
        <v>0</v>
      </c>
      <c r="R371" s="185">
        <f>Q371*H371</f>
        <v>0</v>
      </c>
      <c r="S371" s="185">
        <v>0</v>
      </c>
      <c r="T371" s="18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147</v>
      </c>
      <c r="AT371" s="187" t="s">
        <v>142</v>
      </c>
      <c r="AU371" s="187" t="s">
        <v>82</v>
      </c>
      <c r="AY371" s="19" t="s">
        <v>140</v>
      </c>
      <c r="BE371" s="188">
        <f>IF(N371="základní",J371,0)</f>
        <v>0</v>
      </c>
      <c r="BF371" s="188">
        <f>IF(N371="snížená",J371,0)</f>
        <v>0</v>
      </c>
      <c r="BG371" s="188">
        <f>IF(N371="zákl. přenesená",J371,0)</f>
        <v>0</v>
      </c>
      <c r="BH371" s="188">
        <f>IF(N371="sníž. přenesená",J371,0)</f>
        <v>0</v>
      </c>
      <c r="BI371" s="188">
        <f>IF(N371="nulová",J371,0)</f>
        <v>0</v>
      </c>
      <c r="BJ371" s="19" t="s">
        <v>80</v>
      </c>
      <c r="BK371" s="188">
        <f>ROUND(I371*H371,2)</f>
        <v>0</v>
      </c>
      <c r="BL371" s="19" t="s">
        <v>147</v>
      </c>
      <c r="BM371" s="187" t="s">
        <v>559</v>
      </c>
    </row>
    <row r="372" spans="2:51" s="13" customFormat="1" ht="11.25">
      <c r="B372" s="189"/>
      <c r="C372" s="190"/>
      <c r="D372" s="191" t="s">
        <v>149</v>
      </c>
      <c r="E372" s="192" t="s">
        <v>19</v>
      </c>
      <c r="F372" s="193" t="s">
        <v>560</v>
      </c>
      <c r="G372" s="190"/>
      <c r="H372" s="194">
        <v>211.6</v>
      </c>
      <c r="I372" s="195"/>
      <c r="J372" s="190"/>
      <c r="K372" s="190"/>
      <c r="L372" s="196"/>
      <c r="M372" s="197"/>
      <c r="N372" s="198"/>
      <c r="O372" s="198"/>
      <c r="P372" s="198"/>
      <c r="Q372" s="198"/>
      <c r="R372" s="198"/>
      <c r="S372" s="198"/>
      <c r="T372" s="199"/>
      <c r="AT372" s="200" t="s">
        <v>149</v>
      </c>
      <c r="AU372" s="200" t="s">
        <v>82</v>
      </c>
      <c r="AV372" s="13" t="s">
        <v>82</v>
      </c>
      <c r="AW372" s="13" t="s">
        <v>33</v>
      </c>
      <c r="AX372" s="13" t="s">
        <v>72</v>
      </c>
      <c r="AY372" s="200" t="s">
        <v>140</v>
      </c>
    </row>
    <row r="373" spans="2:51" s="13" customFormat="1" ht="11.25">
      <c r="B373" s="189"/>
      <c r="C373" s="190"/>
      <c r="D373" s="191" t="s">
        <v>149</v>
      </c>
      <c r="E373" s="192" t="s">
        <v>19</v>
      </c>
      <c r="F373" s="193" t="s">
        <v>550</v>
      </c>
      <c r="G373" s="190"/>
      <c r="H373" s="194">
        <v>0.8</v>
      </c>
      <c r="I373" s="195"/>
      <c r="J373" s="190"/>
      <c r="K373" s="190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149</v>
      </c>
      <c r="AU373" s="200" t="s">
        <v>82</v>
      </c>
      <c r="AV373" s="13" t="s">
        <v>82</v>
      </c>
      <c r="AW373" s="13" t="s">
        <v>33</v>
      </c>
      <c r="AX373" s="13" t="s">
        <v>72</v>
      </c>
      <c r="AY373" s="200" t="s">
        <v>140</v>
      </c>
    </row>
    <row r="374" spans="2:51" s="14" customFormat="1" ht="11.25">
      <c r="B374" s="201"/>
      <c r="C374" s="202"/>
      <c r="D374" s="191" t="s">
        <v>149</v>
      </c>
      <c r="E374" s="203" t="s">
        <v>19</v>
      </c>
      <c r="F374" s="204" t="s">
        <v>157</v>
      </c>
      <c r="G374" s="202"/>
      <c r="H374" s="205">
        <v>212.4</v>
      </c>
      <c r="I374" s="206"/>
      <c r="J374" s="202"/>
      <c r="K374" s="202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149</v>
      </c>
      <c r="AU374" s="211" t="s">
        <v>82</v>
      </c>
      <c r="AV374" s="14" t="s">
        <v>147</v>
      </c>
      <c r="AW374" s="14" t="s">
        <v>33</v>
      </c>
      <c r="AX374" s="14" t="s">
        <v>80</v>
      </c>
      <c r="AY374" s="211" t="s">
        <v>140</v>
      </c>
    </row>
    <row r="375" spans="1:65" s="2" customFormat="1" ht="16.5" customHeight="1">
      <c r="A375" s="36"/>
      <c r="B375" s="37"/>
      <c r="C375" s="222" t="s">
        <v>561</v>
      </c>
      <c r="D375" s="222" t="s">
        <v>314</v>
      </c>
      <c r="E375" s="223" t="s">
        <v>562</v>
      </c>
      <c r="F375" s="224" t="s">
        <v>563</v>
      </c>
      <c r="G375" s="225" t="s">
        <v>195</v>
      </c>
      <c r="H375" s="226">
        <v>218.772</v>
      </c>
      <c r="I375" s="227"/>
      <c r="J375" s="228">
        <f>ROUND(I375*H375,2)</f>
        <v>0</v>
      </c>
      <c r="K375" s="224" t="s">
        <v>146</v>
      </c>
      <c r="L375" s="229"/>
      <c r="M375" s="230" t="s">
        <v>19</v>
      </c>
      <c r="N375" s="231" t="s">
        <v>43</v>
      </c>
      <c r="O375" s="66"/>
      <c r="P375" s="185">
        <f>O375*H375</f>
        <v>0</v>
      </c>
      <c r="Q375" s="185">
        <v>0.0238</v>
      </c>
      <c r="R375" s="185">
        <f>Q375*H375</f>
        <v>5.2067736</v>
      </c>
      <c r="S375" s="185">
        <v>0</v>
      </c>
      <c r="T375" s="186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7" t="s">
        <v>182</v>
      </c>
      <c r="AT375" s="187" t="s">
        <v>314</v>
      </c>
      <c r="AU375" s="187" t="s">
        <v>82</v>
      </c>
      <c r="AY375" s="19" t="s">
        <v>140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9" t="s">
        <v>80</v>
      </c>
      <c r="BK375" s="188">
        <f>ROUND(I375*H375,2)</f>
        <v>0</v>
      </c>
      <c r="BL375" s="19" t="s">
        <v>147</v>
      </c>
      <c r="BM375" s="187" t="s">
        <v>564</v>
      </c>
    </row>
    <row r="376" spans="2:51" s="13" customFormat="1" ht="11.25">
      <c r="B376" s="189"/>
      <c r="C376" s="190"/>
      <c r="D376" s="191" t="s">
        <v>149</v>
      </c>
      <c r="E376" s="190"/>
      <c r="F376" s="193" t="s">
        <v>565</v>
      </c>
      <c r="G376" s="190"/>
      <c r="H376" s="194">
        <v>218.772</v>
      </c>
      <c r="I376" s="195"/>
      <c r="J376" s="190"/>
      <c r="K376" s="190"/>
      <c r="L376" s="196"/>
      <c r="M376" s="197"/>
      <c r="N376" s="198"/>
      <c r="O376" s="198"/>
      <c r="P376" s="198"/>
      <c r="Q376" s="198"/>
      <c r="R376" s="198"/>
      <c r="S376" s="198"/>
      <c r="T376" s="199"/>
      <c r="AT376" s="200" t="s">
        <v>149</v>
      </c>
      <c r="AU376" s="200" t="s">
        <v>82</v>
      </c>
      <c r="AV376" s="13" t="s">
        <v>82</v>
      </c>
      <c r="AW376" s="13" t="s">
        <v>4</v>
      </c>
      <c r="AX376" s="13" t="s">
        <v>80</v>
      </c>
      <c r="AY376" s="200" t="s">
        <v>140</v>
      </c>
    </row>
    <row r="377" spans="1:65" s="2" customFormat="1" ht="21.75" customHeight="1">
      <c r="A377" s="36"/>
      <c r="B377" s="37"/>
      <c r="C377" s="176" t="s">
        <v>566</v>
      </c>
      <c r="D377" s="176" t="s">
        <v>142</v>
      </c>
      <c r="E377" s="177" t="s">
        <v>567</v>
      </c>
      <c r="F377" s="178" t="s">
        <v>568</v>
      </c>
      <c r="G377" s="179" t="s">
        <v>195</v>
      </c>
      <c r="H377" s="180">
        <v>21.4</v>
      </c>
      <c r="I377" s="181"/>
      <c r="J377" s="182">
        <f>ROUND(I377*H377,2)</f>
        <v>0</v>
      </c>
      <c r="K377" s="178" t="s">
        <v>146</v>
      </c>
      <c r="L377" s="41"/>
      <c r="M377" s="183" t="s">
        <v>19</v>
      </c>
      <c r="N377" s="184" t="s">
        <v>43</v>
      </c>
      <c r="O377" s="66"/>
      <c r="P377" s="185">
        <f>O377*H377</f>
        <v>0</v>
      </c>
      <c r="Q377" s="185">
        <v>0</v>
      </c>
      <c r="R377" s="185">
        <f>Q377*H377</f>
        <v>0</v>
      </c>
      <c r="S377" s="185">
        <v>0</v>
      </c>
      <c r="T377" s="18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147</v>
      </c>
      <c r="AT377" s="187" t="s">
        <v>142</v>
      </c>
      <c r="AU377" s="187" t="s">
        <v>82</v>
      </c>
      <c r="AY377" s="19" t="s">
        <v>140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9" t="s">
        <v>80</v>
      </c>
      <c r="BK377" s="188">
        <f>ROUND(I377*H377,2)</f>
        <v>0</v>
      </c>
      <c r="BL377" s="19" t="s">
        <v>147</v>
      </c>
      <c r="BM377" s="187" t="s">
        <v>569</v>
      </c>
    </row>
    <row r="378" spans="2:51" s="13" customFormat="1" ht="11.25">
      <c r="B378" s="189"/>
      <c r="C378" s="190"/>
      <c r="D378" s="191" t="s">
        <v>149</v>
      </c>
      <c r="E378" s="192" t="s">
        <v>19</v>
      </c>
      <c r="F378" s="193" t="s">
        <v>570</v>
      </c>
      <c r="G378" s="190"/>
      <c r="H378" s="194">
        <v>21</v>
      </c>
      <c r="I378" s="195"/>
      <c r="J378" s="190"/>
      <c r="K378" s="190"/>
      <c r="L378" s="196"/>
      <c r="M378" s="197"/>
      <c r="N378" s="198"/>
      <c r="O378" s="198"/>
      <c r="P378" s="198"/>
      <c r="Q378" s="198"/>
      <c r="R378" s="198"/>
      <c r="S378" s="198"/>
      <c r="T378" s="199"/>
      <c r="AT378" s="200" t="s">
        <v>149</v>
      </c>
      <c r="AU378" s="200" t="s">
        <v>82</v>
      </c>
      <c r="AV378" s="13" t="s">
        <v>82</v>
      </c>
      <c r="AW378" s="13" t="s">
        <v>33</v>
      </c>
      <c r="AX378" s="13" t="s">
        <v>72</v>
      </c>
      <c r="AY378" s="200" t="s">
        <v>140</v>
      </c>
    </row>
    <row r="379" spans="2:51" s="13" customFormat="1" ht="11.25">
      <c r="B379" s="189"/>
      <c r="C379" s="190"/>
      <c r="D379" s="191" t="s">
        <v>149</v>
      </c>
      <c r="E379" s="192" t="s">
        <v>19</v>
      </c>
      <c r="F379" s="193" t="s">
        <v>571</v>
      </c>
      <c r="G379" s="190"/>
      <c r="H379" s="194">
        <v>0.4</v>
      </c>
      <c r="I379" s="195"/>
      <c r="J379" s="190"/>
      <c r="K379" s="190"/>
      <c r="L379" s="196"/>
      <c r="M379" s="197"/>
      <c r="N379" s="198"/>
      <c r="O379" s="198"/>
      <c r="P379" s="198"/>
      <c r="Q379" s="198"/>
      <c r="R379" s="198"/>
      <c r="S379" s="198"/>
      <c r="T379" s="199"/>
      <c r="AT379" s="200" t="s">
        <v>149</v>
      </c>
      <c r="AU379" s="200" t="s">
        <v>82</v>
      </c>
      <c r="AV379" s="13" t="s">
        <v>82</v>
      </c>
      <c r="AW379" s="13" t="s">
        <v>33</v>
      </c>
      <c r="AX379" s="13" t="s">
        <v>72</v>
      </c>
      <c r="AY379" s="200" t="s">
        <v>140</v>
      </c>
    </row>
    <row r="380" spans="2:51" s="14" customFormat="1" ht="11.25">
      <c r="B380" s="201"/>
      <c r="C380" s="202"/>
      <c r="D380" s="191" t="s">
        <v>149</v>
      </c>
      <c r="E380" s="203" t="s">
        <v>19</v>
      </c>
      <c r="F380" s="204" t="s">
        <v>157</v>
      </c>
      <c r="G380" s="202"/>
      <c r="H380" s="205">
        <v>21.4</v>
      </c>
      <c r="I380" s="206"/>
      <c r="J380" s="202"/>
      <c r="K380" s="202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149</v>
      </c>
      <c r="AU380" s="211" t="s">
        <v>82</v>
      </c>
      <c r="AV380" s="14" t="s">
        <v>147</v>
      </c>
      <c r="AW380" s="14" t="s">
        <v>33</v>
      </c>
      <c r="AX380" s="14" t="s">
        <v>80</v>
      </c>
      <c r="AY380" s="211" t="s">
        <v>140</v>
      </c>
    </row>
    <row r="381" spans="1:65" s="2" customFormat="1" ht="16.5" customHeight="1">
      <c r="A381" s="36"/>
      <c r="B381" s="37"/>
      <c r="C381" s="222" t="s">
        <v>572</v>
      </c>
      <c r="D381" s="222" t="s">
        <v>314</v>
      </c>
      <c r="E381" s="223" t="s">
        <v>573</v>
      </c>
      <c r="F381" s="224" t="s">
        <v>574</v>
      </c>
      <c r="G381" s="225" t="s">
        <v>195</v>
      </c>
      <c r="H381" s="226">
        <v>22.042</v>
      </c>
      <c r="I381" s="227"/>
      <c r="J381" s="228">
        <f>ROUND(I381*H381,2)</f>
        <v>0</v>
      </c>
      <c r="K381" s="224" t="s">
        <v>146</v>
      </c>
      <c r="L381" s="229"/>
      <c r="M381" s="230" t="s">
        <v>19</v>
      </c>
      <c r="N381" s="231" t="s">
        <v>43</v>
      </c>
      <c r="O381" s="66"/>
      <c r="P381" s="185">
        <f>O381*H381</f>
        <v>0</v>
      </c>
      <c r="Q381" s="185">
        <v>0.0332</v>
      </c>
      <c r="R381" s="185">
        <f>Q381*H381</f>
        <v>0.7317944000000001</v>
      </c>
      <c r="S381" s="185">
        <v>0</v>
      </c>
      <c r="T381" s="186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7" t="s">
        <v>182</v>
      </c>
      <c r="AT381" s="187" t="s">
        <v>314</v>
      </c>
      <c r="AU381" s="187" t="s">
        <v>82</v>
      </c>
      <c r="AY381" s="19" t="s">
        <v>140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9" t="s">
        <v>80</v>
      </c>
      <c r="BK381" s="188">
        <f>ROUND(I381*H381,2)</f>
        <v>0</v>
      </c>
      <c r="BL381" s="19" t="s">
        <v>147</v>
      </c>
      <c r="BM381" s="187" t="s">
        <v>575</v>
      </c>
    </row>
    <row r="382" spans="2:51" s="13" customFormat="1" ht="11.25">
      <c r="B382" s="189"/>
      <c r="C382" s="190"/>
      <c r="D382" s="191" t="s">
        <v>149</v>
      </c>
      <c r="E382" s="190"/>
      <c r="F382" s="193" t="s">
        <v>576</v>
      </c>
      <c r="G382" s="190"/>
      <c r="H382" s="194">
        <v>22.042</v>
      </c>
      <c r="I382" s="195"/>
      <c r="J382" s="190"/>
      <c r="K382" s="190"/>
      <c r="L382" s="196"/>
      <c r="M382" s="197"/>
      <c r="N382" s="198"/>
      <c r="O382" s="198"/>
      <c r="P382" s="198"/>
      <c r="Q382" s="198"/>
      <c r="R382" s="198"/>
      <c r="S382" s="198"/>
      <c r="T382" s="199"/>
      <c r="AT382" s="200" t="s">
        <v>149</v>
      </c>
      <c r="AU382" s="200" t="s">
        <v>82</v>
      </c>
      <c r="AV382" s="13" t="s">
        <v>82</v>
      </c>
      <c r="AW382" s="13" t="s">
        <v>4</v>
      </c>
      <c r="AX382" s="13" t="s">
        <v>80</v>
      </c>
      <c r="AY382" s="200" t="s">
        <v>140</v>
      </c>
    </row>
    <row r="383" spans="1:65" s="2" customFormat="1" ht="24">
      <c r="A383" s="36"/>
      <c r="B383" s="37"/>
      <c r="C383" s="176" t="s">
        <v>577</v>
      </c>
      <c r="D383" s="176" t="s">
        <v>142</v>
      </c>
      <c r="E383" s="177" t="s">
        <v>578</v>
      </c>
      <c r="F383" s="178" t="s">
        <v>579</v>
      </c>
      <c r="G383" s="179" t="s">
        <v>507</v>
      </c>
      <c r="H383" s="180">
        <v>7</v>
      </c>
      <c r="I383" s="181"/>
      <c r="J383" s="182">
        <f>ROUND(I383*H383,2)</f>
        <v>0</v>
      </c>
      <c r="K383" s="178" t="s">
        <v>146</v>
      </c>
      <c r="L383" s="41"/>
      <c r="M383" s="183" t="s">
        <v>19</v>
      </c>
      <c r="N383" s="184" t="s">
        <v>43</v>
      </c>
      <c r="O383" s="66"/>
      <c r="P383" s="185">
        <f>O383*H383</f>
        <v>0</v>
      </c>
      <c r="Q383" s="185">
        <v>0.00167</v>
      </c>
      <c r="R383" s="185">
        <f>Q383*H383</f>
        <v>0.01169</v>
      </c>
      <c r="S383" s="185">
        <v>0</v>
      </c>
      <c r="T383" s="18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7" t="s">
        <v>147</v>
      </c>
      <c r="AT383" s="187" t="s">
        <v>142</v>
      </c>
      <c r="AU383" s="187" t="s">
        <v>82</v>
      </c>
      <c r="AY383" s="19" t="s">
        <v>140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9" t="s">
        <v>80</v>
      </c>
      <c r="BK383" s="188">
        <f>ROUND(I383*H383,2)</f>
        <v>0</v>
      </c>
      <c r="BL383" s="19" t="s">
        <v>147</v>
      </c>
      <c r="BM383" s="187" t="s">
        <v>580</v>
      </c>
    </row>
    <row r="384" spans="2:51" s="13" customFormat="1" ht="11.25">
      <c r="B384" s="189"/>
      <c r="C384" s="190"/>
      <c r="D384" s="191" t="s">
        <v>149</v>
      </c>
      <c r="E384" s="192" t="s">
        <v>19</v>
      </c>
      <c r="F384" s="193" t="s">
        <v>581</v>
      </c>
      <c r="G384" s="190"/>
      <c r="H384" s="194">
        <v>7</v>
      </c>
      <c r="I384" s="195"/>
      <c r="J384" s="190"/>
      <c r="K384" s="190"/>
      <c r="L384" s="196"/>
      <c r="M384" s="197"/>
      <c r="N384" s="198"/>
      <c r="O384" s="198"/>
      <c r="P384" s="198"/>
      <c r="Q384" s="198"/>
      <c r="R384" s="198"/>
      <c r="S384" s="198"/>
      <c r="T384" s="199"/>
      <c r="AT384" s="200" t="s">
        <v>149</v>
      </c>
      <c r="AU384" s="200" t="s">
        <v>82</v>
      </c>
      <c r="AV384" s="13" t="s">
        <v>82</v>
      </c>
      <c r="AW384" s="13" t="s">
        <v>33</v>
      </c>
      <c r="AX384" s="13" t="s">
        <v>80</v>
      </c>
      <c r="AY384" s="200" t="s">
        <v>140</v>
      </c>
    </row>
    <row r="385" spans="1:65" s="2" customFormat="1" ht="16.5" customHeight="1">
      <c r="A385" s="36"/>
      <c r="B385" s="37"/>
      <c r="C385" s="222" t="s">
        <v>582</v>
      </c>
      <c r="D385" s="222" t="s">
        <v>314</v>
      </c>
      <c r="E385" s="223" t="s">
        <v>583</v>
      </c>
      <c r="F385" s="224" t="s">
        <v>584</v>
      </c>
      <c r="G385" s="225" t="s">
        <v>507</v>
      </c>
      <c r="H385" s="226">
        <v>3</v>
      </c>
      <c r="I385" s="227"/>
      <c r="J385" s="228">
        <f>ROUND(I385*H385,2)</f>
        <v>0</v>
      </c>
      <c r="K385" s="224" t="s">
        <v>146</v>
      </c>
      <c r="L385" s="229"/>
      <c r="M385" s="230" t="s">
        <v>19</v>
      </c>
      <c r="N385" s="231" t="s">
        <v>43</v>
      </c>
      <c r="O385" s="66"/>
      <c r="P385" s="185">
        <f>O385*H385</f>
        <v>0</v>
      </c>
      <c r="Q385" s="185">
        <v>0.0109</v>
      </c>
      <c r="R385" s="185">
        <f>Q385*H385</f>
        <v>0.0327</v>
      </c>
      <c r="S385" s="185">
        <v>0</v>
      </c>
      <c r="T385" s="18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7" t="s">
        <v>182</v>
      </c>
      <c r="AT385" s="187" t="s">
        <v>314</v>
      </c>
      <c r="AU385" s="187" t="s">
        <v>82</v>
      </c>
      <c r="AY385" s="19" t="s">
        <v>140</v>
      </c>
      <c r="BE385" s="188">
        <f>IF(N385="základní",J385,0)</f>
        <v>0</v>
      </c>
      <c r="BF385" s="188">
        <f>IF(N385="snížená",J385,0)</f>
        <v>0</v>
      </c>
      <c r="BG385" s="188">
        <f>IF(N385="zákl. přenesená",J385,0)</f>
        <v>0</v>
      </c>
      <c r="BH385" s="188">
        <f>IF(N385="sníž. přenesená",J385,0)</f>
        <v>0</v>
      </c>
      <c r="BI385" s="188">
        <f>IF(N385="nulová",J385,0)</f>
        <v>0</v>
      </c>
      <c r="BJ385" s="19" t="s">
        <v>80</v>
      </c>
      <c r="BK385" s="188">
        <f>ROUND(I385*H385,2)</f>
        <v>0</v>
      </c>
      <c r="BL385" s="19" t="s">
        <v>147</v>
      </c>
      <c r="BM385" s="187" t="s">
        <v>585</v>
      </c>
    </row>
    <row r="386" spans="2:51" s="13" customFormat="1" ht="11.25">
      <c r="B386" s="189"/>
      <c r="C386" s="190"/>
      <c r="D386" s="191" t="s">
        <v>149</v>
      </c>
      <c r="E386" s="192" t="s">
        <v>19</v>
      </c>
      <c r="F386" s="193" t="s">
        <v>586</v>
      </c>
      <c r="G386" s="190"/>
      <c r="H386" s="194">
        <v>3</v>
      </c>
      <c r="I386" s="195"/>
      <c r="J386" s="190"/>
      <c r="K386" s="190"/>
      <c r="L386" s="196"/>
      <c r="M386" s="197"/>
      <c r="N386" s="198"/>
      <c r="O386" s="198"/>
      <c r="P386" s="198"/>
      <c r="Q386" s="198"/>
      <c r="R386" s="198"/>
      <c r="S386" s="198"/>
      <c r="T386" s="199"/>
      <c r="AT386" s="200" t="s">
        <v>149</v>
      </c>
      <c r="AU386" s="200" t="s">
        <v>82</v>
      </c>
      <c r="AV386" s="13" t="s">
        <v>82</v>
      </c>
      <c r="AW386" s="13" t="s">
        <v>33</v>
      </c>
      <c r="AX386" s="13" t="s">
        <v>80</v>
      </c>
      <c r="AY386" s="200" t="s">
        <v>140</v>
      </c>
    </row>
    <row r="387" spans="1:65" s="2" customFormat="1" ht="16.5" customHeight="1">
      <c r="A387" s="36"/>
      <c r="B387" s="37"/>
      <c r="C387" s="222" t="s">
        <v>587</v>
      </c>
      <c r="D387" s="222" t="s">
        <v>314</v>
      </c>
      <c r="E387" s="223" t="s">
        <v>588</v>
      </c>
      <c r="F387" s="224" t="s">
        <v>589</v>
      </c>
      <c r="G387" s="225" t="s">
        <v>507</v>
      </c>
      <c r="H387" s="226">
        <v>1</v>
      </c>
      <c r="I387" s="227"/>
      <c r="J387" s="228">
        <f>ROUND(I387*H387,2)</f>
        <v>0</v>
      </c>
      <c r="K387" s="224" t="s">
        <v>146</v>
      </c>
      <c r="L387" s="229"/>
      <c r="M387" s="230" t="s">
        <v>19</v>
      </c>
      <c r="N387" s="231" t="s">
        <v>43</v>
      </c>
      <c r="O387" s="66"/>
      <c r="P387" s="185">
        <f>O387*H387</f>
        <v>0</v>
      </c>
      <c r="Q387" s="185">
        <v>0.0077</v>
      </c>
      <c r="R387" s="185">
        <f>Q387*H387</f>
        <v>0.0077</v>
      </c>
      <c r="S387" s="185">
        <v>0</v>
      </c>
      <c r="T387" s="186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7" t="s">
        <v>182</v>
      </c>
      <c r="AT387" s="187" t="s">
        <v>314</v>
      </c>
      <c r="AU387" s="187" t="s">
        <v>82</v>
      </c>
      <c r="AY387" s="19" t="s">
        <v>140</v>
      </c>
      <c r="BE387" s="188">
        <f>IF(N387="základní",J387,0)</f>
        <v>0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19" t="s">
        <v>80</v>
      </c>
      <c r="BK387" s="188">
        <f>ROUND(I387*H387,2)</f>
        <v>0</v>
      </c>
      <c r="BL387" s="19" t="s">
        <v>147</v>
      </c>
      <c r="BM387" s="187" t="s">
        <v>590</v>
      </c>
    </row>
    <row r="388" spans="1:65" s="2" customFormat="1" ht="16.5" customHeight="1">
      <c r="A388" s="36"/>
      <c r="B388" s="37"/>
      <c r="C388" s="222" t="s">
        <v>591</v>
      </c>
      <c r="D388" s="222" t="s">
        <v>314</v>
      </c>
      <c r="E388" s="223" t="s">
        <v>592</v>
      </c>
      <c r="F388" s="224" t="s">
        <v>593</v>
      </c>
      <c r="G388" s="225" t="s">
        <v>507</v>
      </c>
      <c r="H388" s="226">
        <v>2</v>
      </c>
      <c r="I388" s="227"/>
      <c r="J388" s="228">
        <f>ROUND(I388*H388,2)</f>
        <v>0</v>
      </c>
      <c r="K388" s="224" t="s">
        <v>146</v>
      </c>
      <c r="L388" s="229"/>
      <c r="M388" s="230" t="s">
        <v>19</v>
      </c>
      <c r="N388" s="231" t="s">
        <v>43</v>
      </c>
      <c r="O388" s="66"/>
      <c r="P388" s="185">
        <f>O388*H388</f>
        <v>0</v>
      </c>
      <c r="Q388" s="185">
        <v>0.0122</v>
      </c>
      <c r="R388" s="185">
        <f>Q388*H388</f>
        <v>0.0244</v>
      </c>
      <c r="S388" s="185">
        <v>0</v>
      </c>
      <c r="T388" s="186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7" t="s">
        <v>182</v>
      </c>
      <c r="AT388" s="187" t="s">
        <v>314</v>
      </c>
      <c r="AU388" s="187" t="s">
        <v>82</v>
      </c>
      <c r="AY388" s="19" t="s">
        <v>140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19" t="s">
        <v>80</v>
      </c>
      <c r="BK388" s="188">
        <f>ROUND(I388*H388,2)</f>
        <v>0</v>
      </c>
      <c r="BL388" s="19" t="s">
        <v>147</v>
      </c>
      <c r="BM388" s="187" t="s">
        <v>594</v>
      </c>
    </row>
    <row r="389" spans="1:65" s="2" customFormat="1" ht="16.5" customHeight="1">
      <c r="A389" s="36"/>
      <c r="B389" s="37"/>
      <c r="C389" s="222" t="s">
        <v>595</v>
      </c>
      <c r="D389" s="222" t="s">
        <v>314</v>
      </c>
      <c r="E389" s="223" t="s">
        <v>596</v>
      </c>
      <c r="F389" s="224" t="s">
        <v>597</v>
      </c>
      <c r="G389" s="225" t="s">
        <v>507</v>
      </c>
      <c r="H389" s="226">
        <v>1</v>
      </c>
      <c r="I389" s="227"/>
      <c r="J389" s="228">
        <f>ROUND(I389*H389,2)</f>
        <v>0</v>
      </c>
      <c r="K389" s="224" t="s">
        <v>19</v>
      </c>
      <c r="L389" s="229"/>
      <c r="M389" s="230" t="s">
        <v>19</v>
      </c>
      <c r="N389" s="231" t="s">
        <v>43</v>
      </c>
      <c r="O389" s="66"/>
      <c r="P389" s="185">
        <f>O389*H389</f>
        <v>0</v>
      </c>
      <c r="Q389" s="185">
        <v>0.00704</v>
      </c>
      <c r="R389" s="185">
        <f>Q389*H389</f>
        <v>0.00704</v>
      </c>
      <c r="S389" s="185">
        <v>0</v>
      </c>
      <c r="T389" s="186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7" t="s">
        <v>182</v>
      </c>
      <c r="AT389" s="187" t="s">
        <v>314</v>
      </c>
      <c r="AU389" s="187" t="s">
        <v>82</v>
      </c>
      <c r="AY389" s="19" t="s">
        <v>140</v>
      </c>
      <c r="BE389" s="188">
        <f>IF(N389="základní",J389,0)</f>
        <v>0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19" t="s">
        <v>80</v>
      </c>
      <c r="BK389" s="188">
        <f>ROUND(I389*H389,2)</f>
        <v>0</v>
      </c>
      <c r="BL389" s="19" t="s">
        <v>147</v>
      </c>
      <c r="BM389" s="187" t="s">
        <v>598</v>
      </c>
    </row>
    <row r="390" spans="2:51" s="13" customFormat="1" ht="11.25">
      <c r="B390" s="189"/>
      <c r="C390" s="190"/>
      <c r="D390" s="191" t="s">
        <v>149</v>
      </c>
      <c r="E390" s="192" t="s">
        <v>19</v>
      </c>
      <c r="F390" s="193" t="s">
        <v>599</v>
      </c>
      <c r="G390" s="190"/>
      <c r="H390" s="194">
        <v>1</v>
      </c>
      <c r="I390" s="195"/>
      <c r="J390" s="190"/>
      <c r="K390" s="190"/>
      <c r="L390" s="196"/>
      <c r="M390" s="197"/>
      <c r="N390" s="198"/>
      <c r="O390" s="198"/>
      <c r="P390" s="198"/>
      <c r="Q390" s="198"/>
      <c r="R390" s="198"/>
      <c r="S390" s="198"/>
      <c r="T390" s="199"/>
      <c r="AT390" s="200" t="s">
        <v>149</v>
      </c>
      <c r="AU390" s="200" t="s">
        <v>82</v>
      </c>
      <c r="AV390" s="13" t="s">
        <v>82</v>
      </c>
      <c r="AW390" s="13" t="s">
        <v>33</v>
      </c>
      <c r="AX390" s="13" t="s">
        <v>80</v>
      </c>
      <c r="AY390" s="200" t="s">
        <v>140</v>
      </c>
    </row>
    <row r="391" spans="1:65" s="2" customFormat="1" ht="16.5" customHeight="1">
      <c r="A391" s="36"/>
      <c r="B391" s="37"/>
      <c r="C391" s="222" t="s">
        <v>600</v>
      </c>
      <c r="D391" s="222" t="s">
        <v>314</v>
      </c>
      <c r="E391" s="223" t="s">
        <v>601</v>
      </c>
      <c r="F391" s="224" t="s">
        <v>602</v>
      </c>
      <c r="G391" s="225" t="s">
        <v>507</v>
      </c>
      <c r="H391" s="226">
        <v>288</v>
      </c>
      <c r="I391" s="227"/>
      <c r="J391" s="228">
        <f aca="true" t="shared" si="0" ref="J391:J397">ROUND(I391*H391,2)</f>
        <v>0</v>
      </c>
      <c r="K391" s="224" t="s">
        <v>19</v>
      </c>
      <c r="L391" s="229"/>
      <c r="M391" s="230" t="s">
        <v>19</v>
      </c>
      <c r="N391" s="231" t="s">
        <v>43</v>
      </c>
      <c r="O391" s="66"/>
      <c r="P391" s="185">
        <f aca="true" t="shared" si="1" ref="P391:P397">O391*H391</f>
        <v>0</v>
      </c>
      <c r="Q391" s="185">
        <v>0.00017</v>
      </c>
      <c r="R391" s="185">
        <f aca="true" t="shared" si="2" ref="R391:R397">Q391*H391</f>
        <v>0.048960000000000004</v>
      </c>
      <c r="S391" s="185">
        <v>0</v>
      </c>
      <c r="T391" s="186">
        <f aca="true" t="shared" si="3" ref="T391:T397"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7" t="s">
        <v>182</v>
      </c>
      <c r="AT391" s="187" t="s">
        <v>314</v>
      </c>
      <c r="AU391" s="187" t="s">
        <v>82</v>
      </c>
      <c r="AY391" s="19" t="s">
        <v>140</v>
      </c>
      <c r="BE391" s="188">
        <f aca="true" t="shared" si="4" ref="BE391:BE397">IF(N391="základní",J391,0)</f>
        <v>0</v>
      </c>
      <c r="BF391" s="188">
        <f aca="true" t="shared" si="5" ref="BF391:BF397">IF(N391="snížená",J391,0)</f>
        <v>0</v>
      </c>
      <c r="BG391" s="188">
        <f aca="true" t="shared" si="6" ref="BG391:BG397">IF(N391="zákl. přenesená",J391,0)</f>
        <v>0</v>
      </c>
      <c r="BH391" s="188">
        <f aca="true" t="shared" si="7" ref="BH391:BH397">IF(N391="sníž. přenesená",J391,0)</f>
        <v>0</v>
      </c>
      <c r="BI391" s="188">
        <f aca="true" t="shared" si="8" ref="BI391:BI397">IF(N391="nulová",J391,0)</f>
        <v>0</v>
      </c>
      <c r="BJ391" s="19" t="s">
        <v>80</v>
      </c>
      <c r="BK391" s="188">
        <f aca="true" t="shared" si="9" ref="BK391:BK397">ROUND(I391*H391,2)</f>
        <v>0</v>
      </c>
      <c r="BL391" s="19" t="s">
        <v>147</v>
      </c>
      <c r="BM391" s="187" t="s">
        <v>603</v>
      </c>
    </row>
    <row r="392" spans="1:65" s="2" customFormat="1" ht="16.5" customHeight="1">
      <c r="A392" s="36"/>
      <c r="B392" s="37"/>
      <c r="C392" s="222" t="s">
        <v>604</v>
      </c>
      <c r="D392" s="222" t="s">
        <v>314</v>
      </c>
      <c r="E392" s="223" t="s">
        <v>605</v>
      </c>
      <c r="F392" s="224" t="s">
        <v>606</v>
      </c>
      <c r="G392" s="225" t="s">
        <v>507</v>
      </c>
      <c r="H392" s="226">
        <v>8</v>
      </c>
      <c r="I392" s="227"/>
      <c r="J392" s="228">
        <f t="shared" si="0"/>
        <v>0</v>
      </c>
      <c r="K392" s="224" t="s">
        <v>19</v>
      </c>
      <c r="L392" s="229"/>
      <c r="M392" s="230" t="s">
        <v>19</v>
      </c>
      <c r="N392" s="231" t="s">
        <v>43</v>
      </c>
      <c r="O392" s="66"/>
      <c r="P392" s="185">
        <f t="shared" si="1"/>
        <v>0</v>
      </c>
      <c r="Q392" s="185">
        <v>0.0003</v>
      </c>
      <c r="R392" s="185">
        <f t="shared" si="2"/>
        <v>0.0024</v>
      </c>
      <c r="S392" s="185">
        <v>0</v>
      </c>
      <c r="T392" s="186">
        <f t="shared" si="3"/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7" t="s">
        <v>182</v>
      </c>
      <c r="AT392" s="187" t="s">
        <v>314</v>
      </c>
      <c r="AU392" s="187" t="s">
        <v>82</v>
      </c>
      <c r="AY392" s="19" t="s">
        <v>140</v>
      </c>
      <c r="BE392" s="188">
        <f t="shared" si="4"/>
        <v>0</v>
      </c>
      <c r="BF392" s="188">
        <f t="shared" si="5"/>
        <v>0</v>
      </c>
      <c r="BG392" s="188">
        <f t="shared" si="6"/>
        <v>0</v>
      </c>
      <c r="BH392" s="188">
        <f t="shared" si="7"/>
        <v>0</v>
      </c>
      <c r="BI392" s="188">
        <f t="shared" si="8"/>
        <v>0</v>
      </c>
      <c r="BJ392" s="19" t="s">
        <v>80</v>
      </c>
      <c r="BK392" s="188">
        <f t="shared" si="9"/>
        <v>0</v>
      </c>
      <c r="BL392" s="19" t="s">
        <v>147</v>
      </c>
      <c r="BM392" s="187" t="s">
        <v>607</v>
      </c>
    </row>
    <row r="393" spans="1:65" s="2" customFormat="1" ht="16.5" customHeight="1">
      <c r="A393" s="36"/>
      <c r="B393" s="37"/>
      <c r="C393" s="222" t="s">
        <v>608</v>
      </c>
      <c r="D393" s="222" t="s">
        <v>314</v>
      </c>
      <c r="E393" s="223" t="s">
        <v>609</v>
      </c>
      <c r="F393" s="224" t="s">
        <v>610</v>
      </c>
      <c r="G393" s="225" t="s">
        <v>507</v>
      </c>
      <c r="H393" s="226">
        <v>296</v>
      </c>
      <c r="I393" s="227"/>
      <c r="J393" s="228">
        <f t="shared" si="0"/>
        <v>0</v>
      </c>
      <c r="K393" s="224" t="s">
        <v>19</v>
      </c>
      <c r="L393" s="229"/>
      <c r="M393" s="230" t="s">
        <v>19</v>
      </c>
      <c r="N393" s="231" t="s">
        <v>43</v>
      </c>
      <c r="O393" s="66"/>
      <c r="P393" s="185">
        <f t="shared" si="1"/>
        <v>0</v>
      </c>
      <c r="Q393" s="185">
        <v>0.00022</v>
      </c>
      <c r="R393" s="185">
        <f t="shared" si="2"/>
        <v>0.06512</v>
      </c>
      <c r="S393" s="185">
        <v>0</v>
      </c>
      <c r="T393" s="186">
        <f t="shared" si="3"/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7" t="s">
        <v>182</v>
      </c>
      <c r="AT393" s="187" t="s">
        <v>314</v>
      </c>
      <c r="AU393" s="187" t="s">
        <v>82</v>
      </c>
      <c r="AY393" s="19" t="s">
        <v>140</v>
      </c>
      <c r="BE393" s="188">
        <f t="shared" si="4"/>
        <v>0</v>
      </c>
      <c r="BF393" s="188">
        <f t="shared" si="5"/>
        <v>0</v>
      </c>
      <c r="BG393" s="188">
        <f t="shared" si="6"/>
        <v>0</v>
      </c>
      <c r="BH393" s="188">
        <f t="shared" si="7"/>
        <v>0</v>
      </c>
      <c r="BI393" s="188">
        <f t="shared" si="8"/>
        <v>0</v>
      </c>
      <c r="BJ393" s="19" t="s">
        <v>80</v>
      </c>
      <c r="BK393" s="188">
        <f t="shared" si="9"/>
        <v>0</v>
      </c>
      <c r="BL393" s="19" t="s">
        <v>147</v>
      </c>
      <c r="BM393" s="187" t="s">
        <v>611</v>
      </c>
    </row>
    <row r="394" spans="1:65" s="2" customFormat="1" ht="24">
      <c r="A394" s="36"/>
      <c r="B394" s="37"/>
      <c r="C394" s="176" t="s">
        <v>612</v>
      </c>
      <c r="D394" s="176" t="s">
        <v>142</v>
      </c>
      <c r="E394" s="177" t="s">
        <v>613</v>
      </c>
      <c r="F394" s="178" t="s">
        <v>614</v>
      </c>
      <c r="G394" s="179" t="s">
        <v>507</v>
      </c>
      <c r="H394" s="180">
        <v>8</v>
      </c>
      <c r="I394" s="181"/>
      <c r="J394" s="182">
        <f t="shared" si="0"/>
        <v>0</v>
      </c>
      <c r="K394" s="178" t="s">
        <v>146</v>
      </c>
      <c r="L394" s="41"/>
      <c r="M394" s="183" t="s">
        <v>19</v>
      </c>
      <c r="N394" s="184" t="s">
        <v>43</v>
      </c>
      <c r="O394" s="66"/>
      <c r="P394" s="185">
        <f t="shared" si="1"/>
        <v>0</v>
      </c>
      <c r="Q394" s="185">
        <v>0</v>
      </c>
      <c r="R394" s="185">
        <f t="shared" si="2"/>
        <v>0</v>
      </c>
      <c r="S394" s="185">
        <v>0</v>
      </c>
      <c r="T394" s="186">
        <f t="shared" si="3"/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7" t="s">
        <v>147</v>
      </c>
      <c r="AT394" s="187" t="s">
        <v>142</v>
      </c>
      <c r="AU394" s="187" t="s">
        <v>82</v>
      </c>
      <c r="AY394" s="19" t="s">
        <v>140</v>
      </c>
      <c r="BE394" s="188">
        <f t="shared" si="4"/>
        <v>0</v>
      </c>
      <c r="BF394" s="188">
        <f t="shared" si="5"/>
        <v>0</v>
      </c>
      <c r="BG394" s="188">
        <f t="shared" si="6"/>
        <v>0</v>
      </c>
      <c r="BH394" s="188">
        <f t="shared" si="7"/>
        <v>0</v>
      </c>
      <c r="BI394" s="188">
        <f t="shared" si="8"/>
        <v>0</v>
      </c>
      <c r="BJ394" s="19" t="s">
        <v>80</v>
      </c>
      <c r="BK394" s="188">
        <f t="shared" si="9"/>
        <v>0</v>
      </c>
      <c r="BL394" s="19" t="s">
        <v>147</v>
      </c>
      <c r="BM394" s="187" t="s">
        <v>615</v>
      </c>
    </row>
    <row r="395" spans="1:65" s="2" customFormat="1" ht="16.5" customHeight="1">
      <c r="A395" s="36"/>
      <c r="B395" s="37"/>
      <c r="C395" s="222" t="s">
        <v>616</v>
      </c>
      <c r="D395" s="222" t="s">
        <v>314</v>
      </c>
      <c r="E395" s="223" t="s">
        <v>617</v>
      </c>
      <c r="F395" s="224" t="s">
        <v>618</v>
      </c>
      <c r="G395" s="225" t="s">
        <v>507</v>
      </c>
      <c r="H395" s="226">
        <v>2</v>
      </c>
      <c r="I395" s="227"/>
      <c r="J395" s="228">
        <f t="shared" si="0"/>
        <v>0</v>
      </c>
      <c r="K395" s="224" t="s">
        <v>146</v>
      </c>
      <c r="L395" s="229"/>
      <c r="M395" s="230" t="s">
        <v>19</v>
      </c>
      <c r="N395" s="231" t="s">
        <v>43</v>
      </c>
      <c r="O395" s="66"/>
      <c r="P395" s="185">
        <f t="shared" si="1"/>
        <v>0</v>
      </c>
      <c r="Q395" s="185">
        <v>0.0101</v>
      </c>
      <c r="R395" s="185">
        <f t="shared" si="2"/>
        <v>0.0202</v>
      </c>
      <c r="S395" s="185">
        <v>0</v>
      </c>
      <c r="T395" s="186">
        <f t="shared" si="3"/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7" t="s">
        <v>182</v>
      </c>
      <c r="AT395" s="187" t="s">
        <v>314</v>
      </c>
      <c r="AU395" s="187" t="s">
        <v>82</v>
      </c>
      <c r="AY395" s="19" t="s">
        <v>140</v>
      </c>
      <c r="BE395" s="188">
        <f t="shared" si="4"/>
        <v>0</v>
      </c>
      <c r="BF395" s="188">
        <f t="shared" si="5"/>
        <v>0</v>
      </c>
      <c r="BG395" s="188">
        <f t="shared" si="6"/>
        <v>0</v>
      </c>
      <c r="BH395" s="188">
        <f t="shared" si="7"/>
        <v>0</v>
      </c>
      <c r="BI395" s="188">
        <f t="shared" si="8"/>
        <v>0</v>
      </c>
      <c r="BJ395" s="19" t="s">
        <v>80</v>
      </c>
      <c r="BK395" s="188">
        <f t="shared" si="9"/>
        <v>0</v>
      </c>
      <c r="BL395" s="19" t="s">
        <v>147</v>
      </c>
      <c r="BM395" s="187" t="s">
        <v>619</v>
      </c>
    </row>
    <row r="396" spans="1:65" s="2" customFormat="1" ht="16.5" customHeight="1">
      <c r="A396" s="36"/>
      <c r="B396" s="37"/>
      <c r="C396" s="222" t="s">
        <v>620</v>
      </c>
      <c r="D396" s="222" t="s">
        <v>314</v>
      </c>
      <c r="E396" s="223" t="s">
        <v>621</v>
      </c>
      <c r="F396" s="224" t="s">
        <v>622</v>
      </c>
      <c r="G396" s="225" t="s">
        <v>507</v>
      </c>
      <c r="H396" s="226">
        <v>4</v>
      </c>
      <c r="I396" s="227"/>
      <c r="J396" s="228">
        <f t="shared" si="0"/>
        <v>0</v>
      </c>
      <c r="K396" s="224" t="s">
        <v>146</v>
      </c>
      <c r="L396" s="229"/>
      <c r="M396" s="230" t="s">
        <v>19</v>
      </c>
      <c r="N396" s="231" t="s">
        <v>43</v>
      </c>
      <c r="O396" s="66"/>
      <c r="P396" s="185">
        <f t="shared" si="1"/>
        <v>0</v>
      </c>
      <c r="Q396" s="185">
        <v>0.0108</v>
      </c>
      <c r="R396" s="185">
        <f t="shared" si="2"/>
        <v>0.0432</v>
      </c>
      <c r="S396" s="185">
        <v>0</v>
      </c>
      <c r="T396" s="186">
        <f t="shared" si="3"/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7" t="s">
        <v>182</v>
      </c>
      <c r="AT396" s="187" t="s">
        <v>314</v>
      </c>
      <c r="AU396" s="187" t="s">
        <v>82</v>
      </c>
      <c r="AY396" s="19" t="s">
        <v>140</v>
      </c>
      <c r="BE396" s="188">
        <f t="shared" si="4"/>
        <v>0</v>
      </c>
      <c r="BF396" s="188">
        <f t="shared" si="5"/>
        <v>0</v>
      </c>
      <c r="BG396" s="188">
        <f t="shared" si="6"/>
        <v>0</v>
      </c>
      <c r="BH396" s="188">
        <f t="shared" si="7"/>
        <v>0</v>
      </c>
      <c r="BI396" s="188">
        <f t="shared" si="8"/>
        <v>0</v>
      </c>
      <c r="BJ396" s="19" t="s">
        <v>80</v>
      </c>
      <c r="BK396" s="188">
        <f t="shared" si="9"/>
        <v>0</v>
      </c>
      <c r="BL396" s="19" t="s">
        <v>147</v>
      </c>
      <c r="BM396" s="187" t="s">
        <v>623</v>
      </c>
    </row>
    <row r="397" spans="1:65" s="2" customFormat="1" ht="16.5" customHeight="1">
      <c r="A397" s="36"/>
      <c r="B397" s="37"/>
      <c r="C397" s="222" t="s">
        <v>624</v>
      </c>
      <c r="D397" s="222" t="s">
        <v>314</v>
      </c>
      <c r="E397" s="223" t="s">
        <v>625</v>
      </c>
      <c r="F397" s="224" t="s">
        <v>626</v>
      </c>
      <c r="G397" s="225" t="s">
        <v>507</v>
      </c>
      <c r="H397" s="226">
        <v>2</v>
      </c>
      <c r="I397" s="227"/>
      <c r="J397" s="228">
        <f t="shared" si="0"/>
        <v>0</v>
      </c>
      <c r="K397" s="224" t="s">
        <v>19</v>
      </c>
      <c r="L397" s="229"/>
      <c r="M397" s="230" t="s">
        <v>19</v>
      </c>
      <c r="N397" s="231" t="s">
        <v>43</v>
      </c>
      <c r="O397" s="66"/>
      <c r="P397" s="185">
        <f t="shared" si="1"/>
        <v>0</v>
      </c>
      <c r="Q397" s="185">
        <v>0.007</v>
      </c>
      <c r="R397" s="185">
        <f t="shared" si="2"/>
        <v>0.014</v>
      </c>
      <c r="S397" s="185">
        <v>0</v>
      </c>
      <c r="T397" s="186">
        <f t="shared" si="3"/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7" t="s">
        <v>182</v>
      </c>
      <c r="AT397" s="187" t="s">
        <v>314</v>
      </c>
      <c r="AU397" s="187" t="s">
        <v>82</v>
      </c>
      <c r="AY397" s="19" t="s">
        <v>140</v>
      </c>
      <c r="BE397" s="188">
        <f t="shared" si="4"/>
        <v>0</v>
      </c>
      <c r="BF397" s="188">
        <f t="shared" si="5"/>
        <v>0</v>
      </c>
      <c r="BG397" s="188">
        <f t="shared" si="6"/>
        <v>0</v>
      </c>
      <c r="BH397" s="188">
        <f t="shared" si="7"/>
        <v>0</v>
      </c>
      <c r="BI397" s="188">
        <f t="shared" si="8"/>
        <v>0</v>
      </c>
      <c r="BJ397" s="19" t="s">
        <v>80</v>
      </c>
      <c r="BK397" s="188">
        <f t="shared" si="9"/>
        <v>0</v>
      </c>
      <c r="BL397" s="19" t="s">
        <v>147</v>
      </c>
      <c r="BM397" s="187" t="s">
        <v>627</v>
      </c>
    </row>
    <row r="398" spans="2:51" s="13" customFormat="1" ht="11.25">
      <c r="B398" s="189"/>
      <c r="C398" s="190"/>
      <c r="D398" s="191" t="s">
        <v>149</v>
      </c>
      <c r="E398" s="192" t="s">
        <v>19</v>
      </c>
      <c r="F398" s="193" t="s">
        <v>628</v>
      </c>
      <c r="G398" s="190"/>
      <c r="H398" s="194">
        <v>2</v>
      </c>
      <c r="I398" s="195"/>
      <c r="J398" s="190"/>
      <c r="K398" s="190"/>
      <c r="L398" s="196"/>
      <c r="M398" s="197"/>
      <c r="N398" s="198"/>
      <c r="O398" s="198"/>
      <c r="P398" s="198"/>
      <c r="Q398" s="198"/>
      <c r="R398" s="198"/>
      <c r="S398" s="198"/>
      <c r="T398" s="199"/>
      <c r="AT398" s="200" t="s">
        <v>149</v>
      </c>
      <c r="AU398" s="200" t="s">
        <v>82</v>
      </c>
      <c r="AV398" s="13" t="s">
        <v>82</v>
      </c>
      <c r="AW398" s="13" t="s">
        <v>33</v>
      </c>
      <c r="AX398" s="13" t="s">
        <v>80</v>
      </c>
      <c r="AY398" s="200" t="s">
        <v>140</v>
      </c>
    </row>
    <row r="399" spans="1:65" s="2" customFormat="1" ht="24">
      <c r="A399" s="36"/>
      <c r="B399" s="37"/>
      <c r="C399" s="176" t="s">
        <v>629</v>
      </c>
      <c r="D399" s="176" t="s">
        <v>142</v>
      </c>
      <c r="E399" s="177" t="s">
        <v>630</v>
      </c>
      <c r="F399" s="178" t="s">
        <v>631</v>
      </c>
      <c r="G399" s="179" t="s">
        <v>507</v>
      </c>
      <c r="H399" s="180">
        <v>14</v>
      </c>
      <c r="I399" s="181"/>
      <c r="J399" s="182">
        <f>ROUND(I399*H399,2)</f>
        <v>0</v>
      </c>
      <c r="K399" s="178" t="s">
        <v>146</v>
      </c>
      <c r="L399" s="41"/>
      <c r="M399" s="183" t="s">
        <v>19</v>
      </c>
      <c r="N399" s="184" t="s">
        <v>43</v>
      </c>
      <c r="O399" s="66"/>
      <c r="P399" s="185">
        <f>O399*H399</f>
        <v>0</v>
      </c>
      <c r="Q399" s="185">
        <v>0.00167</v>
      </c>
      <c r="R399" s="185">
        <f>Q399*H399</f>
        <v>0.02338</v>
      </c>
      <c r="S399" s="185">
        <v>0</v>
      </c>
      <c r="T399" s="186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7" t="s">
        <v>147</v>
      </c>
      <c r="AT399" s="187" t="s">
        <v>142</v>
      </c>
      <c r="AU399" s="187" t="s">
        <v>82</v>
      </c>
      <c r="AY399" s="19" t="s">
        <v>140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9" t="s">
        <v>80</v>
      </c>
      <c r="BK399" s="188">
        <f>ROUND(I399*H399,2)</f>
        <v>0</v>
      </c>
      <c r="BL399" s="19" t="s">
        <v>147</v>
      </c>
      <c r="BM399" s="187" t="s">
        <v>632</v>
      </c>
    </row>
    <row r="400" spans="1:65" s="2" customFormat="1" ht="16.5" customHeight="1">
      <c r="A400" s="36"/>
      <c r="B400" s="37"/>
      <c r="C400" s="222" t="s">
        <v>633</v>
      </c>
      <c r="D400" s="222" t="s">
        <v>314</v>
      </c>
      <c r="E400" s="223" t="s">
        <v>634</v>
      </c>
      <c r="F400" s="224" t="s">
        <v>635</v>
      </c>
      <c r="G400" s="225" t="s">
        <v>507</v>
      </c>
      <c r="H400" s="226">
        <v>6</v>
      </c>
      <c r="I400" s="227"/>
      <c r="J400" s="228">
        <f>ROUND(I400*H400,2)</f>
        <v>0</v>
      </c>
      <c r="K400" s="224" t="s">
        <v>146</v>
      </c>
      <c r="L400" s="229"/>
      <c r="M400" s="230" t="s">
        <v>19</v>
      </c>
      <c r="N400" s="231" t="s">
        <v>43</v>
      </c>
      <c r="O400" s="66"/>
      <c r="P400" s="185">
        <f>O400*H400</f>
        <v>0</v>
      </c>
      <c r="Q400" s="185">
        <v>0.0135</v>
      </c>
      <c r="R400" s="185">
        <f>Q400*H400</f>
        <v>0.081</v>
      </c>
      <c r="S400" s="185">
        <v>0</v>
      </c>
      <c r="T400" s="186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7" t="s">
        <v>182</v>
      </c>
      <c r="AT400" s="187" t="s">
        <v>314</v>
      </c>
      <c r="AU400" s="187" t="s">
        <v>82</v>
      </c>
      <c r="AY400" s="19" t="s">
        <v>140</v>
      </c>
      <c r="BE400" s="188">
        <f>IF(N400="základní",J400,0)</f>
        <v>0</v>
      </c>
      <c r="BF400" s="188">
        <f>IF(N400="snížená",J400,0)</f>
        <v>0</v>
      </c>
      <c r="BG400" s="188">
        <f>IF(N400="zákl. přenesená",J400,0)</f>
        <v>0</v>
      </c>
      <c r="BH400" s="188">
        <f>IF(N400="sníž. přenesená",J400,0)</f>
        <v>0</v>
      </c>
      <c r="BI400" s="188">
        <f>IF(N400="nulová",J400,0)</f>
        <v>0</v>
      </c>
      <c r="BJ400" s="19" t="s">
        <v>80</v>
      </c>
      <c r="BK400" s="188">
        <f>ROUND(I400*H400,2)</f>
        <v>0</v>
      </c>
      <c r="BL400" s="19" t="s">
        <v>147</v>
      </c>
      <c r="BM400" s="187" t="s">
        <v>636</v>
      </c>
    </row>
    <row r="401" spans="1:65" s="2" customFormat="1" ht="16.5" customHeight="1">
      <c r="A401" s="36"/>
      <c r="B401" s="37"/>
      <c r="C401" s="222" t="s">
        <v>637</v>
      </c>
      <c r="D401" s="222" t="s">
        <v>314</v>
      </c>
      <c r="E401" s="223" t="s">
        <v>638</v>
      </c>
      <c r="F401" s="224" t="s">
        <v>639</v>
      </c>
      <c r="G401" s="225" t="s">
        <v>507</v>
      </c>
      <c r="H401" s="226">
        <v>2</v>
      </c>
      <c r="I401" s="227"/>
      <c r="J401" s="228">
        <f>ROUND(I401*H401,2)</f>
        <v>0</v>
      </c>
      <c r="K401" s="224" t="s">
        <v>146</v>
      </c>
      <c r="L401" s="229"/>
      <c r="M401" s="230" t="s">
        <v>19</v>
      </c>
      <c r="N401" s="231" t="s">
        <v>43</v>
      </c>
      <c r="O401" s="66"/>
      <c r="P401" s="185">
        <f>O401*H401</f>
        <v>0</v>
      </c>
      <c r="Q401" s="185">
        <v>0.0121</v>
      </c>
      <c r="R401" s="185">
        <f>Q401*H401</f>
        <v>0.0242</v>
      </c>
      <c r="S401" s="185">
        <v>0</v>
      </c>
      <c r="T401" s="18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7" t="s">
        <v>182</v>
      </c>
      <c r="AT401" s="187" t="s">
        <v>314</v>
      </c>
      <c r="AU401" s="187" t="s">
        <v>82</v>
      </c>
      <c r="AY401" s="19" t="s">
        <v>140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9" t="s">
        <v>80</v>
      </c>
      <c r="BK401" s="188">
        <f>ROUND(I401*H401,2)</f>
        <v>0</v>
      </c>
      <c r="BL401" s="19" t="s">
        <v>147</v>
      </c>
      <c r="BM401" s="187" t="s">
        <v>640</v>
      </c>
    </row>
    <row r="402" spans="1:65" s="2" customFormat="1" ht="16.5" customHeight="1">
      <c r="A402" s="36"/>
      <c r="B402" s="37"/>
      <c r="C402" s="222" t="s">
        <v>641</v>
      </c>
      <c r="D402" s="222" t="s">
        <v>314</v>
      </c>
      <c r="E402" s="223" t="s">
        <v>642</v>
      </c>
      <c r="F402" s="224" t="s">
        <v>643</v>
      </c>
      <c r="G402" s="225" t="s">
        <v>507</v>
      </c>
      <c r="H402" s="226">
        <v>1</v>
      </c>
      <c r="I402" s="227"/>
      <c r="J402" s="228">
        <f>ROUND(I402*H402,2)</f>
        <v>0</v>
      </c>
      <c r="K402" s="224" t="s">
        <v>146</v>
      </c>
      <c r="L402" s="229"/>
      <c r="M402" s="230" t="s">
        <v>19</v>
      </c>
      <c r="N402" s="231" t="s">
        <v>43</v>
      </c>
      <c r="O402" s="66"/>
      <c r="P402" s="185">
        <f>O402*H402</f>
        <v>0</v>
      </c>
      <c r="Q402" s="185">
        <v>0.0088</v>
      </c>
      <c r="R402" s="185">
        <f>Q402*H402</f>
        <v>0.0088</v>
      </c>
      <c r="S402" s="185">
        <v>0</v>
      </c>
      <c r="T402" s="186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7" t="s">
        <v>182</v>
      </c>
      <c r="AT402" s="187" t="s">
        <v>314</v>
      </c>
      <c r="AU402" s="187" t="s">
        <v>82</v>
      </c>
      <c r="AY402" s="19" t="s">
        <v>140</v>
      </c>
      <c r="BE402" s="188">
        <f>IF(N402="základní",J402,0)</f>
        <v>0</v>
      </c>
      <c r="BF402" s="188">
        <f>IF(N402="snížená",J402,0)</f>
        <v>0</v>
      </c>
      <c r="BG402" s="188">
        <f>IF(N402="zákl. přenesená",J402,0)</f>
        <v>0</v>
      </c>
      <c r="BH402" s="188">
        <f>IF(N402="sníž. přenesená",J402,0)</f>
        <v>0</v>
      </c>
      <c r="BI402" s="188">
        <f>IF(N402="nulová",J402,0)</f>
        <v>0</v>
      </c>
      <c r="BJ402" s="19" t="s">
        <v>80</v>
      </c>
      <c r="BK402" s="188">
        <f>ROUND(I402*H402,2)</f>
        <v>0</v>
      </c>
      <c r="BL402" s="19" t="s">
        <v>147</v>
      </c>
      <c r="BM402" s="187" t="s">
        <v>644</v>
      </c>
    </row>
    <row r="403" spans="1:65" s="2" customFormat="1" ht="16.5" customHeight="1">
      <c r="A403" s="36"/>
      <c r="B403" s="37"/>
      <c r="C403" s="222" t="s">
        <v>645</v>
      </c>
      <c r="D403" s="222" t="s">
        <v>314</v>
      </c>
      <c r="E403" s="223" t="s">
        <v>646</v>
      </c>
      <c r="F403" s="224" t="s">
        <v>647</v>
      </c>
      <c r="G403" s="225" t="s">
        <v>507</v>
      </c>
      <c r="H403" s="226">
        <v>3</v>
      </c>
      <c r="I403" s="227"/>
      <c r="J403" s="228">
        <f>ROUND(I403*H403,2)</f>
        <v>0</v>
      </c>
      <c r="K403" s="224" t="s">
        <v>19</v>
      </c>
      <c r="L403" s="229"/>
      <c r="M403" s="230" t="s">
        <v>19</v>
      </c>
      <c r="N403" s="231" t="s">
        <v>43</v>
      </c>
      <c r="O403" s="66"/>
      <c r="P403" s="185">
        <f>O403*H403</f>
        <v>0</v>
      </c>
      <c r="Q403" s="185">
        <v>0.01264</v>
      </c>
      <c r="R403" s="185">
        <f>Q403*H403</f>
        <v>0.03792</v>
      </c>
      <c r="S403" s="185">
        <v>0</v>
      </c>
      <c r="T403" s="186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7" t="s">
        <v>182</v>
      </c>
      <c r="AT403" s="187" t="s">
        <v>314</v>
      </c>
      <c r="AU403" s="187" t="s">
        <v>82</v>
      </c>
      <c r="AY403" s="19" t="s">
        <v>140</v>
      </c>
      <c r="BE403" s="188">
        <f>IF(N403="základní",J403,0)</f>
        <v>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19" t="s">
        <v>80</v>
      </c>
      <c r="BK403" s="188">
        <f>ROUND(I403*H403,2)</f>
        <v>0</v>
      </c>
      <c r="BL403" s="19" t="s">
        <v>147</v>
      </c>
      <c r="BM403" s="187" t="s">
        <v>648</v>
      </c>
    </row>
    <row r="404" spans="2:51" s="13" customFormat="1" ht="11.25">
      <c r="B404" s="189"/>
      <c r="C404" s="190"/>
      <c r="D404" s="191" t="s">
        <v>149</v>
      </c>
      <c r="E404" s="192" t="s">
        <v>19</v>
      </c>
      <c r="F404" s="193" t="s">
        <v>649</v>
      </c>
      <c r="G404" s="190"/>
      <c r="H404" s="194">
        <v>3</v>
      </c>
      <c r="I404" s="195"/>
      <c r="J404" s="190"/>
      <c r="K404" s="190"/>
      <c r="L404" s="196"/>
      <c r="M404" s="197"/>
      <c r="N404" s="198"/>
      <c r="O404" s="198"/>
      <c r="P404" s="198"/>
      <c r="Q404" s="198"/>
      <c r="R404" s="198"/>
      <c r="S404" s="198"/>
      <c r="T404" s="199"/>
      <c r="AT404" s="200" t="s">
        <v>149</v>
      </c>
      <c r="AU404" s="200" t="s">
        <v>82</v>
      </c>
      <c r="AV404" s="13" t="s">
        <v>82</v>
      </c>
      <c r="AW404" s="13" t="s">
        <v>33</v>
      </c>
      <c r="AX404" s="13" t="s">
        <v>80</v>
      </c>
      <c r="AY404" s="200" t="s">
        <v>140</v>
      </c>
    </row>
    <row r="405" spans="1:65" s="2" customFormat="1" ht="16.5" customHeight="1">
      <c r="A405" s="36"/>
      <c r="B405" s="37"/>
      <c r="C405" s="222" t="s">
        <v>650</v>
      </c>
      <c r="D405" s="222" t="s">
        <v>314</v>
      </c>
      <c r="E405" s="223" t="s">
        <v>651</v>
      </c>
      <c r="F405" s="224" t="s">
        <v>652</v>
      </c>
      <c r="G405" s="225" t="s">
        <v>507</v>
      </c>
      <c r="H405" s="226">
        <v>1</v>
      </c>
      <c r="I405" s="227"/>
      <c r="J405" s="228">
        <f aca="true" t="shared" si="10" ref="J405:J417">ROUND(I405*H405,2)</f>
        <v>0</v>
      </c>
      <c r="K405" s="224" t="s">
        <v>19</v>
      </c>
      <c r="L405" s="229"/>
      <c r="M405" s="230" t="s">
        <v>19</v>
      </c>
      <c r="N405" s="231" t="s">
        <v>43</v>
      </c>
      <c r="O405" s="66"/>
      <c r="P405" s="185">
        <f aca="true" t="shared" si="11" ref="P405:P417">O405*H405</f>
        <v>0</v>
      </c>
      <c r="Q405" s="185">
        <v>0.0039</v>
      </c>
      <c r="R405" s="185">
        <f aca="true" t="shared" si="12" ref="R405:R417">Q405*H405</f>
        <v>0.0039</v>
      </c>
      <c r="S405" s="185">
        <v>0</v>
      </c>
      <c r="T405" s="186">
        <f aca="true" t="shared" si="13" ref="T405:T417"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7" t="s">
        <v>182</v>
      </c>
      <c r="AT405" s="187" t="s">
        <v>314</v>
      </c>
      <c r="AU405" s="187" t="s">
        <v>82</v>
      </c>
      <c r="AY405" s="19" t="s">
        <v>140</v>
      </c>
      <c r="BE405" s="188">
        <f aca="true" t="shared" si="14" ref="BE405:BE417">IF(N405="základní",J405,0)</f>
        <v>0</v>
      </c>
      <c r="BF405" s="188">
        <f aca="true" t="shared" si="15" ref="BF405:BF417">IF(N405="snížená",J405,0)</f>
        <v>0</v>
      </c>
      <c r="BG405" s="188">
        <f aca="true" t="shared" si="16" ref="BG405:BG417">IF(N405="zákl. přenesená",J405,0)</f>
        <v>0</v>
      </c>
      <c r="BH405" s="188">
        <f aca="true" t="shared" si="17" ref="BH405:BH417">IF(N405="sníž. přenesená",J405,0)</f>
        <v>0</v>
      </c>
      <c r="BI405" s="188">
        <f aca="true" t="shared" si="18" ref="BI405:BI417">IF(N405="nulová",J405,0)</f>
        <v>0</v>
      </c>
      <c r="BJ405" s="19" t="s">
        <v>80</v>
      </c>
      <c r="BK405" s="188">
        <f aca="true" t="shared" si="19" ref="BK405:BK417">ROUND(I405*H405,2)</f>
        <v>0</v>
      </c>
      <c r="BL405" s="19" t="s">
        <v>147</v>
      </c>
      <c r="BM405" s="187" t="s">
        <v>653</v>
      </c>
    </row>
    <row r="406" spans="1:65" s="2" customFormat="1" ht="16.5" customHeight="1">
      <c r="A406" s="36"/>
      <c r="B406" s="37"/>
      <c r="C406" s="222" t="s">
        <v>654</v>
      </c>
      <c r="D406" s="222" t="s">
        <v>314</v>
      </c>
      <c r="E406" s="223" t="s">
        <v>655</v>
      </c>
      <c r="F406" s="224" t="s">
        <v>656</v>
      </c>
      <c r="G406" s="225" t="s">
        <v>507</v>
      </c>
      <c r="H406" s="226">
        <v>1</v>
      </c>
      <c r="I406" s="227"/>
      <c r="J406" s="228">
        <f t="shared" si="10"/>
        <v>0</v>
      </c>
      <c r="K406" s="224" t="s">
        <v>19</v>
      </c>
      <c r="L406" s="229"/>
      <c r="M406" s="230" t="s">
        <v>19</v>
      </c>
      <c r="N406" s="231" t="s">
        <v>43</v>
      </c>
      <c r="O406" s="66"/>
      <c r="P406" s="185">
        <f t="shared" si="11"/>
        <v>0</v>
      </c>
      <c r="Q406" s="185">
        <v>0.00154</v>
      </c>
      <c r="R406" s="185">
        <f t="shared" si="12"/>
        <v>0.00154</v>
      </c>
      <c r="S406" s="185">
        <v>0</v>
      </c>
      <c r="T406" s="186">
        <f t="shared" si="13"/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7" t="s">
        <v>182</v>
      </c>
      <c r="AT406" s="187" t="s">
        <v>314</v>
      </c>
      <c r="AU406" s="187" t="s">
        <v>82</v>
      </c>
      <c r="AY406" s="19" t="s">
        <v>140</v>
      </c>
      <c r="BE406" s="188">
        <f t="shared" si="14"/>
        <v>0</v>
      </c>
      <c r="BF406" s="188">
        <f t="shared" si="15"/>
        <v>0</v>
      </c>
      <c r="BG406" s="188">
        <f t="shared" si="16"/>
        <v>0</v>
      </c>
      <c r="BH406" s="188">
        <f t="shared" si="17"/>
        <v>0</v>
      </c>
      <c r="BI406" s="188">
        <f t="shared" si="18"/>
        <v>0</v>
      </c>
      <c r="BJ406" s="19" t="s">
        <v>80</v>
      </c>
      <c r="BK406" s="188">
        <f t="shared" si="19"/>
        <v>0</v>
      </c>
      <c r="BL406" s="19" t="s">
        <v>147</v>
      </c>
      <c r="BM406" s="187" t="s">
        <v>657</v>
      </c>
    </row>
    <row r="407" spans="1:65" s="2" customFormat="1" ht="24">
      <c r="A407" s="36"/>
      <c r="B407" s="37"/>
      <c r="C407" s="176" t="s">
        <v>658</v>
      </c>
      <c r="D407" s="176" t="s">
        <v>142</v>
      </c>
      <c r="E407" s="177" t="s">
        <v>659</v>
      </c>
      <c r="F407" s="178" t="s">
        <v>660</v>
      </c>
      <c r="G407" s="179" t="s">
        <v>507</v>
      </c>
      <c r="H407" s="180">
        <v>3</v>
      </c>
      <c r="I407" s="181"/>
      <c r="J407" s="182">
        <f t="shared" si="10"/>
        <v>0</v>
      </c>
      <c r="K407" s="178" t="s">
        <v>146</v>
      </c>
      <c r="L407" s="41"/>
      <c r="M407" s="183" t="s">
        <v>19</v>
      </c>
      <c r="N407" s="184" t="s">
        <v>43</v>
      </c>
      <c r="O407" s="66"/>
      <c r="P407" s="185">
        <f t="shared" si="11"/>
        <v>0</v>
      </c>
      <c r="Q407" s="185">
        <v>0.00171</v>
      </c>
      <c r="R407" s="185">
        <f t="shared" si="12"/>
        <v>0.00513</v>
      </c>
      <c r="S407" s="185">
        <v>0</v>
      </c>
      <c r="T407" s="186">
        <f t="shared" si="13"/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7" t="s">
        <v>147</v>
      </c>
      <c r="AT407" s="187" t="s">
        <v>142</v>
      </c>
      <c r="AU407" s="187" t="s">
        <v>82</v>
      </c>
      <c r="AY407" s="19" t="s">
        <v>140</v>
      </c>
      <c r="BE407" s="188">
        <f t="shared" si="14"/>
        <v>0</v>
      </c>
      <c r="BF407" s="188">
        <f t="shared" si="15"/>
        <v>0</v>
      </c>
      <c r="BG407" s="188">
        <f t="shared" si="16"/>
        <v>0</v>
      </c>
      <c r="BH407" s="188">
        <f t="shared" si="17"/>
        <v>0</v>
      </c>
      <c r="BI407" s="188">
        <f t="shared" si="18"/>
        <v>0</v>
      </c>
      <c r="BJ407" s="19" t="s">
        <v>80</v>
      </c>
      <c r="BK407" s="188">
        <f t="shared" si="19"/>
        <v>0</v>
      </c>
      <c r="BL407" s="19" t="s">
        <v>147</v>
      </c>
      <c r="BM407" s="187" t="s">
        <v>661</v>
      </c>
    </row>
    <row r="408" spans="1:65" s="2" customFormat="1" ht="16.5" customHeight="1">
      <c r="A408" s="36"/>
      <c r="B408" s="37"/>
      <c r="C408" s="222" t="s">
        <v>662</v>
      </c>
      <c r="D408" s="222" t="s">
        <v>314</v>
      </c>
      <c r="E408" s="223" t="s">
        <v>663</v>
      </c>
      <c r="F408" s="224" t="s">
        <v>664</v>
      </c>
      <c r="G408" s="225" t="s">
        <v>507</v>
      </c>
      <c r="H408" s="226">
        <v>1</v>
      </c>
      <c r="I408" s="227"/>
      <c r="J408" s="228">
        <f t="shared" si="10"/>
        <v>0</v>
      </c>
      <c r="K408" s="224" t="s">
        <v>146</v>
      </c>
      <c r="L408" s="229"/>
      <c r="M408" s="230" t="s">
        <v>19</v>
      </c>
      <c r="N408" s="231" t="s">
        <v>43</v>
      </c>
      <c r="O408" s="66"/>
      <c r="P408" s="185">
        <f t="shared" si="11"/>
        <v>0</v>
      </c>
      <c r="Q408" s="185">
        <v>0.0197</v>
      </c>
      <c r="R408" s="185">
        <f t="shared" si="12"/>
        <v>0.0197</v>
      </c>
      <c r="S408" s="185">
        <v>0</v>
      </c>
      <c r="T408" s="186">
        <f t="shared" si="13"/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7" t="s">
        <v>182</v>
      </c>
      <c r="AT408" s="187" t="s">
        <v>314</v>
      </c>
      <c r="AU408" s="187" t="s">
        <v>82</v>
      </c>
      <c r="AY408" s="19" t="s">
        <v>140</v>
      </c>
      <c r="BE408" s="188">
        <f t="shared" si="14"/>
        <v>0</v>
      </c>
      <c r="BF408" s="188">
        <f t="shared" si="15"/>
        <v>0</v>
      </c>
      <c r="BG408" s="188">
        <f t="shared" si="16"/>
        <v>0</v>
      </c>
      <c r="BH408" s="188">
        <f t="shared" si="17"/>
        <v>0</v>
      </c>
      <c r="BI408" s="188">
        <f t="shared" si="18"/>
        <v>0</v>
      </c>
      <c r="BJ408" s="19" t="s">
        <v>80</v>
      </c>
      <c r="BK408" s="188">
        <f t="shared" si="19"/>
        <v>0</v>
      </c>
      <c r="BL408" s="19" t="s">
        <v>147</v>
      </c>
      <c r="BM408" s="187" t="s">
        <v>665</v>
      </c>
    </row>
    <row r="409" spans="1:65" s="2" customFormat="1" ht="16.5" customHeight="1">
      <c r="A409" s="36"/>
      <c r="B409" s="37"/>
      <c r="C409" s="222" t="s">
        <v>666</v>
      </c>
      <c r="D409" s="222" t="s">
        <v>314</v>
      </c>
      <c r="E409" s="223" t="s">
        <v>667</v>
      </c>
      <c r="F409" s="224" t="s">
        <v>668</v>
      </c>
      <c r="G409" s="225" t="s">
        <v>507</v>
      </c>
      <c r="H409" s="226">
        <v>1</v>
      </c>
      <c r="I409" s="227"/>
      <c r="J409" s="228">
        <f t="shared" si="10"/>
        <v>0</v>
      </c>
      <c r="K409" s="224" t="s">
        <v>146</v>
      </c>
      <c r="L409" s="229"/>
      <c r="M409" s="230" t="s">
        <v>19</v>
      </c>
      <c r="N409" s="231" t="s">
        <v>43</v>
      </c>
      <c r="O409" s="66"/>
      <c r="P409" s="185">
        <f t="shared" si="11"/>
        <v>0</v>
      </c>
      <c r="Q409" s="185">
        <v>0.0264</v>
      </c>
      <c r="R409" s="185">
        <f t="shared" si="12"/>
        <v>0.0264</v>
      </c>
      <c r="S409" s="185">
        <v>0</v>
      </c>
      <c r="T409" s="186">
        <f t="shared" si="13"/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7" t="s">
        <v>182</v>
      </c>
      <c r="AT409" s="187" t="s">
        <v>314</v>
      </c>
      <c r="AU409" s="187" t="s">
        <v>82</v>
      </c>
      <c r="AY409" s="19" t="s">
        <v>140</v>
      </c>
      <c r="BE409" s="188">
        <f t="shared" si="14"/>
        <v>0</v>
      </c>
      <c r="BF409" s="188">
        <f t="shared" si="15"/>
        <v>0</v>
      </c>
      <c r="BG409" s="188">
        <f t="shared" si="16"/>
        <v>0</v>
      </c>
      <c r="BH409" s="188">
        <f t="shared" si="17"/>
        <v>0</v>
      </c>
      <c r="BI409" s="188">
        <f t="shared" si="18"/>
        <v>0</v>
      </c>
      <c r="BJ409" s="19" t="s">
        <v>80</v>
      </c>
      <c r="BK409" s="188">
        <f t="shared" si="19"/>
        <v>0</v>
      </c>
      <c r="BL409" s="19" t="s">
        <v>147</v>
      </c>
      <c r="BM409" s="187" t="s">
        <v>669</v>
      </c>
    </row>
    <row r="410" spans="1:65" s="2" customFormat="1" ht="21.75" customHeight="1">
      <c r="A410" s="36"/>
      <c r="B410" s="37"/>
      <c r="C410" s="222" t="s">
        <v>670</v>
      </c>
      <c r="D410" s="222" t="s">
        <v>314</v>
      </c>
      <c r="E410" s="223" t="s">
        <v>671</v>
      </c>
      <c r="F410" s="224" t="s">
        <v>672</v>
      </c>
      <c r="G410" s="225" t="s">
        <v>507</v>
      </c>
      <c r="H410" s="226">
        <v>1</v>
      </c>
      <c r="I410" s="227"/>
      <c r="J410" s="228">
        <f t="shared" si="10"/>
        <v>0</v>
      </c>
      <c r="K410" s="224" t="s">
        <v>146</v>
      </c>
      <c r="L410" s="229"/>
      <c r="M410" s="230" t="s">
        <v>19</v>
      </c>
      <c r="N410" s="231" t="s">
        <v>43</v>
      </c>
      <c r="O410" s="66"/>
      <c r="P410" s="185">
        <f t="shared" si="11"/>
        <v>0</v>
      </c>
      <c r="Q410" s="185">
        <v>0.015</v>
      </c>
      <c r="R410" s="185">
        <f t="shared" si="12"/>
        <v>0.015</v>
      </c>
      <c r="S410" s="185">
        <v>0</v>
      </c>
      <c r="T410" s="186">
        <f t="shared" si="13"/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7" t="s">
        <v>182</v>
      </c>
      <c r="AT410" s="187" t="s">
        <v>314</v>
      </c>
      <c r="AU410" s="187" t="s">
        <v>82</v>
      </c>
      <c r="AY410" s="19" t="s">
        <v>140</v>
      </c>
      <c r="BE410" s="188">
        <f t="shared" si="14"/>
        <v>0</v>
      </c>
      <c r="BF410" s="188">
        <f t="shared" si="15"/>
        <v>0</v>
      </c>
      <c r="BG410" s="188">
        <f t="shared" si="16"/>
        <v>0</v>
      </c>
      <c r="BH410" s="188">
        <f t="shared" si="17"/>
        <v>0</v>
      </c>
      <c r="BI410" s="188">
        <f t="shared" si="18"/>
        <v>0</v>
      </c>
      <c r="BJ410" s="19" t="s">
        <v>80</v>
      </c>
      <c r="BK410" s="188">
        <f t="shared" si="19"/>
        <v>0</v>
      </c>
      <c r="BL410" s="19" t="s">
        <v>147</v>
      </c>
      <c r="BM410" s="187" t="s">
        <v>673</v>
      </c>
    </row>
    <row r="411" spans="1:65" s="2" customFormat="1" ht="24">
      <c r="A411" s="36"/>
      <c r="B411" s="37"/>
      <c r="C411" s="176" t="s">
        <v>674</v>
      </c>
      <c r="D411" s="176" t="s">
        <v>142</v>
      </c>
      <c r="E411" s="177" t="s">
        <v>675</v>
      </c>
      <c r="F411" s="178" t="s">
        <v>676</v>
      </c>
      <c r="G411" s="179" t="s">
        <v>507</v>
      </c>
      <c r="H411" s="180">
        <v>12</v>
      </c>
      <c r="I411" s="181"/>
      <c r="J411" s="182">
        <f t="shared" si="10"/>
        <v>0</v>
      </c>
      <c r="K411" s="178" t="s">
        <v>146</v>
      </c>
      <c r="L411" s="41"/>
      <c r="M411" s="183" t="s">
        <v>19</v>
      </c>
      <c r="N411" s="184" t="s">
        <v>43</v>
      </c>
      <c r="O411" s="66"/>
      <c r="P411" s="185">
        <f t="shared" si="11"/>
        <v>0</v>
      </c>
      <c r="Q411" s="185">
        <v>0</v>
      </c>
      <c r="R411" s="185">
        <f t="shared" si="12"/>
        <v>0</v>
      </c>
      <c r="S411" s="185">
        <v>0</v>
      </c>
      <c r="T411" s="186">
        <f t="shared" si="13"/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7" t="s">
        <v>147</v>
      </c>
      <c r="AT411" s="187" t="s">
        <v>142</v>
      </c>
      <c r="AU411" s="187" t="s">
        <v>82</v>
      </c>
      <c r="AY411" s="19" t="s">
        <v>140</v>
      </c>
      <c r="BE411" s="188">
        <f t="shared" si="14"/>
        <v>0</v>
      </c>
      <c r="BF411" s="188">
        <f t="shared" si="15"/>
        <v>0</v>
      </c>
      <c r="BG411" s="188">
        <f t="shared" si="16"/>
        <v>0</v>
      </c>
      <c r="BH411" s="188">
        <f t="shared" si="17"/>
        <v>0</v>
      </c>
      <c r="BI411" s="188">
        <f t="shared" si="18"/>
        <v>0</v>
      </c>
      <c r="BJ411" s="19" t="s">
        <v>80</v>
      </c>
      <c r="BK411" s="188">
        <f t="shared" si="19"/>
        <v>0</v>
      </c>
      <c r="BL411" s="19" t="s">
        <v>147</v>
      </c>
      <c r="BM411" s="187" t="s">
        <v>677</v>
      </c>
    </row>
    <row r="412" spans="1:65" s="2" customFormat="1" ht="16.5" customHeight="1">
      <c r="A412" s="36"/>
      <c r="B412" s="37"/>
      <c r="C412" s="222" t="s">
        <v>678</v>
      </c>
      <c r="D412" s="222" t="s">
        <v>314</v>
      </c>
      <c r="E412" s="223" t="s">
        <v>679</v>
      </c>
      <c r="F412" s="224" t="s">
        <v>680</v>
      </c>
      <c r="G412" s="225" t="s">
        <v>507</v>
      </c>
      <c r="H412" s="226">
        <v>1</v>
      </c>
      <c r="I412" s="227"/>
      <c r="J412" s="228">
        <f t="shared" si="10"/>
        <v>0</v>
      </c>
      <c r="K412" s="224" t="s">
        <v>146</v>
      </c>
      <c r="L412" s="229"/>
      <c r="M412" s="230" t="s">
        <v>19</v>
      </c>
      <c r="N412" s="231" t="s">
        <v>43</v>
      </c>
      <c r="O412" s="66"/>
      <c r="P412" s="185">
        <f t="shared" si="11"/>
        <v>0</v>
      </c>
      <c r="Q412" s="185">
        <v>0.0137</v>
      </c>
      <c r="R412" s="185">
        <f t="shared" si="12"/>
        <v>0.0137</v>
      </c>
      <c r="S412" s="185">
        <v>0</v>
      </c>
      <c r="T412" s="186">
        <f t="shared" si="13"/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7" t="s">
        <v>182</v>
      </c>
      <c r="AT412" s="187" t="s">
        <v>314</v>
      </c>
      <c r="AU412" s="187" t="s">
        <v>82</v>
      </c>
      <c r="AY412" s="19" t="s">
        <v>140</v>
      </c>
      <c r="BE412" s="188">
        <f t="shared" si="14"/>
        <v>0</v>
      </c>
      <c r="BF412" s="188">
        <f t="shared" si="15"/>
        <v>0</v>
      </c>
      <c r="BG412" s="188">
        <f t="shared" si="16"/>
        <v>0</v>
      </c>
      <c r="BH412" s="188">
        <f t="shared" si="17"/>
        <v>0</v>
      </c>
      <c r="BI412" s="188">
        <f t="shared" si="18"/>
        <v>0</v>
      </c>
      <c r="BJ412" s="19" t="s">
        <v>80</v>
      </c>
      <c r="BK412" s="188">
        <f t="shared" si="19"/>
        <v>0</v>
      </c>
      <c r="BL412" s="19" t="s">
        <v>147</v>
      </c>
      <c r="BM412" s="187" t="s">
        <v>681</v>
      </c>
    </row>
    <row r="413" spans="1:65" s="2" customFormat="1" ht="16.5" customHeight="1">
      <c r="A413" s="36"/>
      <c r="B413" s="37"/>
      <c r="C413" s="222" t="s">
        <v>682</v>
      </c>
      <c r="D413" s="222" t="s">
        <v>314</v>
      </c>
      <c r="E413" s="223" t="s">
        <v>683</v>
      </c>
      <c r="F413" s="224" t="s">
        <v>684</v>
      </c>
      <c r="G413" s="225" t="s">
        <v>507</v>
      </c>
      <c r="H413" s="226">
        <v>1</v>
      </c>
      <c r="I413" s="227"/>
      <c r="J413" s="228">
        <f t="shared" si="10"/>
        <v>0</v>
      </c>
      <c r="K413" s="224" t="s">
        <v>146</v>
      </c>
      <c r="L413" s="229"/>
      <c r="M413" s="230" t="s">
        <v>19</v>
      </c>
      <c r="N413" s="231" t="s">
        <v>43</v>
      </c>
      <c r="O413" s="66"/>
      <c r="P413" s="185">
        <f t="shared" si="11"/>
        <v>0</v>
      </c>
      <c r="Q413" s="185">
        <v>0.0148</v>
      </c>
      <c r="R413" s="185">
        <f t="shared" si="12"/>
        <v>0.0148</v>
      </c>
      <c r="S413" s="185">
        <v>0</v>
      </c>
      <c r="T413" s="186">
        <f t="shared" si="13"/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7" t="s">
        <v>182</v>
      </c>
      <c r="AT413" s="187" t="s">
        <v>314</v>
      </c>
      <c r="AU413" s="187" t="s">
        <v>82</v>
      </c>
      <c r="AY413" s="19" t="s">
        <v>140</v>
      </c>
      <c r="BE413" s="188">
        <f t="shared" si="14"/>
        <v>0</v>
      </c>
      <c r="BF413" s="188">
        <f t="shared" si="15"/>
        <v>0</v>
      </c>
      <c r="BG413" s="188">
        <f t="shared" si="16"/>
        <v>0</v>
      </c>
      <c r="BH413" s="188">
        <f t="shared" si="17"/>
        <v>0</v>
      </c>
      <c r="BI413" s="188">
        <f t="shared" si="18"/>
        <v>0</v>
      </c>
      <c r="BJ413" s="19" t="s">
        <v>80</v>
      </c>
      <c r="BK413" s="188">
        <f t="shared" si="19"/>
        <v>0</v>
      </c>
      <c r="BL413" s="19" t="s">
        <v>147</v>
      </c>
      <c r="BM413" s="187" t="s">
        <v>685</v>
      </c>
    </row>
    <row r="414" spans="1:65" s="2" customFormat="1" ht="16.5" customHeight="1">
      <c r="A414" s="36"/>
      <c r="B414" s="37"/>
      <c r="C414" s="222" t="s">
        <v>686</v>
      </c>
      <c r="D414" s="222" t="s">
        <v>314</v>
      </c>
      <c r="E414" s="223" t="s">
        <v>687</v>
      </c>
      <c r="F414" s="224" t="s">
        <v>688</v>
      </c>
      <c r="G414" s="225" t="s">
        <v>507</v>
      </c>
      <c r="H414" s="226">
        <v>7</v>
      </c>
      <c r="I414" s="227"/>
      <c r="J414" s="228">
        <f t="shared" si="10"/>
        <v>0</v>
      </c>
      <c r="K414" s="224" t="s">
        <v>146</v>
      </c>
      <c r="L414" s="229"/>
      <c r="M414" s="230" t="s">
        <v>19</v>
      </c>
      <c r="N414" s="231" t="s">
        <v>43</v>
      </c>
      <c r="O414" s="66"/>
      <c r="P414" s="185">
        <f t="shared" si="11"/>
        <v>0</v>
      </c>
      <c r="Q414" s="185">
        <v>0.0165</v>
      </c>
      <c r="R414" s="185">
        <f t="shared" si="12"/>
        <v>0.1155</v>
      </c>
      <c r="S414" s="185">
        <v>0</v>
      </c>
      <c r="T414" s="186">
        <f t="shared" si="13"/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7" t="s">
        <v>182</v>
      </c>
      <c r="AT414" s="187" t="s">
        <v>314</v>
      </c>
      <c r="AU414" s="187" t="s">
        <v>82</v>
      </c>
      <c r="AY414" s="19" t="s">
        <v>140</v>
      </c>
      <c r="BE414" s="188">
        <f t="shared" si="14"/>
        <v>0</v>
      </c>
      <c r="BF414" s="188">
        <f t="shared" si="15"/>
        <v>0</v>
      </c>
      <c r="BG414" s="188">
        <f t="shared" si="16"/>
        <v>0</v>
      </c>
      <c r="BH414" s="188">
        <f t="shared" si="17"/>
        <v>0</v>
      </c>
      <c r="BI414" s="188">
        <f t="shared" si="18"/>
        <v>0</v>
      </c>
      <c r="BJ414" s="19" t="s">
        <v>80</v>
      </c>
      <c r="BK414" s="188">
        <f t="shared" si="19"/>
        <v>0</v>
      </c>
      <c r="BL414" s="19" t="s">
        <v>147</v>
      </c>
      <c r="BM414" s="187" t="s">
        <v>689</v>
      </c>
    </row>
    <row r="415" spans="1:65" s="2" customFormat="1" ht="16.5" customHeight="1">
      <c r="A415" s="36"/>
      <c r="B415" s="37"/>
      <c r="C415" s="222" t="s">
        <v>690</v>
      </c>
      <c r="D415" s="222" t="s">
        <v>314</v>
      </c>
      <c r="E415" s="223" t="s">
        <v>691</v>
      </c>
      <c r="F415" s="224" t="s">
        <v>692</v>
      </c>
      <c r="G415" s="225" t="s">
        <v>507</v>
      </c>
      <c r="H415" s="226">
        <v>1</v>
      </c>
      <c r="I415" s="227"/>
      <c r="J415" s="228">
        <f t="shared" si="10"/>
        <v>0</v>
      </c>
      <c r="K415" s="224" t="s">
        <v>146</v>
      </c>
      <c r="L415" s="229"/>
      <c r="M415" s="230" t="s">
        <v>19</v>
      </c>
      <c r="N415" s="231" t="s">
        <v>43</v>
      </c>
      <c r="O415" s="66"/>
      <c r="P415" s="185">
        <f t="shared" si="11"/>
        <v>0</v>
      </c>
      <c r="Q415" s="185">
        <v>0.014</v>
      </c>
      <c r="R415" s="185">
        <f t="shared" si="12"/>
        <v>0.014</v>
      </c>
      <c r="S415" s="185">
        <v>0</v>
      </c>
      <c r="T415" s="186">
        <f t="shared" si="13"/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7" t="s">
        <v>182</v>
      </c>
      <c r="AT415" s="187" t="s">
        <v>314</v>
      </c>
      <c r="AU415" s="187" t="s">
        <v>82</v>
      </c>
      <c r="AY415" s="19" t="s">
        <v>140</v>
      </c>
      <c r="BE415" s="188">
        <f t="shared" si="14"/>
        <v>0</v>
      </c>
      <c r="BF415" s="188">
        <f t="shared" si="15"/>
        <v>0</v>
      </c>
      <c r="BG415" s="188">
        <f t="shared" si="16"/>
        <v>0</v>
      </c>
      <c r="BH415" s="188">
        <f t="shared" si="17"/>
        <v>0</v>
      </c>
      <c r="BI415" s="188">
        <f t="shared" si="18"/>
        <v>0</v>
      </c>
      <c r="BJ415" s="19" t="s">
        <v>80</v>
      </c>
      <c r="BK415" s="188">
        <f t="shared" si="19"/>
        <v>0</v>
      </c>
      <c r="BL415" s="19" t="s">
        <v>147</v>
      </c>
      <c r="BM415" s="187" t="s">
        <v>693</v>
      </c>
    </row>
    <row r="416" spans="1:65" s="2" customFormat="1" ht="16.5" customHeight="1">
      <c r="A416" s="36"/>
      <c r="B416" s="37"/>
      <c r="C416" s="222" t="s">
        <v>694</v>
      </c>
      <c r="D416" s="222" t="s">
        <v>314</v>
      </c>
      <c r="E416" s="223" t="s">
        <v>695</v>
      </c>
      <c r="F416" s="224" t="s">
        <v>696</v>
      </c>
      <c r="G416" s="225" t="s">
        <v>507</v>
      </c>
      <c r="H416" s="226">
        <v>1</v>
      </c>
      <c r="I416" s="227"/>
      <c r="J416" s="228">
        <f t="shared" si="10"/>
        <v>0</v>
      </c>
      <c r="K416" s="224" t="s">
        <v>146</v>
      </c>
      <c r="L416" s="229"/>
      <c r="M416" s="230" t="s">
        <v>19</v>
      </c>
      <c r="N416" s="231" t="s">
        <v>43</v>
      </c>
      <c r="O416" s="66"/>
      <c r="P416" s="185">
        <f t="shared" si="11"/>
        <v>0</v>
      </c>
      <c r="Q416" s="185">
        <v>0.0126</v>
      </c>
      <c r="R416" s="185">
        <f t="shared" si="12"/>
        <v>0.0126</v>
      </c>
      <c r="S416" s="185">
        <v>0</v>
      </c>
      <c r="T416" s="186">
        <f t="shared" si="13"/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7" t="s">
        <v>182</v>
      </c>
      <c r="AT416" s="187" t="s">
        <v>314</v>
      </c>
      <c r="AU416" s="187" t="s">
        <v>82</v>
      </c>
      <c r="AY416" s="19" t="s">
        <v>140</v>
      </c>
      <c r="BE416" s="188">
        <f t="shared" si="14"/>
        <v>0</v>
      </c>
      <c r="BF416" s="188">
        <f t="shared" si="15"/>
        <v>0</v>
      </c>
      <c r="BG416" s="188">
        <f t="shared" si="16"/>
        <v>0</v>
      </c>
      <c r="BH416" s="188">
        <f t="shared" si="17"/>
        <v>0</v>
      </c>
      <c r="BI416" s="188">
        <f t="shared" si="18"/>
        <v>0</v>
      </c>
      <c r="BJ416" s="19" t="s">
        <v>80</v>
      </c>
      <c r="BK416" s="188">
        <f t="shared" si="19"/>
        <v>0</v>
      </c>
      <c r="BL416" s="19" t="s">
        <v>147</v>
      </c>
      <c r="BM416" s="187" t="s">
        <v>697</v>
      </c>
    </row>
    <row r="417" spans="1:65" s="2" customFormat="1" ht="16.5" customHeight="1">
      <c r="A417" s="36"/>
      <c r="B417" s="37"/>
      <c r="C417" s="222" t="s">
        <v>698</v>
      </c>
      <c r="D417" s="222" t="s">
        <v>314</v>
      </c>
      <c r="E417" s="223" t="s">
        <v>699</v>
      </c>
      <c r="F417" s="224" t="s">
        <v>700</v>
      </c>
      <c r="G417" s="225" t="s">
        <v>507</v>
      </c>
      <c r="H417" s="226">
        <v>1</v>
      </c>
      <c r="I417" s="227"/>
      <c r="J417" s="228">
        <f t="shared" si="10"/>
        <v>0</v>
      </c>
      <c r="K417" s="224" t="s">
        <v>19</v>
      </c>
      <c r="L417" s="229"/>
      <c r="M417" s="230" t="s">
        <v>19</v>
      </c>
      <c r="N417" s="231" t="s">
        <v>43</v>
      </c>
      <c r="O417" s="66"/>
      <c r="P417" s="185">
        <f t="shared" si="11"/>
        <v>0</v>
      </c>
      <c r="Q417" s="185">
        <v>0.008</v>
      </c>
      <c r="R417" s="185">
        <f t="shared" si="12"/>
        <v>0.008</v>
      </c>
      <c r="S417" s="185">
        <v>0</v>
      </c>
      <c r="T417" s="186">
        <f t="shared" si="13"/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7" t="s">
        <v>182</v>
      </c>
      <c r="AT417" s="187" t="s">
        <v>314</v>
      </c>
      <c r="AU417" s="187" t="s">
        <v>82</v>
      </c>
      <c r="AY417" s="19" t="s">
        <v>140</v>
      </c>
      <c r="BE417" s="188">
        <f t="shared" si="14"/>
        <v>0</v>
      </c>
      <c r="BF417" s="188">
        <f t="shared" si="15"/>
        <v>0</v>
      </c>
      <c r="BG417" s="188">
        <f t="shared" si="16"/>
        <v>0</v>
      </c>
      <c r="BH417" s="188">
        <f t="shared" si="17"/>
        <v>0</v>
      </c>
      <c r="BI417" s="188">
        <f t="shared" si="18"/>
        <v>0</v>
      </c>
      <c r="BJ417" s="19" t="s">
        <v>80</v>
      </c>
      <c r="BK417" s="188">
        <f t="shared" si="19"/>
        <v>0</v>
      </c>
      <c r="BL417" s="19" t="s">
        <v>147</v>
      </c>
      <c r="BM417" s="187" t="s">
        <v>701</v>
      </c>
    </row>
    <row r="418" spans="2:51" s="13" customFormat="1" ht="11.25">
      <c r="B418" s="189"/>
      <c r="C418" s="190"/>
      <c r="D418" s="191" t="s">
        <v>149</v>
      </c>
      <c r="E418" s="192" t="s">
        <v>19</v>
      </c>
      <c r="F418" s="193" t="s">
        <v>599</v>
      </c>
      <c r="G418" s="190"/>
      <c r="H418" s="194">
        <v>1</v>
      </c>
      <c r="I418" s="195"/>
      <c r="J418" s="190"/>
      <c r="K418" s="190"/>
      <c r="L418" s="196"/>
      <c r="M418" s="197"/>
      <c r="N418" s="198"/>
      <c r="O418" s="198"/>
      <c r="P418" s="198"/>
      <c r="Q418" s="198"/>
      <c r="R418" s="198"/>
      <c r="S418" s="198"/>
      <c r="T418" s="199"/>
      <c r="AT418" s="200" t="s">
        <v>149</v>
      </c>
      <c r="AU418" s="200" t="s">
        <v>82</v>
      </c>
      <c r="AV418" s="13" t="s">
        <v>82</v>
      </c>
      <c r="AW418" s="13" t="s">
        <v>33</v>
      </c>
      <c r="AX418" s="13" t="s">
        <v>80</v>
      </c>
      <c r="AY418" s="200" t="s">
        <v>140</v>
      </c>
    </row>
    <row r="419" spans="1:65" s="2" customFormat="1" ht="24">
      <c r="A419" s="36"/>
      <c r="B419" s="37"/>
      <c r="C419" s="176" t="s">
        <v>702</v>
      </c>
      <c r="D419" s="176" t="s">
        <v>142</v>
      </c>
      <c r="E419" s="177" t="s">
        <v>703</v>
      </c>
      <c r="F419" s="178" t="s">
        <v>704</v>
      </c>
      <c r="G419" s="179" t="s">
        <v>507</v>
      </c>
      <c r="H419" s="180">
        <v>20</v>
      </c>
      <c r="I419" s="181"/>
      <c r="J419" s="182">
        <f>ROUND(I419*H419,2)</f>
        <v>0</v>
      </c>
      <c r="K419" s="178" t="s">
        <v>146</v>
      </c>
      <c r="L419" s="41"/>
      <c r="M419" s="183" t="s">
        <v>19</v>
      </c>
      <c r="N419" s="184" t="s">
        <v>43</v>
      </c>
      <c r="O419" s="66"/>
      <c r="P419" s="185">
        <f>O419*H419</f>
        <v>0</v>
      </c>
      <c r="Q419" s="185">
        <v>0.00296</v>
      </c>
      <c r="R419" s="185">
        <f>Q419*H419</f>
        <v>0.0592</v>
      </c>
      <c r="S419" s="185">
        <v>0</v>
      </c>
      <c r="T419" s="186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7" t="s">
        <v>147</v>
      </c>
      <c r="AT419" s="187" t="s">
        <v>142</v>
      </c>
      <c r="AU419" s="187" t="s">
        <v>82</v>
      </c>
      <c r="AY419" s="19" t="s">
        <v>140</v>
      </c>
      <c r="BE419" s="188">
        <f>IF(N419="základní",J419,0)</f>
        <v>0</v>
      </c>
      <c r="BF419" s="188">
        <f>IF(N419="snížená",J419,0)</f>
        <v>0</v>
      </c>
      <c r="BG419" s="188">
        <f>IF(N419="zákl. přenesená",J419,0)</f>
        <v>0</v>
      </c>
      <c r="BH419" s="188">
        <f>IF(N419="sníž. přenesená",J419,0)</f>
        <v>0</v>
      </c>
      <c r="BI419" s="188">
        <f>IF(N419="nulová",J419,0)</f>
        <v>0</v>
      </c>
      <c r="BJ419" s="19" t="s">
        <v>80</v>
      </c>
      <c r="BK419" s="188">
        <f>ROUND(I419*H419,2)</f>
        <v>0</v>
      </c>
      <c r="BL419" s="19" t="s">
        <v>147</v>
      </c>
      <c r="BM419" s="187" t="s">
        <v>705</v>
      </c>
    </row>
    <row r="420" spans="1:65" s="2" customFormat="1" ht="16.5" customHeight="1">
      <c r="A420" s="36"/>
      <c r="B420" s="37"/>
      <c r="C420" s="222" t="s">
        <v>706</v>
      </c>
      <c r="D420" s="222" t="s">
        <v>314</v>
      </c>
      <c r="E420" s="223" t="s">
        <v>707</v>
      </c>
      <c r="F420" s="224" t="s">
        <v>708</v>
      </c>
      <c r="G420" s="225" t="s">
        <v>507</v>
      </c>
      <c r="H420" s="226">
        <v>3</v>
      </c>
      <c r="I420" s="227"/>
      <c r="J420" s="228">
        <f>ROUND(I420*H420,2)</f>
        <v>0</v>
      </c>
      <c r="K420" s="224" t="s">
        <v>19</v>
      </c>
      <c r="L420" s="229"/>
      <c r="M420" s="230" t="s">
        <v>19</v>
      </c>
      <c r="N420" s="231" t="s">
        <v>43</v>
      </c>
      <c r="O420" s="66"/>
      <c r="P420" s="185">
        <f>O420*H420</f>
        <v>0</v>
      </c>
      <c r="Q420" s="185">
        <v>0.01664</v>
      </c>
      <c r="R420" s="185">
        <f>Q420*H420</f>
        <v>0.04991999999999999</v>
      </c>
      <c r="S420" s="185">
        <v>0</v>
      </c>
      <c r="T420" s="186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7" t="s">
        <v>182</v>
      </c>
      <c r="AT420" s="187" t="s">
        <v>314</v>
      </c>
      <c r="AU420" s="187" t="s">
        <v>82</v>
      </c>
      <c r="AY420" s="19" t="s">
        <v>140</v>
      </c>
      <c r="BE420" s="188">
        <f>IF(N420="základní",J420,0)</f>
        <v>0</v>
      </c>
      <c r="BF420" s="188">
        <f>IF(N420="snížená",J420,0)</f>
        <v>0</v>
      </c>
      <c r="BG420" s="188">
        <f>IF(N420="zákl. přenesená",J420,0)</f>
        <v>0</v>
      </c>
      <c r="BH420" s="188">
        <f>IF(N420="sníž. přenesená",J420,0)</f>
        <v>0</v>
      </c>
      <c r="BI420" s="188">
        <f>IF(N420="nulová",J420,0)</f>
        <v>0</v>
      </c>
      <c r="BJ420" s="19" t="s">
        <v>80</v>
      </c>
      <c r="BK420" s="188">
        <f>ROUND(I420*H420,2)</f>
        <v>0</v>
      </c>
      <c r="BL420" s="19" t="s">
        <v>147</v>
      </c>
      <c r="BM420" s="187" t="s">
        <v>709</v>
      </c>
    </row>
    <row r="421" spans="2:51" s="13" customFormat="1" ht="11.25">
      <c r="B421" s="189"/>
      <c r="C421" s="190"/>
      <c r="D421" s="191" t="s">
        <v>149</v>
      </c>
      <c r="E421" s="192" t="s">
        <v>19</v>
      </c>
      <c r="F421" s="193" t="s">
        <v>649</v>
      </c>
      <c r="G421" s="190"/>
      <c r="H421" s="194">
        <v>3</v>
      </c>
      <c r="I421" s="195"/>
      <c r="J421" s="190"/>
      <c r="K421" s="190"/>
      <c r="L421" s="196"/>
      <c r="M421" s="197"/>
      <c r="N421" s="198"/>
      <c r="O421" s="198"/>
      <c r="P421" s="198"/>
      <c r="Q421" s="198"/>
      <c r="R421" s="198"/>
      <c r="S421" s="198"/>
      <c r="T421" s="199"/>
      <c r="AT421" s="200" t="s">
        <v>149</v>
      </c>
      <c r="AU421" s="200" t="s">
        <v>82</v>
      </c>
      <c r="AV421" s="13" t="s">
        <v>82</v>
      </c>
      <c r="AW421" s="13" t="s">
        <v>33</v>
      </c>
      <c r="AX421" s="13" t="s">
        <v>80</v>
      </c>
      <c r="AY421" s="200" t="s">
        <v>140</v>
      </c>
    </row>
    <row r="422" spans="1:65" s="2" customFormat="1" ht="16.5" customHeight="1">
      <c r="A422" s="36"/>
      <c r="B422" s="37"/>
      <c r="C422" s="222" t="s">
        <v>710</v>
      </c>
      <c r="D422" s="222" t="s">
        <v>314</v>
      </c>
      <c r="E422" s="223" t="s">
        <v>711</v>
      </c>
      <c r="F422" s="224" t="s">
        <v>712</v>
      </c>
      <c r="G422" s="225" t="s">
        <v>507</v>
      </c>
      <c r="H422" s="226">
        <v>2</v>
      </c>
      <c r="I422" s="227"/>
      <c r="J422" s="228">
        <f aca="true" t="shared" si="20" ref="J422:J439">ROUND(I422*H422,2)</f>
        <v>0</v>
      </c>
      <c r="K422" s="224" t="s">
        <v>146</v>
      </c>
      <c r="L422" s="229"/>
      <c r="M422" s="230" t="s">
        <v>19</v>
      </c>
      <c r="N422" s="231" t="s">
        <v>43</v>
      </c>
      <c r="O422" s="66"/>
      <c r="P422" s="185">
        <f aca="true" t="shared" si="21" ref="P422:P439">O422*H422</f>
        <v>0</v>
      </c>
      <c r="Q422" s="185">
        <v>0.0139</v>
      </c>
      <c r="R422" s="185">
        <f aca="true" t="shared" si="22" ref="R422:R439">Q422*H422</f>
        <v>0.0278</v>
      </c>
      <c r="S422" s="185">
        <v>0</v>
      </c>
      <c r="T422" s="186">
        <f aca="true" t="shared" si="23" ref="T422:T439"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7" t="s">
        <v>182</v>
      </c>
      <c r="AT422" s="187" t="s">
        <v>314</v>
      </c>
      <c r="AU422" s="187" t="s">
        <v>82</v>
      </c>
      <c r="AY422" s="19" t="s">
        <v>140</v>
      </c>
      <c r="BE422" s="188">
        <f aca="true" t="shared" si="24" ref="BE422:BE439">IF(N422="základní",J422,0)</f>
        <v>0</v>
      </c>
      <c r="BF422" s="188">
        <f aca="true" t="shared" si="25" ref="BF422:BF439">IF(N422="snížená",J422,0)</f>
        <v>0</v>
      </c>
      <c r="BG422" s="188">
        <f aca="true" t="shared" si="26" ref="BG422:BG439">IF(N422="zákl. přenesená",J422,0)</f>
        <v>0</v>
      </c>
      <c r="BH422" s="188">
        <f aca="true" t="shared" si="27" ref="BH422:BH439">IF(N422="sníž. přenesená",J422,0)</f>
        <v>0</v>
      </c>
      <c r="BI422" s="188">
        <f aca="true" t="shared" si="28" ref="BI422:BI439">IF(N422="nulová",J422,0)</f>
        <v>0</v>
      </c>
      <c r="BJ422" s="19" t="s">
        <v>80</v>
      </c>
      <c r="BK422" s="188">
        <f aca="true" t="shared" si="29" ref="BK422:BK439">ROUND(I422*H422,2)</f>
        <v>0</v>
      </c>
      <c r="BL422" s="19" t="s">
        <v>147</v>
      </c>
      <c r="BM422" s="187" t="s">
        <v>713</v>
      </c>
    </row>
    <row r="423" spans="1:65" s="2" customFormat="1" ht="16.5" customHeight="1">
      <c r="A423" s="36"/>
      <c r="B423" s="37"/>
      <c r="C423" s="222" t="s">
        <v>714</v>
      </c>
      <c r="D423" s="222" t="s">
        <v>314</v>
      </c>
      <c r="E423" s="223" t="s">
        <v>715</v>
      </c>
      <c r="F423" s="224" t="s">
        <v>716</v>
      </c>
      <c r="G423" s="225" t="s">
        <v>507</v>
      </c>
      <c r="H423" s="226">
        <v>1</v>
      </c>
      <c r="I423" s="227"/>
      <c r="J423" s="228">
        <f t="shared" si="20"/>
        <v>0</v>
      </c>
      <c r="K423" s="224" t="s">
        <v>146</v>
      </c>
      <c r="L423" s="229"/>
      <c r="M423" s="230" t="s">
        <v>19</v>
      </c>
      <c r="N423" s="231" t="s">
        <v>43</v>
      </c>
      <c r="O423" s="66"/>
      <c r="P423" s="185">
        <f t="shared" si="21"/>
        <v>0</v>
      </c>
      <c r="Q423" s="185">
        <v>0.016</v>
      </c>
      <c r="R423" s="185">
        <f t="shared" si="22"/>
        <v>0.016</v>
      </c>
      <c r="S423" s="185">
        <v>0</v>
      </c>
      <c r="T423" s="186">
        <f t="shared" si="23"/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7" t="s">
        <v>182</v>
      </c>
      <c r="AT423" s="187" t="s">
        <v>314</v>
      </c>
      <c r="AU423" s="187" t="s">
        <v>82</v>
      </c>
      <c r="AY423" s="19" t="s">
        <v>140</v>
      </c>
      <c r="BE423" s="188">
        <f t="shared" si="24"/>
        <v>0</v>
      </c>
      <c r="BF423" s="188">
        <f t="shared" si="25"/>
        <v>0</v>
      </c>
      <c r="BG423" s="188">
        <f t="shared" si="26"/>
        <v>0</v>
      </c>
      <c r="BH423" s="188">
        <f t="shared" si="27"/>
        <v>0</v>
      </c>
      <c r="BI423" s="188">
        <f t="shared" si="28"/>
        <v>0</v>
      </c>
      <c r="BJ423" s="19" t="s">
        <v>80</v>
      </c>
      <c r="BK423" s="188">
        <f t="shared" si="29"/>
        <v>0</v>
      </c>
      <c r="BL423" s="19" t="s">
        <v>147</v>
      </c>
      <c r="BM423" s="187" t="s">
        <v>717</v>
      </c>
    </row>
    <row r="424" spans="1:65" s="2" customFormat="1" ht="16.5" customHeight="1">
      <c r="A424" s="36"/>
      <c r="B424" s="37"/>
      <c r="C424" s="222" t="s">
        <v>718</v>
      </c>
      <c r="D424" s="222" t="s">
        <v>314</v>
      </c>
      <c r="E424" s="223" t="s">
        <v>719</v>
      </c>
      <c r="F424" s="224" t="s">
        <v>720</v>
      </c>
      <c r="G424" s="225" t="s">
        <v>507</v>
      </c>
      <c r="H424" s="226">
        <v>4</v>
      </c>
      <c r="I424" s="227"/>
      <c r="J424" s="228">
        <f t="shared" si="20"/>
        <v>0</v>
      </c>
      <c r="K424" s="224" t="s">
        <v>146</v>
      </c>
      <c r="L424" s="229"/>
      <c r="M424" s="230" t="s">
        <v>19</v>
      </c>
      <c r="N424" s="231" t="s">
        <v>43</v>
      </c>
      <c r="O424" s="66"/>
      <c r="P424" s="185">
        <f t="shared" si="21"/>
        <v>0</v>
      </c>
      <c r="Q424" s="185">
        <v>0.0156</v>
      </c>
      <c r="R424" s="185">
        <f t="shared" si="22"/>
        <v>0.0624</v>
      </c>
      <c r="S424" s="185">
        <v>0</v>
      </c>
      <c r="T424" s="186">
        <f t="shared" si="23"/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7" t="s">
        <v>182</v>
      </c>
      <c r="AT424" s="187" t="s">
        <v>314</v>
      </c>
      <c r="AU424" s="187" t="s">
        <v>82</v>
      </c>
      <c r="AY424" s="19" t="s">
        <v>140</v>
      </c>
      <c r="BE424" s="188">
        <f t="shared" si="24"/>
        <v>0</v>
      </c>
      <c r="BF424" s="188">
        <f t="shared" si="25"/>
        <v>0</v>
      </c>
      <c r="BG424" s="188">
        <f t="shared" si="26"/>
        <v>0</v>
      </c>
      <c r="BH424" s="188">
        <f t="shared" si="27"/>
        <v>0</v>
      </c>
      <c r="BI424" s="188">
        <f t="shared" si="28"/>
        <v>0</v>
      </c>
      <c r="BJ424" s="19" t="s">
        <v>80</v>
      </c>
      <c r="BK424" s="188">
        <f t="shared" si="29"/>
        <v>0</v>
      </c>
      <c r="BL424" s="19" t="s">
        <v>147</v>
      </c>
      <c r="BM424" s="187" t="s">
        <v>721</v>
      </c>
    </row>
    <row r="425" spans="1:65" s="2" customFormat="1" ht="16.5" customHeight="1">
      <c r="A425" s="36"/>
      <c r="B425" s="37"/>
      <c r="C425" s="222" t="s">
        <v>722</v>
      </c>
      <c r="D425" s="222" t="s">
        <v>314</v>
      </c>
      <c r="E425" s="223" t="s">
        <v>723</v>
      </c>
      <c r="F425" s="224" t="s">
        <v>724</v>
      </c>
      <c r="G425" s="225" t="s">
        <v>507</v>
      </c>
      <c r="H425" s="226">
        <v>1</v>
      </c>
      <c r="I425" s="227"/>
      <c r="J425" s="228">
        <f t="shared" si="20"/>
        <v>0</v>
      </c>
      <c r="K425" s="224" t="s">
        <v>146</v>
      </c>
      <c r="L425" s="229"/>
      <c r="M425" s="230" t="s">
        <v>19</v>
      </c>
      <c r="N425" s="231" t="s">
        <v>43</v>
      </c>
      <c r="O425" s="66"/>
      <c r="P425" s="185">
        <f t="shared" si="21"/>
        <v>0</v>
      </c>
      <c r="Q425" s="185">
        <v>0.0295</v>
      </c>
      <c r="R425" s="185">
        <f t="shared" si="22"/>
        <v>0.0295</v>
      </c>
      <c r="S425" s="185">
        <v>0</v>
      </c>
      <c r="T425" s="186">
        <f t="shared" si="23"/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7" t="s">
        <v>182</v>
      </c>
      <c r="AT425" s="187" t="s">
        <v>314</v>
      </c>
      <c r="AU425" s="187" t="s">
        <v>82</v>
      </c>
      <c r="AY425" s="19" t="s">
        <v>140</v>
      </c>
      <c r="BE425" s="188">
        <f t="shared" si="24"/>
        <v>0</v>
      </c>
      <c r="BF425" s="188">
        <f t="shared" si="25"/>
        <v>0</v>
      </c>
      <c r="BG425" s="188">
        <f t="shared" si="26"/>
        <v>0</v>
      </c>
      <c r="BH425" s="188">
        <f t="shared" si="27"/>
        <v>0</v>
      </c>
      <c r="BI425" s="188">
        <f t="shared" si="28"/>
        <v>0</v>
      </c>
      <c r="BJ425" s="19" t="s">
        <v>80</v>
      </c>
      <c r="BK425" s="188">
        <f t="shared" si="29"/>
        <v>0</v>
      </c>
      <c r="BL425" s="19" t="s">
        <v>147</v>
      </c>
      <c r="BM425" s="187" t="s">
        <v>725</v>
      </c>
    </row>
    <row r="426" spans="1:65" s="2" customFormat="1" ht="16.5" customHeight="1">
      <c r="A426" s="36"/>
      <c r="B426" s="37"/>
      <c r="C426" s="222" t="s">
        <v>726</v>
      </c>
      <c r="D426" s="222" t="s">
        <v>314</v>
      </c>
      <c r="E426" s="223" t="s">
        <v>727</v>
      </c>
      <c r="F426" s="224" t="s">
        <v>728</v>
      </c>
      <c r="G426" s="225" t="s">
        <v>507</v>
      </c>
      <c r="H426" s="226">
        <v>1</v>
      </c>
      <c r="I426" s="227"/>
      <c r="J426" s="228">
        <f t="shared" si="20"/>
        <v>0</v>
      </c>
      <c r="K426" s="224" t="s">
        <v>146</v>
      </c>
      <c r="L426" s="229"/>
      <c r="M426" s="230" t="s">
        <v>19</v>
      </c>
      <c r="N426" s="231" t="s">
        <v>43</v>
      </c>
      <c r="O426" s="66"/>
      <c r="P426" s="185">
        <f t="shared" si="21"/>
        <v>0</v>
      </c>
      <c r="Q426" s="185">
        <v>0.0055</v>
      </c>
      <c r="R426" s="185">
        <f t="shared" si="22"/>
        <v>0.0055</v>
      </c>
      <c r="S426" s="185">
        <v>0</v>
      </c>
      <c r="T426" s="186">
        <f t="shared" si="23"/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7" t="s">
        <v>182</v>
      </c>
      <c r="AT426" s="187" t="s">
        <v>314</v>
      </c>
      <c r="AU426" s="187" t="s">
        <v>82</v>
      </c>
      <c r="AY426" s="19" t="s">
        <v>140</v>
      </c>
      <c r="BE426" s="188">
        <f t="shared" si="24"/>
        <v>0</v>
      </c>
      <c r="BF426" s="188">
        <f t="shared" si="25"/>
        <v>0</v>
      </c>
      <c r="BG426" s="188">
        <f t="shared" si="26"/>
        <v>0</v>
      </c>
      <c r="BH426" s="188">
        <f t="shared" si="27"/>
        <v>0</v>
      </c>
      <c r="BI426" s="188">
        <f t="shared" si="28"/>
        <v>0</v>
      </c>
      <c r="BJ426" s="19" t="s">
        <v>80</v>
      </c>
      <c r="BK426" s="188">
        <f t="shared" si="29"/>
        <v>0</v>
      </c>
      <c r="BL426" s="19" t="s">
        <v>147</v>
      </c>
      <c r="BM426" s="187" t="s">
        <v>729</v>
      </c>
    </row>
    <row r="427" spans="1:65" s="2" customFormat="1" ht="16.5" customHeight="1">
      <c r="A427" s="36"/>
      <c r="B427" s="37"/>
      <c r="C427" s="222" t="s">
        <v>730</v>
      </c>
      <c r="D427" s="222" t="s">
        <v>314</v>
      </c>
      <c r="E427" s="223" t="s">
        <v>731</v>
      </c>
      <c r="F427" s="224" t="s">
        <v>732</v>
      </c>
      <c r="G427" s="225" t="s">
        <v>507</v>
      </c>
      <c r="H427" s="226">
        <v>4</v>
      </c>
      <c r="I427" s="227"/>
      <c r="J427" s="228">
        <f t="shared" si="20"/>
        <v>0</v>
      </c>
      <c r="K427" s="224" t="s">
        <v>19</v>
      </c>
      <c r="L427" s="229"/>
      <c r="M427" s="230" t="s">
        <v>19</v>
      </c>
      <c r="N427" s="231" t="s">
        <v>43</v>
      </c>
      <c r="O427" s="66"/>
      <c r="P427" s="185">
        <f t="shared" si="21"/>
        <v>0</v>
      </c>
      <c r="Q427" s="185">
        <v>0.0059</v>
      </c>
      <c r="R427" s="185">
        <f t="shared" si="22"/>
        <v>0.0236</v>
      </c>
      <c r="S427" s="185">
        <v>0</v>
      </c>
      <c r="T427" s="186">
        <f t="shared" si="23"/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7" t="s">
        <v>182</v>
      </c>
      <c r="AT427" s="187" t="s">
        <v>314</v>
      </c>
      <c r="AU427" s="187" t="s">
        <v>82</v>
      </c>
      <c r="AY427" s="19" t="s">
        <v>140</v>
      </c>
      <c r="BE427" s="188">
        <f t="shared" si="24"/>
        <v>0</v>
      </c>
      <c r="BF427" s="188">
        <f t="shared" si="25"/>
        <v>0</v>
      </c>
      <c r="BG427" s="188">
        <f t="shared" si="26"/>
        <v>0</v>
      </c>
      <c r="BH427" s="188">
        <f t="shared" si="27"/>
        <v>0</v>
      </c>
      <c r="BI427" s="188">
        <f t="shared" si="28"/>
        <v>0</v>
      </c>
      <c r="BJ427" s="19" t="s">
        <v>80</v>
      </c>
      <c r="BK427" s="188">
        <f t="shared" si="29"/>
        <v>0</v>
      </c>
      <c r="BL427" s="19" t="s">
        <v>147</v>
      </c>
      <c r="BM427" s="187" t="s">
        <v>733</v>
      </c>
    </row>
    <row r="428" spans="1:65" s="2" customFormat="1" ht="16.5" customHeight="1">
      <c r="A428" s="36"/>
      <c r="B428" s="37"/>
      <c r="C428" s="222" t="s">
        <v>734</v>
      </c>
      <c r="D428" s="222" t="s">
        <v>314</v>
      </c>
      <c r="E428" s="223" t="s">
        <v>735</v>
      </c>
      <c r="F428" s="224" t="s">
        <v>736</v>
      </c>
      <c r="G428" s="225" t="s">
        <v>507</v>
      </c>
      <c r="H428" s="226">
        <v>4</v>
      </c>
      <c r="I428" s="227"/>
      <c r="J428" s="228">
        <f t="shared" si="20"/>
        <v>0</v>
      </c>
      <c r="K428" s="224" t="s">
        <v>19</v>
      </c>
      <c r="L428" s="229"/>
      <c r="M428" s="230" t="s">
        <v>19</v>
      </c>
      <c r="N428" s="231" t="s">
        <v>43</v>
      </c>
      <c r="O428" s="66"/>
      <c r="P428" s="185">
        <f t="shared" si="21"/>
        <v>0</v>
      </c>
      <c r="Q428" s="185">
        <v>0.007</v>
      </c>
      <c r="R428" s="185">
        <f t="shared" si="22"/>
        <v>0.028</v>
      </c>
      <c r="S428" s="185">
        <v>0</v>
      </c>
      <c r="T428" s="186">
        <f t="shared" si="23"/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7" t="s">
        <v>182</v>
      </c>
      <c r="AT428" s="187" t="s">
        <v>314</v>
      </c>
      <c r="AU428" s="187" t="s">
        <v>82</v>
      </c>
      <c r="AY428" s="19" t="s">
        <v>140</v>
      </c>
      <c r="BE428" s="188">
        <f t="shared" si="24"/>
        <v>0</v>
      </c>
      <c r="BF428" s="188">
        <f t="shared" si="25"/>
        <v>0</v>
      </c>
      <c r="BG428" s="188">
        <f t="shared" si="26"/>
        <v>0</v>
      </c>
      <c r="BH428" s="188">
        <f t="shared" si="27"/>
        <v>0</v>
      </c>
      <c r="BI428" s="188">
        <f t="shared" si="28"/>
        <v>0</v>
      </c>
      <c r="BJ428" s="19" t="s">
        <v>80</v>
      </c>
      <c r="BK428" s="188">
        <f t="shared" si="29"/>
        <v>0</v>
      </c>
      <c r="BL428" s="19" t="s">
        <v>147</v>
      </c>
      <c r="BM428" s="187" t="s">
        <v>737</v>
      </c>
    </row>
    <row r="429" spans="1:65" s="2" customFormat="1" ht="24">
      <c r="A429" s="36"/>
      <c r="B429" s="37"/>
      <c r="C429" s="176" t="s">
        <v>738</v>
      </c>
      <c r="D429" s="176" t="s">
        <v>142</v>
      </c>
      <c r="E429" s="177" t="s">
        <v>739</v>
      </c>
      <c r="F429" s="178" t="s">
        <v>740</v>
      </c>
      <c r="G429" s="179" t="s">
        <v>507</v>
      </c>
      <c r="H429" s="180">
        <v>1</v>
      </c>
      <c r="I429" s="181"/>
      <c r="J429" s="182">
        <f t="shared" si="20"/>
        <v>0</v>
      </c>
      <c r="K429" s="178" t="s">
        <v>146</v>
      </c>
      <c r="L429" s="41"/>
      <c r="M429" s="183" t="s">
        <v>19</v>
      </c>
      <c r="N429" s="184" t="s">
        <v>43</v>
      </c>
      <c r="O429" s="66"/>
      <c r="P429" s="185">
        <f t="shared" si="21"/>
        <v>0</v>
      </c>
      <c r="Q429" s="185">
        <v>0</v>
      </c>
      <c r="R429" s="185">
        <f t="shared" si="22"/>
        <v>0</v>
      </c>
      <c r="S429" s="185">
        <v>0</v>
      </c>
      <c r="T429" s="186">
        <f t="shared" si="23"/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7" t="s">
        <v>147</v>
      </c>
      <c r="AT429" s="187" t="s">
        <v>142</v>
      </c>
      <c r="AU429" s="187" t="s">
        <v>82</v>
      </c>
      <c r="AY429" s="19" t="s">
        <v>140</v>
      </c>
      <c r="BE429" s="188">
        <f t="shared" si="24"/>
        <v>0</v>
      </c>
      <c r="BF429" s="188">
        <f t="shared" si="25"/>
        <v>0</v>
      </c>
      <c r="BG429" s="188">
        <f t="shared" si="26"/>
        <v>0</v>
      </c>
      <c r="BH429" s="188">
        <f t="shared" si="27"/>
        <v>0</v>
      </c>
      <c r="BI429" s="188">
        <f t="shared" si="28"/>
        <v>0</v>
      </c>
      <c r="BJ429" s="19" t="s">
        <v>80</v>
      </c>
      <c r="BK429" s="188">
        <f t="shared" si="29"/>
        <v>0</v>
      </c>
      <c r="BL429" s="19" t="s">
        <v>147</v>
      </c>
      <c r="BM429" s="187" t="s">
        <v>741</v>
      </c>
    </row>
    <row r="430" spans="1:65" s="2" customFormat="1" ht="21.75" customHeight="1">
      <c r="A430" s="36"/>
      <c r="B430" s="37"/>
      <c r="C430" s="222" t="s">
        <v>742</v>
      </c>
      <c r="D430" s="222" t="s">
        <v>314</v>
      </c>
      <c r="E430" s="223" t="s">
        <v>743</v>
      </c>
      <c r="F430" s="224" t="s">
        <v>744</v>
      </c>
      <c r="G430" s="225" t="s">
        <v>507</v>
      </c>
      <c r="H430" s="226">
        <v>1</v>
      </c>
      <c r="I430" s="227"/>
      <c r="J430" s="228">
        <f t="shared" si="20"/>
        <v>0</v>
      </c>
      <c r="K430" s="224" t="s">
        <v>146</v>
      </c>
      <c r="L430" s="229"/>
      <c r="M430" s="230" t="s">
        <v>19</v>
      </c>
      <c r="N430" s="231" t="s">
        <v>43</v>
      </c>
      <c r="O430" s="66"/>
      <c r="P430" s="185">
        <f t="shared" si="21"/>
        <v>0</v>
      </c>
      <c r="Q430" s="185">
        <v>0.0212</v>
      </c>
      <c r="R430" s="185">
        <f t="shared" si="22"/>
        <v>0.0212</v>
      </c>
      <c r="S430" s="185">
        <v>0</v>
      </c>
      <c r="T430" s="186">
        <f t="shared" si="23"/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7" t="s">
        <v>182</v>
      </c>
      <c r="AT430" s="187" t="s">
        <v>314</v>
      </c>
      <c r="AU430" s="187" t="s">
        <v>82</v>
      </c>
      <c r="AY430" s="19" t="s">
        <v>140</v>
      </c>
      <c r="BE430" s="188">
        <f t="shared" si="24"/>
        <v>0</v>
      </c>
      <c r="BF430" s="188">
        <f t="shared" si="25"/>
        <v>0</v>
      </c>
      <c r="BG430" s="188">
        <f t="shared" si="26"/>
        <v>0</v>
      </c>
      <c r="BH430" s="188">
        <f t="shared" si="27"/>
        <v>0</v>
      </c>
      <c r="BI430" s="188">
        <f t="shared" si="28"/>
        <v>0</v>
      </c>
      <c r="BJ430" s="19" t="s">
        <v>80</v>
      </c>
      <c r="BK430" s="188">
        <f t="shared" si="29"/>
        <v>0</v>
      </c>
      <c r="BL430" s="19" t="s">
        <v>147</v>
      </c>
      <c r="BM430" s="187" t="s">
        <v>745</v>
      </c>
    </row>
    <row r="431" spans="1:65" s="2" customFormat="1" ht="24">
      <c r="A431" s="36"/>
      <c r="B431" s="37"/>
      <c r="C431" s="176" t="s">
        <v>746</v>
      </c>
      <c r="D431" s="176" t="s">
        <v>142</v>
      </c>
      <c r="E431" s="177" t="s">
        <v>747</v>
      </c>
      <c r="F431" s="178" t="s">
        <v>748</v>
      </c>
      <c r="G431" s="179" t="s">
        <v>507</v>
      </c>
      <c r="H431" s="180">
        <v>6</v>
      </c>
      <c r="I431" s="181"/>
      <c r="J431" s="182">
        <f t="shared" si="20"/>
        <v>0</v>
      </c>
      <c r="K431" s="178" t="s">
        <v>146</v>
      </c>
      <c r="L431" s="41"/>
      <c r="M431" s="183" t="s">
        <v>19</v>
      </c>
      <c r="N431" s="184" t="s">
        <v>43</v>
      </c>
      <c r="O431" s="66"/>
      <c r="P431" s="185">
        <f t="shared" si="21"/>
        <v>0</v>
      </c>
      <c r="Q431" s="185">
        <v>0.0038</v>
      </c>
      <c r="R431" s="185">
        <f t="shared" si="22"/>
        <v>0.0228</v>
      </c>
      <c r="S431" s="185">
        <v>0</v>
      </c>
      <c r="T431" s="186">
        <f t="shared" si="23"/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7" t="s">
        <v>147</v>
      </c>
      <c r="AT431" s="187" t="s">
        <v>142</v>
      </c>
      <c r="AU431" s="187" t="s">
        <v>82</v>
      </c>
      <c r="AY431" s="19" t="s">
        <v>140</v>
      </c>
      <c r="BE431" s="188">
        <f t="shared" si="24"/>
        <v>0</v>
      </c>
      <c r="BF431" s="188">
        <f t="shared" si="25"/>
        <v>0</v>
      </c>
      <c r="BG431" s="188">
        <f t="shared" si="26"/>
        <v>0</v>
      </c>
      <c r="BH431" s="188">
        <f t="shared" si="27"/>
        <v>0</v>
      </c>
      <c r="BI431" s="188">
        <f t="shared" si="28"/>
        <v>0</v>
      </c>
      <c r="BJ431" s="19" t="s">
        <v>80</v>
      </c>
      <c r="BK431" s="188">
        <f t="shared" si="29"/>
        <v>0</v>
      </c>
      <c r="BL431" s="19" t="s">
        <v>147</v>
      </c>
      <c r="BM431" s="187" t="s">
        <v>749</v>
      </c>
    </row>
    <row r="432" spans="1:65" s="2" customFormat="1" ht="16.5" customHeight="1">
      <c r="A432" s="36"/>
      <c r="B432" s="37"/>
      <c r="C432" s="222" t="s">
        <v>750</v>
      </c>
      <c r="D432" s="222" t="s">
        <v>314</v>
      </c>
      <c r="E432" s="223" t="s">
        <v>751</v>
      </c>
      <c r="F432" s="224" t="s">
        <v>752</v>
      </c>
      <c r="G432" s="225" t="s">
        <v>507</v>
      </c>
      <c r="H432" s="226">
        <v>1</v>
      </c>
      <c r="I432" s="227"/>
      <c r="J432" s="228">
        <f t="shared" si="20"/>
        <v>0</v>
      </c>
      <c r="K432" s="224" t="s">
        <v>146</v>
      </c>
      <c r="L432" s="229"/>
      <c r="M432" s="230" t="s">
        <v>19</v>
      </c>
      <c r="N432" s="231" t="s">
        <v>43</v>
      </c>
      <c r="O432" s="66"/>
      <c r="P432" s="185">
        <f t="shared" si="21"/>
        <v>0</v>
      </c>
      <c r="Q432" s="185">
        <v>0.0276</v>
      </c>
      <c r="R432" s="185">
        <f t="shared" si="22"/>
        <v>0.0276</v>
      </c>
      <c r="S432" s="185">
        <v>0</v>
      </c>
      <c r="T432" s="186">
        <f t="shared" si="23"/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7" t="s">
        <v>182</v>
      </c>
      <c r="AT432" s="187" t="s">
        <v>314</v>
      </c>
      <c r="AU432" s="187" t="s">
        <v>82</v>
      </c>
      <c r="AY432" s="19" t="s">
        <v>140</v>
      </c>
      <c r="BE432" s="188">
        <f t="shared" si="24"/>
        <v>0</v>
      </c>
      <c r="BF432" s="188">
        <f t="shared" si="25"/>
        <v>0</v>
      </c>
      <c r="BG432" s="188">
        <f t="shared" si="26"/>
        <v>0</v>
      </c>
      <c r="BH432" s="188">
        <f t="shared" si="27"/>
        <v>0</v>
      </c>
      <c r="BI432" s="188">
        <f t="shared" si="28"/>
        <v>0</v>
      </c>
      <c r="BJ432" s="19" t="s">
        <v>80</v>
      </c>
      <c r="BK432" s="188">
        <f t="shared" si="29"/>
        <v>0</v>
      </c>
      <c r="BL432" s="19" t="s">
        <v>147</v>
      </c>
      <c r="BM432" s="187" t="s">
        <v>753</v>
      </c>
    </row>
    <row r="433" spans="1:65" s="2" customFormat="1" ht="16.5" customHeight="1">
      <c r="A433" s="36"/>
      <c r="B433" s="37"/>
      <c r="C433" s="222" t="s">
        <v>754</v>
      </c>
      <c r="D433" s="222" t="s">
        <v>314</v>
      </c>
      <c r="E433" s="223" t="s">
        <v>755</v>
      </c>
      <c r="F433" s="224" t="s">
        <v>756</v>
      </c>
      <c r="G433" s="225" t="s">
        <v>507</v>
      </c>
      <c r="H433" s="226">
        <v>2</v>
      </c>
      <c r="I433" s="227"/>
      <c r="J433" s="228">
        <f t="shared" si="20"/>
        <v>0</v>
      </c>
      <c r="K433" s="224" t="s">
        <v>146</v>
      </c>
      <c r="L433" s="229"/>
      <c r="M433" s="230" t="s">
        <v>19</v>
      </c>
      <c r="N433" s="231" t="s">
        <v>43</v>
      </c>
      <c r="O433" s="66"/>
      <c r="P433" s="185">
        <f t="shared" si="21"/>
        <v>0</v>
      </c>
      <c r="Q433" s="185">
        <v>0.0284</v>
      </c>
      <c r="R433" s="185">
        <f t="shared" si="22"/>
        <v>0.0568</v>
      </c>
      <c r="S433" s="185">
        <v>0</v>
      </c>
      <c r="T433" s="186">
        <f t="shared" si="23"/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7" t="s">
        <v>182</v>
      </c>
      <c r="AT433" s="187" t="s">
        <v>314</v>
      </c>
      <c r="AU433" s="187" t="s">
        <v>82</v>
      </c>
      <c r="AY433" s="19" t="s">
        <v>140</v>
      </c>
      <c r="BE433" s="188">
        <f t="shared" si="24"/>
        <v>0</v>
      </c>
      <c r="BF433" s="188">
        <f t="shared" si="25"/>
        <v>0</v>
      </c>
      <c r="BG433" s="188">
        <f t="shared" si="26"/>
        <v>0</v>
      </c>
      <c r="BH433" s="188">
        <f t="shared" si="27"/>
        <v>0</v>
      </c>
      <c r="BI433" s="188">
        <f t="shared" si="28"/>
        <v>0</v>
      </c>
      <c r="BJ433" s="19" t="s">
        <v>80</v>
      </c>
      <c r="BK433" s="188">
        <f t="shared" si="29"/>
        <v>0</v>
      </c>
      <c r="BL433" s="19" t="s">
        <v>147</v>
      </c>
      <c r="BM433" s="187" t="s">
        <v>757</v>
      </c>
    </row>
    <row r="434" spans="1:65" s="2" customFormat="1" ht="16.5" customHeight="1">
      <c r="A434" s="36"/>
      <c r="B434" s="37"/>
      <c r="C434" s="222" t="s">
        <v>758</v>
      </c>
      <c r="D434" s="222" t="s">
        <v>314</v>
      </c>
      <c r="E434" s="223" t="s">
        <v>759</v>
      </c>
      <c r="F434" s="224" t="s">
        <v>760</v>
      </c>
      <c r="G434" s="225" t="s">
        <v>507</v>
      </c>
      <c r="H434" s="226">
        <v>2</v>
      </c>
      <c r="I434" s="227"/>
      <c r="J434" s="228">
        <f t="shared" si="20"/>
        <v>0</v>
      </c>
      <c r="K434" s="224" t="s">
        <v>146</v>
      </c>
      <c r="L434" s="229"/>
      <c r="M434" s="230" t="s">
        <v>19</v>
      </c>
      <c r="N434" s="231" t="s">
        <v>43</v>
      </c>
      <c r="O434" s="66"/>
      <c r="P434" s="185">
        <f t="shared" si="21"/>
        <v>0</v>
      </c>
      <c r="Q434" s="185">
        <v>0.0299</v>
      </c>
      <c r="R434" s="185">
        <f t="shared" si="22"/>
        <v>0.0598</v>
      </c>
      <c r="S434" s="185">
        <v>0</v>
      </c>
      <c r="T434" s="186">
        <f t="shared" si="23"/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7" t="s">
        <v>182</v>
      </c>
      <c r="AT434" s="187" t="s">
        <v>314</v>
      </c>
      <c r="AU434" s="187" t="s">
        <v>82</v>
      </c>
      <c r="AY434" s="19" t="s">
        <v>140</v>
      </c>
      <c r="BE434" s="188">
        <f t="shared" si="24"/>
        <v>0</v>
      </c>
      <c r="BF434" s="188">
        <f t="shared" si="25"/>
        <v>0</v>
      </c>
      <c r="BG434" s="188">
        <f t="shared" si="26"/>
        <v>0</v>
      </c>
      <c r="BH434" s="188">
        <f t="shared" si="27"/>
        <v>0</v>
      </c>
      <c r="BI434" s="188">
        <f t="shared" si="28"/>
        <v>0</v>
      </c>
      <c r="BJ434" s="19" t="s">
        <v>80</v>
      </c>
      <c r="BK434" s="188">
        <f t="shared" si="29"/>
        <v>0</v>
      </c>
      <c r="BL434" s="19" t="s">
        <v>147</v>
      </c>
      <c r="BM434" s="187" t="s">
        <v>761</v>
      </c>
    </row>
    <row r="435" spans="1:65" s="2" customFormat="1" ht="16.5" customHeight="1">
      <c r="A435" s="36"/>
      <c r="B435" s="37"/>
      <c r="C435" s="222" t="s">
        <v>762</v>
      </c>
      <c r="D435" s="222" t="s">
        <v>314</v>
      </c>
      <c r="E435" s="223" t="s">
        <v>763</v>
      </c>
      <c r="F435" s="224" t="s">
        <v>764</v>
      </c>
      <c r="G435" s="225" t="s">
        <v>507</v>
      </c>
      <c r="H435" s="226">
        <v>1</v>
      </c>
      <c r="I435" s="227"/>
      <c r="J435" s="228">
        <f t="shared" si="20"/>
        <v>0</v>
      </c>
      <c r="K435" s="224" t="s">
        <v>146</v>
      </c>
      <c r="L435" s="229"/>
      <c r="M435" s="230" t="s">
        <v>19</v>
      </c>
      <c r="N435" s="231" t="s">
        <v>43</v>
      </c>
      <c r="O435" s="66"/>
      <c r="P435" s="185">
        <f t="shared" si="21"/>
        <v>0</v>
      </c>
      <c r="Q435" s="185">
        <v>0.0415</v>
      </c>
      <c r="R435" s="185">
        <f t="shared" si="22"/>
        <v>0.0415</v>
      </c>
      <c r="S435" s="185">
        <v>0</v>
      </c>
      <c r="T435" s="186">
        <f t="shared" si="23"/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87" t="s">
        <v>182</v>
      </c>
      <c r="AT435" s="187" t="s">
        <v>314</v>
      </c>
      <c r="AU435" s="187" t="s">
        <v>82</v>
      </c>
      <c r="AY435" s="19" t="s">
        <v>140</v>
      </c>
      <c r="BE435" s="188">
        <f t="shared" si="24"/>
        <v>0</v>
      </c>
      <c r="BF435" s="188">
        <f t="shared" si="25"/>
        <v>0</v>
      </c>
      <c r="BG435" s="188">
        <f t="shared" si="26"/>
        <v>0</v>
      </c>
      <c r="BH435" s="188">
        <f t="shared" si="27"/>
        <v>0</v>
      </c>
      <c r="BI435" s="188">
        <f t="shared" si="28"/>
        <v>0</v>
      </c>
      <c r="BJ435" s="19" t="s">
        <v>80</v>
      </c>
      <c r="BK435" s="188">
        <f t="shared" si="29"/>
        <v>0</v>
      </c>
      <c r="BL435" s="19" t="s">
        <v>147</v>
      </c>
      <c r="BM435" s="187" t="s">
        <v>765</v>
      </c>
    </row>
    <row r="436" spans="1:65" s="2" customFormat="1" ht="24">
      <c r="A436" s="36"/>
      <c r="B436" s="37"/>
      <c r="C436" s="176" t="s">
        <v>766</v>
      </c>
      <c r="D436" s="176" t="s">
        <v>142</v>
      </c>
      <c r="E436" s="177" t="s">
        <v>767</v>
      </c>
      <c r="F436" s="178" t="s">
        <v>768</v>
      </c>
      <c r="G436" s="179" t="s">
        <v>507</v>
      </c>
      <c r="H436" s="180">
        <v>3</v>
      </c>
      <c r="I436" s="181"/>
      <c r="J436" s="182">
        <f t="shared" si="20"/>
        <v>0</v>
      </c>
      <c r="K436" s="178" t="s">
        <v>146</v>
      </c>
      <c r="L436" s="41"/>
      <c r="M436" s="183" t="s">
        <v>19</v>
      </c>
      <c r="N436" s="184" t="s">
        <v>43</v>
      </c>
      <c r="O436" s="66"/>
      <c r="P436" s="185">
        <f t="shared" si="21"/>
        <v>0</v>
      </c>
      <c r="Q436" s="185">
        <v>0</v>
      </c>
      <c r="R436" s="185">
        <f t="shared" si="22"/>
        <v>0</v>
      </c>
      <c r="S436" s="185">
        <v>0</v>
      </c>
      <c r="T436" s="186">
        <f t="shared" si="23"/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7" t="s">
        <v>147</v>
      </c>
      <c r="AT436" s="187" t="s">
        <v>142</v>
      </c>
      <c r="AU436" s="187" t="s">
        <v>82</v>
      </c>
      <c r="AY436" s="19" t="s">
        <v>140</v>
      </c>
      <c r="BE436" s="188">
        <f t="shared" si="24"/>
        <v>0</v>
      </c>
      <c r="BF436" s="188">
        <f t="shared" si="25"/>
        <v>0</v>
      </c>
      <c r="BG436" s="188">
        <f t="shared" si="26"/>
        <v>0</v>
      </c>
      <c r="BH436" s="188">
        <f t="shared" si="27"/>
        <v>0</v>
      </c>
      <c r="BI436" s="188">
        <f t="shared" si="28"/>
        <v>0</v>
      </c>
      <c r="BJ436" s="19" t="s">
        <v>80</v>
      </c>
      <c r="BK436" s="188">
        <f t="shared" si="29"/>
        <v>0</v>
      </c>
      <c r="BL436" s="19" t="s">
        <v>147</v>
      </c>
      <c r="BM436" s="187" t="s">
        <v>769</v>
      </c>
    </row>
    <row r="437" spans="1:65" s="2" customFormat="1" ht="16.5" customHeight="1">
      <c r="A437" s="36"/>
      <c r="B437" s="37"/>
      <c r="C437" s="222" t="s">
        <v>770</v>
      </c>
      <c r="D437" s="222" t="s">
        <v>314</v>
      </c>
      <c r="E437" s="223" t="s">
        <v>771</v>
      </c>
      <c r="F437" s="224" t="s">
        <v>772</v>
      </c>
      <c r="G437" s="225" t="s">
        <v>507</v>
      </c>
      <c r="H437" s="226">
        <v>1</v>
      </c>
      <c r="I437" s="227"/>
      <c r="J437" s="228">
        <f t="shared" si="20"/>
        <v>0</v>
      </c>
      <c r="K437" s="224" t="s">
        <v>146</v>
      </c>
      <c r="L437" s="229"/>
      <c r="M437" s="230" t="s">
        <v>19</v>
      </c>
      <c r="N437" s="231" t="s">
        <v>43</v>
      </c>
      <c r="O437" s="66"/>
      <c r="P437" s="185">
        <f t="shared" si="21"/>
        <v>0</v>
      </c>
      <c r="Q437" s="185">
        <v>0.0233</v>
      </c>
      <c r="R437" s="185">
        <f t="shared" si="22"/>
        <v>0.0233</v>
      </c>
      <c r="S437" s="185">
        <v>0</v>
      </c>
      <c r="T437" s="186">
        <f t="shared" si="23"/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7" t="s">
        <v>182</v>
      </c>
      <c r="AT437" s="187" t="s">
        <v>314</v>
      </c>
      <c r="AU437" s="187" t="s">
        <v>82</v>
      </c>
      <c r="AY437" s="19" t="s">
        <v>140</v>
      </c>
      <c r="BE437" s="188">
        <f t="shared" si="24"/>
        <v>0</v>
      </c>
      <c r="BF437" s="188">
        <f t="shared" si="25"/>
        <v>0</v>
      </c>
      <c r="BG437" s="188">
        <f t="shared" si="26"/>
        <v>0</v>
      </c>
      <c r="BH437" s="188">
        <f t="shared" si="27"/>
        <v>0</v>
      </c>
      <c r="BI437" s="188">
        <f t="shared" si="28"/>
        <v>0</v>
      </c>
      <c r="BJ437" s="19" t="s">
        <v>80</v>
      </c>
      <c r="BK437" s="188">
        <f t="shared" si="29"/>
        <v>0</v>
      </c>
      <c r="BL437" s="19" t="s">
        <v>147</v>
      </c>
      <c r="BM437" s="187" t="s">
        <v>773</v>
      </c>
    </row>
    <row r="438" spans="1:65" s="2" customFormat="1" ht="16.5" customHeight="1">
      <c r="A438" s="36"/>
      <c r="B438" s="37"/>
      <c r="C438" s="222" t="s">
        <v>774</v>
      </c>
      <c r="D438" s="222" t="s">
        <v>314</v>
      </c>
      <c r="E438" s="223" t="s">
        <v>775</v>
      </c>
      <c r="F438" s="224" t="s">
        <v>776</v>
      </c>
      <c r="G438" s="225" t="s">
        <v>507</v>
      </c>
      <c r="H438" s="226">
        <v>1</v>
      </c>
      <c r="I438" s="227"/>
      <c r="J438" s="228">
        <f t="shared" si="20"/>
        <v>0</v>
      </c>
      <c r="K438" s="224" t="s">
        <v>146</v>
      </c>
      <c r="L438" s="229"/>
      <c r="M438" s="230" t="s">
        <v>19</v>
      </c>
      <c r="N438" s="231" t="s">
        <v>43</v>
      </c>
      <c r="O438" s="66"/>
      <c r="P438" s="185">
        <f t="shared" si="21"/>
        <v>0</v>
      </c>
      <c r="Q438" s="185">
        <v>0.0244</v>
      </c>
      <c r="R438" s="185">
        <f t="shared" si="22"/>
        <v>0.0244</v>
      </c>
      <c r="S438" s="185">
        <v>0</v>
      </c>
      <c r="T438" s="186">
        <f t="shared" si="23"/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7" t="s">
        <v>182</v>
      </c>
      <c r="AT438" s="187" t="s">
        <v>314</v>
      </c>
      <c r="AU438" s="187" t="s">
        <v>82</v>
      </c>
      <c r="AY438" s="19" t="s">
        <v>140</v>
      </c>
      <c r="BE438" s="188">
        <f t="shared" si="24"/>
        <v>0</v>
      </c>
      <c r="BF438" s="188">
        <f t="shared" si="25"/>
        <v>0</v>
      </c>
      <c r="BG438" s="188">
        <f t="shared" si="26"/>
        <v>0</v>
      </c>
      <c r="BH438" s="188">
        <f t="shared" si="27"/>
        <v>0</v>
      </c>
      <c r="BI438" s="188">
        <f t="shared" si="28"/>
        <v>0</v>
      </c>
      <c r="BJ438" s="19" t="s">
        <v>80</v>
      </c>
      <c r="BK438" s="188">
        <f t="shared" si="29"/>
        <v>0</v>
      </c>
      <c r="BL438" s="19" t="s">
        <v>147</v>
      </c>
      <c r="BM438" s="187" t="s">
        <v>777</v>
      </c>
    </row>
    <row r="439" spans="1:65" s="2" customFormat="1" ht="16.5" customHeight="1">
      <c r="A439" s="36"/>
      <c r="B439" s="37"/>
      <c r="C439" s="222" t="s">
        <v>778</v>
      </c>
      <c r="D439" s="222" t="s">
        <v>314</v>
      </c>
      <c r="E439" s="223" t="s">
        <v>779</v>
      </c>
      <c r="F439" s="224" t="s">
        <v>780</v>
      </c>
      <c r="G439" s="225" t="s">
        <v>507</v>
      </c>
      <c r="H439" s="226">
        <v>1</v>
      </c>
      <c r="I439" s="227"/>
      <c r="J439" s="228">
        <f t="shared" si="20"/>
        <v>0</v>
      </c>
      <c r="K439" s="224" t="s">
        <v>19</v>
      </c>
      <c r="L439" s="229"/>
      <c r="M439" s="230" t="s">
        <v>19</v>
      </c>
      <c r="N439" s="231" t="s">
        <v>43</v>
      </c>
      <c r="O439" s="66"/>
      <c r="P439" s="185">
        <f t="shared" si="21"/>
        <v>0</v>
      </c>
      <c r="Q439" s="185">
        <v>0.01</v>
      </c>
      <c r="R439" s="185">
        <f t="shared" si="22"/>
        <v>0.01</v>
      </c>
      <c r="S439" s="185">
        <v>0</v>
      </c>
      <c r="T439" s="186">
        <f t="shared" si="23"/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87" t="s">
        <v>182</v>
      </c>
      <c r="AT439" s="187" t="s">
        <v>314</v>
      </c>
      <c r="AU439" s="187" t="s">
        <v>82</v>
      </c>
      <c r="AY439" s="19" t="s">
        <v>140</v>
      </c>
      <c r="BE439" s="188">
        <f t="shared" si="24"/>
        <v>0</v>
      </c>
      <c r="BF439" s="188">
        <f t="shared" si="25"/>
        <v>0</v>
      </c>
      <c r="BG439" s="188">
        <f t="shared" si="26"/>
        <v>0</v>
      </c>
      <c r="BH439" s="188">
        <f t="shared" si="27"/>
        <v>0</v>
      </c>
      <c r="BI439" s="188">
        <f t="shared" si="28"/>
        <v>0</v>
      </c>
      <c r="BJ439" s="19" t="s">
        <v>80</v>
      </c>
      <c r="BK439" s="188">
        <f t="shared" si="29"/>
        <v>0</v>
      </c>
      <c r="BL439" s="19" t="s">
        <v>147</v>
      </c>
      <c r="BM439" s="187" t="s">
        <v>781</v>
      </c>
    </row>
    <row r="440" spans="2:51" s="13" customFormat="1" ht="11.25">
      <c r="B440" s="189"/>
      <c r="C440" s="190"/>
      <c r="D440" s="191" t="s">
        <v>149</v>
      </c>
      <c r="E440" s="192" t="s">
        <v>19</v>
      </c>
      <c r="F440" s="193" t="s">
        <v>599</v>
      </c>
      <c r="G440" s="190"/>
      <c r="H440" s="194">
        <v>1</v>
      </c>
      <c r="I440" s="195"/>
      <c r="J440" s="190"/>
      <c r="K440" s="190"/>
      <c r="L440" s="196"/>
      <c r="M440" s="197"/>
      <c r="N440" s="198"/>
      <c r="O440" s="198"/>
      <c r="P440" s="198"/>
      <c r="Q440" s="198"/>
      <c r="R440" s="198"/>
      <c r="S440" s="198"/>
      <c r="T440" s="199"/>
      <c r="AT440" s="200" t="s">
        <v>149</v>
      </c>
      <c r="AU440" s="200" t="s">
        <v>82</v>
      </c>
      <c r="AV440" s="13" t="s">
        <v>82</v>
      </c>
      <c r="AW440" s="13" t="s">
        <v>33</v>
      </c>
      <c r="AX440" s="13" t="s">
        <v>80</v>
      </c>
      <c r="AY440" s="200" t="s">
        <v>140</v>
      </c>
    </row>
    <row r="441" spans="1:65" s="2" customFormat="1" ht="24">
      <c r="A441" s="36"/>
      <c r="B441" s="37"/>
      <c r="C441" s="176" t="s">
        <v>782</v>
      </c>
      <c r="D441" s="176" t="s">
        <v>142</v>
      </c>
      <c r="E441" s="177" t="s">
        <v>783</v>
      </c>
      <c r="F441" s="178" t="s">
        <v>784</v>
      </c>
      <c r="G441" s="179" t="s">
        <v>507</v>
      </c>
      <c r="H441" s="180">
        <v>4</v>
      </c>
      <c r="I441" s="181"/>
      <c r="J441" s="182">
        <f aca="true" t="shared" si="30" ref="J441:J448">ROUND(I441*H441,2)</f>
        <v>0</v>
      </c>
      <c r="K441" s="178" t="s">
        <v>146</v>
      </c>
      <c r="L441" s="41"/>
      <c r="M441" s="183" t="s">
        <v>19</v>
      </c>
      <c r="N441" s="184" t="s">
        <v>43</v>
      </c>
      <c r="O441" s="66"/>
      <c r="P441" s="185">
        <f aca="true" t="shared" si="31" ref="P441:P448">O441*H441</f>
        <v>0</v>
      </c>
      <c r="Q441" s="185">
        <v>0.00301</v>
      </c>
      <c r="R441" s="185">
        <f aca="true" t="shared" si="32" ref="R441:R448">Q441*H441</f>
        <v>0.01204</v>
      </c>
      <c r="S441" s="185">
        <v>0</v>
      </c>
      <c r="T441" s="186">
        <f aca="true" t="shared" si="33" ref="T441:T448"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7" t="s">
        <v>147</v>
      </c>
      <c r="AT441" s="187" t="s">
        <v>142</v>
      </c>
      <c r="AU441" s="187" t="s">
        <v>82</v>
      </c>
      <c r="AY441" s="19" t="s">
        <v>140</v>
      </c>
      <c r="BE441" s="188">
        <f aca="true" t="shared" si="34" ref="BE441:BE448">IF(N441="základní",J441,0)</f>
        <v>0</v>
      </c>
      <c r="BF441" s="188">
        <f aca="true" t="shared" si="35" ref="BF441:BF448">IF(N441="snížená",J441,0)</f>
        <v>0</v>
      </c>
      <c r="BG441" s="188">
        <f aca="true" t="shared" si="36" ref="BG441:BG448">IF(N441="zákl. přenesená",J441,0)</f>
        <v>0</v>
      </c>
      <c r="BH441" s="188">
        <f aca="true" t="shared" si="37" ref="BH441:BH448">IF(N441="sníž. přenesená",J441,0)</f>
        <v>0</v>
      </c>
      <c r="BI441" s="188">
        <f aca="true" t="shared" si="38" ref="BI441:BI448">IF(N441="nulová",J441,0)</f>
        <v>0</v>
      </c>
      <c r="BJ441" s="19" t="s">
        <v>80</v>
      </c>
      <c r="BK441" s="188">
        <f aca="true" t="shared" si="39" ref="BK441:BK448">ROUND(I441*H441,2)</f>
        <v>0</v>
      </c>
      <c r="BL441" s="19" t="s">
        <v>147</v>
      </c>
      <c r="BM441" s="187" t="s">
        <v>785</v>
      </c>
    </row>
    <row r="442" spans="1:65" s="2" customFormat="1" ht="16.5" customHeight="1">
      <c r="A442" s="36"/>
      <c r="B442" s="37"/>
      <c r="C442" s="222" t="s">
        <v>786</v>
      </c>
      <c r="D442" s="222" t="s">
        <v>314</v>
      </c>
      <c r="E442" s="223" t="s">
        <v>787</v>
      </c>
      <c r="F442" s="224" t="s">
        <v>788</v>
      </c>
      <c r="G442" s="225" t="s">
        <v>507</v>
      </c>
      <c r="H442" s="226">
        <v>1</v>
      </c>
      <c r="I442" s="227"/>
      <c r="J442" s="228">
        <f t="shared" si="30"/>
        <v>0</v>
      </c>
      <c r="K442" s="224" t="s">
        <v>146</v>
      </c>
      <c r="L442" s="229"/>
      <c r="M442" s="230" t="s">
        <v>19</v>
      </c>
      <c r="N442" s="231" t="s">
        <v>43</v>
      </c>
      <c r="O442" s="66"/>
      <c r="P442" s="185">
        <f t="shared" si="31"/>
        <v>0</v>
      </c>
      <c r="Q442" s="185">
        <v>0.023</v>
      </c>
      <c r="R442" s="185">
        <f t="shared" si="32"/>
        <v>0.023</v>
      </c>
      <c r="S442" s="185">
        <v>0</v>
      </c>
      <c r="T442" s="186">
        <f t="shared" si="33"/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7" t="s">
        <v>182</v>
      </c>
      <c r="AT442" s="187" t="s">
        <v>314</v>
      </c>
      <c r="AU442" s="187" t="s">
        <v>82</v>
      </c>
      <c r="AY442" s="19" t="s">
        <v>140</v>
      </c>
      <c r="BE442" s="188">
        <f t="shared" si="34"/>
        <v>0</v>
      </c>
      <c r="BF442" s="188">
        <f t="shared" si="35"/>
        <v>0</v>
      </c>
      <c r="BG442" s="188">
        <f t="shared" si="36"/>
        <v>0</v>
      </c>
      <c r="BH442" s="188">
        <f t="shared" si="37"/>
        <v>0</v>
      </c>
      <c r="BI442" s="188">
        <f t="shared" si="38"/>
        <v>0</v>
      </c>
      <c r="BJ442" s="19" t="s">
        <v>80</v>
      </c>
      <c r="BK442" s="188">
        <f t="shared" si="39"/>
        <v>0</v>
      </c>
      <c r="BL442" s="19" t="s">
        <v>147</v>
      </c>
      <c r="BM442" s="187" t="s">
        <v>789</v>
      </c>
    </row>
    <row r="443" spans="1:65" s="2" customFormat="1" ht="16.5" customHeight="1">
      <c r="A443" s="36"/>
      <c r="B443" s="37"/>
      <c r="C443" s="222" t="s">
        <v>790</v>
      </c>
      <c r="D443" s="222" t="s">
        <v>314</v>
      </c>
      <c r="E443" s="223" t="s">
        <v>791</v>
      </c>
      <c r="F443" s="224" t="s">
        <v>792</v>
      </c>
      <c r="G443" s="225" t="s">
        <v>507</v>
      </c>
      <c r="H443" s="226">
        <v>1</v>
      </c>
      <c r="I443" s="227"/>
      <c r="J443" s="228">
        <f t="shared" si="30"/>
        <v>0</v>
      </c>
      <c r="K443" s="224" t="s">
        <v>19</v>
      </c>
      <c r="L443" s="229"/>
      <c r="M443" s="230" t="s">
        <v>19</v>
      </c>
      <c r="N443" s="231" t="s">
        <v>43</v>
      </c>
      <c r="O443" s="66"/>
      <c r="P443" s="185">
        <f t="shared" si="31"/>
        <v>0</v>
      </c>
      <c r="Q443" s="185">
        <v>0.0113</v>
      </c>
      <c r="R443" s="185">
        <f t="shared" si="32"/>
        <v>0.0113</v>
      </c>
      <c r="S443" s="185">
        <v>0</v>
      </c>
      <c r="T443" s="186">
        <f t="shared" si="33"/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7" t="s">
        <v>182</v>
      </c>
      <c r="AT443" s="187" t="s">
        <v>314</v>
      </c>
      <c r="AU443" s="187" t="s">
        <v>82</v>
      </c>
      <c r="AY443" s="19" t="s">
        <v>140</v>
      </c>
      <c r="BE443" s="188">
        <f t="shared" si="34"/>
        <v>0</v>
      </c>
      <c r="BF443" s="188">
        <f t="shared" si="35"/>
        <v>0</v>
      </c>
      <c r="BG443" s="188">
        <f t="shared" si="36"/>
        <v>0</v>
      </c>
      <c r="BH443" s="188">
        <f t="shared" si="37"/>
        <v>0</v>
      </c>
      <c r="BI443" s="188">
        <f t="shared" si="38"/>
        <v>0</v>
      </c>
      <c r="BJ443" s="19" t="s">
        <v>80</v>
      </c>
      <c r="BK443" s="188">
        <f t="shared" si="39"/>
        <v>0</v>
      </c>
      <c r="BL443" s="19" t="s">
        <v>147</v>
      </c>
      <c r="BM443" s="187" t="s">
        <v>793</v>
      </c>
    </row>
    <row r="444" spans="1:65" s="2" customFormat="1" ht="16.5" customHeight="1">
      <c r="A444" s="36"/>
      <c r="B444" s="37"/>
      <c r="C444" s="222" t="s">
        <v>794</v>
      </c>
      <c r="D444" s="222" t="s">
        <v>314</v>
      </c>
      <c r="E444" s="223" t="s">
        <v>795</v>
      </c>
      <c r="F444" s="224" t="s">
        <v>796</v>
      </c>
      <c r="G444" s="225" t="s">
        <v>507</v>
      </c>
      <c r="H444" s="226">
        <v>1</v>
      </c>
      <c r="I444" s="227"/>
      <c r="J444" s="228">
        <f t="shared" si="30"/>
        <v>0</v>
      </c>
      <c r="K444" s="224" t="s">
        <v>19</v>
      </c>
      <c r="L444" s="229"/>
      <c r="M444" s="230" t="s">
        <v>19</v>
      </c>
      <c r="N444" s="231" t="s">
        <v>43</v>
      </c>
      <c r="O444" s="66"/>
      <c r="P444" s="185">
        <f t="shared" si="31"/>
        <v>0</v>
      </c>
      <c r="Q444" s="185">
        <v>0.0165</v>
      </c>
      <c r="R444" s="185">
        <f t="shared" si="32"/>
        <v>0.0165</v>
      </c>
      <c r="S444" s="185">
        <v>0</v>
      </c>
      <c r="T444" s="186">
        <f t="shared" si="33"/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7" t="s">
        <v>182</v>
      </c>
      <c r="AT444" s="187" t="s">
        <v>314</v>
      </c>
      <c r="AU444" s="187" t="s">
        <v>82</v>
      </c>
      <c r="AY444" s="19" t="s">
        <v>140</v>
      </c>
      <c r="BE444" s="188">
        <f t="shared" si="34"/>
        <v>0</v>
      </c>
      <c r="BF444" s="188">
        <f t="shared" si="35"/>
        <v>0</v>
      </c>
      <c r="BG444" s="188">
        <f t="shared" si="36"/>
        <v>0</v>
      </c>
      <c r="BH444" s="188">
        <f t="shared" si="37"/>
        <v>0</v>
      </c>
      <c r="BI444" s="188">
        <f t="shared" si="38"/>
        <v>0</v>
      </c>
      <c r="BJ444" s="19" t="s">
        <v>80</v>
      </c>
      <c r="BK444" s="188">
        <f t="shared" si="39"/>
        <v>0</v>
      </c>
      <c r="BL444" s="19" t="s">
        <v>147</v>
      </c>
      <c r="BM444" s="187" t="s">
        <v>797</v>
      </c>
    </row>
    <row r="445" spans="1:65" s="2" customFormat="1" ht="16.5" customHeight="1">
      <c r="A445" s="36"/>
      <c r="B445" s="37"/>
      <c r="C445" s="222" t="s">
        <v>798</v>
      </c>
      <c r="D445" s="222" t="s">
        <v>314</v>
      </c>
      <c r="E445" s="223" t="s">
        <v>799</v>
      </c>
      <c r="F445" s="224" t="s">
        <v>800</v>
      </c>
      <c r="G445" s="225" t="s">
        <v>507</v>
      </c>
      <c r="H445" s="226">
        <v>1</v>
      </c>
      <c r="I445" s="227"/>
      <c r="J445" s="228">
        <f t="shared" si="30"/>
        <v>0</v>
      </c>
      <c r="K445" s="224" t="s">
        <v>19</v>
      </c>
      <c r="L445" s="229"/>
      <c r="M445" s="230" t="s">
        <v>19</v>
      </c>
      <c r="N445" s="231" t="s">
        <v>43</v>
      </c>
      <c r="O445" s="66"/>
      <c r="P445" s="185">
        <f t="shared" si="31"/>
        <v>0</v>
      </c>
      <c r="Q445" s="185">
        <v>0.0106</v>
      </c>
      <c r="R445" s="185">
        <f t="shared" si="32"/>
        <v>0.0106</v>
      </c>
      <c r="S445" s="185">
        <v>0</v>
      </c>
      <c r="T445" s="186">
        <f t="shared" si="33"/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7" t="s">
        <v>182</v>
      </c>
      <c r="AT445" s="187" t="s">
        <v>314</v>
      </c>
      <c r="AU445" s="187" t="s">
        <v>82</v>
      </c>
      <c r="AY445" s="19" t="s">
        <v>140</v>
      </c>
      <c r="BE445" s="188">
        <f t="shared" si="34"/>
        <v>0</v>
      </c>
      <c r="BF445" s="188">
        <f t="shared" si="35"/>
        <v>0</v>
      </c>
      <c r="BG445" s="188">
        <f t="shared" si="36"/>
        <v>0</v>
      </c>
      <c r="BH445" s="188">
        <f t="shared" si="37"/>
        <v>0</v>
      </c>
      <c r="BI445" s="188">
        <f t="shared" si="38"/>
        <v>0</v>
      </c>
      <c r="BJ445" s="19" t="s">
        <v>80</v>
      </c>
      <c r="BK445" s="188">
        <f t="shared" si="39"/>
        <v>0</v>
      </c>
      <c r="BL445" s="19" t="s">
        <v>147</v>
      </c>
      <c r="BM445" s="187" t="s">
        <v>801</v>
      </c>
    </row>
    <row r="446" spans="1:65" s="2" customFormat="1" ht="24">
      <c r="A446" s="36"/>
      <c r="B446" s="37"/>
      <c r="C446" s="176" t="s">
        <v>802</v>
      </c>
      <c r="D446" s="176" t="s">
        <v>142</v>
      </c>
      <c r="E446" s="177" t="s">
        <v>803</v>
      </c>
      <c r="F446" s="178" t="s">
        <v>804</v>
      </c>
      <c r="G446" s="179" t="s">
        <v>507</v>
      </c>
      <c r="H446" s="180">
        <v>1</v>
      </c>
      <c r="I446" s="181"/>
      <c r="J446" s="182">
        <f t="shared" si="30"/>
        <v>0</v>
      </c>
      <c r="K446" s="178" t="s">
        <v>146</v>
      </c>
      <c r="L446" s="41"/>
      <c r="M446" s="183" t="s">
        <v>19</v>
      </c>
      <c r="N446" s="184" t="s">
        <v>43</v>
      </c>
      <c r="O446" s="66"/>
      <c r="P446" s="185">
        <f t="shared" si="31"/>
        <v>0</v>
      </c>
      <c r="Q446" s="185">
        <v>0</v>
      </c>
      <c r="R446" s="185">
        <f t="shared" si="32"/>
        <v>0</v>
      </c>
      <c r="S446" s="185">
        <v>0</v>
      </c>
      <c r="T446" s="186">
        <f t="shared" si="33"/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7" t="s">
        <v>147</v>
      </c>
      <c r="AT446" s="187" t="s">
        <v>142</v>
      </c>
      <c r="AU446" s="187" t="s">
        <v>82</v>
      </c>
      <c r="AY446" s="19" t="s">
        <v>140</v>
      </c>
      <c r="BE446" s="188">
        <f t="shared" si="34"/>
        <v>0</v>
      </c>
      <c r="BF446" s="188">
        <f t="shared" si="35"/>
        <v>0</v>
      </c>
      <c r="BG446" s="188">
        <f t="shared" si="36"/>
        <v>0</v>
      </c>
      <c r="BH446" s="188">
        <f t="shared" si="37"/>
        <v>0</v>
      </c>
      <c r="BI446" s="188">
        <f t="shared" si="38"/>
        <v>0</v>
      </c>
      <c r="BJ446" s="19" t="s">
        <v>80</v>
      </c>
      <c r="BK446" s="188">
        <f t="shared" si="39"/>
        <v>0</v>
      </c>
      <c r="BL446" s="19" t="s">
        <v>147</v>
      </c>
      <c r="BM446" s="187" t="s">
        <v>805</v>
      </c>
    </row>
    <row r="447" spans="1:65" s="2" customFormat="1" ht="21.75" customHeight="1">
      <c r="A447" s="36"/>
      <c r="B447" s="37"/>
      <c r="C447" s="222" t="s">
        <v>806</v>
      </c>
      <c r="D447" s="222" t="s">
        <v>314</v>
      </c>
      <c r="E447" s="223" t="s">
        <v>807</v>
      </c>
      <c r="F447" s="224" t="s">
        <v>808</v>
      </c>
      <c r="G447" s="225" t="s">
        <v>507</v>
      </c>
      <c r="H447" s="226">
        <v>1</v>
      </c>
      <c r="I447" s="227"/>
      <c r="J447" s="228">
        <f t="shared" si="30"/>
        <v>0</v>
      </c>
      <c r="K447" s="224" t="s">
        <v>146</v>
      </c>
      <c r="L447" s="229"/>
      <c r="M447" s="230" t="s">
        <v>19</v>
      </c>
      <c r="N447" s="231" t="s">
        <v>43</v>
      </c>
      <c r="O447" s="66"/>
      <c r="P447" s="185">
        <f t="shared" si="31"/>
        <v>0</v>
      </c>
      <c r="Q447" s="185">
        <v>0.032</v>
      </c>
      <c r="R447" s="185">
        <f t="shared" si="32"/>
        <v>0.032</v>
      </c>
      <c r="S447" s="185">
        <v>0</v>
      </c>
      <c r="T447" s="186">
        <f t="shared" si="33"/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7" t="s">
        <v>182</v>
      </c>
      <c r="AT447" s="187" t="s">
        <v>314</v>
      </c>
      <c r="AU447" s="187" t="s">
        <v>82</v>
      </c>
      <c r="AY447" s="19" t="s">
        <v>140</v>
      </c>
      <c r="BE447" s="188">
        <f t="shared" si="34"/>
        <v>0</v>
      </c>
      <c r="BF447" s="188">
        <f t="shared" si="35"/>
        <v>0</v>
      </c>
      <c r="BG447" s="188">
        <f t="shared" si="36"/>
        <v>0</v>
      </c>
      <c r="BH447" s="188">
        <f t="shared" si="37"/>
        <v>0</v>
      </c>
      <c r="BI447" s="188">
        <f t="shared" si="38"/>
        <v>0</v>
      </c>
      <c r="BJ447" s="19" t="s">
        <v>80</v>
      </c>
      <c r="BK447" s="188">
        <f t="shared" si="39"/>
        <v>0</v>
      </c>
      <c r="BL447" s="19" t="s">
        <v>147</v>
      </c>
      <c r="BM447" s="187" t="s">
        <v>809</v>
      </c>
    </row>
    <row r="448" spans="1:65" s="2" customFormat="1" ht="24">
      <c r="A448" s="36"/>
      <c r="B448" s="37"/>
      <c r="C448" s="176" t="s">
        <v>810</v>
      </c>
      <c r="D448" s="176" t="s">
        <v>142</v>
      </c>
      <c r="E448" s="177" t="s">
        <v>811</v>
      </c>
      <c r="F448" s="178" t="s">
        <v>812</v>
      </c>
      <c r="G448" s="179" t="s">
        <v>195</v>
      </c>
      <c r="H448" s="180">
        <v>75.5</v>
      </c>
      <c r="I448" s="181"/>
      <c r="J448" s="182">
        <f t="shared" si="30"/>
        <v>0</v>
      </c>
      <c r="K448" s="178" t="s">
        <v>146</v>
      </c>
      <c r="L448" s="41"/>
      <c r="M448" s="183" t="s">
        <v>19</v>
      </c>
      <c r="N448" s="184" t="s">
        <v>43</v>
      </c>
      <c r="O448" s="66"/>
      <c r="P448" s="185">
        <f t="shared" si="31"/>
        <v>0</v>
      </c>
      <c r="Q448" s="185">
        <v>0</v>
      </c>
      <c r="R448" s="185">
        <f t="shared" si="32"/>
        <v>0</v>
      </c>
      <c r="S448" s="185">
        <v>0</v>
      </c>
      <c r="T448" s="186">
        <f t="shared" si="33"/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7" t="s">
        <v>147</v>
      </c>
      <c r="AT448" s="187" t="s">
        <v>142</v>
      </c>
      <c r="AU448" s="187" t="s">
        <v>82</v>
      </c>
      <c r="AY448" s="19" t="s">
        <v>140</v>
      </c>
      <c r="BE448" s="188">
        <f t="shared" si="34"/>
        <v>0</v>
      </c>
      <c r="BF448" s="188">
        <f t="shared" si="35"/>
        <v>0</v>
      </c>
      <c r="BG448" s="188">
        <f t="shared" si="36"/>
        <v>0</v>
      </c>
      <c r="BH448" s="188">
        <f t="shared" si="37"/>
        <v>0</v>
      </c>
      <c r="BI448" s="188">
        <f t="shared" si="38"/>
        <v>0</v>
      </c>
      <c r="BJ448" s="19" t="s">
        <v>80</v>
      </c>
      <c r="BK448" s="188">
        <f t="shared" si="39"/>
        <v>0</v>
      </c>
      <c r="BL448" s="19" t="s">
        <v>147</v>
      </c>
      <c r="BM448" s="187" t="s">
        <v>813</v>
      </c>
    </row>
    <row r="449" spans="2:51" s="13" customFormat="1" ht="11.25">
      <c r="B449" s="189"/>
      <c r="C449" s="190"/>
      <c r="D449" s="191" t="s">
        <v>149</v>
      </c>
      <c r="E449" s="192" t="s">
        <v>19</v>
      </c>
      <c r="F449" s="193" t="s">
        <v>814</v>
      </c>
      <c r="G449" s="190"/>
      <c r="H449" s="194">
        <v>75.5</v>
      </c>
      <c r="I449" s="195"/>
      <c r="J449" s="190"/>
      <c r="K449" s="190"/>
      <c r="L449" s="196"/>
      <c r="M449" s="197"/>
      <c r="N449" s="198"/>
      <c r="O449" s="198"/>
      <c r="P449" s="198"/>
      <c r="Q449" s="198"/>
      <c r="R449" s="198"/>
      <c r="S449" s="198"/>
      <c r="T449" s="199"/>
      <c r="AT449" s="200" t="s">
        <v>149</v>
      </c>
      <c r="AU449" s="200" t="s">
        <v>82</v>
      </c>
      <c r="AV449" s="13" t="s">
        <v>82</v>
      </c>
      <c r="AW449" s="13" t="s">
        <v>33</v>
      </c>
      <c r="AX449" s="13" t="s">
        <v>80</v>
      </c>
      <c r="AY449" s="200" t="s">
        <v>140</v>
      </c>
    </row>
    <row r="450" spans="1:65" s="2" customFormat="1" ht="16.5" customHeight="1">
      <c r="A450" s="36"/>
      <c r="B450" s="37"/>
      <c r="C450" s="222" t="s">
        <v>815</v>
      </c>
      <c r="D450" s="222" t="s">
        <v>314</v>
      </c>
      <c r="E450" s="223" t="s">
        <v>816</v>
      </c>
      <c r="F450" s="224" t="s">
        <v>817</v>
      </c>
      <c r="G450" s="225" t="s">
        <v>195</v>
      </c>
      <c r="H450" s="226">
        <v>76.633</v>
      </c>
      <c r="I450" s="227"/>
      <c r="J450" s="228">
        <f>ROUND(I450*H450,2)</f>
        <v>0</v>
      </c>
      <c r="K450" s="224" t="s">
        <v>19</v>
      </c>
      <c r="L450" s="229"/>
      <c r="M450" s="230" t="s">
        <v>19</v>
      </c>
      <c r="N450" s="231" t="s">
        <v>43</v>
      </c>
      <c r="O450" s="66"/>
      <c r="P450" s="185">
        <f>O450*H450</f>
        <v>0</v>
      </c>
      <c r="Q450" s="185">
        <v>0.00028</v>
      </c>
      <c r="R450" s="185">
        <f>Q450*H450</f>
        <v>0.021457239999999995</v>
      </c>
      <c r="S450" s="185">
        <v>0</v>
      </c>
      <c r="T450" s="186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7" t="s">
        <v>182</v>
      </c>
      <c r="AT450" s="187" t="s">
        <v>314</v>
      </c>
      <c r="AU450" s="187" t="s">
        <v>82</v>
      </c>
      <c r="AY450" s="19" t="s">
        <v>140</v>
      </c>
      <c r="BE450" s="188">
        <f>IF(N450="základní",J450,0)</f>
        <v>0</v>
      </c>
      <c r="BF450" s="188">
        <f>IF(N450="snížená",J450,0)</f>
        <v>0</v>
      </c>
      <c r="BG450" s="188">
        <f>IF(N450="zákl. přenesená",J450,0)</f>
        <v>0</v>
      </c>
      <c r="BH450" s="188">
        <f>IF(N450="sníž. přenesená",J450,0)</f>
        <v>0</v>
      </c>
      <c r="BI450" s="188">
        <f>IF(N450="nulová",J450,0)</f>
        <v>0</v>
      </c>
      <c r="BJ450" s="19" t="s">
        <v>80</v>
      </c>
      <c r="BK450" s="188">
        <f>ROUND(I450*H450,2)</f>
        <v>0</v>
      </c>
      <c r="BL450" s="19" t="s">
        <v>147</v>
      </c>
      <c r="BM450" s="187" t="s">
        <v>818</v>
      </c>
    </row>
    <row r="451" spans="2:51" s="13" customFormat="1" ht="11.25">
      <c r="B451" s="189"/>
      <c r="C451" s="190"/>
      <c r="D451" s="191" t="s">
        <v>149</v>
      </c>
      <c r="E451" s="190"/>
      <c r="F451" s="193" t="s">
        <v>819</v>
      </c>
      <c r="G451" s="190"/>
      <c r="H451" s="194">
        <v>76.633</v>
      </c>
      <c r="I451" s="195"/>
      <c r="J451" s="190"/>
      <c r="K451" s="190"/>
      <c r="L451" s="196"/>
      <c r="M451" s="197"/>
      <c r="N451" s="198"/>
      <c r="O451" s="198"/>
      <c r="P451" s="198"/>
      <c r="Q451" s="198"/>
      <c r="R451" s="198"/>
      <c r="S451" s="198"/>
      <c r="T451" s="199"/>
      <c r="AT451" s="200" t="s">
        <v>149</v>
      </c>
      <c r="AU451" s="200" t="s">
        <v>82</v>
      </c>
      <c r="AV451" s="13" t="s">
        <v>82</v>
      </c>
      <c r="AW451" s="13" t="s">
        <v>4</v>
      </c>
      <c r="AX451" s="13" t="s">
        <v>80</v>
      </c>
      <c r="AY451" s="200" t="s">
        <v>140</v>
      </c>
    </row>
    <row r="452" spans="1:65" s="2" customFormat="1" ht="16.5" customHeight="1">
      <c r="A452" s="36"/>
      <c r="B452" s="37"/>
      <c r="C452" s="222" t="s">
        <v>820</v>
      </c>
      <c r="D452" s="222" t="s">
        <v>314</v>
      </c>
      <c r="E452" s="223" t="s">
        <v>821</v>
      </c>
      <c r="F452" s="224" t="s">
        <v>822</v>
      </c>
      <c r="G452" s="225" t="s">
        <v>507</v>
      </c>
      <c r="H452" s="226">
        <v>9</v>
      </c>
      <c r="I452" s="227"/>
      <c r="J452" s="228">
        <f>ROUND(I452*H452,2)</f>
        <v>0</v>
      </c>
      <c r="K452" s="224" t="s">
        <v>19</v>
      </c>
      <c r="L452" s="229"/>
      <c r="M452" s="230" t="s">
        <v>19</v>
      </c>
      <c r="N452" s="231" t="s">
        <v>43</v>
      </c>
      <c r="O452" s="66"/>
      <c r="P452" s="185">
        <f>O452*H452</f>
        <v>0</v>
      </c>
      <c r="Q452" s="185">
        <v>1E-05</v>
      </c>
      <c r="R452" s="185">
        <f>Q452*H452</f>
        <v>9E-05</v>
      </c>
      <c r="S452" s="185">
        <v>0</v>
      </c>
      <c r="T452" s="186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7" t="s">
        <v>182</v>
      </c>
      <c r="AT452" s="187" t="s">
        <v>314</v>
      </c>
      <c r="AU452" s="187" t="s">
        <v>82</v>
      </c>
      <c r="AY452" s="19" t="s">
        <v>140</v>
      </c>
      <c r="BE452" s="188">
        <f>IF(N452="základní",J452,0)</f>
        <v>0</v>
      </c>
      <c r="BF452" s="188">
        <f>IF(N452="snížená",J452,0)</f>
        <v>0</v>
      </c>
      <c r="BG452" s="188">
        <f>IF(N452="zákl. přenesená",J452,0)</f>
        <v>0</v>
      </c>
      <c r="BH452" s="188">
        <f>IF(N452="sníž. přenesená",J452,0)</f>
        <v>0</v>
      </c>
      <c r="BI452" s="188">
        <f>IF(N452="nulová",J452,0)</f>
        <v>0</v>
      </c>
      <c r="BJ452" s="19" t="s">
        <v>80</v>
      </c>
      <c r="BK452" s="188">
        <f>ROUND(I452*H452,2)</f>
        <v>0</v>
      </c>
      <c r="BL452" s="19" t="s">
        <v>147</v>
      </c>
      <c r="BM452" s="187" t="s">
        <v>823</v>
      </c>
    </row>
    <row r="453" spans="2:51" s="13" customFormat="1" ht="11.25">
      <c r="B453" s="189"/>
      <c r="C453" s="190"/>
      <c r="D453" s="191" t="s">
        <v>149</v>
      </c>
      <c r="E453" s="192" t="s">
        <v>19</v>
      </c>
      <c r="F453" s="193" t="s">
        <v>824</v>
      </c>
      <c r="G453" s="190"/>
      <c r="H453" s="194">
        <v>9</v>
      </c>
      <c r="I453" s="195"/>
      <c r="J453" s="190"/>
      <c r="K453" s="190"/>
      <c r="L453" s="196"/>
      <c r="M453" s="197"/>
      <c r="N453" s="198"/>
      <c r="O453" s="198"/>
      <c r="P453" s="198"/>
      <c r="Q453" s="198"/>
      <c r="R453" s="198"/>
      <c r="S453" s="198"/>
      <c r="T453" s="199"/>
      <c r="AT453" s="200" t="s">
        <v>149</v>
      </c>
      <c r="AU453" s="200" t="s">
        <v>82</v>
      </c>
      <c r="AV453" s="13" t="s">
        <v>82</v>
      </c>
      <c r="AW453" s="13" t="s">
        <v>33</v>
      </c>
      <c r="AX453" s="13" t="s">
        <v>80</v>
      </c>
      <c r="AY453" s="200" t="s">
        <v>140</v>
      </c>
    </row>
    <row r="454" spans="1:65" s="2" customFormat="1" ht="24">
      <c r="A454" s="36"/>
      <c r="B454" s="37"/>
      <c r="C454" s="176" t="s">
        <v>825</v>
      </c>
      <c r="D454" s="176" t="s">
        <v>142</v>
      </c>
      <c r="E454" s="177" t="s">
        <v>826</v>
      </c>
      <c r="F454" s="178" t="s">
        <v>827</v>
      </c>
      <c r="G454" s="179" t="s">
        <v>195</v>
      </c>
      <c r="H454" s="180">
        <v>6.4</v>
      </c>
      <c r="I454" s="181"/>
      <c r="J454" s="182">
        <f>ROUND(I454*H454,2)</f>
        <v>0</v>
      </c>
      <c r="K454" s="178" t="s">
        <v>146</v>
      </c>
      <c r="L454" s="41"/>
      <c r="M454" s="183" t="s">
        <v>19</v>
      </c>
      <c r="N454" s="184" t="s">
        <v>43</v>
      </c>
      <c r="O454" s="66"/>
      <c r="P454" s="185">
        <f>O454*H454</f>
        <v>0</v>
      </c>
      <c r="Q454" s="185">
        <v>0</v>
      </c>
      <c r="R454" s="185">
        <f>Q454*H454</f>
        <v>0</v>
      </c>
      <c r="S454" s="185">
        <v>0</v>
      </c>
      <c r="T454" s="186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7" t="s">
        <v>147</v>
      </c>
      <c r="AT454" s="187" t="s">
        <v>142</v>
      </c>
      <c r="AU454" s="187" t="s">
        <v>82</v>
      </c>
      <c r="AY454" s="19" t="s">
        <v>140</v>
      </c>
      <c r="BE454" s="188">
        <f>IF(N454="základní",J454,0)</f>
        <v>0</v>
      </c>
      <c r="BF454" s="188">
        <f>IF(N454="snížená",J454,0)</f>
        <v>0</v>
      </c>
      <c r="BG454" s="188">
        <f>IF(N454="zákl. přenesená",J454,0)</f>
        <v>0</v>
      </c>
      <c r="BH454" s="188">
        <f>IF(N454="sníž. přenesená",J454,0)</f>
        <v>0</v>
      </c>
      <c r="BI454" s="188">
        <f>IF(N454="nulová",J454,0)</f>
        <v>0</v>
      </c>
      <c r="BJ454" s="19" t="s">
        <v>80</v>
      </c>
      <c r="BK454" s="188">
        <f>ROUND(I454*H454,2)</f>
        <v>0</v>
      </c>
      <c r="BL454" s="19" t="s">
        <v>147</v>
      </c>
      <c r="BM454" s="187" t="s">
        <v>828</v>
      </c>
    </row>
    <row r="455" spans="2:51" s="13" customFormat="1" ht="11.25">
      <c r="B455" s="189"/>
      <c r="C455" s="190"/>
      <c r="D455" s="191" t="s">
        <v>149</v>
      </c>
      <c r="E455" s="192" t="s">
        <v>19</v>
      </c>
      <c r="F455" s="193" t="s">
        <v>829</v>
      </c>
      <c r="G455" s="190"/>
      <c r="H455" s="194">
        <v>6.4</v>
      </c>
      <c r="I455" s="195"/>
      <c r="J455" s="190"/>
      <c r="K455" s="190"/>
      <c r="L455" s="196"/>
      <c r="M455" s="197"/>
      <c r="N455" s="198"/>
      <c r="O455" s="198"/>
      <c r="P455" s="198"/>
      <c r="Q455" s="198"/>
      <c r="R455" s="198"/>
      <c r="S455" s="198"/>
      <c r="T455" s="199"/>
      <c r="AT455" s="200" t="s">
        <v>149</v>
      </c>
      <c r="AU455" s="200" t="s">
        <v>82</v>
      </c>
      <c r="AV455" s="13" t="s">
        <v>82</v>
      </c>
      <c r="AW455" s="13" t="s">
        <v>33</v>
      </c>
      <c r="AX455" s="13" t="s">
        <v>80</v>
      </c>
      <c r="AY455" s="200" t="s">
        <v>140</v>
      </c>
    </row>
    <row r="456" spans="1:65" s="2" customFormat="1" ht="16.5" customHeight="1">
      <c r="A456" s="36"/>
      <c r="B456" s="37"/>
      <c r="C456" s="222" t="s">
        <v>830</v>
      </c>
      <c r="D456" s="222" t="s">
        <v>314</v>
      </c>
      <c r="E456" s="223" t="s">
        <v>831</v>
      </c>
      <c r="F456" s="224" t="s">
        <v>832</v>
      </c>
      <c r="G456" s="225" t="s">
        <v>195</v>
      </c>
      <c r="H456" s="226">
        <v>6.496</v>
      </c>
      <c r="I456" s="227"/>
      <c r="J456" s="228">
        <f>ROUND(I456*H456,2)</f>
        <v>0</v>
      </c>
      <c r="K456" s="224" t="s">
        <v>146</v>
      </c>
      <c r="L456" s="229"/>
      <c r="M456" s="230" t="s">
        <v>19</v>
      </c>
      <c r="N456" s="231" t="s">
        <v>43</v>
      </c>
      <c r="O456" s="66"/>
      <c r="P456" s="185">
        <f>O456*H456</f>
        <v>0</v>
      </c>
      <c r="Q456" s="185">
        <v>0.00318</v>
      </c>
      <c r="R456" s="185">
        <f>Q456*H456</f>
        <v>0.020657280000000004</v>
      </c>
      <c r="S456" s="185">
        <v>0</v>
      </c>
      <c r="T456" s="186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7" t="s">
        <v>182</v>
      </c>
      <c r="AT456" s="187" t="s">
        <v>314</v>
      </c>
      <c r="AU456" s="187" t="s">
        <v>82</v>
      </c>
      <c r="AY456" s="19" t="s">
        <v>140</v>
      </c>
      <c r="BE456" s="188">
        <f>IF(N456="základní",J456,0)</f>
        <v>0</v>
      </c>
      <c r="BF456" s="188">
        <f>IF(N456="snížená",J456,0)</f>
        <v>0</v>
      </c>
      <c r="BG456" s="188">
        <f>IF(N456="zákl. přenesená",J456,0)</f>
        <v>0</v>
      </c>
      <c r="BH456" s="188">
        <f>IF(N456="sníž. přenesená",J456,0)</f>
        <v>0</v>
      </c>
      <c r="BI456" s="188">
        <f>IF(N456="nulová",J456,0)</f>
        <v>0</v>
      </c>
      <c r="BJ456" s="19" t="s">
        <v>80</v>
      </c>
      <c r="BK456" s="188">
        <f>ROUND(I456*H456,2)</f>
        <v>0</v>
      </c>
      <c r="BL456" s="19" t="s">
        <v>147</v>
      </c>
      <c r="BM456" s="187" t="s">
        <v>833</v>
      </c>
    </row>
    <row r="457" spans="2:51" s="13" customFormat="1" ht="11.25">
      <c r="B457" s="189"/>
      <c r="C457" s="190"/>
      <c r="D457" s="191" t="s">
        <v>149</v>
      </c>
      <c r="E457" s="190"/>
      <c r="F457" s="193" t="s">
        <v>834</v>
      </c>
      <c r="G457" s="190"/>
      <c r="H457" s="194">
        <v>6.496</v>
      </c>
      <c r="I457" s="195"/>
      <c r="J457" s="190"/>
      <c r="K457" s="190"/>
      <c r="L457" s="196"/>
      <c r="M457" s="197"/>
      <c r="N457" s="198"/>
      <c r="O457" s="198"/>
      <c r="P457" s="198"/>
      <c r="Q457" s="198"/>
      <c r="R457" s="198"/>
      <c r="S457" s="198"/>
      <c r="T457" s="199"/>
      <c r="AT457" s="200" t="s">
        <v>149</v>
      </c>
      <c r="AU457" s="200" t="s">
        <v>82</v>
      </c>
      <c r="AV457" s="13" t="s">
        <v>82</v>
      </c>
      <c r="AW457" s="13" t="s">
        <v>4</v>
      </c>
      <c r="AX457" s="13" t="s">
        <v>80</v>
      </c>
      <c r="AY457" s="200" t="s">
        <v>140</v>
      </c>
    </row>
    <row r="458" spans="1:65" s="2" customFormat="1" ht="16.5" customHeight="1">
      <c r="A458" s="36"/>
      <c r="B458" s="37"/>
      <c r="C458" s="176" t="s">
        <v>835</v>
      </c>
      <c r="D458" s="176" t="s">
        <v>142</v>
      </c>
      <c r="E458" s="177" t="s">
        <v>836</v>
      </c>
      <c r="F458" s="178" t="s">
        <v>837</v>
      </c>
      <c r="G458" s="179" t="s">
        <v>195</v>
      </c>
      <c r="H458" s="180">
        <v>40.7</v>
      </c>
      <c r="I458" s="181"/>
      <c r="J458" s="182">
        <f>ROUND(I458*H458,2)</f>
        <v>0</v>
      </c>
      <c r="K458" s="178" t="s">
        <v>146</v>
      </c>
      <c r="L458" s="41"/>
      <c r="M458" s="183" t="s">
        <v>19</v>
      </c>
      <c r="N458" s="184" t="s">
        <v>43</v>
      </c>
      <c r="O458" s="66"/>
      <c r="P458" s="185">
        <f>O458*H458</f>
        <v>0</v>
      </c>
      <c r="Q458" s="185">
        <v>0</v>
      </c>
      <c r="R458" s="185">
        <f>Q458*H458</f>
        <v>0</v>
      </c>
      <c r="S458" s="185">
        <v>0.0055</v>
      </c>
      <c r="T458" s="186">
        <f>S458*H458</f>
        <v>0.22385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7" t="s">
        <v>147</v>
      </c>
      <c r="AT458" s="187" t="s">
        <v>142</v>
      </c>
      <c r="AU458" s="187" t="s">
        <v>82</v>
      </c>
      <c r="AY458" s="19" t="s">
        <v>140</v>
      </c>
      <c r="BE458" s="188">
        <f>IF(N458="základní",J458,0)</f>
        <v>0</v>
      </c>
      <c r="BF458" s="188">
        <f>IF(N458="snížená",J458,0)</f>
        <v>0</v>
      </c>
      <c r="BG458" s="188">
        <f>IF(N458="zákl. přenesená",J458,0)</f>
        <v>0</v>
      </c>
      <c r="BH458" s="188">
        <f>IF(N458="sníž. přenesená",J458,0)</f>
        <v>0</v>
      </c>
      <c r="BI458" s="188">
        <f>IF(N458="nulová",J458,0)</f>
        <v>0</v>
      </c>
      <c r="BJ458" s="19" t="s">
        <v>80</v>
      </c>
      <c r="BK458" s="188">
        <f>ROUND(I458*H458,2)</f>
        <v>0</v>
      </c>
      <c r="BL458" s="19" t="s">
        <v>147</v>
      </c>
      <c r="BM458" s="187" t="s">
        <v>838</v>
      </c>
    </row>
    <row r="459" spans="2:51" s="13" customFormat="1" ht="11.25">
      <c r="B459" s="189"/>
      <c r="C459" s="190"/>
      <c r="D459" s="191" t="s">
        <v>149</v>
      </c>
      <c r="E459" s="192" t="s">
        <v>19</v>
      </c>
      <c r="F459" s="193" t="s">
        <v>839</v>
      </c>
      <c r="G459" s="190"/>
      <c r="H459" s="194">
        <v>40.7</v>
      </c>
      <c r="I459" s="195"/>
      <c r="J459" s="190"/>
      <c r="K459" s="190"/>
      <c r="L459" s="196"/>
      <c r="M459" s="197"/>
      <c r="N459" s="198"/>
      <c r="O459" s="198"/>
      <c r="P459" s="198"/>
      <c r="Q459" s="198"/>
      <c r="R459" s="198"/>
      <c r="S459" s="198"/>
      <c r="T459" s="199"/>
      <c r="AT459" s="200" t="s">
        <v>149</v>
      </c>
      <c r="AU459" s="200" t="s">
        <v>82</v>
      </c>
      <c r="AV459" s="13" t="s">
        <v>82</v>
      </c>
      <c r="AW459" s="13" t="s">
        <v>33</v>
      </c>
      <c r="AX459" s="13" t="s">
        <v>80</v>
      </c>
      <c r="AY459" s="200" t="s">
        <v>140</v>
      </c>
    </row>
    <row r="460" spans="1:65" s="2" customFormat="1" ht="24">
      <c r="A460" s="36"/>
      <c r="B460" s="37"/>
      <c r="C460" s="176" t="s">
        <v>840</v>
      </c>
      <c r="D460" s="176" t="s">
        <v>142</v>
      </c>
      <c r="E460" s="177" t="s">
        <v>841</v>
      </c>
      <c r="F460" s="178" t="s">
        <v>842</v>
      </c>
      <c r="G460" s="179" t="s">
        <v>507</v>
      </c>
      <c r="H460" s="180">
        <v>1</v>
      </c>
      <c r="I460" s="181"/>
      <c r="J460" s="182">
        <f aca="true" t="shared" si="40" ref="J460:J465">ROUND(I460*H460,2)</f>
        <v>0</v>
      </c>
      <c r="K460" s="178" t="s">
        <v>146</v>
      </c>
      <c r="L460" s="41"/>
      <c r="M460" s="183" t="s">
        <v>19</v>
      </c>
      <c r="N460" s="184" t="s">
        <v>43</v>
      </c>
      <c r="O460" s="66"/>
      <c r="P460" s="185">
        <f aca="true" t="shared" si="41" ref="P460:P465">O460*H460</f>
        <v>0</v>
      </c>
      <c r="Q460" s="185">
        <v>0</v>
      </c>
      <c r="R460" s="185">
        <f aca="true" t="shared" si="42" ref="R460:R465">Q460*H460</f>
        <v>0</v>
      </c>
      <c r="S460" s="185">
        <v>0</v>
      </c>
      <c r="T460" s="186">
        <f aca="true" t="shared" si="43" ref="T460:T465"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7" t="s">
        <v>147</v>
      </c>
      <c r="AT460" s="187" t="s">
        <v>142</v>
      </c>
      <c r="AU460" s="187" t="s">
        <v>82</v>
      </c>
      <c r="AY460" s="19" t="s">
        <v>140</v>
      </c>
      <c r="BE460" s="188">
        <f aca="true" t="shared" si="44" ref="BE460:BE465">IF(N460="základní",J460,0)</f>
        <v>0</v>
      </c>
      <c r="BF460" s="188">
        <f aca="true" t="shared" si="45" ref="BF460:BF465">IF(N460="snížená",J460,0)</f>
        <v>0</v>
      </c>
      <c r="BG460" s="188">
        <f aca="true" t="shared" si="46" ref="BG460:BG465">IF(N460="zákl. přenesená",J460,0)</f>
        <v>0</v>
      </c>
      <c r="BH460" s="188">
        <f aca="true" t="shared" si="47" ref="BH460:BH465">IF(N460="sníž. přenesená",J460,0)</f>
        <v>0</v>
      </c>
      <c r="BI460" s="188">
        <f aca="true" t="shared" si="48" ref="BI460:BI465">IF(N460="nulová",J460,0)</f>
        <v>0</v>
      </c>
      <c r="BJ460" s="19" t="s">
        <v>80</v>
      </c>
      <c r="BK460" s="188">
        <f aca="true" t="shared" si="49" ref="BK460:BK465">ROUND(I460*H460,2)</f>
        <v>0</v>
      </c>
      <c r="BL460" s="19" t="s">
        <v>147</v>
      </c>
      <c r="BM460" s="187" t="s">
        <v>843</v>
      </c>
    </row>
    <row r="461" spans="1:65" s="2" customFormat="1" ht="16.5" customHeight="1">
      <c r="A461" s="36"/>
      <c r="B461" s="37"/>
      <c r="C461" s="222" t="s">
        <v>844</v>
      </c>
      <c r="D461" s="222" t="s">
        <v>314</v>
      </c>
      <c r="E461" s="223" t="s">
        <v>845</v>
      </c>
      <c r="F461" s="224" t="s">
        <v>846</v>
      </c>
      <c r="G461" s="225" t="s">
        <v>507</v>
      </c>
      <c r="H461" s="226">
        <v>1</v>
      </c>
      <c r="I461" s="227"/>
      <c r="J461" s="228">
        <f t="shared" si="40"/>
        <v>0</v>
      </c>
      <c r="K461" s="224" t="s">
        <v>19</v>
      </c>
      <c r="L461" s="229"/>
      <c r="M461" s="230" t="s">
        <v>19</v>
      </c>
      <c r="N461" s="231" t="s">
        <v>43</v>
      </c>
      <c r="O461" s="66"/>
      <c r="P461" s="185">
        <f t="shared" si="41"/>
        <v>0</v>
      </c>
      <c r="Q461" s="185">
        <v>0.00072</v>
      </c>
      <c r="R461" s="185">
        <f t="shared" si="42"/>
        <v>0.00072</v>
      </c>
      <c r="S461" s="185">
        <v>0</v>
      </c>
      <c r="T461" s="186">
        <f t="shared" si="43"/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7" t="s">
        <v>182</v>
      </c>
      <c r="AT461" s="187" t="s">
        <v>314</v>
      </c>
      <c r="AU461" s="187" t="s">
        <v>82</v>
      </c>
      <c r="AY461" s="19" t="s">
        <v>140</v>
      </c>
      <c r="BE461" s="188">
        <f t="shared" si="44"/>
        <v>0</v>
      </c>
      <c r="BF461" s="188">
        <f t="shared" si="45"/>
        <v>0</v>
      </c>
      <c r="BG461" s="188">
        <f t="shared" si="46"/>
        <v>0</v>
      </c>
      <c r="BH461" s="188">
        <f t="shared" si="47"/>
        <v>0</v>
      </c>
      <c r="BI461" s="188">
        <f t="shared" si="48"/>
        <v>0</v>
      </c>
      <c r="BJ461" s="19" t="s">
        <v>80</v>
      </c>
      <c r="BK461" s="188">
        <f t="shared" si="49"/>
        <v>0</v>
      </c>
      <c r="BL461" s="19" t="s">
        <v>147</v>
      </c>
      <c r="BM461" s="187" t="s">
        <v>847</v>
      </c>
    </row>
    <row r="462" spans="1:65" s="2" customFormat="1" ht="16.5" customHeight="1">
      <c r="A462" s="36"/>
      <c r="B462" s="37"/>
      <c r="C462" s="222" t="s">
        <v>848</v>
      </c>
      <c r="D462" s="222" t="s">
        <v>314</v>
      </c>
      <c r="E462" s="223" t="s">
        <v>849</v>
      </c>
      <c r="F462" s="224" t="s">
        <v>850</v>
      </c>
      <c r="G462" s="225" t="s">
        <v>507</v>
      </c>
      <c r="H462" s="226">
        <v>1</v>
      </c>
      <c r="I462" s="227"/>
      <c r="J462" s="228">
        <f t="shared" si="40"/>
        <v>0</v>
      </c>
      <c r="K462" s="224" t="s">
        <v>19</v>
      </c>
      <c r="L462" s="229"/>
      <c r="M462" s="230" t="s">
        <v>19</v>
      </c>
      <c r="N462" s="231" t="s">
        <v>43</v>
      </c>
      <c r="O462" s="66"/>
      <c r="P462" s="185">
        <f t="shared" si="41"/>
        <v>0</v>
      </c>
      <c r="Q462" s="185">
        <v>0.00071</v>
      </c>
      <c r="R462" s="185">
        <f t="shared" si="42"/>
        <v>0.00071</v>
      </c>
      <c r="S462" s="185">
        <v>0</v>
      </c>
      <c r="T462" s="186">
        <f t="shared" si="43"/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7" t="s">
        <v>182</v>
      </c>
      <c r="AT462" s="187" t="s">
        <v>314</v>
      </c>
      <c r="AU462" s="187" t="s">
        <v>82</v>
      </c>
      <c r="AY462" s="19" t="s">
        <v>140</v>
      </c>
      <c r="BE462" s="188">
        <f t="shared" si="44"/>
        <v>0</v>
      </c>
      <c r="BF462" s="188">
        <f t="shared" si="45"/>
        <v>0</v>
      </c>
      <c r="BG462" s="188">
        <f t="shared" si="46"/>
        <v>0</v>
      </c>
      <c r="BH462" s="188">
        <f t="shared" si="47"/>
        <v>0</v>
      </c>
      <c r="BI462" s="188">
        <f t="shared" si="48"/>
        <v>0</v>
      </c>
      <c r="BJ462" s="19" t="s">
        <v>80</v>
      </c>
      <c r="BK462" s="188">
        <f t="shared" si="49"/>
        <v>0</v>
      </c>
      <c r="BL462" s="19" t="s">
        <v>147</v>
      </c>
      <c r="BM462" s="187" t="s">
        <v>851</v>
      </c>
    </row>
    <row r="463" spans="1:65" s="2" customFormat="1" ht="24">
      <c r="A463" s="36"/>
      <c r="B463" s="37"/>
      <c r="C463" s="176" t="s">
        <v>852</v>
      </c>
      <c r="D463" s="176" t="s">
        <v>142</v>
      </c>
      <c r="E463" s="177" t="s">
        <v>853</v>
      </c>
      <c r="F463" s="178" t="s">
        <v>854</v>
      </c>
      <c r="G463" s="179" t="s">
        <v>507</v>
      </c>
      <c r="H463" s="180">
        <v>4</v>
      </c>
      <c r="I463" s="181"/>
      <c r="J463" s="182">
        <f t="shared" si="40"/>
        <v>0</v>
      </c>
      <c r="K463" s="178" t="s">
        <v>146</v>
      </c>
      <c r="L463" s="41"/>
      <c r="M463" s="183" t="s">
        <v>19</v>
      </c>
      <c r="N463" s="184" t="s">
        <v>43</v>
      </c>
      <c r="O463" s="66"/>
      <c r="P463" s="185">
        <f t="shared" si="41"/>
        <v>0</v>
      </c>
      <c r="Q463" s="185">
        <v>0</v>
      </c>
      <c r="R463" s="185">
        <f t="shared" si="42"/>
        <v>0</v>
      </c>
      <c r="S463" s="185">
        <v>0</v>
      </c>
      <c r="T463" s="186">
        <f t="shared" si="43"/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87" t="s">
        <v>147</v>
      </c>
      <c r="AT463" s="187" t="s">
        <v>142</v>
      </c>
      <c r="AU463" s="187" t="s">
        <v>82</v>
      </c>
      <c r="AY463" s="19" t="s">
        <v>140</v>
      </c>
      <c r="BE463" s="188">
        <f t="shared" si="44"/>
        <v>0</v>
      </c>
      <c r="BF463" s="188">
        <f t="shared" si="45"/>
        <v>0</v>
      </c>
      <c r="BG463" s="188">
        <f t="shared" si="46"/>
        <v>0</v>
      </c>
      <c r="BH463" s="188">
        <f t="shared" si="47"/>
        <v>0</v>
      </c>
      <c r="BI463" s="188">
        <f t="shared" si="48"/>
        <v>0</v>
      </c>
      <c r="BJ463" s="19" t="s">
        <v>80</v>
      </c>
      <c r="BK463" s="188">
        <f t="shared" si="49"/>
        <v>0</v>
      </c>
      <c r="BL463" s="19" t="s">
        <v>147</v>
      </c>
      <c r="BM463" s="187" t="s">
        <v>855</v>
      </c>
    </row>
    <row r="464" spans="1:65" s="2" customFormat="1" ht="16.5" customHeight="1">
      <c r="A464" s="36"/>
      <c r="B464" s="37"/>
      <c r="C464" s="222" t="s">
        <v>856</v>
      </c>
      <c r="D464" s="222" t="s">
        <v>314</v>
      </c>
      <c r="E464" s="223" t="s">
        <v>857</v>
      </c>
      <c r="F464" s="224" t="s">
        <v>858</v>
      </c>
      <c r="G464" s="225" t="s">
        <v>507</v>
      </c>
      <c r="H464" s="226">
        <v>4</v>
      </c>
      <c r="I464" s="227"/>
      <c r="J464" s="228">
        <f t="shared" si="40"/>
        <v>0</v>
      </c>
      <c r="K464" s="224" t="s">
        <v>19</v>
      </c>
      <c r="L464" s="229"/>
      <c r="M464" s="230" t="s">
        <v>19</v>
      </c>
      <c r="N464" s="231" t="s">
        <v>43</v>
      </c>
      <c r="O464" s="66"/>
      <c r="P464" s="185">
        <f t="shared" si="41"/>
        <v>0</v>
      </c>
      <c r="Q464" s="185">
        <v>0.00126</v>
      </c>
      <c r="R464" s="185">
        <f t="shared" si="42"/>
        <v>0.00504</v>
      </c>
      <c r="S464" s="185">
        <v>0</v>
      </c>
      <c r="T464" s="186">
        <f t="shared" si="43"/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7" t="s">
        <v>182</v>
      </c>
      <c r="AT464" s="187" t="s">
        <v>314</v>
      </c>
      <c r="AU464" s="187" t="s">
        <v>82</v>
      </c>
      <c r="AY464" s="19" t="s">
        <v>140</v>
      </c>
      <c r="BE464" s="188">
        <f t="shared" si="44"/>
        <v>0</v>
      </c>
      <c r="BF464" s="188">
        <f t="shared" si="45"/>
        <v>0</v>
      </c>
      <c r="BG464" s="188">
        <f t="shared" si="46"/>
        <v>0</v>
      </c>
      <c r="BH464" s="188">
        <f t="shared" si="47"/>
        <v>0</v>
      </c>
      <c r="BI464" s="188">
        <f t="shared" si="48"/>
        <v>0</v>
      </c>
      <c r="BJ464" s="19" t="s">
        <v>80</v>
      </c>
      <c r="BK464" s="188">
        <f t="shared" si="49"/>
        <v>0</v>
      </c>
      <c r="BL464" s="19" t="s">
        <v>147</v>
      </c>
      <c r="BM464" s="187" t="s">
        <v>859</v>
      </c>
    </row>
    <row r="465" spans="1:65" s="2" customFormat="1" ht="16.5" customHeight="1">
      <c r="A465" s="36"/>
      <c r="B465" s="37"/>
      <c r="C465" s="176" t="s">
        <v>860</v>
      </c>
      <c r="D465" s="176" t="s">
        <v>142</v>
      </c>
      <c r="E465" s="177" t="s">
        <v>861</v>
      </c>
      <c r="F465" s="178" t="s">
        <v>862</v>
      </c>
      <c r="G465" s="179" t="s">
        <v>95</v>
      </c>
      <c r="H465" s="180">
        <v>3.048</v>
      </c>
      <c r="I465" s="181"/>
      <c r="J465" s="182">
        <f t="shared" si="40"/>
        <v>0</v>
      </c>
      <c r="K465" s="178" t="s">
        <v>146</v>
      </c>
      <c r="L465" s="41"/>
      <c r="M465" s="183" t="s">
        <v>19</v>
      </c>
      <c r="N465" s="184" t="s">
        <v>43</v>
      </c>
      <c r="O465" s="66"/>
      <c r="P465" s="185">
        <f t="shared" si="41"/>
        <v>0</v>
      </c>
      <c r="Q465" s="185">
        <v>0</v>
      </c>
      <c r="R465" s="185">
        <f t="shared" si="42"/>
        <v>0</v>
      </c>
      <c r="S465" s="185">
        <v>0.36</v>
      </c>
      <c r="T465" s="186">
        <f t="shared" si="43"/>
        <v>1.09728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7" t="s">
        <v>147</v>
      </c>
      <c r="AT465" s="187" t="s">
        <v>142</v>
      </c>
      <c r="AU465" s="187" t="s">
        <v>82</v>
      </c>
      <c r="AY465" s="19" t="s">
        <v>140</v>
      </c>
      <c r="BE465" s="188">
        <f t="shared" si="44"/>
        <v>0</v>
      </c>
      <c r="BF465" s="188">
        <f t="shared" si="45"/>
        <v>0</v>
      </c>
      <c r="BG465" s="188">
        <f t="shared" si="46"/>
        <v>0</v>
      </c>
      <c r="BH465" s="188">
        <f t="shared" si="47"/>
        <v>0</v>
      </c>
      <c r="BI465" s="188">
        <f t="shared" si="48"/>
        <v>0</v>
      </c>
      <c r="BJ465" s="19" t="s">
        <v>80</v>
      </c>
      <c r="BK465" s="188">
        <f t="shared" si="49"/>
        <v>0</v>
      </c>
      <c r="BL465" s="19" t="s">
        <v>147</v>
      </c>
      <c r="BM465" s="187" t="s">
        <v>863</v>
      </c>
    </row>
    <row r="466" spans="2:51" s="13" customFormat="1" ht="11.25">
      <c r="B466" s="189"/>
      <c r="C466" s="190"/>
      <c r="D466" s="191" t="s">
        <v>149</v>
      </c>
      <c r="E466" s="192" t="s">
        <v>19</v>
      </c>
      <c r="F466" s="193" t="s">
        <v>864</v>
      </c>
      <c r="G466" s="190"/>
      <c r="H466" s="194">
        <v>1.088</v>
      </c>
      <c r="I466" s="195"/>
      <c r="J466" s="190"/>
      <c r="K466" s="190"/>
      <c r="L466" s="196"/>
      <c r="M466" s="197"/>
      <c r="N466" s="198"/>
      <c r="O466" s="198"/>
      <c r="P466" s="198"/>
      <c r="Q466" s="198"/>
      <c r="R466" s="198"/>
      <c r="S466" s="198"/>
      <c r="T466" s="199"/>
      <c r="AT466" s="200" t="s">
        <v>149</v>
      </c>
      <c r="AU466" s="200" t="s">
        <v>82</v>
      </c>
      <c r="AV466" s="13" t="s">
        <v>82</v>
      </c>
      <c r="AW466" s="13" t="s">
        <v>33</v>
      </c>
      <c r="AX466" s="13" t="s">
        <v>72</v>
      </c>
      <c r="AY466" s="200" t="s">
        <v>140</v>
      </c>
    </row>
    <row r="467" spans="2:51" s="13" customFormat="1" ht="11.25">
      <c r="B467" s="189"/>
      <c r="C467" s="190"/>
      <c r="D467" s="191" t="s">
        <v>149</v>
      </c>
      <c r="E467" s="192" t="s">
        <v>19</v>
      </c>
      <c r="F467" s="193" t="s">
        <v>865</v>
      </c>
      <c r="G467" s="190"/>
      <c r="H467" s="194">
        <v>1.96</v>
      </c>
      <c r="I467" s="195"/>
      <c r="J467" s="190"/>
      <c r="K467" s="190"/>
      <c r="L467" s="196"/>
      <c r="M467" s="197"/>
      <c r="N467" s="198"/>
      <c r="O467" s="198"/>
      <c r="P467" s="198"/>
      <c r="Q467" s="198"/>
      <c r="R467" s="198"/>
      <c r="S467" s="198"/>
      <c r="T467" s="199"/>
      <c r="AT467" s="200" t="s">
        <v>149</v>
      </c>
      <c r="AU467" s="200" t="s">
        <v>82</v>
      </c>
      <c r="AV467" s="13" t="s">
        <v>82</v>
      </c>
      <c r="AW467" s="13" t="s">
        <v>33</v>
      </c>
      <c r="AX467" s="13" t="s">
        <v>72</v>
      </c>
      <c r="AY467" s="200" t="s">
        <v>140</v>
      </c>
    </row>
    <row r="468" spans="2:51" s="14" customFormat="1" ht="11.25">
      <c r="B468" s="201"/>
      <c r="C468" s="202"/>
      <c r="D468" s="191" t="s">
        <v>149</v>
      </c>
      <c r="E468" s="203" t="s">
        <v>19</v>
      </c>
      <c r="F468" s="204" t="s">
        <v>157</v>
      </c>
      <c r="G468" s="202"/>
      <c r="H468" s="205">
        <v>3.048</v>
      </c>
      <c r="I468" s="206"/>
      <c r="J468" s="202"/>
      <c r="K468" s="202"/>
      <c r="L468" s="207"/>
      <c r="M468" s="208"/>
      <c r="N468" s="209"/>
      <c r="O468" s="209"/>
      <c r="P468" s="209"/>
      <c r="Q468" s="209"/>
      <c r="R468" s="209"/>
      <c r="S468" s="209"/>
      <c r="T468" s="210"/>
      <c r="AT468" s="211" t="s">
        <v>149</v>
      </c>
      <c r="AU468" s="211" t="s">
        <v>82</v>
      </c>
      <c r="AV468" s="14" t="s">
        <v>147</v>
      </c>
      <c r="AW468" s="14" t="s">
        <v>33</v>
      </c>
      <c r="AX468" s="14" t="s">
        <v>80</v>
      </c>
      <c r="AY468" s="211" t="s">
        <v>140</v>
      </c>
    </row>
    <row r="469" spans="1:65" s="2" customFormat="1" ht="21.75" customHeight="1">
      <c r="A469" s="36"/>
      <c r="B469" s="37"/>
      <c r="C469" s="176" t="s">
        <v>866</v>
      </c>
      <c r="D469" s="176" t="s">
        <v>142</v>
      </c>
      <c r="E469" s="177" t="s">
        <v>867</v>
      </c>
      <c r="F469" s="178" t="s">
        <v>868</v>
      </c>
      <c r="G469" s="179" t="s">
        <v>507</v>
      </c>
      <c r="H469" s="180">
        <v>5</v>
      </c>
      <c r="I469" s="181"/>
      <c r="J469" s="182">
        <f>ROUND(I469*H469,2)</f>
        <v>0</v>
      </c>
      <c r="K469" s="178" t="s">
        <v>146</v>
      </c>
      <c r="L469" s="41"/>
      <c r="M469" s="183" t="s">
        <v>19</v>
      </c>
      <c r="N469" s="184" t="s">
        <v>43</v>
      </c>
      <c r="O469" s="66"/>
      <c r="P469" s="185">
        <f>O469*H469</f>
        <v>0</v>
      </c>
      <c r="Q469" s="185">
        <v>0</v>
      </c>
      <c r="R469" s="185">
        <f>Q469*H469</f>
        <v>0</v>
      </c>
      <c r="S469" s="185">
        <v>0</v>
      </c>
      <c r="T469" s="186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7" t="s">
        <v>147</v>
      </c>
      <c r="AT469" s="187" t="s">
        <v>142</v>
      </c>
      <c r="AU469" s="187" t="s">
        <v>82</v>
      </c>
      <c r="AY469" s="19" t="s">
        <v>140</v>
      </c>
      <c r="BE469" s="188">
        <f>IF(N469="základní",J469,0)</f>
        <v>0</v>
      </c>
      <c r="BF469" s="188">
        <f>IF(N469="snížená",J469,0)</f>
        <v>0</v>
      </c>
      <c r="BG469" s="188">
        <f>IF(N469="zákl. přenesená",J469,0)</f>
        <v>0</v>
      </c>
      <c r="BH469" s="188">
        <f>IF(N469="sníž. přenesená",J469,0)</f>
        <v>0</v>
      </c>
      <c r="BI469" s="188">
        <f>IF(N469="nulová",J469,0)</f>
        <v>0</v>
      </c>
      <c r="BJ469" s="19" t="s">
        <v>80</v>
      </c>
      <c r="BK469" s="188">
        <f>ROUND(I469*H469,2)</f>
        <v>0</v>
      </c>
      <c r="BL469" s="19" t="s">
        <v>147</v>
      </c>
      <c r="BM469" s="187" t="s">
        <v>869</v>
      </c>
    </row>
    <row r="470" spans="1:65" s="2" customFormat="1" ht="24">
      <c r="A470" s="36"/>
      <c r="B470" s="37"/>
      <c r="C470" s="176" t="s">
        <v>870</v>
      </c>
      <c r="D470" s="176" t="s">
        <v>142</v>
      </c>
      <c r="E470" s="177" t="s">
        <v>871</v>
      </c>
      <c r="F470" s="178" t="s">
        <v>872</v>
      </c>
      <c r="G470" s="179" t="s">
        <v>507</v>
      </c>
      <c r="H470" s="180">
        <v>9</v>
      </c>
      <c r="I470" s="181"/>
      <c r="J470" s="182">
        <f>ROUND(I470*H470,2)</f>
        <v>0</v>
      </c>
      <c r="K470" s="178" t="s">
        <v>146</v>
      </c>
      <c r="L470" s="41"/>
      <c r="M470" s="183" t="s">
        <v>19</v>
      </c>
      <c r="N470" s="184" t="s">
        <v>43</v>
      </c>
      <c r="O470" s="66"/>
      <c r="P470" s="185">
        <f>O470*H470</f>
        <v>0</v>
      </c>
      <c r="Q470" s="185">
        <v>0.00072</v>
      </c>
      <c r="R470" s="185">
        <f>Q470*H470</f>
        <v>0.0064800000000000005</v>
      </c>
      <c r="S470" s="185">
        <v>0</v>
      </c>
      <c r="T470" s="186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7" t="s">
        <v>147</v>
      </c>
      <c r="AT470" s="187" t="s">
        <v>142</v>
      </c>
      <c r="AU470" s="187" t="s">
        <v>82</v>
      </c>
      <c r="AY470" s="19" t="s">
        <v>140</v>
      </c>
      <c r="BE470" s="188">
        <f>IF(N470="základní",J470,0)</f>
        <v>0</v>
      </c>
      <c r="BF470" s="188">
        <f>IF(N470="snížená",J470,0)</f>
        <v>0</v>
      </c>
      <c r="BG470" s="188">
        <f>IF(N470="zákl. přenesená",J470,0)</f>
        <v>0</v>
      </c>
      <c r="BH470" s="188">
        <f>IF(N470="sníž. přenesená",J470,0)</f>
        <v>0</v>
      </c>
      <c r="BI470" s="188">
        <f>IF(N470="nulová",J470,0)</f>
        <v>0</v>
      </c>
      <c r="BJ470" s="19" t="s">
        <v>80</v>
      </c>
      <c r="BK470" s="188">
        <f>ROUND(I470*H470,2)</f>
        <v>0</v>
      </c>
      <c r="BL470" s="19" t="s">
        <v>147</v>
      </c>
      <c r="BM470" s="187" t="s">
        <v>873</v>
      </c>
    </row>
    <row r="471" spans="2:51" s="13" customFormat="1" ht="11.25">
      <c r="B471" s="189"/>
      <c r="C471" s="190"/>
      <c r="D471" s="191" t="s">
        <v>149</v>
      </c>
      <c r="E471" s="192" t="s">
        <v>19</v>
      </c>
      <c r="F471" s="193" t="s">
        <v>824</v>
      </c>
      <c r="G471" s="190"/>
      <c r="H471" s="194">
        <v>9</v>
      </c>
      <c r="I471" s="195"/>
      <c r="J471" s="190"/>
      <c r="K471" s="190"/>
      <c r="L471" s="196"/>
      <c r="M471" s="197"/>
      <c r="N471" s="198"/>
      <c r="O471" s="198"/>
      <c r="P471" s="198"/>
      <c r="Q471" s="198"/>
      <c r="R471" s="198"/>
      <c r="S471" s="198"/>
      <c r="T471" s="199"/>
      <c r="AT471" s="200" t="s">
        <v>149</v>
      </c>
      <c r="AU471" s="200" t="s">
        <v>82</v>
      </c>
      <c r="AV471" s="13" t="s">
        <v>82</v>
      </c>
      <c r="AW471" s="13" t="s">
        <v>33</v>
      </c>
      <c r="AX471" s="13" t="s">
        <v>80</v>
      </c>
      <c r="AY471" s="200" t="s">
        <v>140</v>
      </c>
    </row>
    <row r="472" spans="1:65" s="2" customFormat="1" ht="16.5" customHeight="1">
      <c r="A472" s="36"/>
      <c r="B472" s="37"/>
      <c r="C472" s="222" t="s">
        <v>874</v>
      </c>
      <c r="D472" s="222" t="s">
        <v>314</v>
      </c>
      <c r="E472" s="223" t="s">
        <v>875</v>
      </c>
      <c r="F472" s="224" t="s">
        <v>876</v>
      </c>
      <c r="G472" s="225" t="s">
        <v>507</v>
      </c>
      <c r="H472" s="226">
        <v>9</v>
      </c>
      <c r="I472" s="227"/>
      <c r="J472" s="228">
        <f>ROUND(I472*H472,2)</f>
        <v>0</v>
      </c>
      <c r="K472" s="224" t="s">
        <v>19</v>
      </c>
      <c r="L472" s="229"/>
      <c r="M472" s="230" t="s">
        <v>19</v>
      </c>
      <c r="N472" s="231" t="s">
        <v>43</v>
      </c>
      <c r="O472" s="66"/>
      <c r="P472" s="185">
        <f>O472*H472</f>
        <v>0</v>
      </c>
      <c r="Q472" s="185">
        <v>0.00393</v>
      </c>
      <c r="R472" s="185">
        <f>Q472*H472</f>
        <v>0.035370000000000006</v>
      </c>
      <c r="S472" s="185">
        <v>0</v>
      </c>
      <c r="T472" s="186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7" t="s">
        <v>182</v>
      </c>
      <c r="AT472" s="187" t="s">
        <v>314</v>
      </c>
      <c r="AU472" s="187" t="s">
        <v>82</v>
      </c>
      <c r="AY472" s="19" t="s">
        <v>140</v>
      </c>
      <c r="BE472" s="188">
        <f>IF(N472="základní",J472,0)</f>
        <v>0</v>
      </c>
      <c r="BF472" s="188">
        <f>IF(N472="snížená",J472,0)</f>
        <v>0</v>
      </c>
      <c r="BG472" s="188">
        <f>IF(N472="zákl. přenesená",J472,0)</f>
        <v>0</v>
      </c>
      <c r="BH472" s="188">
        <f>IF(N472="sníž. přenesená",J472,0)</f>
        <v>0</v>
      </c>
      <c r="BI472" s="188">
        <f>IF(N472="nulová",J472,0)</f>
        <v>0</v>
      </c>
      <c r="BJ472" s="19" t="s">
        <v>80</v>
      </c>
      <c r="BK472" s="188">
        <f>ROUND(I472*H472,2)</f>
        <v>0</v>
      </c>
      <c r="BL472" s="19" t="s">
        <v>147</v>
      </c>
      <c r="BM472" s="187" t="s">
        <v>877</v>
      </c>
    </row>
    <row r="473" spans="2:51" s="15" customFormat="1" ht="11.25">
      <c r="B473" s="212"/>
      <c r="C473" s="213"/>
      <c r="D473" s="191" t="s">
        <v>149</v>
      </c>
      <c r="E473" s="214" t="s">
        <v>19</v>
      </c>
      <c r="F473" s="215" t="s">
        <v>878</v>
      </c>
      <c r="G473" s="213"/>
      <c r="H473" s="214" t="s">
        <v>19</v>
      </c>
      <c r="I473" s="216"/>
      <c r="J473" s="213"/>
      <c r="K473" s="213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149</v>
      </c>
      <c r="AU473" s="221" t="s">
        <v>82</v>
      </c>
      <c r="AV473" s="15" t="s">
        <v>80</v>
      </c>
      <c r="AW473" s="15" t="s">
        <v>33</v>
      </c>
      <c r="AX473" s="15" t="s">
        <v>72</v>
      </c>
      <c r="AY473" s="221" t="s">
        <v>140</v>
      </c>
    </row>
    <row r="474" spans="2:51" s="13" customFormat="1" ht="11.25">
      <c r="B474" s="189"/>
      <c r="C474" s="190"/>
      <c r="D474" s="191" t="s">
        <v>149</v>
      </c>
      <c r="E474" s="192" t="s">
        <v>19</v>
      </c>
      <c r="F474" s="193" t="s">
        <v>824</v>
      </c>
      <c r="G474" s="190"/>
      <c r="H474" s="194">
        <v>9</v>
      </c>
      <c r="I474" s="195"/>
      <c r="J474" s="190"/>
      <c r="K474" s="190"/>
      <c r="L474" s="196"/>
      <c r="M474" s="197"/>
      <c r="N474" s="198"/>
      <c r="O474" s="198"/>
      <c r="P474" s="198"/>
      <c r="Q474" s="198"/>
      <c r="R474" s="198"/>
      <c r="S474" s="198"/>
      <c r="T474" s="199"/>
      <c r="AT474" s="200" t="s">
        <v>149</v>
      </c>
      <c r="AU474" s="200" t="s">
        <v>82</v>
      </c>
      <c r="AV474" s="13" t="s">
        <v>82</v>
      </c>
      <c r="AW474" s="13" t="s">
        <v>33</v>
      </c>
      <c r="AX474" s="13" t="s">
        <v>80</v>
      </c>
      <c r="AY474" s="200" t="s">
        <v>140</v>
      </c>
    </row>
    <row r="475" spans="1:65" s="2" customFormat="1" ht="16.5" customHeight="1">
      <c r="A475" s="36"/>
      <c r="B475" s="37"/>
      <c r="C475" s="222" t="s">
        <v>879</v>
      </c>
      <c r="D475" s="222" t="s">
        <v>314</v>
      </c>
      <c r="E475" s="223" t="s">
        <v>880</v>
      </c>
      <c r="F475" s="224" t="s">
        <v>881</v>
      </c>
      <c r="G475" s="225" t="s">
        <v>507</v>
      </c>
      <c r="H475" s="226">
        <v>9</v>
      </c>
      <c r="I475" s="227"/>
      <c r="J475" s="228">
        <f>ROUND(I475*H475,2)</f>
        <v>0</v>
      </c>
      <c r="K475" s="224" t="s">
        <v>19</v>
      </c>
      <c r="L475" s="229"/>
      <c r="M475" s="230" t="s">
        <v>19</v>
      </c>
      <c r="N475" s="231" t="s">
        <v>43</v>
      </c>
      <c r="O475" s="66"/>
      <c r="P475" s="185">
        <f>O475*H475</f>
        <v>0</v>
      </c>
      <c r="Q475" s="185">
        <v>0.0033</v>
      </c>
      <c r="R475" s="185">
        <f>Q475*H475</f>
        <v>0.0297</v>
      </c>
      <c r="S475" s="185">
        <v>0</v>
      </c>
      <c r="T475" s="186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7" t="s">
        <v>182</v>
      </c>
      <c r="AT475" s="187" t="s">
        <v>314</v>
      </c>
      <c r="AU475" s="187" t="s">
        <v>82</v>
      </c>
      <c r="AY475" s="19" t="s">
        <v>140</v>
      </c>
      <c r="BE475" s="188">
        <f>IF(N475="základní",J475,0)</f>
        <v>0</v>
      </c>
      <c r="BF475" s="188">
        <f>IF(N475="snížená",J475,0)</f>
        <v>0</v>
      </c>
      <c r="BG475" s="188">
        <f>IF(N475="zákl. přenesená",J475,0)</f>
        <v>0</v>
      </c>
      <c r="BH475" s="188">
        <f>IF(N475="sníž. přenesená",J475,0)</f>
        <v>0</v>
      </c>
      <c r="BI475" s="188">
        <f>IF(N475="nulová",J475,0)</f>
        <v>0</v>
      </c>
      <c r="BJ475" s="19" t="s">
        <v>80</v>
      </c>
      <c r="BK475" s="188">
        <f>ROUND(I475*H475,2)</f>
        <v>0</v>
      </c>
      <c r="BL475" s="19" t="s">
        <v>147</v>
      </c>
      <c r="BM475" s="187" t="s">
        <v>882</v>
      </c>
    </row>
    <row r="476" spans="2:51" s="15" customFormat="1" ht="11.25">
      <c r="B476" s="212"/>
      <c r="C476" s="213"/>
      <c r="D476" s="191" t="s">
        <v>149</v>
      </c>
      <c r="E476" s="214" t="s">
        <v>19</v>
      </c>
      <c r="F476" s="215" t="s">
        <v>878</v>
      </c>
      <c r="G476" s="213"/>
      <c r="H476" s="214" t="s">
        <v>19</v>
      </c>
      <c r="I476" s="216"/>
      <c r="J476" s="213"/>
      <c r="K476" s="213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149</v>
      </c>
      <c r="AU476" s="221" t="s">
        <v>82</v>
      </c>
      <c r="AV476" s="15" t="s">
        <v>80</v>
      </c>
      <c r="AW476" s="15" t="s">
        <v>33</v>
      </c>
      <c r="AX476" s="15" t="s">
        <v>72</v>
      </c>
      <c r="AY476" s="221" t="s">
        <v>140</v>
      </c>
    </row>
    <row r="477" spans="2:51" s="13" customFormat="1" ht="11.25">
      <c r="B477" s="189"/>
      <c r="C477" s="190"/>
      <c r="D477" s="191" t="s">
        <v>149</v>
      </c>
      <c r="E477" s="192" t="s">
        <v>19</v>
      </c>
      <c r="F477" s="193" t="s">
        <v>824</v>
      </c>
      <c r="G477" s="190"/>
      <c r="H477" s="194">
        <v>9</v>
      </c>
      <c r="I477" s="195"/>
      <c r="J477" s="190"/>
      <c r="K477" s="190"/>
      <c r="L477" s="196"/>
      <c r="M477" s="197"/>
      <c r="N477" s="198"/>
      <c r="O477" s="198"/>
      <c r="P477" s="198"/>
      <c r="Q477" s="198"/>
      <c r="R477" s="198"/>
      <c r="S477" s="198"/>
      <c r="T477" s="199"/>
      <c r="AT477" s="200" t="s">
        <v>149</v>
      </c>
      <c r="AU477" s="200" t="s">
        <v>82</v>
      </c>
      <c r="AV477" s="13" t="s">
        <v>82</v>
      </c>
      <c r="AW477" s="13" t="s">
        <v>33</v>
      </c>
      <c r="AX477" s="13" t="s">
        <v>80</v>
      </c>
      <c r="AY477" s="200" t="s">
        <v>140</v>
      </c>
    </row>
    <row r="478" spans="1:65" s="2" customFormat="1" ht="24">
      <c r="A478" s="36"/>
      <c r="B478" s="37"/>
      <c r="C478" s="176" t="s">
        <v>883</v>
      </c>
      <c r="D478" s="176" t="s">
        <v>142</v>
      </c>
      <c r="E478" s="177" t="s">
        <v>884</v>
      </c>
      <c r="F478" s="178" t="s">
        <v>885</v>
      </c>
      <c r="G478" s="179" t="s">
        <v>507</v>
      </c>
      <c r="H478" s="180">
        <v>4</v>
      </c>
      <c r="I478" s="181"/>
      <c r="J478" s="182">
        <f>ROUND(I478*H478,2)</f>
        <v>0</v>
      </c>
      <c r="K478" s="178" t="s">
        <v>146</v>
      </c>
      <c r="L478" s="41"/>
      <c r="M478" s="183" t="s">
        <v>19</v>
      </c>
      <c r="N478" s="184" t="s">
        <v>43</v>
      </c>
      <c r="O478" s="66"/>
      <c r="P478" s="185">
        <f>O478*H478</f>
        <v>0</v>
      </c>
      <c r="Q478" s="185">
        <v>0.00162</v>
      </c>
      <c r="R478" s="185">
        <f>Q478*H478</f>
        <v>0.00648</v>
      </c>
      <c r="S478" s="185">
        <v>0</v>
      </c>
      <c r="T478" s="186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7" t="s">
        <v>147</v>
      </c>
      <c r="AT478" s="187" t="s">
        <v>142</v>
      </c>
      <c r="AU478" s="187" t="s">
        <v>82</v>
      </c>
      <c r="AY478" s="19" t="s">
        <v>140</v>
      </c>
      <c r="BE478" s="188">
        <f>IF(N478="základní",J478,0)</f>
        <v>0</v>
      </c>
      <c r="BF478" s="188">
        <f>IF(N478="snížená",J478,0)</f>
        <v>0</v>
      </c>
      <c r="BG478" s="188">
        <f>IF(N478="zákl. přenesená",J478,0)</f>
        <v>0</v>
      </c>
      <c r="BH478" s="188">
        <f>IF(N478="sníž. přenesená",J478,0)</f>
        <v>0</v>
      </c>
      <c r="BI478" s="188">
        <f>IF(N478="nulová",J478,0)</f>
        <v>0</v>
      </c>
      <c r="BJ478" s="19" t="s">
        <v>80</v>
      </c>
      <c r="BK478" s="188">
        <f>ROUND(I478*H478,2)</f>
        <v>0</v>
      </c>
      <c r="BL478" s="19" t="s">
        <v>147</v>
      </c>
      <c r="BM478" s="187" t="s">
        <v>886</v>
      </c>
    </row>
    <row r="479" spans="1:65" s="2" customFormat="1" ht="16.5" customHeight="1">
      <c r="A479" s="36"/>
      <c r="B479" s="37"/>
      <c r="C479" s="222" t="s">
        <v>887</v>
      </c>
      <c r="D479" s="222" t="s">
        <v>314</v>
      </c>
      <c r="E479" s="223" t="s">
        <v>888</v>
      </c>
      <c r="F479" s="224" t="s">
        <v>889</v>
      </c>
      <c r="G479" s="225" t="s">
        <v>507</v>
      </c>
      <c r="H479" s="226">
        <v>4</v>
      </c>
      <c r="I479" s="227"/>
      <c r="J479" s="228">
        <f>ROUND(I479*H479,2)</f>
        <v>0</v>
      </c>
      <c r="K479" s="224" t="s">
        <v>19</v>
      </c>
      <c r="L479" s="229"/>
      <c r="M479" s="230" t="s">
        <v>19</v>
      </c>
      <c r="N479" s="231" t="s">
        <v>43</v>
      </c>
      <c r="O479" s="66"/>
      <c r="P479" s="185">
        <f>O479*H479</f>
        <v>0</v>
      </c>
      <c r="Q479" s="185">
        <v>0.01847</v>
      </c>
      <c r="R479" s="185">
        <f>Q479*H479</f>
        <v>0.07388</v>
      </c>
      <c r="S479" s="185">
        <v>0</v>
      </c>
      <c r="T479" s="186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7" t="s">
        <v>182</v>
      </c>
      <c r="AT479" s="187" t="s">
        <v>314</v>
      </c>
      <c r="AU479" s="187" t="s">
        <v>82</v>
      </c>
      <c r="AY479" s="19" t="s">
        <v>140</v>
      </c>
      <c r="BE479" s="188">
        <f>IF(N479="základní",J479,0)</f>
        <v>0</v>
      </c>
      <c r="BF479" s="188">
        <f>IF(N479="snížená",J479,0)</f>
        <v>0</v>
      </c>
      <c r="BG479" s="188">
        <f>IF(N479="zákl. přenesená",J479,0)</f>
        <v>0</v>
      </c>
      <c r="BH479" s="188">
        <f>IF(N479="sníž. přenesená",J479,0)</f>
        <v>0</v>
      </c>
      <c r="BI479" s="188">
        <f>IF(N479="nulová",J479,0)</f>
        <v>0</v>
      </c>
      <c r="BJ479" s="19" t="s">
        <v>80</v>
      </c>
      <c r="BK479" s="188">
        <f>ROUND(I479*H479,2)</f>
        <v>0</v>
      </c>
      <c r="BL479" s="19" t="s">
        <v>147</v>
      </c>
      <c r="BM479" s="187" t="s">
        <v>890</v>
      </c>
    </row>
    <row r="480" spans="2:51" s="13" customFormat="1" ht="11.25">
      <c r="B480" s="189"/>
      <c r="C480" s="190"/>
      <c r="D480" s="191" t="s">
        <v>149</v>
      </c>
      <c r="E480" s="192" t="s">
        <v>19</v>
      </c>
      <c r="F480" s="193" t="s">
        <v>891</v>
      </c>
      <c r="G480" s="190"/>
      <c r="H480" s="194">
        <v>4</v>
      </c>
      <c r="I480" s="195"/>
      <c r="J480" s="190"/>
      <c r="K480" s="190"/>
      <c r="L480" s="196"/>
      <c r="M480" s="197"/>
      <c r="N480" s="198"/>
      <c r="O480" s="198"/>
      <c r="P480" s="198"/>
      <c r="Q480" s="198"/>
      <c r="R480" s="198"/>
      <c r="S480" s="198"/>
      <c r="T480" s="199"/>
      <c r="AT480" s="200" t="s">
        <v>149</v>
      </c>
      <c r="AU480" s="200" t="s">
        <v>82</v>
      </c>
      <c r="AV480" s="13" t="s">
        <v>82</v>
      </c>
      <c r="AW480" s="13" t="s">
        <v>33</v>
      </c>
      <c r="AX480" s="13" t="s">
        <v>80</v>
      </c>
      <c r="AY480" s="200" t="s">
        <v>140</v>
      </c>
    </row>
    <row r="481" spans="1:65" s="2" customFormat="1" ht="16.5" customHeight="1">
      <c r="A481" s="36"/>
      <c r="B481" s="37"/>
      <c r="C481" s="222" t="s">
        <v>892</v>
      </c>
      <c r="D481" s="222" t="s">
        <v>314</v>
      </c>
      <c r="E481" s="223" t="s">
        <v>893</v>
      </c>
      <c r="F481" s="224" t="s">
        <v>894</v>
      </c>
      <c r="G481" s="225" t="s">
        <v>507</v>
      </c>
      <c r="H481" s="226">
        <v>4</v>
      </c>
      <c r="I481" s="227"/>
      <c r="J481" s="228">
        <f>ROUND(I481*H481,2)</f>
        <v>0</v>
      </c>
      <c r="K481" s="224" t="s">
        <v>19</v>
      </c>
      <c r="L481" s="229"/>
      <c r="M481" s="230" t="s">
        <v>19</v>
      </c>
      <c r="N481" s="231" t="s">
        <v>43</v>
      </c>
      <c r="O481" s="66"/>
      <c r="P481" s="185">
        <f>O481*H481</f>
        <v>0</v>
      </c>
      <c r="Q481" s="185">
        <v>0.0073</v>
      </c>
      <c r="R481" s="185">
        <f>Q481*H481</f>
        <v>0.0292</v>
      </c>
      <c r="S481" s="185">
        <v>0</v>
      </c>
      <c r="T481" s="186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7" t="s">
        <v>182</v>
      </c>
      <c r="AT481" s="187" t="s">
        <v>314</v>
      </c>
      <c r="AU481" s="187" t="s">
        <v>82</v>
      </c>
      <c r="AY481" s="19" t="s">
        <v>140</v>
      </c>
      <c r="BE481" s="188">
        <f>IF(N481="základní",J481,0)</f>
        <v>0</v>
      </c>
      <c r="BF481" s="188">
        <f>IF(N481="snížená",J481,0)</f>
        <v>0</v>
      </c>
      <c r="BG481" s="188">
        <f>IF(N481="zákl. přenesená",J481,0)</f>
        <v>0</v>
      </c>
      <c r="BH481" s="188">
        <f>IF(N481="sníž. přenesená",J481,0)</f>
        <v>0</v>
      </c>
      <c r="BI481" s="188">
        <f>IF(N481="nulová",J481,0)</f>
        <v>0</v>
      </c>
      <c r="BJ481" s="19" t="s">
        <v>80</v>
      </c>
      <c r="BK481" s="188">
        <f>ROUND(I481*H481,2)</f>
        <v>0</v>
      </c>
      <c r="BL481" s="19" t="s">
        <v>147</v>
      </c>
      <c r="BM481" s="187" t="s">
        <v>895</v>
      </c>
    </row>
    <row r="482" spans="2:51" s="13" customFormat="1" ht="11.25">
      <c r="B482" s="189"/>
      <c r="C482" s="190"/>
      <c r="D482" s="191" t="s">
        <v>149</v>
      </c>
      <c r="E482" s="192" t="s">
        <v>19</v>
      </c>
      <c r="F482" s="193" t="s">
        <v>896</v>
      </c>
      <c r="G482" s="190"/>
      <c r="H482" s="194">
        <v>4</v>
      </c>
      <c r="I482" s="195"/>
      <c r="J482" s="190"/>
      <c r="K482" s="190"/>
      <c r="L482" s="196"/>
      <c r="M482" s="197"/>
      <c r="N482" s="198"/>
      <c r="O482" s="198"/>
      <c r="P482" s="198"/>
      <c r="Q482" s="198"/>
      <c r="R482" s="198"/>
      <c r="S482" s="198"/>
      <c r="T482" s="199"/>
      <c r="AT482" s="200" t="s">
        <v>149</v>
      </c>
      <c r="AU482" s="200" t="s">
        <v>82</v>
      </c>
      <c r="AV482" s="13" t="s">
        <v>82</v>
      </c>
      <c r="AW482" s="13" t="s">
        <v>33</v>
      </c>
      <c r="AX482" s="13" t="s">
        <v>80</v>
      </c>
      <c r="AY482" s="200" t="s">
        <v>140</v>
      </c>
    </row>
    <row r="483" spans="1:65" s="2" customFormat="1" ht="16.5" customHeight="1">
      <c r="A483" s="36"/>
      <c r="B483" s="37"/>
      <c r="C483" s="176" t="s">
        <v>897</v>
      </c>
      <c r="D483" s="176" t="s">
        <v>142</v>
      </c>
      <c r="E483" s="177" t="s">
        <v>898</v>
      </c>
      <c r="F483" s="178" t="s">
        <v>899</v>
      </c>
      <c r="G483" s="179" t="s">
        <v>507</v>
      </c>
      <c r="H483" s="180">
        <v>3</v>
      </c>
      <c r="I483" s="181"/>
      <c r="J483" s="182">
        <f>ROUND(I483*H483,2)</f>
        <v>0</v>
      </c>
      <c r="K483" s="178" t="s">
        <v>146</v>
      </c>
      <c r="L483" s="41"/>
      <c r="M483" s="183" t="s">
        <v>19</v>
      </c>
      <c r="N483" s="184" t="s">
        <v>43</v>
      </c>
      <c r="O483" s="66"/>
      <c r="P483" s="185">
        <f>O483*H483</f>
        <v>0</v>
      </c>
      <c r="Q483" s="185">
        <v>0.00036</v>
      </c>
      <c r="R483" s="185">
        <f>Q483*H483</f>
        <v>0.00108</v>
      </c>
      <c r="S483" s="185">
        <v>0</v>
      </c>
      <c r="T483" s="186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7" t="s">
        <v>147</v>
      </c>
      <c r="AT483" s="187" t="s">
        <v>142</v>
      </c>
      <c r="AU483" s="187" t="s">
        <v>82</v>
      </c>
      <c r="AY483" s="19" t="s">
        <v>140</v>
      </c>
      <c r="BE483" s="188">
        <f>IF(N483="základní",J483,0)</f>
        <v>0</v>
      </c>
      <c r="BF483" s="188">
        <f>IF(N483="snížená",J483,0)</f>
        <v>0</v>
      </c>
      <c r="BG483" s="188">
        <f>IF(N483="zákl. přenesená",J483,0)</f>
        <v>0</v>
      </c>
      <c r="BH483" s="188">
        <f>IF(N483="sníž. přenesená",J483,0)</f>
        <v>0</v>
      </c>
      <c r="BI483" s="188">
        <f>IF(N483="nulová",J483,0)</f>
        <v>0</v>
      </c>
      <c r="BJ483" s="19" t="s">
        <v>80</v>
      </c>
      <c r="BK483" s="188">
        <f>ROUND(I483*H483,2)</f>
        <v>0</v>
      </c>
      <c r="BL483" s="19" t="s">
        <v>147</v>
      </c>
      <c r="BM483" s="187" t="s">
        <v>900</v>
      </c>
    </row>
    <row r="484" spans="1:65" s="2" customFormat="1" ht="16.5" customHeight="1">
      <c r="A484" s="36"/>
      <c r="B484" s="37"/>
      <c r="C484" s="222" t="s">
        <v>901</v>
      </c>
      <c r="D484" s="222" t="s">
        <v>314</v>
      </c>
      <c r="E484" s="223" t="s">
        <v>902</v>
      </c>
      <c r="F484" s="224" t="s">
        <v>903</v>
      </c>
      <c r="G484" s="225" t="s">
        <v>507</v>
      </c>
      <c r="H484" s="226">
        <v>3</v>
      </c>
      <c r="I484" s="227"/>
      <c r="J484" s="228">
        <f>ROUND(I484*H484,2)</f>
        <v>0</v>
      </c>
      <c r="K484" s="224" t="s">
        <v>19</v>
      </c>
      <c r="L484" s="229"/>
      <c r="M484" s="230" t="s">
        <v>19</v>
      </c>
      <c r="N484" s="231" t="s">
        <v>43</v>
      </c>
      <c r="O484" s="66"/>
      <c r="P484" s="185">
        <f>O484*H484</f>
        <v>0</v>
      </c>
      <c r="Q484" s="185">
        <v>0.043</v>
      </c>
      <c r="R484" s="185">
        <f>Q484*H484</f>
        <v>0.129</v>
      </c>
      <c r="S484" s="185">
        <v>0</v>
      </c>
      <c r="T484" s="186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7" t="s">
        <v>182</v>
      </c>
      <c r="AT484" s="187" t="s">
        <v>314</v>
      </c>
      <c r="AU484" s="187" t="s">
        <v>82</v>
      </c>
      <c r="AY484" s="19" t="s">
        <v>140</v>
      </c>
      <c r="BE484" s="188">
        <f>IF(N484="základní",J484,0)</f>
        <v>0</v>
      </c>
      <c r="BF484" s="188">
        <f>IF(N484="snížená",J484,0)</f>
        <v>0</v>
      </c>
      <c r="BG484" s="188">
        <f>IF(N484="zákl. přenesená",J484,0)</f>
        <v>0</v>
      </c>
      <c r="BH484" s="188">
        <f>IF(N484="sníž. přenesená",J484,0)</f>
        <v>0</v>
      </c>
      <c r="BI484" s="188">
        <f>IF(N484="nulová",J484,0)</f>
        <v>0</v>
      </c>
      <c r="BJ484" s="19" t="s">
        <v>80</v>
      </c>
      <c r="BK484" s="188">
        <f>ROUND(I484*H484,2)</f>
        <v>0</v>
      </c>
      <c r="BL484" s="19" t="s">
        <v>147</v>
      </c>
      <c r="BM484" s="187" t="s">
        <v>904</v>
      </c>
    </row>
    <row r="485" spans="2:51" s="13" customFormat="1" ht="11.25">
      <c r="B485" s="189"/>
      <c r="C485" s="190"/>
      <c r="D485" s="191" t="s">
        <v>149</v>
      </c>
      <c r="E485" s="192" t="s">
        <v>19</v>
      </c>
      <c r="F485" s="193" t="s">
        <v>905</v>
      </c>
      <c r="G485" s="190"/>
      <c r="H485" s="194">
        <v>3</v>
      </c>
      <c r="I485" s="195"/>
      <c r="J485" s="190"/>
      <c r="K485" s="190"/>
      <c r="L485" s="196"/>
      <c r="M485" s="197"/>
      <c r="N485" s="198"/>
      <c r="O485" s="198"/>
      <c r="P485" s="198"/>
      <c r="Q485" s="198"/>
      <c r="R485" s="198"/>
      <c r="S485" s="198"/>
      <c r="T485" s="199"/>
      <c r="AT485" s="200" t="s">
        <v>149</v>
      </c>
      <c r="AU485" s="200" t="s">
        <v>82</v>
      </c>
      <c r="AV485" s="13" t="s">
        <v>82</v>
      </c>
      <c r="AW485" s="13" t="s">
        <v>33</v>
      </c>
      <c r="AX485" s="13" t="s">
        <v>80</v>
      </c>
      <c r="AY485" s="200" t="s">
        <v>140</v>
      </c>
    </row>
    <row r="486" spans="1:65" s="2" customFormat="1" ht="24">
      <c r="A486" s="36"/>
      <c r="B486" s="37"/>
      <c r="C486" s="176" t="s">
        <v>906</v>
      </c>
      <c r="D486" s="176" t="s">
        <v>142</v>
      </c>
      <c r="E486" s="177" t="s">
        <v>907</v>
      </c>
      <c r="F486" s="178" t="s">
        <v>908</v>
      </c>
      <c r="G486" s="179" t="s">
        <v>507</v>
      </c>
      <c r="H486" s="180">
        <v>8</v>
      </c>
      <c r="I486" s="181"/>
      <c r="J486" s="182">
        <f>ROUND(I486*H486,2)</f>
        <v>0</v>
      </c>
      <c r="K486" s="178" t="s">
        <v>146</v>
      </c>
      <c r="L486" s="41"/>
      <c r="M486" s="183" t="s">
        <v>19</v>
      </c>
      <c r="N486" s="184" t="s">
        <v>43</v>
      </c>
      <c r="O486" s="66"/>
      <c r="P486" s="185">
        <f>O486*H486</f>
        <v>0</v>
      </c>
      <c r="Q486" s="185">
        <v>0.00165</v>
      </c>
      <c r="R486" s="185">
        <f>Q486*H486</f>
        <v>0.0132</v>
      </c>
      <c r="S486" s="185">
        <v>0</v>
      </c>
      <c r="T486" s="186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7" t="s">
        <v>147</v>
      </c>
      <c r="AT486" s="187" t="s">
        <v>142</v>
      </c>
      <c r="AU486" s="187" t="s">
        <v>82</v>
      </c>
      <c r="AY486" s="19" t="s">
        <v>140</v>
      </c>
      <c r="BE486" s="188">
        <f>IF(N486="základní",J486,0)</f>
        <v>0</v>
      </c>
      <c r="BF486" s="188">
        <f>IF(N486="snížená",J486,0)</f>
        <v>0</v>
      </c>
      <c r="BG486" s="188">
        <f>IF(N486="zákl. přenesená",J486,0)</f>
        <v>0</v>
      </c>
      <c r="BH486" s="188">
        <f>IF(N486="sníž. přenesená",J486,0)</f>
        <v>0</v>
      </c>
      <c r="BI486" s="188">
        <f>IF(N486="nulová",J486,0)</f>
        <v>0</v>
      </c>
      <c r="BJ486" s="19" t="s">
        <v>80</v>
      </c>
      <c r="BK486" s="188">
        <f>ROUND(I486*H486,2)</f>
        <v>0</v>
      </c>
      <c r="BL486" s="19" t="s">
        <v>147</v>
      </c>
      <c r="BM486" s="187" t="s">
        <v>909</v>
      </c>
    </row>
    <row r="487" spans="1:65" s="2" customFormat="1" ht="16.5" customHeight="1">
      <c r="A487" s="36"/>
      <c r="B487" s="37"/>
      <c r="C487" s="222" t="s">
        <v>910</v>
      </c>
      <c r="D487" s="222" t="s">
        <v>314</v>
      </c>
      <c r="E487" s="223" t="s">
        <v>911</v>
      </c>
      <c r="F487" s="224" t="s">
        <v>912</v>
      </c>
      <c r="G487" s="225" t="s">
        <v>507</v>
      </c>
      <c r="H487" s="226">
        <v>8</v>
      </c>
      <c r="I487" s="227"/>
      <c r="J487" s="228">
        <f>ROUND(I487*H487,2)</f>
        <v>0</v>
      </c>
      <c r="K487" s="224" t="s">
        <v>19</v>
      </c>
      <c r="L487" s="229"/>
      <c r="M487" s="230" t="s">
        <v>19</v>
      </c>
      <c r="N487" s="231" t="s">
        <v>43</v>
      </c>
      <c r="O487" s="66"/>
      <c r="P487" s="185">
        <f>O487*H487</f>
        <v>0</v>
      </c>
      <c r="Q487" s="185">
        <v>0.02444</v>
      </c>
      <c r="R487" s="185">
        <f>Q487*H487</f>
        <v>0.19552</v>
      </c>
      <c r="S487" s="185">
        <v>0</v>
      </c>
      <c r="T487" s="186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7" t="s">
        <v>182</v>
      </c>
      <c r="AT487" s="187" t="s">
        <v>314</v>
      </c>
      <c r="AU487" s="187" t="s">
        <v>82</v>
      </c>
      <c r="AY487" s="19" t="s">
        <v>140</v>
      </c>
      <c r="BE487" s="188">
        <f>IF(N487="základní",J487,0)</f>
        <v>0</v>
      </c>
      <c r="BF487" s="188">
        <f>IF(N487="snížená",J487,0)</f>
        <v>0</v>
      </c>
      <c r="BG487" s="188">
        <f>IF(N487="zákl. přenesená",J487,0)</f>
        <v>0</v>
      </c>
      <c r="BH487" s="188">
        <f>IF(N487="sníž. přenesená",J487,0)</f>
        <v>0</v>
      </c>
      <c r="BI487" s="188">
        <f>IF(N487="nulová",J487,0)</f>
        <v>0</v>
      </c>
      <c r="BJ487" s="19" t="s">
        <v>80</v>
      </c>
      <c r="BK487" s="188">
        <f>ROUND(I487*H487,2)</f>
        <v>0</v>
      </c>
      <c r="BL487" s="19" t="s">
        <v>147</v>
      </c>
      <c r="BM487" s="187" t="s">
        <v>913</v>
      </c>
    </row>
    <row r="488" spans="2:51" s="13" customFormat="1" ht="11.25">
      <c r="B488" s="189"/>
      <c r="C488" s="190"/>
      <c r="D488" s="191" t="s">
        <v>149</v>
      </c>
      <c r="E488" s="192" t="s">
        <v>19</v>
      </c>
      <c r="F488" s="193" t="s">
        <v>914</v>
      </c>
      <c r="G488" s="190"/>
      <c r="H488" s="194">
        <v>8</v>
      </c>
      <c r="I488" s="195"/>
      <c r="J488" s="190"/>
      <c r="K488" s="190"/>
      <c r="L488" s="196"/>
      <c r="M488" s="197"/>
      <c r="N488" s="198"/>
      <c r="O488" s="198"/>
      <c r="P488" s="198"/>
      <c r="Q488" s="198"/>
      <c r="R488" s="198"/>
      <c r="S488" s="198"/>
      <c r="T488" s="199"/>
      <c r="AT488" s="200" t="s">
        <v>149</v>
      </c>
      <c r="AU488" s="200" t="s">
        <v>82</v>
      </c>
      <c r="AV488" s="13" t="s">
        <v>82</v>
      </c>
      <c r="AW488" s="13" t="s">
        <v>33</v>
      </c>
      <c r="AX488" s="13" t="s">
        <v>80</v>
      </c>
      <c r="AY488" s="200" t="s">
        <v>140</v>
      </c>
    </row>
    <row r="489" spans="1:65" s="2" customFormat="1" ht="16.5" customHeight="1">
      <c r="A489" s="36"/>
      <c r="B489" s="37"/>
      <c r="C489" s="222" t="s">
        <v>915</v>
      </c>
      <c r="D489" s="222" t="s">
        <v>314</v>
      </c>
      <c r="E489" s="223" t="s">
        <v>893</v>
      </c>
      <c r="F489" s="224" t="s">
        <v>894</v>
      </c>
      <c r="G489" s="225" t="s">
        <v>507</v>
      </c>
      <c r="H489" s="226">
        <v>8</v>
      </c>
      <c r="I489" s="227"/>
      <c r="J489" s="228">
        <f>ROUND(I489*H489,2)</f>
        <v>0</v>
      </c>
      <c r="K489" s="224" t="s">
        <v>19</v>
      </c>
      <c r="L489" s="229"/>
      <c r="M489" s="230" t="s">
        <v>19</v>
      </c>
      <c r="N489" s="231" t="s">
        <v>43</v>
      </c>
      <c r="O489" s="66"/>
      <c r="P489" s="185">
        <f>O489*H489</f>
        <v>0</v>
      </c>
      <c r="Q489" s="185">
        <v>0.0073</v>
      </c>
      <c r="R489" s="185">
        <f>Q489*H489</f>
        <v>0.0584</v>
      </c>
      <c r="S489" s="185">
        <v>0</v>
      </c>
      <c r="T489" s="186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7" t="s">
        <v>182</v>
      </c>
      <c r="AT489" s="187" t="s">
        <v>314</v>
      </c>
      <c r="AU489" s="187" t="s">
        <v>82</v>
      </c>
      <c r="AY489" s="19" t="s">
        <v>140</v>
      </c>
      <c r="BE489" s="188">
        <f>IF(N489="základní",J489,0)</f>
        <v>0</v>
      </c>
      <c r="BF489" s="188">
        <f>IF(N489="snížená",J489,0)</f>
        <v>0</v>
      </c>
      <c r="BG489" s="188">
        <f>IF(N489="zákl. přenesená",J489,0)</f>
        <v>0</v>
      </c>
      <c r="BH489" s="188">
        <f>IF(N489="sníž. přenesená",J489,0)</f>
        <v>0</v>
      </c>
      <c r="BI489" s="188">
        <f>IF(N489="nulová",J489,0)</f>
        <v>0</v>
      </c>
      <c r="BJ489" s="19" t="s">
        <v>80</v>
      </c>
      <c r="BK489" s="188">
        <f>ROUND(I489*H489,2)</f>
        <v>0</v>
      </c>
      <c r="BL489" s="19" t="s">
        <v>147</v>
      </c>
      <c r="BM489" s="187" t="s">
        <v>916</v>
      </c>
    </row>
    <row r="490" spans="2:51" s="13" customFormat="1" ht="11.25">
      <c r="B490" s="189"/>
      <c r="C490" s="190"/>
      <c r="D490" s="191" t="s">
        <v>149</v>
      </c>
      <c r="E490" s="192" t="s">
        <v>19</v>
      </c>
      <c r="F490" s="193" t="s">
        <v>917</v>
      </c>
      <c r="G490" s="190"/>
      <c r="H490" s="194">
        <v>8</v>
      </c>
      <c r="I490" s="195"/>
      <c r="J490" s="190"/>
      <c r="K490" s="190"/>
      <c r="L490" s="196"/>
      <c r="M490" s="197"/>
      <c r="N490" s="198"/>
      <c r="O490" s="198"/>
      <c r="P490" s="198"/>
      <c r="Q490" s="198"/>
      <c r="R490" s="198"/>
      <c r="S490" s="198"/>
      <c r="T490" s="199"/>
      <c r="AT490" s="200" t="s">
        <v>149</v>
      </c>
      <c r="AU490" s="200" t="s">
        <v>82</v>
      </c>
      <c r="AV490" s="13" t="s">
        <v>82</v>
      </c>
      <c r="AW490" s="13" t="s">
        <v>33</v>
      </c>
      <c r="AX490" s="13" t="s">
        <v>80</v>
      </c>
      <c r="AY490" s="200" t="s">
        <v>140</v>
      </c>
    </row>
    <row r="491" spans="1:65" s="2" customFormat="1" ht="24">
      <c r="A491" s="36"/>
      <c r="B491" s="37"/>
      <c r="C491" s="176" t="s">
        <v>918</v>
      </c>
      <c r="D491" s="176" t="s">
        <v>142</v>
      </c>
      <c r="E491" s="177" t="s">
        <v>919</v>
      </c>
      <c r="F491" s="178" t="s">
        <v>920</v>
      </c>
      <c r="G491" s="179" t="s">
        <v>507</v>
      </c>
      <c r="H491" s="180">
        <v>1</v>
      </c>
      <c r="I491" s="181"/>
      <c r="J491" s="182">
        <f>ROUND(I491*H491,2)</f>
        <v>0</v>
      </c>
      <c r="K491" s="178" t="s">
        <v>146</v>
      </c>
      <c r="L491" s="41"/>
      <c r="M491" s="183" t="s">
        <v>19</v>
      </c>
      <c r="N491" s="184" t="s">
        <v>43</v>
      </c>
      <c r="O491" s="66"/>
      <c r="P491" s="185">
        <f>O491*H491</f>
        <v>0</v>
      </c>
      <c r="Q491" s="185">
        <v>0.00165</v>
      </c>
      <c r="R491" s="185">
        <f>Q491*H491</f>
        <v>0.00165</v>
      </c>
      <c r="S491" s="185">
        <v>0</v>
      </c>
      <c r="T491" s="186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7" t="s">
        <v>147</v>
      </c>
      <c r="AT491" s="187" t="s">
        <v>142</v>
      </c>
      <c r="AU491" s="187" t="s">
        <v>82</v>
      </c>
      <c r="AY491" s="19" t="s">
        <v>140</v>
      </c>
      <c r="BE491" s="188">
        <f>IF(N491="základní",J491,0)</f>
        <v>0</v>
      </c>
      <c r="BF491" s="188">
        <f>IF(N491="snížená",J491,0)</f>
        <v>0</v>
      </c>
      <c r="BG491" s="188">
        <f>IF(N491="zákl. přenesená",J491,0)</f>
        <v>0</v>
      </c>
      <c r="BH491" s="188">
        <f>IF(N491="sníž. přenesená",J491,0)</f>
        <v>0</v>
      </c>
      <c r="BI491" s="188">
        <f>IF(N491="nulová",J491,0)</f>
        <v>0</v>
      </c>
      <c r="BJ491" s="19" t="s">
        <v>80</v>
      </c>
      <c r="BK491" s="188">
        <f>ROUND(I491*H491,2)</f>
        <v>0</v>
      </c>
      <c r="BL491" s="19" t="s">
        <v>147</v>
      </c>
      <c r="BM491" s="187" t="s">
        <v>921</v>
      </c>
    </row>
    <row r="492" spans="1:65" s="2" customFormat="1" ht="16.5" customHeight="1">
      <c r="A492" s="36"/>
      <c r="B492" s="37"/>
      <c r="C492" s="222" t="s">
        <v>922</v>
      </c>
      <c r="D492" s="222" t="s">
        <v>314</v>
      </c>
      <c r="E492" s="223" t="s">
        <v>911</v>
      </c>
      <c r="F492" s="224" t="s">
        <v>912</v>
      </c>
      <c r="G492" s="225" t="s">
        <v>507</v>
      </c>
      <c r="H492" s="226">
        <v>1</v>
      </c>
      <c r="I492" s="227"/>
      <c r="J492" s="228">
        <f>ROUND(I492*H492,2)</f>
        <v>0</v>
      </c>
      <c r="K492" s="224" t="s">
        <v>19</v>
      </c>
      <c r="L492" s="229"/>
      <c r="M492" s="230" t="s">
        <v>19</v>
      </c>
      <c r="N492" s="231" t="s">
        <v>43</v>
      </c>
      <c r="O492" s="66"/>
      <c r="P492" s="185">
        <f>O492*H492</f>
        <v>0</v>
      </c>
      <c r="Q492" s="185">
        <v>0.02444</v>
      </c>
      <c r="R492" s="185">
        <f>Q492*H492</f>
        <v>0.02444</v>
      </c>
      <c r="S492" s="185">
        <v>0</v>
      </c>
      <c r="T492" s="186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7" t="s">
        <v>182</v>
      </c>
      <c r="AT492" s="187" t="s">
        <v>314</v>
      </c>
      <c r="AU492" s="187" t="s">
        <v>82</v>
      </c>
      <c r="AY492" s="19" t="s">
        <v>140</v>
      </c>
      <c r="BE492" s="188">
        <f>IF(N492="základní",J492,0)</f>
        <v>0</v>
      </c>
      <c r="BF492" s="188">
        <f>IF(N492="snížená",J492,0)</f>
        <v>0</v>
      </c>
      <c r="BG492" s="188">
        <f>IF(N492="zákl. přenesená",J492,0)</f>
        <v>0</v>
      </c>
      <c r="BH492" s="188">
        <f>IF(N492="sníž. přenesená",J492,0)</f>
        <v>0</v>
      </c>
      <c r="BI492" s="188">
        <f>IF(N492="nulová",J492,0)</f>
        <v>0</v>
      </c>
      <c r="BJ492" s="19" t="s">
        <v>80</v>
      </c>
      <c r="BK492" s="188">
        <f>ROUND(I492*H492,2)</f>
        <v>0</v>
      </c>
      <c r="BL492" s="19" t="s">
        <v>147</v>
      </c>
      <c r="BM492" s="187" t="s">
        <v>923</v>
      </c>
    </row>
    <row r="493" spans="2:51" s="13" customFormat="1" ht="11.25">
      <c r="B493" s="189"/>
      <c r="C493" s="190"/>
      <c r="D493" s="191" t="s">
        <v>149</v>
      </c>
      <c r="E493" s="192" t="s">
        <v>19</v>
      </c>
      <c r="F493" s="193" t="s">
        <v>924</v>
      </c>
      <c r="G493" s="190"/>
      <c r="H493" s="194">
        <v>1</v>
      </c>
      <c r="I493" s="195"/>
      <c r="J493" s="190"/>
      <c r="K493" s="190"/>
      <c r="L493" s="196"/>
      <c r="M493" s="197"/>
      <c r="N493" s="198"/>
      <c r="O493" s="198"/>
      <c r="P493" s="198"/>
      <c r="Q493" s="198"/>
      <c r="R493" s="198"/>
      <c r="S493" s="198"/>
      <c r="T493" s="199"/>
      <c r="AT493" s="200" t="s">
        <v>149</v>
      </c>
      <c r="AU493" s="200" t="s">
        <v>82</v>
      </c>
      <c r="AV493" s="13" t="s">
        <v>82</v>
      </c>
      <c r="AW493" s="13" t="s">
        <v>33</v>
      </c>
      <c r="AX493" s="13" t="s">
        <v>80</v>
      </c>
      <c r="AY493" s="200" t="s">
        <v>140</v>
      </c>
    </row>
    <row r="494" spans="1:65" s="2" customFormat="1" ht="16.5" customHeight="1">
      <c r="A494" s="36"/>
      <c r="B494" s="37"/>
      <c r="C494" s="222" t="s">
        <v>925</v>
      </c>
      <c r="D494" s="222" t="s">
        <v>314</v>
      </c>
      <c r="E494" s="223" t="s">
        <v>926</v>
      </c>
      <c r="F494" s="224" t="s">
        <v>927</v>
      </c>
      <c r="G494" s="225" t="s">
        <v>507</v>
      </c>
      <c r="H494" s="226">
        <v>1</v>
      </c>
      <c r="I494" s="227"/>
      <c r="J494" s="228">
        <f>ROUND(I494*H494,2)</f>
        <v>0</v>
      </c>
      <c r="K494" s="224" t="s">
        <v>19</v>
      </c>
      <c r="L494" s="229"/>
      <c r="M494" s="230" t="s">
        <v>19</v>
      </c>
      <c r="N494" s="231" t="s">
        <v>43</v>
      </c>
      <c r="O494" s="66"/>
      <c r="P494" s="185">
        <f>O494*H494</f>
        <v>0</v>
      </c>
      <c r="Q494" s="185">
        <v>0.00145</v>
      </c>
      <c r="R494" s="185">
        <f>Q494*H494</f>
        <v>0.00145</v>
      </c>
      <c r="S494" s="185">
        <v>0</v>
      </c>
      <c r="T494" s="186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7" t="s">
        <v>182</v>
      </c>
      <c r="AT494" s="187" t="s">
        <v>314</v>
      </c>
      <c r="AU494" s="187" t="s">
        <v>82</v>
      </c>
      <c r="AY494" s="19" t="s">
        <v>140</v>
      </c>
      <c r="BE494" s="188">
        <f>IF(N494="základní",J494,0)</f>
        <v>0</v>
      </c>
      <c r="BF494" s="188">
        <f>IF(N494="snížená",J494,0)</f>
        <v>0</v>
      </c>
      <c r="BG494" s="188">
        <f>IF(N494="zákl. přenesená",J494,0)</f>
        <v>0</v>
      </c>
      <c r="BH494" s="188">
        <f>IF(N494="sníž. přenesená",J494,0)</f>
        <v>0</v>
      </c>
      <c r="BI494" s="188">
        <f>IF(N494="nulová",J494,0)</f>
        <v>0</v>
      </c>
      <c r="BJ494" s="19" t="s">
        <v>80</v>
      </c>
      <c r="BK494" s="188">
        <f>ROUND(I494*H494,2)</f>
        <v>0</v>
      </c>
      <c r="BL494" s="19" t="s">
        <v>147</v>
      </c>
      <c r="BM494" s="187" t="s">
        <v>928</v>
      </c>
    </row>
    <row r="495" spans="2:51" s="13" customFormat="1" ht="11.25">
      <c r="B495" s="189"/>
      <c r="C495" s="190"/>
      <c r="D495" s="191" t="s">
        <v>149</v>
      </c>
      <c r="E495" s="192" t="s">
        <v>19</v>
      </c>
      <c r="F495" s="193" t="s">
        <v>929</v>
      </c>
      <c r="G495" s="190"/>
      <c r="H495" s="194">
        <v>1</v>
      </c>
      <c r="I495" s="195"/>
      <c r="J495" s="190"/>
      <c r="K495" s="190"/>
      <c r="L495" s="196"/>
      <c r="M495" s="197"/>
      <c r="N495" s="198"/>
      <c r="O495" s="198"/>
      <c r="P495" s="198"/>
      <c r="Q495" s="198"/>
      <c r="R495" s="198"/>
      <c r="S495" s="198"/>
      <c r="T495" s="199"/>
      <c r="AT495" s="200" t="s">
        <v>149</v>
      </c>
      <c r="AU495" s="200" t="s">
        <v>82</v>
      </c>
      <c r="AV495" s="13" t="s">
        <v>82</v>
      </c>
      <c r="AW495" s="13" t="s">
        <v>33</v>
      </c>
      <c r="AX495" s="13" t="s">
        <v>80</v>
      </c>
      <c r="AY495" s="200" t="s">
        <v>140</v>
      </c>
    </row>
    <row r="496" spans="1:65" s="2" customFormat="1" ht="24">
      <c r="A496" s="36"/>
      <c r="B496" s="37"/>
      <c r="C496" s="176" t="s">
        <v>930</v>
      </c>
      <c r="D496" s="176" t="s">
        <v>142</v>
      </c>
      <c r="E496" s="177" t="s">
        <v>931</v>
      </c>
      <c r="F496" s="178" t="s">
        <v>932</v>
      </c>
      <c r="G496" s="179" t="s">
        <v>507</v>
      </c>
      <c r="H496" s="180">
        <v>1</v>
      </c>
      <c r="I496" s="181"/>
      <c r="J496" s="182">
        <f>ROUND(I496*H496,2)</f>
        <v>0</v>
      </c>
      <c r="K496" s="178" t="s">
        <v>146</v>
      </c>
      <c r="L496" s="41"/>
      <c r="M496" s="183" t="s">
        <v>19</v>
      </c>
      <c r="N496" s="184" t="s">
        <v>43</v>
      </c>
      <c r="O496" s="66"/>
      <c r="P496" s="185">
        <f>O496*H496</f>
        <v>0</v>
      </c>
      <c r="Q496" s="185">
        <v>0</v>
      </c>
      <c r="R496" s="185">
        <f>Q496*H496</f>
        <v>0</v>
      </c>
      <c r="S496" s="185">
        <v>0.0236</v>
      </c>
      <c r="T496" s="186">
        <f>S496*H496</f>
        <v>0.0236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7" t="s">
        <v>147</v>
      </c>
      <c r="AT496" s="187" t="s">
        <v>142</v>
      </c>
      <c r="AU496" s="187" t="s">
        <v>82</v>
      </c>
      <c r="AY496" s="19" t="s">
        <v>140</v>
      </c>
      <c r="BE496" s="188">
        <f>IF(N496="základní",J496,0)</f>
        <v>0</v>
      </c>
      <c r="BF496" s="188">
        <f>IF(N496="snížená",J496,0)</f>
        <v>0</v>
      </c>
      <c r="BG496" s="188">
        <f>IF(N496="zákl. přenesená",J496,0)</f>
        <v>0</v>
      </c>
      <c r="BH496" s="188">
        <f>IF(N496="sníž. přenesená",J496,0)</f>
        <v>0</v>
      </c>
      <c r="BI496" s="188">
        <f>IF(N496="nulová",J496,0)</f>
        <v>0</v>
      </c>
      <c r="BJ496" s="19" t="s">
        <v>80</v>
      </c>
      <c r="BK496" s="188">
        <f>ROUND(I496*H496,2)</f>
        <v>0</v>
      </c>
      <c r="BL496" s="19" t="s">
        <v>147</v>
      </c>
      <c r="BM496" s="187" t="s">
        <v>933</v>
      </c>
    </row>
    <row r="497" spans="2:51" s="13" customFormat="1" ht="11.25">
      <c r="B497" s="189"/>
      <c r="C497" s="190"/>
      <c r="D497" s="191" t="s">
        <v>149</v>
      </c>
      <c r="E497" s="192" t="s">
        <v>19</v>
      </c>
      <c r="F497" s="193" t="s">
        <v>934</v>
      </c>
      <c r="G497" s="190"/>
      <c r="H497" s="194">
        <v>1</v>
      </c>
      <c r="I497" s="195"/>
      <c r="J497" s="190"/>
      <c r="K497" s="190"/>
      <c r="L497" s="196"/>
      <c r="M497" s="197"/>
      <c r="N497" s="198"/>
      <c r="O497" s="198"/>
      <c r="P497" s="198"/>
      <c r="Q497" s="198"/>
      <c r="R497" s="198"/>
      <c r="S497" s="198"/>
      <c r="T497" s="199"/>
      <c r="AT497" s="200" t="s">
        <v>149</v>
      </c>
      <c r="AU497" s="200" t="s">
        <v>82</v>
      </c>
      <c r="AV497" s="13" t="s">
        <v>82</v>
      </c>
      <c r="AW497" s="13" t="s">
        <v>33</v>
      </c>
      <c r="AX497" s="13" t="s">
        <v>80</v>
      </c>
      <c r="AY497" s="200" t="s">
        <v>140</v>
      </c>
    </row>
    <row r="498" spans="1:65" s="2" customFormat="1" ht="24">
      <c r="A498" s="36"/>
      <c r="B498" s="37"/>
      <c r="C498" s="176" t="s">
        <v>935</v>
      </c>
      <c r="D498" s="176" t="s">
        <v>142</v>
      </c>
      <c r="E498" s="177" t="s">
        <v>936</v>
      </c>
      <c r="F498" s="178" t="s">
        <v>937</v>
      </c>
      <c r="G498" s="179" t="s">
        <v>507</v>
      </c>
      <c r="H498" s="180">
        <v>2</v>
      </c>
      <c r="I498" s="181"/>
      <c r="J498" s="182">
        <f>ROUND(I498*H498,2)</f>
        <v>0</v>
      </c>
      <c r="K498" s="178" t="s">
        <v>146</v>
      </c>
      <c r="L498" s="41"/>
      <c r="M498" s="183" t="s">
        <v>19</v>
      </c>
      <c r="N498" s="184" t="s">
        <v>43</v>
      </c>
      <c r="O498" s="66"/>
      <c r="P498" s="185">
        <f>O498*H498</f>
        <v>0</v>
      </c>
      <c r="Q498" s="185">
        <v>0</v>
      </c>
      <c r="R498" s="185">
        <f>Q498*H498</f>
        <v>0</v>
      </c>
      <c r="S498" s="185">
        <v>0.04185</v>
      </c>
      <c r="T498" s="186">
        <f>S498*H498</f>
        <v>0.0837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7" t="s">
        <v>147</v>
      </c>
      <c r="AT498" s="187" t="s">
        <v>142</v>
      </c>
      <c r="AU498" s="187" t="s">
        <v>82</v>
      </c>
      <c r="AY498" s="19" t="s">
        <v>140</v>
      </c>
      <c r="BE498" s="188">
        <f>IF(N498="základní",J498,0)</f>
        <v>0</v>
      </c>
      <c r="BF498" s="188">
        <f>IF(N498="snížená",J498,0)</f>
        <v>0</v>
      </c>
      <c r="BG498" s="188">
        <f>IF(N498="zákl. přenesená",J498,0)</f>
        <v>0</v>
      </c>
      <c r="BH498" s="188">
        <f>IF(N498="sníž. přenesená",J498,0)</f>
        <v>0</v>
      </c>
      <c r="BI498" s="188">
        <f>IF(N498="nulová",J498,0)</f>
        <v>0</v>
      </c>
      <c r="BJ498" s="19" t="s">
        <v>80</v>
      </c>
      <c r="BK498" s="188">
        <f>ROUND(I498*H498,2)</f>
        <v>0</v>
      </c>
      <c r="BL498" s="19" t="s">
        <v>147</v>
      </c>
      <c r="BM498" s="187" t="s">
        <v>938</v>
      </c>
    </row>
    <row r="499" spans="2:51" s="13" customFormat="1" ht="11.25">
      <c r="B499" s="189"/>
      <c r="C499" s="190"/>
      <c r="D499" s="191" t="s">
        <v>149</v>
      </c>
      <c r="E499" s="192" t="s">
        <v>19</v>
      </c>
      <c r="F499" s="193" t="s">
        <v>939</v>
      </c>
      <c r="G499" s="190"/>
      <c r="H499" s="194">
        <v>2</v>
      </c>
      <c r="I499" s="195"/>
      <c r="J499" s="190"/>
      <c r="K499" s="190"/>
      <c r="L499" s="196"/>
      <c r="M499" s="197"/>
      <c r="N499" s="198"/>
      <c r="O499" s="198"/>
      <c r="P499" s="198"/>
      <c r="Q499" s="198"/>
      <c r="R499" s="198"/>
      <c r="S499" s="198"/>
      <c r="T499" s="199"/>
      <c r="AT499" s="200" t="s">
        <v>149</v>
      </c>
      <c r="AU499" s="200" t="s">
        <v>82</v>
      </c>
      <c r="AV499" s="13" t="s">
        <v>82</v>
      </c>
      <c r="AW499" s="13" t="s">
        <v>33</v>
      </c>
      <c r="AX499" s="13" t="s">
        <v>80</v>
      </c>
      <c r="AY499" s="200" t="s">
        <v>140</v>
      </c>
    </row>
    <row r="500" spans="1:65" s="2" customFormat="1" ht="24">
      <c r="A500" s="36"/>
      <c r="B500" s="37"/>
      <c r="C500" s="176" t="s">
        <v>940</v>
      </c>
      <c r="D500" s="176" t="s">
        <v>142</v>
      </c>
      <c r="E500" s="177" t="s">
        <v>941</v>
      </c>
      <c r="F500" s="178" t="s">
        <v>942</v>
      </c>
      <c r="G500" s="179" t="s">
        <v>507</v>
      </c>
      <c r="H500" s="180">
        <v>9</v>
      </c>
      <c r="I500" s="181"/>
      <c r="J500" s="182">
        <f>ROUND(I500*H500,2)</f>
        <v>0</v>
      </c>
      <c r="K500" s="178" t="s">
        <v>146</v>
      </c>
      <c r="L500" s="41"/>
      <c r="M500" s="183" t="s">
        <v>19</v>
      </c>
      <c r="N500" s="184" t="s">
        <v>43</v>
      </c>
      <c r="O500" s="66"/>
      <c r="P500" s="185">
        <f>O500*H500</f>
        <v>0</v>
      </c>
      <c r="Q500" s="185">
        <v>0</v>
      </c>
      <c r="R500" s="185">
        <f>Q500*H500</f>
        <v>0</v>
      </c>
      <c r="S500" s="185">
        <v>0</v>
      </c>
      <c r="T500" s="186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7" t="s">
        <v>147</v>
      </c>
      <c r="AT500" s="187" t="s">
        <v>142</v>
      </c>
      <c r="AU500" s="187" t="s">
        <v>82</v>
      </c>
      <c r="AY500" s="19" t="s">
        <v>140</v>
      </c>
      <c r="BE500" s="188">
        <f>IF(N500="základní",J500,0)</f>
        <v>0</v>
      </c>
      <c r="BF500" s="188">
        <f>IF(N500="snížená",J500,0)</f>
        <v>0</v>
      </c>
      <c r="BG500" s="188">
        <f>IF(N500="zákl. přenesená",J500,0)</f>
        <v>0</v>
      </c>
      <c r="BH500" s="188">
        <f>IF(N500="sníž. přenesená",J500,0)</f>
        <v>0</v>
      </c>
      <c r="BI500" s="188">
        <f>IF(N500="nulová",J500,0)</f>
        <v>0</v>
      </c>
      <c r="BJ500" s="19" t="s">
        <v>80</v>
      </c>
      <c r="BK500" s="188">
        <f>ROUND(I500*H500,2)</f>
        <v>0</v>
      </c>
      <c r="BL500" s="19" t="s">
        <v>147</v>
      </c>
      <c r="BM500" s="187" t="s">
        <v>943</v>
      </c>
    </row>
    <row r="501" spans="2:51" s="13" customFormat="1" ht="11.25">
      <c r="B501" s="189"/>
      <c r="C501" s="190"/>
      <c r="D501" s="191" t="s">
        <v>149</v>
      </c>
      <c r="E501" s="192" t="s">
        <v>19</v>
      </c>
      <c r="F501" s="193" t="s">
        <v>824</v>
      </c>
      <c r="G501" s="190"/>
      <c r="H501" s="194">
        <v>9</v>
      </c>
      <c r="I501" s="195"/>
      <c r="J501" s="190"/>
      <c r="K501" s="190"/>
      <c r="L501" s="196"/>
      <c r="M501" s="197"/>
      <c r="N501" s="198"/>
      <c r="O501" s="198"/>
      <c r="P501" s="198"/>
      <c r="Q501" s="198"/>
      <c r="R501" s="198"/>
      <c r="S501" s="198"/>
      <c r="T501" s="199"/>
      <c r="AT501" s="200" t="s">
        <v>149</v>
      </c>
      <c r="AU501" s="200" t="s">
        <v>82</v>
      </c>
      <c r="AV501" s="13" t="s">
        <v>82</v>
      </c>
      <c r="AW501" s="13" t="s">
        <v>33</v>
      </c>
      <c r="AX501" s="13" t="s">
        <v>80</v>
      </c>
      <c r="AY501" s="200" t="s">
        <v>140</v>
      </c>
    </row>
    <row r="502" spans="1:65" s="2" customFormat="1" ht="16.5" customHeight="1">
      <c r="A502" s="36"/>
      <c r="B502" s="37"/>
      <c r="C502" s="222" t="s">
        <v>944</v>
      </c>
      <c r="D502" s="222" t="s">
        <v>314</v>
      </c>
      <c r="E502" s="223" t="s">
        <v>945</v>
      </c>
      <c r="F502" s="224" t="s">
        <v>946</v>
      </c>
      <c r="G502" s="225" t="s">
        <v>507</v>
      </c>
      <c r="H502" s="226">
        <v>9</v>
      </c>
      <c r="I502" s="227"/>
      <c r="J502" s="228">
        <f>ROUND(I502*H502,2)</f>
        <v>0</v>
      </c>
      <c r="K502" s="224" t="s">
        <v>19</v>
      </c>
      <c r="L502" s="229"/>
      <c r="M502" s="230" t="s">
        <v>19</v>
      </c>
      <c r="N502" s="231" t="s">
        <v>43</v>
      </c>
      <c r="O502" s="66"/>
      <c r="P502" s="185">
        <f>O502*H502</f>
        <v>0</v>
      </c>
      <c r="Q502" s="185">
        <v>0.003</v>
      </c>
      <c r="R502" s="185">
        <f>Q502*H502</f>
        <v>0.027</v>
      </c>
      <c r="S502" s="185">
        <v>0</v>
      </c>
      <c r="T502" s="186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7" t="s">
        <v>182</v>
      </c>
      <c r="AT502" s="187" t="s">
        <v>314</v>
      </c>
      <c r="AU502" s="187" t="s">
        <v>82</v>
      </c>
      <c r="AY502" s="19" t="s">
        <v>140</v>
      </c>
      <c r="BE502" s="188">
        <f>IF(N502="základní",J502,0)</f>
        <v>0</v>
      </c>
      <c r="BF502" s="188">
        <f>IF(N502="snížená",J502,0)</f>
        <v>0</v>
      </c>
      <c r="BG502" s="188">
        <f>IF(N502="zákl. přenesená",J502,0)</f>
        <v>0</v>
      </c>
      <c r="BH502" s="188">
        <f>IF(N502="sníž. přenesená",J502,0)</f>
        <v>0</v>
      </c>
      <c r="BI502" s="188">
        <f>IF(N502="nulová",J502,0)</f>
        <v>0</v>
      </c>
      <c r="BJ502" s="19" t="s">
        <v>80</v>
      </c>
      <c r="BK502" s="188">
        <f>ROUND(I502*H502,2)</f>
        <v>0</v>
      </c>
      <c r="BL502" s="19" t="s">
        <v>147</v>
      </c>
      <c r="BM502" s="187" t="s">
        <v>947</v>
      </c>
    </row>
    <row r="503" spans="2:51" s="15" customFormat="1" ht="11.25">
      <c r="B503" s="212"/>
      <c r="C503" s="213"/>
      <c r="D503" s="191" t="s">
        <v>149</v>
      </c>
      <c r="E503" s="214" t="s">
        <v>19</v>
      </c>
      <c r="F503" s="215" t="s">
        <v>878</v>
      </c>
      <c r="G503" s="213"/>
      <c r="H503" s="214" t="s">
        <v>19</v>
      </c>
      <c r="I503" s="216"/>
      <c r="J503" s="213"/>
      <c r="K503" s="213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149</v>
      </c>
      <c r="AU503" s="221" t="s">
        <v>82</v>
      </c>
      <c r="AV503" s="15" t="s">
        <v>80</v>
      </c>
      <c r="AW503" s="15" t="s">
        <v>33</v>
      </c>
      <c r="AX503" s="15" t="s">
        <v>72</v>
      </c>
      <c r="AY503" s="221" t="s">
        <v>140</v>
      </c>
    </row>
    <row r="504" spans="2:51" s="13" customFormat="1" ht="11.25">
      <c r="B504" s="189"/>
      <c r="C504" s="190"/>
      <c r="D504" s="191" t="s">
        <v>149</v>
      </c>
      <c r="E504" s="192" t="s">
        <v>19</v>
      </c>
      <c r="F504" s="193" t="s">
        <v>824</v>
      </c>
      <c r="G504" s="190"/>
      <c r="H504" s="194">
        <v>9</v>
      </c>
      <c r="I504" s="195"/>
      <c r="J504" s="190"/>
      <c r="K504" s="190"/>
      <c r="L504" s="196"/>
      <c r="M504" s="197"/>
      <c r="N504" s="198"/>
      <c r="O504" s="198"/>
      <c r="P504" s="198"/>
      <c r="Q504" s="198"/>
      <c r="R504" s="198"/>
      <c r="S504" s="198"/>
      <c r="T504" s="199"/>
      <c r="AT504" s="200" t="s">
        <v>149</v>
      </c>
      <c r="AU504" s="200" t="s">
        <v>82</v>
      </c>
      <c r="AV504" s="13" t="s">
        <v>82</v>
      </c>
      <c r="AW504" s="13" t="s">
        <v>33</v>
      </c>
      <c r="AX504" s="13" t="s">
        <v>80</v>
      </c>
      <c r="AY504" s="200" t="s">
        <v>140</v>
      </c>
    </row>
    <row r="505" spans="1:65" s="2" customFormat="1" ht="24">
      <c r="A505" s="36"/>
      <c r="B505" s="37"/>
      <c r="C505" s="176" t="s">
        <v>948</v>
      </c>
      <c r="D505" s="176" t="s">
        <v>142</v>
      </c>
      <c r="E505" s="177" t="s">
        <v>949</v>
      </c>
      <c r="F505" s="178" t="s">
        <v>950</v>
      </c>
      <c r="G505" s="179" t="s">
        <v>507</v>
      </c>
      <c r="H505" s="180">
        <v>7</v>
      </c>
      <c r="I505" s="181"/>
      <c r="J505" s="182">
        <f>ROUND(I505*H505,2)</f>
        <v>0</v>
      </c>
      <c r="K505" s="178" t="s">
        <v>146</v>
      </c>
      <c r="L505" s="41"/>
      <c r="M505" s="183" t="s">
        <v>19</v>
      </c>
      <c r="N505" s="184" t="s">
        <v>43</v>
      </c>
      <c r="O505" s="66"/>
      <c r="P505" s="185">
        <f>O505*H505</f>
        <v>0</v>
      </c>
      <c r="Q505" s="185">
        <v>0.00296</v>
      </c>
      <c r="R505" s="185">
        <f>Q505*H505</f>
        <v>0.02072</v>
      </c>
      <c r="S505" s="185">
        <v>0</v>
      </c>
      <c r="T505" s="186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7" t="s">
        <v>147</v>
      </c>
      <c r="AT505" s="187" t="s">
        <v>142</v>
      </c>
      <c r="AU505" s="187" t="s">
        <v>82</v>
      </c>
      <c r="AY505" s="19" t="s">
        <v>140</v>
      </c>
      <c r="BE505" s="188">
        <f>IF(N505="základní",J505,0)</f>
        <v>0</v>
      </c>
      <c r="BF505" s="188">
        <f>IF(N505="snížená",J505,0)</f>
        <v>0</v>
      </c>
      <c r="BG505" s="188">
        <f>IF(N505="zákl. přenesená",J505,0)</f>
        <v>0</v>
      </c>
      <c r="BH505" s="188">
        <f>IF(N505="sníž. přenesená",J505,0)</f>
        <v>0</v>
      </c>
      <c r="BI505" s="188">
        <f>IF(N505="nulová",J505,0)</f>
        <v>0</v>
      </c>
      <c r="BJ505" s="19" t="s">
        <v>80</v>
      </c>
      <c r="BK505" s="188">
        <f>ROUND(I505*H505,2)</f>
        <v>0</v>
      </c>
      <c r="BL505" s="19" t="s">
        <v>147</v>
      </c>
      <c r="BM505" s="187" t="s">
        <v>951</v>
      </c>
    </row>
    <row r="506" spans="1:65" s="2" customFormat="1" ht="16.5" customHeight="1">
      <c r="A506" s="36"/>
      <c r="B506" s="37"/>
      <c r="C506" s="222" t="s">
        <v>952</v>
      </c>
      <c r="D506" s="222" t="s">
        <v>314</v>
      </c>
      <c r="E506" s="223" t="s">
        <v>953</v>
      </c>
      <c r="F506" s="224" t="s">
        <v>954</v>
      </c>
      <c r="G506" s="225" t="s">
        <v>507</v>
      </c>
      <c r="H506" s="226">
        <v>7</v>
      </c>
      <c r="I506" s="227"/>
      <c r="J506" s="228">
        <f>ROUND(I506*H506,2)</f>
        <v>0</v>
      </c>
      <c r="K506" s="224" t="s">
        <v>19</v>
      </c>
      <c r="L506" s="229"/>
      <c r="M506" s="230" t="s">
        <v>19</v>
      </c>
      <c r="N506" s="231" t="s">
        <v>43</v>
      </c>
      <c r="O506" s="66"/>
      <c r="P506" s="185">
        <f>O506*H506</f>
        <v>0</v>
      </c>
      <c r="Q506" s="185">
        <v>0.04025</v>
      </c>
      <c r="R506" s="185">
        <f>Q506*H506</f>
        <v>0.28175</v>
      </c>
      <c r="S506" s="185">
        <v>0</v>
      </c>
      <c r="T506" s="186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7" t="s">
        <v>182</v>
      </c>
      <c r="AT506" s="187" t="s">
        <v>314</v>
      </c>
      <c r="AU506" s="187" t="s">
        <v>82</v>
      </c>
      <c r="AY506" s="19" t="s">
        <v>140</v>
      </c>
      <c r="BE506" s="188">
        <f>IF(N506="základní",J506,0)</f>
        <v>0</v>
      </c>
      <c r="BF506" s="188">
        <f>IF(N506="snížená",J506,0)</f>
        <v>0</v>
      </c>
      <c r="BG506" s="188">
        <f>IF(N506="zákl. přenesená",J506,0)</f>
        <v>0</v>
      </c>
      <c r="BH506" s="188">
        <f>IF(N506="sníž. přenesená",J506,0)</f>
        <v>0</v>
      </c>
      <c r="BI506" s="188">
        <f>IF(N506="nulová",J506,0)</f>
        <v>0</v>
      </c>
      <c r="BJ506" s="19" t="s">
        <v>80</v>
      </c>
      <c r="BK506" s="188">
        <f>ROUND(I506*H506,2)</f>
        <v>0</v>
      </c>
      <c r="BL506" s="19" t="s">
        <v>147</v>
      </c>
      <c r="BM506" s="187" t="s">
        <v>955</v>
      </c>
    </row>
    <row r="507" spans="2:51" s="13" customFormat="1" ht="11.25">
      <c r="B507" s="189"/>
      <c r="C507" s="190"/>
      <c r="D507" s="191" t="s">
        <v>149</v>
      </c>
      <c r="E507" s="192" t="s">
        <v>19</v>
      </c>
      <c r="F507" s="193" t="s">
        <v>956</v>
      </c>
      <c r="G507" s="190"/>
      <c r="H507" s="194">
        <v>7</v>
      </c>
      <c r="I507" s="195"/>
      <c r="J507" s="190"/>
      <c r="K507" s="190"/>
      <c r="L507" s="196"/>
      <c r="M507" s="197"/>
      <c r="N507" s="198"/>
      <c r="O507" s="198"/>
      <c r="P507" s="198"/>
      <c r="Q507" s="198"/>
      <c r="R507" s="198"/>
      <c r="S507" s="198"/>
      <c r="T507" s="199"/>
      <c r="AT507" s="200" t="s">
        <v>149</v>
      </c>
      <c r="AU507" s="200" t="s">
        <v>82</v>
      </c>
      <c r="AV507" s="13" t="s">
        <v>82</v>
      </c>
      <c r="AW507" s="13" t="s">
        <v>33</v>
      </c>
      <c r="AX507" s="13" t="s">
        <v>80</v>
      </c>
      <c r="AY507" s="200" t="s">
        <v>140</v>
      </c>
    </row>
    <row r="508" spans="1:65" s="2" customFormat="1" ht="16.5" customHeight="1">
      <c r="A508" s="36"/>
      <c r="B508" s="37"/>
      <c r="C508" s="222" t="s">
        <v>957</v>
      </c>
      <c r="D508" s="222" t="s">
        <v>314</v>
      </c>
      <c r="E508" s="223" t="s">
        <v>958</v>
      </c>
      <c r="F508" s="224" t="s">
        <v>959</v>
      </c>
      <c r="G508" s="225" t="s">
        <v>507</v>
      </c>
      <c r="H508" s="226">
        <v>7</v>
      </c>
      <c r="I508" s="227"/>
      <c r="J508" s="228">
        <f>ROUND(I508*H508,2)</f>
        <v>0</v>
      </c>
      <c r="K508" s="224" t="s">
        <v>19</v>
      </c>
      <c r="L508" s="229"/>
      <c r="M508" s="230" t="s">
        <v>19</v>
      </c>
      <c r="N508" s="231" t="s">
        <v>43</v>
      </c>
      <c r="O508" s="66"/>
      <c r="P508" s="185">
        <f>O508*H508</f>
        <v>0</v>
      </c>
      <c r="Q508" s="185">
        <v>0.01</v>
      </c>
      <c r="R508" s="185">
        <f>Q508*H508</f>
        <v>0.07</v>
      </c>
      <c r="S508" s="185">
        <v>0</v>
      </c>
      <c r="T508" s="186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7" t="s">
        <v>182</v>
      </c>
      <c r="AT508" s="187" t="s">
        <v>314</v>
      </c>
      <c r="AU508" s="187" t="s">
        <v>82</v>
      </c>
      <c r="AY508" s="19" t="s">
        <v>140</v>
      </c>
      <c r="BE508" s="188">
        <f>IF(N508="základní",J508,0)</f>
        <v>0</v>
      </c>
      <c r="BF508" s="188">
        <f>IF(N508="snížená",J508,0)</f>
        <v>0</v>
      </c>
      <c r="BG508" s="188">
        <f>IF(N508="zákl. přenesená",J508,0)</f>
        <v>0</v>
      </c>
      <c r="BH508" s="188">
        <f>IF(N508="sníž. přenesená",J508,0)</f>
        <v>0</v>
      </c>
      <c r="BI508" s="188">
        <f>IF(N508="nulová",J508,0)</f>
        <v>0</v>
      </c>
      <c r="BJ508" s="19" t="s">
        <v>80</v>
      </c>
      <c r="BK508" s="188">
        <f>ROUND(I508*H508,2)</f>
        <v>0</v>
      </c>
      <c r="BL508" s="19" t="s">
        <v>147</v>
      </c>
      <c r="BM508" s="187" t="s">
        <v>960</v>
      </c>
    </row>
    <row r="509" spans="2:51" s="13" customFormat="1" ht="11.25">
      <c r="B509" s="189"/>
      <c r="C509" s="190"/>
      <c r="D509" s="191" t="s">
        <v>149</v>
      </c>
      <c r="E509" s="192" t="s">
        <v>19</v>
      </c>
      <c r="F509" s="193" t="s">
        <v>956</v>
      </c>
      <c r="G509" s="190"/>
      <c r="H509" s="194">
        <v>7</v>
      </c>
      <c r="I509" s="195"/>
      <c r="J509" s="190"/>
      <c r="K509" s="190"/>
      <c r="L509" s="196"/>
      <c r="M509" s="197"/>
      <c r="N509" s="198"/>
      <c r="O509" s="198"/>
      <c r="P509" s="198"/>
      <c r="Q509" s="198"/>
      <c r="R509" s="198"/>
      <c r="S509" s="198"/>
      <c r="T509" s="199"/>
      <c r="AT509" s="200" t="s">
        <v>149</v>
      </c>
      <c r="AU509" s="200" t="s">
        <v>82</v>
      </c>
      <c r="AV509" s="13" t="s">
        <v>82</v>
      </c>
      <c r="AW509" s="13" t="s">
        <v>33</v>
      </c>
      <c r="AX509" s="13" t="s">
        <v>80</v>
      </c>
      <c r="AY509" s="200" t="s">
        <v>140</v>
      </c>
    </row>
    <row r="510" spans="1:65" s="2" customFormat="1" ht="24">
      <c r="A510" s="36"/>
      <c r="B510" s="37"/>
      <c r="C510" s="176" t="s">
        <v>961</v>
      </c>
      <c r="D510" s="176" t="s">
        <v>142</v>
      </c>
      <c r="E510" s="177" t="s">
        <v>962</v>
      </c>
      <c r="F510" s="178" t="s">
        <v>963</v>
      </c>
      <c r="G510" s="179" t="s">
        <v>507</v>
      </c>
      <c r="H510" s="180">
        <v>3</v>
      </c>
      <c r="I510" s="181"/>
      <c r="J510" s="182">
        <f>ROUND(I510*H510,2)</f>
        <v>0</v>
      </c>
      <c r="K510" s="178" t="s">
        <v>146</v>
      </c>
      <c r="L510" s="41"/>
      <c r="M510" s="183" t="s">
        <v>19</v>
      </c>
      <c r="N510" s="184" t="s">
        <v>43</v>
      </c>
      <c r="O510" s="66"/>
      <c r="P510" s="185">
        <f>O510*H510</f>
        <v>0</v>
      </c>
      <c r="Q510" s="185">
        <v>0.00296</v>
      </c>
      <c r="R510" s="185">
        <f>Q510*H510</f>
        <v>0.008879999999999999</v>
      </c>
      <c r="S510" s="185">
        <v>0</v>
      </c>
      <c r="T510" s="186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87" t="s">
        <v>147</v>
      </c>
      <c r="AT510" s="187" t="s">
        <v>142</v>
      </c>
      <c r="AU510" s="187" t="s">
        <v>82</v>
      </c>
      <c r="AY510" s="19" t="s">
        <v>140</v>
      </c>
      <c r="BE510" s="188">
        <f>IF(N510="základní",J510,0)</f>
        <v>0</v>
      </c>
      <c r="BF510" s="188">
        <f>IF(N510="snížená",J510,0)</f>
        <v>0</v>
      </c>
      <c r="BG510" s="188">
        <f>IF(N510="zákl. přenesená",J510,0)</f>
        <v>0</v>
      </c>
      <c r="BH510" s="188">
        <f>IF(N510="sníž. přenesená",J510,0)</f>
        <v>0</v>
      </c>
      <c r="BI510" s="188">
        <f>IF(N510="nulová",J510,0)</f>
        <v>0</v>
      </c>
      <c r="BJ510" s="19" t="s">
        <v>80</v>
      </c>
      <c r="BK510" s="188">
        <f>ROUND(I510*H510,2)</f>
        <v>0</v>
      </c>
      <c r="BL510" s="19" t="s">
        <v>147</v>
      </c>
      <c r="BM510" s="187" t="s">
        <v>964</v>
      </c>
    </row>
    <row r="511" spans="1:65" s="2" customFormat="1" ht="16.5" customHeight="1">
      <c r="A511" s="36"/>
      <c r="B511" s="37"/>
      <c r="C511" s="222" t="s">
        <v>965</v>
      </c>
      <c r="D511" s="222" t="s">
        <v>314</v>
      </c>
      <c r="E511" s="223" t="s">
        <v>953</v>
      </c>
      <c r="F511" s="224" t="s">
        <v>954</v>
      </c>
      <c r="G511" s="225" t="s">
        <v>507</v>
      </c>
      <c r="H511" s="226">
        <v>3</v>
      </c>
      <c r="I511" s="227"/>
      <c r="J511" s="228">
        <f>ROUND(I511*H511,2)</f>
        <v>0</v>
      </c>
      <c r="K511" s="224" t="s">
        <v>19</v>
      </c>
      <c r="L511" s="229"/>
      <c r="M511" s="230" t="s">
        <v>19</v>
      </c>
      <c r="N511" s="231" t="s">
        <v>43</v>
      </c>
      <c r="O511" s="66"/>
      <c r="P511" s="185">
        <f>O511*H511</f>
        <v>0</v>
      </c>
      <c r="Q511" s="185">
        <v>0.04025</v>
      </c>
      <c r="R511" s="185">
        <f>Q511*H511</f>
        <v>0.12075</v>
      </c>
      <c r="S511" s="185">
        <v>0</v>
      </c>
      <c r="T511" s="186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7" t="s">
        <v>182</v>
      </c>
      <c r="AT511" s="187" t="s">
        <v>314</v>
      </c>
      <c r="AU511" s="187" t="s">
        <v>82</v>
      </c>
      <c r="AY511" s="19" t="s">
        <v>140</v>
      </c>
      <c r="BE511" s="188">
        <f>IF(N511="základní",J511,0)</f>
        <v>0</v>
      </c>
      <c r="BF511" s="188">
        <f>IF(N511="snížená",J511,0)</f>
        <v>0</v>
      </c>
      <c r="BG511" s="188">
        <f>IF(N511="zákl. přenesená",J511,0)</f>
        <v>0</v>
      </c>
      <c r="BH511" s="188">
        <f>IF(N511="sníž. přenesená",J511,0)</f>
        <v>0</v>
      </c>
      <c r="BI511" s="188">
        <f>IF(N511="nulová",J511,0)</f>
        <v>0</v>
      </c>
      <c r="BJ511" s="19" t="s">
        <v>80</v>
      </c>
      <c r="BK511" s="188">
        <f>ROUND(I511*H511,2)</f>
        <v>0</v>
      </c>
      <c r="BL511" s="19" t="s">
        <v>147</v>
      </c>
      <c r="BM511" s="187" t="s">
        <v>966</v>
      </c>
    </row>
    <row r="512" spans="2:51" s="13" customFormat="1" ht="11.25">
      <c r="B512" s="189"/>
      <c r="C512" s="190"/>
      <c r="D512" s="191" t="s">
        <v>149</v>
      </c>
      <c r="E512" s="192" t="s">
        <v>19</v>
      </c>
      <c r="F512" s="193" t="s">
        <v>967</v>
      </c>
      <c r="G512" s="190"/>
      <c r="H512" s="194">
        <v>3</v>
      </c>
      <c r="I512" s="195"/>
      <c r="J512" s="190"/>
      <c r="K512" s="190"/>
      <c r="L512" s="196"/>
      <c r="M512" s="197"/>
      <c r="N512" s="198"/>
      <c r="O512" s="198"/>
      <c r="P512" s="198"/>
      <c r="Q512" s="198"/>
      <c r="R512" s="198"/>
      <c r="S512" s="198"/>
      <c r="T512" s="199"/>
      <c r="AT512" s="200" t="s">
        <v>149</v>
      </c>
      <c r="AU512" s="200" t="s">
        <v>82</v>
      </c>
      <c r="AV512" s="13" t="s">
        <v>82</v>
      </c>
      <c r="AW512" s="13" t="s">
        <v>33</v>
      </c>
      <c r="AX512" s="13" t="s">
        <v>80</v>
      </c>
      <c r="AY512" s="200" t="s">
        <v>140</v>
      </c>
    </row>
    <row r="513" spans="1:65" s="2" customFormat="1" ht="16.5" customHeight="1">
      <c r="A513" s="36"/>
      <c r="B513" s="37"/>
      <c r="C513" s="222" t="s">
        <v>968</v>
      </c>
      <c r="D513" s="222" t="s">
        <v>314</v>
      </c>
      <c r="E513" s="223" t="s">
        <v>969</v>
      </c>
      <c r="F513" s="224" t="s">
        <v>970</v>
      </c>
      <c r="G513" s="225" t="s">
        <v>507</v>
      </c>
      <c r="H513" s="226">
        <v>3</v>
      </c>
      <c r="I513" s="227"/>
      <c r="J513" s="228">
        <f>ROUND(I513*H513,2)</f>
        <v>0</v>
      </c>
      <c r="K513" s="224" t="s">
        <v>19</v>
      </c>
      <c r="L513" s="229"/>
      <c r="M513" s="230" t="s">
        <v>19</v>
      </c>
      <c r="N513" s="231" t="s">
        <v>43</v>
      </c>
      <c r="O513" s="66"/>
      <c r="P513" s="185">
        <f>O513*H513</f>
        <v>0</v>
      </c>
      <c r="Q513" s="185">
        <v>0.00238</v>
      </c>
      <c r="R513" s="185">
        <f>Q513*H513</f>
        <v>0.0071400000000000005</v>
      </c>
      <c r="S513" s="185">
        <v>0</v>
      </c>
      <c r="T513" s="186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87" t="s">
        <v>182</v>
      </c>
      <c r="AT513" s="187" t="s">
        <v>314</v>
      </c>
      <c r="AU513" s="187" t="s">
        <v>82</v>
      </c>
      <c r="AY513" s="19" t="s">
        <v>140</v>
      </c>
      <c r="BE513" s="188">
        <f>IF(N513="základní",J513,0)</f>
        <v>0</v>
      </c>
      <c r="BF513" s="188">
        <f>IF(N513="snížená",J513,0)</f>
        <v>0</v>
      </c>
      <c r="BG513" s="188">
        <f>IF(N513="zákl. přenesená",J513,0)</f>
        <v>0</v>
      </c>
      <c r="BH513" s="188">
        <f>IF(N513="sníž. přenesená",J513,0)</f>
        <v>0</v>
      </c>
      <c r="BI513" s="188">
        <f>IF(N513="nulová",J513,0)</f>
        <v>0</v>
      </c>
      <c r="BJ513" s="19" t="s">
        <v>80</v>
      </c>
      <c r="BK513" s="188">
        <f>ROUND(I513*H513,2)</f>
        <v>0</v>
      </c>
      <c r="BL513" s="19" t="s">
        <v>147</v>
      </c>
      <c r="BM513" s="187" t="s">
        <v>971</v>
      </c>
    </row>
    <row r="514" spans="2:51" s="13" customFormat="1" ht="11.25">
      <c r="B514" s="189"/>
      <c r="C514" s="190"/>
      <c r="D514" s="191" t="s">
        <v>149</v>
      </c>
      <c r="E514" s="192" t="s">
        <v>19</v>
      </c>
      <c r="F514" s="193" t="s">
        <v>967</v>
      </c>
      <c r="G514" s="190"/>
      <c r="H514" s="194">
        <v>3</v>
      </c>
      <c r="I514" s="195"/>
      <c r="J514" s="190"/>
      <c r="K514" s="190"/>
      <c r="L514" s="196"/>
      <c r="M514" s="197"/>
      <c r="N514" s="198"/>
      <c r="O514" s="198"/>
      <c r="P514" s="198"/>
      <c r="Q514" s="198"/>
      <c r="R514" s="198"/>
      <c r="S514" s="198"/>
      <c r="T514" s="199"/>
      <c r="AT514" s="200" t="s">
        <v>149</v>
      </c>
      <c r="AU514" s="200" t="s">
        <v>82</v>
      </c>
      <c r="AV514" s="13" t="s">
        <v>82</v>
      </c>
      <c r="AW514" s="13" t="s">
        <v>33</v>
      </c>
      <c r="AX514" s="13" t="s">
        <v>80</v>
      </c>
      <c r="AY514" s="200" t="s">
        <v>140</v>
      </c>
    </row>
    <row r="515" spans="1:65" s="2" customFormat="1" ht="24">
      <c r="A515" s="36"/>
      <c r="B515" s="37"/>
      <c r="C515" s="176" t="s">
        <v>972</v>
      </c>
      <c r="D515" s="176" t="s">
        <v>142</v>
      </c>
      <c r="E515" s="177" t="s">
        <v>973</v>
      </c>
      <c r="F515" s="178" t="s">
        <v>974</v>
      </c>
      <c r="G515" s="179" t="s">
        <v>507</v>
      </c>
      <c r="H515" s="180">
        <v>1</v>
      </c>
      <c r="I515" s="181"/>
      <c r="J515" s="182">
        <f>ROUND(I515*H515,2)</f>
        <v>0</v>
      </c>
      <c r="K515" s="178" t="s">
        <v>146</v>
      </c>
      <c r="L515" s="41"/>
      <c r="M515" s="183" t="s">
        <v>19</v>
      </c>
      <c r="N515" s="184" t="s">
        <v>43</v>
      </c>
      <c r="O515" s="66"/>
      <c r="P515" s="185">
        <f>O515*H515</f>
        <v>0</v>
      </c>
      <c r="Q515" s="185">
        <v>0.00301</v>
      </c>
      <c r="R515" s="185">
        <f>Q515*H515</f>
        <v>0.00301</v>
      </c>
      <c r="S515" s="185">
        <v>0</v>
      </c>
      <c r="T515" s="186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7" t="s">
        <v>147</v>
      </c>
      <c r="AT515" s="187" t="s">
        <v>142</v>
      </c>
      <c r="AU515" s="187" t="s">
        <v>82</v>
      </c>
      <c r="AY515" s="19" t="s">
        <v>140</v>
      </c>
      <c r="BE515" s="188">
        <f>IF(N515="základní",J515,0)</f>
        <v>0</v>
      </c>
      <c r="BF515" s="188">
        <f>IF(N515="snížená",J515,0)</f>
        <v>0</v>
      </c>
      <c r="BG515" s="188">
        <f>IF(N515="zákl. přenesená",J515,0)</f>
        <v>0</v>
      </c>
      <c r="BH515" s="188">
        <f>IF(N515="sníž. přenesená",J515,0)</f>
        <v>0</v>
      </c>
      <c r="BI515" s="188">
        <f>IF(N515="nulová",J515,0)</f>
        <v>0</v>
      </c>
      <c r="BJ515" s="19" t="s">
        <v>80</v>
      </c>
      <c r="BK515" s="188">
        <f>ROUND(I515*H515,2)</f>
        <v>0</v>
      </c>
      <c r="BL515" s="19" t="s">
        <v>147</v>
      </c>
      <c r="BM515" s="187" t="s">
        <v>975</v>
      </c>
    </row>
    <row r="516" spans="1:65" s="2" customFormat="1" ht="16.5" customHeight="1">
      <c r="A516" s="36"/>
      <c r="B516" s="37"/>
      <c r="C516" s="222" t="s">
        <v>976</v>
      </c>
      <c r="D516" s="222" t="s">
        <v>314</v>
      </c>
      <c r="E516" s="223" t="s">
        <v>977</v>
      </c>
      <c r="F516" s="224" t="s">
        <v>978</v>
      </c>
      <c r="G516" s="225" t="s">
        <v>507</v>
      </c>
      <c r="H516" s="226">
        <v>1</v>
      </c>
      <c r="I516" s="227"/>
      <c r="J516" s="228">
        <f>ROUND(I516*H516,2)</f>
        <v>0</v>
      </c>
      <c r="K516" s="224" t="s">
        <v>19</v>
      </c>
      <c r="L516" s="229"/>
      <c r="M516" s="230" t="s">
        <v>19</v>
      </c>
      <c r="N516" s="231" t="s">
        <v>43</v>
      </c>
      <c r="O516" s="66"/>
      <c r="P516" s="185">
        <f>O516*H516</f>
        <v>0</v>
      </c>
      <c r="Q516" s="185">
        <v>0.064</v>
      </c>
      <c r="R516" s="185">
        <f>Q516*H516</f>
        <v>0.064</v>
      </c>
      <c r="S516" s="185">
        <v>0</v>
      </c>
      <c r="T516" s="186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7" t="s">
        <v>182</v>
      </c>
      <c r="AT516" s="187" t="s">
        <v>314</v>
      </c>
      <c r="AU516" s="187" t="s">
        <v>82</v>
      </c>
      <c r="AY516" s="19" t="s">
        <v>140</v>
      </c>
      <c r="BE516" s="188">
        <f>IF(N516="základní",J516,0)</f>
        <v>0</v>
      </c>
      <c r="BF516" s="188">
        <f>IF(N516="snížená",J516,0)</f>
        <v>0</v>
      </c>
      <c r="BG516" s="188">
        <f>IF(N516="zákl. přenesená",J516,0)</f>
        <v>0</v>
      </c>
      <c r="BH516" s="188">
        <f>IF(N516="sníž. přenesená",J516,0)</f>
        <v>0</v>
      </c>
      <c r="BI516" s="188">
        <f>IF(N516="nulová",J516,0)</f>
        <v>0</v>
      </c>
      <c r="BJ516" s="19" t="s">
        <v>80</v>
      </c>
      <c r="BK516" s="188">
        <f>ROUND(I516*H516,2)</f>
        <v>0</v>
      </c>
      <c r="BL516" s="19" t="s">
        <v>147</v>
      </c>
      <c r="BM516" s="187" t="s">
        <v>979</v>
      </c>
    </row>
    <row r="517" spans="2:51" s="13" customFormat="1" ht="11.25">
      <c r="B517" s="189"/>
      <c r="C517" s="190"/>
      <c r="D517" s="191" t="s">
        <v>149</v>
      </c>
      <c r="E517" s="192" t="s">
        <v>19</v>
      </c>
      <c r="F517" s="193" t="s">
        <v>929</v>
      </c>
      <c r="G517" s="190"/>
      <c r="H517" s="194">
        <v>1</v>
      </c>
      <c r="I517" s="195"/>
      <c r="J517" s="190"/>
      <c r="K517" s="190"/>
      <c r="L517" s="196"/>
      <c r="M517" s="197"/>
      <c r="N517" s="198"/>
      <c r="O517" s="198"/>
      <c r="P517" s="198"/>
      <c r="Q517" s="198"/>
      <c r="R517" s="198"/>
      <c r="S517" s="198"/>
      <c r="T517" s="199"/>
      <c r="AT517" s="200" t="s">
        <v>149</v>
      </c>
      <c r="AU517" s="200" t="s">
        <v>82</v>
      </c>
      <c r="AV517" s="13" t="s">
        <v>82</v>
      </c>
      <c r="AW517" s="13" t="s">
        <v>33</v>
      </c>
      <c r="AX517" s="13" t="s">
        <v>80</v>
      </c>
      <c r="AY517" s="200" t="s">
        <v>140</v>
      </c>
    </row>
    <row r="518" spans="1:65" s="2" customFormat="1" ht="16.5" customHeight="1">
      <c r="A518" s="36"/>
      <c r="B518" s="37"/>
      <c r="C518" s="222" t="s">
        <v>980</v>
      </c>
      <c r="D518" s="222" t="s">
        <v>314</v>
      </c>
      <c r="E518" s="223" t="s">
        <v>981</v>
      </c>
      <c r="F518" s="224" t="s">
        <v>982</v>
      </c>
      <c r="G518" s="225" t="s">
        <v>507</v>
      </c>
      <c r="H518" s="226">
        <v>1</v>
      </c>
      <c r="I518" s="227"/>
      <c r="J518" s="228">
        <f>ROUND(I518*H518,2)</f>
        <v>0</v>
      </c>
      <c r="K518" s="224" t="s">
        <v>19</v>
      </c>
      <c r="L518" s="229"/>
      <c r="M518" s="230" t="s">
        <v>19</v>
      </c>
      <c r="N518" s="231" t="s">
        <v>43</v>
      </c>
      <c r="O518" s="66"/>
      <c r="P518" s="185">
        <f>O518*H518</f>
        <v>0</v>
      </c>
      <c r="Q518" s="185">
        <v>0.00309</v>
      </c>
      <c r="R518" s="185">
        <f>Q518*H518</f>
        <v>0.00309</v>
      </c>
      <c r="S518" s="185">
        <v>0</v>
      </c>
      <c r="T518" s="186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87" t="s">
        <v>182</v>
      </c>
      <c r="AT518" s="187" t="s">
        <v>314</v>
      </c>
      <c r="AU518" s="187" t="s">
        <v>82</v>
      </c>
      <c r="AY518" s="19" t="s">
        <v>140</v>
      </c>
      <c r="BE518" s="188">
        <f>IF(N518="základní",J518,0)</f>
        <v>0</v>
      </c>
      <c r="BF518" s="188">
        <f>IF(N518="snížená",J518,0)</f>
        <v>0</v>
      </c>
      <c r="BG518" s="188">
        <f>IF(N518="zákl. přenesená",J518,0)</f>
        <v>0</v>
      </c>
      <c r="BH518" s="188">
        <f>IF(N518="sníž. přenesená",J518,0)</f>
        <v>0</v>
      </c>
      <c r="BI518" s="188">
        <f>IF(N518="nulová",J518,0)</f>
        <v>0</v>
      </c>
      <c r="BJ518" s="19" t="s">
        <v>80</v>
      </c>
      <c r="BK518" s="188">
        <f>ROUND(I518*H518,2)</f>
        <v>0</v>
      </c>
      <c r="BL518" s="19" t="s">
        <v>147</v>
      </c>
      <c r="BM518" s="187" t="s">
        <v>983</v>
      </c>
    </row>
    <row r="519" spans="2:51" s="13" customFormat="1" ht="11.25">
      <c r="B519" s="189"/>
      <c r="C519" s="190"/>
      <c r="D519" s="191" t="s">
        <v>149</v>
      </c>
      <c r="E519" s="192" t="s">
        <v>19</v>
      </c>
      <c r="F519" s="193" t="s">
        <v>929</v>
      </c>
      <c r="G519" s="190"/>
      <c r="H519" s="194">
        <v>1</v>
      </c>
      <c r="I519" s="195"/>
      <c r="J519" s="190"/>
      <c r="K519" s="190"/>
      <c r="L519" s="196"/>
      <c r="M519" s="197"/>
      <c r="N519" s="198"/>
      <c r="O519" s="198"/>
      <c r="P519" s="198"/>
      <c r="Q519" s="198"/>
      <c r="R519" s="198"/>
      <c r="S519" s="198"/>
      <c r="T519" s="199"/>
      <c r="AT519" s="200" t="s">
        <v>149</v>
      </c>
      <c r="AU519" s="200" t="s">
        <v>82</v>
      </c>
      <c r="AV519" s="13" t="s">
        <v>82</v>
      </c>
      <c r="AW519" s="13" t="s">
        <v>33</v>
      </c>
      <c r="AX519" s="13" t="s">
        <v>80</v>
      </c>
      <c r="AY519" s="200" t="s">
        <v>140</v>
      </c>
    </row>
    <row r="520" spans="1:65" s="2" customFormat="1" ht="24">
      <c r="A520" s="36"/>
      <c r="B520" s="37"/>
      <c r="C520" s="176" t="s">
        <v>984</v>
      </c>
      <c r="D520" s="176" t="s">
        <v>142</v>
      </c>
      <c r="E520" s="177" t="s">
        <v>985</v>
      </c>
      <c r="F520" s="178" t="s">
        <v>986</v>
      </c>
      <c r="G520" s="179" t="s">
        <v>507</v>
      </c>
      <c r="H520" s="180">
        <v>1</v>
      </c>
      <c r="I520" s="181"/>
      <c r="J520" s="182">
        <f>ROUND(I520*H520,2)</f>
        <v>0</v>
      </c>
      <c r="K520" s="178" t="s">
        <v>146</v>
      </c>
      <c r="L520" s="41"/>
      <c r="M520" s="183" t="s">
        <v>19</v>
      </c>
      <c r="N520" s="184" t="s">
        <v>43</v>
      </c>
      <c r="O520" s="66"/>
      <c r="P520" s="185">
        <f>O520*H520</f>
        <v>0</v>
      </c>
      <c r="Q520" s="185">
        <v>0</v>
      </c>
      <c r="R520" s="185">
        <f>Q520*H520</f>
        <v>0</v>
      </c>
      <c r="S520" s="185">
        <v>0.06687</v>
      </c>
      <c r="T520" s="186">
        <f>S520*H520</f>
        <v>0.06687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87" t="s">
        <v>147</v>
      </c>
      <c r="AT520" s="187" t="s">
        <v>142</v>
      </c>
      <c r="AU520" s="187" t="s">
        <v>82</v>
      </c>
      <c r="AY520" s="19" t="s">
        <v>140</v>
      </c>
      <c r="BE520" s="188">
        <f>IF(N520="základní",J520,0)</f>
        <v>0</v>
      </c>
      <c r="BF520" s="188">
        <f>IF(N520="snížená",J520,0)</f>
        <v>0</v>
      </c>
      <c r="BG520" s="188">
        <f>IF(N520="zákl. přenesená",J520,0)</f>
        <v>0</v>
      </c>
      <c r="BH520" s="188">
        <f>IF(N520="sníž. přenesená",J520,0)</f>
        <v>0</v>
      </c>
      <c r="BI520" s="188">
        <f>IF(N520="nulová",J520,0)</f>
        <v>0</v>
      </c>
      <c r="BJ520" s="19" t="s">
        <v>80</v>
      </c>
      <c r="BK520" s="188">
        <f>ROUND(I520*H520,2)</f>
        <v>0</v>
      </c>
      <c r="BL520" s="19" t="s">
        <v>147</v>
      </c>
      <c r="BM520" s="187" t="s">
        <v>987</v>
      </c>
    </row>
    <row r="521" spans="2:51" s="13" customFormat="1" ht="11.25">
      <c r="B521" s="189"/>
      <c r="C521" s="190"/>
      <c r="D521" s="191" t="s">
        <v>149</v>
      </c>
      <c r="E521" s="192" t="s">
        <v>19</v>
      </c>
      <c r="F521" s="193" t="s">
        <v>988</v>
      </c>
      <c r="G521" s="190"/>
      <c r="H521" s="194">
        <v>1</v>
      </c>
      <c r="I521" s="195"/>
      <c r="J521" s="190"/>
      <c r="K521" s="190"/>
      <c r="L521" s="196"/>
      <c r="M521" s="197"/>
      <c r="N521" s="198"/>
      <c r="O521" s="198"/>
      <c r="P521" s="198"/>
      <c r="Q521" s="198"/>
      <c r="R521" s="198"/>
      <c r="S521" s="198"/>
      <c r="T521" s="199"/>
      <c r="AT521" s="200" t="s">
        <v>149</v>
      </c>
      <c r="AU521" s="200" t="s">
        <v>82</v>
      </c>
      <c r="AV521" s="13" t="s">
        <v>82</v>
      </c>
      <c r="AW521" s="13" t="s">
        <v>33</v>
      </c>
      <c r="AX521" s="13" t="s">
        <v>80</v>
      </c>
      <c r="AY521" s="200" t="s">
        <v>140</v>
      </c>
    </row>
    <row r="522" spans="1:65" s="2" customFormat="1" ht="16.5" customHeight="1">
      <c r="A522" s="36"/>
      <c r="B522" s="37"/>
      <c r="C522" s="176" t="s">
        <v>989</v>
      </c>
      <c r="D522" s="176" t="s">
        <v>142</v>
      </c>
      <c r="E522" s="177" t="s">
        <v>990</v>
      </c>
      <c r="F522" s="178" t="s">
        <v>991</v>
      </c>
      <c r="G522" s="179" t="s">
        <v>195</v>
      </c>
      <c r="H522" s="180">
        <v>10.5</v>
      </c>
      <c r="I522" s="181"/>
      <c r="J522" s="182">
        <f>ROUND(I522*H522,2)</f>
        <v>0</v>
      </c>
      <c r="K522" s="178" t="s">
        <v>146</v>
      </c>
      <c r="L522" s="41"/>
      <c r="M522" s="183" t="s">
        <v>19</v>
      </c>
      <c r="N522" s="184" t="s">
        <v>43</v>
      </c>
      <c r="O522" s="66"/>
      <c r="P522" s="185">
        <f>O522*H522</f>
        <v>0</v>
      </c>
      <c r="Q522" s="185">
        <v>0</v>
      </c>
      <c r="R522" s="185">
        <f>Q522*H522</f>
        <v>0</v>
      </c>
      <c r="S522" s="185">
        <v>0</v>
      </c>
      <c r="T522" s="186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87" t="s">
        <v>147</v>
      </c>
      <c r="AT522" s="187" t="s">
        <v>142</v>
      </c>
      <c r="AU522" s="187" t="s">
        <v>82</v>
      </c>
      <c r="AY522" s="19" t="s">
        <v>140</v>
      </c>
      <c r="BE522" s="188">
        <f>IF(N522="základní",J522,0)</f>
        <v>0</v>
      </c>
      <c r="BF522" s="188">
        <f>IF(N522="snížená",J522,0)</f>
        <v>0</v>
      </c>
      <c r="BG522" s="188">
        <f>IF(N522="zákl. přenesená",J522,0)</f>
        <v>0</v>
      </c>
      <c r="BH522" s="188">
        <f>IF(N522="sníž. přenesená",J522,0)</f>
        <v>0</v>
      </c>
      <c r="BI522" s="188">
        <f>IF(N522="nulová",J522,0)</f>
        <v>0</v>
      </c>
      <c r="BJ522" s="19" t="s">
        <v>80</v>
      </c>
      <c r="BK522" s="188">
        <f>ROUND(I522*H522,2)</f>
        <v>0</v>
      </c>
      <c r="BL522" s="19" t="s">
        <v>147</v>
      </c>
      <c r="BM522" s="187" t="s">
        <v>992</v>
      </c>
    </row>
    <row r="523" spans="1:65" s="2" customFormat="1" ht="16.5" customHeight="1">
      <c r="A523" s="36"/>
      <c r="B523" s="37"/>
      <c r="C523" s="176" t="s">
        <v>993</v>
      </c>
      <c r="D523" s="176" t="s">
        <v>142</v>
      </c>
      <c r="E523" s="177" t="s">
        <v>994</v>
      </c>
      <c r="F523" s="178" t="s">
        <v>995</v>
      </c>
      <c r="G523" s="179" t="s">
        <v>195</v>
      </c>
      <c r="H523" s="180">
        <v>18.5</v>
      </c>
      <c r="I523" s="181"/>
      <c r="J523" s="182">
        <f>ROUND(I523*H523,2)</f>
        <v>0</v>
      </c>
      <c r="K523" s="178" t="s">
        <v>146</v>
      </c>
      <c r="L523" s="41"/>
      <c r="M523" s="183" t="s">
        <v>19</v>
      </c>
      <c r="N523" s="184" t="s">
        <v>43</v>
      </c>
      <c r="O523" s="66"/>
      <c r="P523" s="185">
        <f>O523*H523</f>
        <v>0</v>
      </c>
      <c r="Q523" s="185">
        <v>0</v>
      </c>
      <c r="R523" s="185">
        <f>Q523*H523</f>
        <v>0</v>
      </c>
      <c r="S523" s="185">
        <v>0</v>
      </c>
      <c r="T523" s="186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87" t="s">
        <v>147</v>
      </c>
      <c r="AT523" s="187" t="s">
        <v>142</v>
      </c>
      <c r="AU523" s="187" t="s">
        <v>82</v>
      </c>
      <c r="AY523" s="19" t="s">
        <v>140</v>
      </c>
      <c r="BE523" s="188">
        <f>IF(N523="základní",J523,0)</f>
        <v>0</v>
      </c>
      <c r="BF523" s="188">
        <f>IF(N523="snížená",J523,0)</f>
        <v>0</v>
      </c>
      <c r="BG523" s="188">
        <f>IF(N523="zákl. přenesená",J523,0)</f>
        <v>0</v>
      </c>
      <c r="BH523" s="188">
        <f>IF(N523="sníž. přenesená",J523,0)</f>
        <v>0</v>
      </c>
      <c r="BI523" s="188">
        <f>IF(N523="nulová",J523,0)</f>
        <v>0</v>
      </c>
      <c r="BJ523" s="19" t="s">
        <v>80</v>
      </c>
      <c r="BK523" s="188">
        <f>ROUND(I523*H523,2)</f>
        <v>0</v>
      </c>
      <c r="BL523" s="19" t="s">
        <v>147</v>
      </c>
      <c r="BM523" s="187" t="s">
        <v>996</v>
      </c>
    </row>
    <row r="524" spans="1:65" s="2" customFormat="1" ht="16.5" customHeight="1">
      <c r="A524" s="36"/>
      <c r="B524" s="37"/>
      <c r="C524" s="176" t="s">
        <v>997</v>
      </c>
      <c r="D524" s="176" t="s">
        <v>142</v>
      </c>
      <c r="E524" s="177" t="s">
        <v>998</v>
      </c>
      <c r="F524" s="178" t="s">
        <v>999</v>
      </c>
      <c r="G524" s="179" t="s">
        <v>195</v>
      </c>
      <c r="H524" s="180">
        <v>29</v>
      </c>
      <c r="I524" s="181"/>
      <c r="J524" s="182">
        <f>ROUND(I524*H524,2)</f>
        <v>0</v>
      </c>
      <c r="K524" s="178" t="s">
        <v>146</v>
      </c>
      <c r="L524" s="41"/>
      <c r="M524" s="183" t="s">
        <v>19</v>
      </c>
      <c r="N524" s="184" t="s">
        <v>43</v>
      </c>
      <c r="O524" s="66"/>
      <c r="P524" s="185">
        <f>O524*H524</f>
        <v>0</v>
      </c>
      <c r="Q524" s="185">
        <v>0</v>
      </c>
      <c r="R524" s="185">
        <f>Q524*H524</f>
        <v>0</v>
      </c>
      <c r="S524" s="185">
        <v>0</v>
      </c>
      <c r="T524" s="186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7" t="s">
        <v>147</v>
      </c>
      <c r="AT524" s="187" t="s">
        <v>142</v>
      </c>
      <c r="AU524" s="187" t="s">
        <v>82</v>
      </c>
      <c r="AY524" s="19" t="s">
        <v>140</v>
      </c>
      <c r="BE524" s="188">
        <f>IF(N524="základní",J524,0)</f>
        <v>0</v>
      </c>
      <c r="BF524" s="188">
        <f>IF(N524="snížená",J524,0)</f>
        <v>0</v>
      </c>
      <c r="BG524" s="188">
        <f>IF(N524="zákl. přenesená",J524,0)</f>
        <v>0</v>
      </c>
      <c r="BH524" s="188">
        <f>IF(N524="sníž. přenesená",J524,0)</f>
        <v>0</v>
      </c>
      <c r="BI524" s="188">
        <f>IF(N524="nulová",J524,0)</f>
        <v>0</v>
      </c>
      <c r="BJ524" s="19" t="s">
        <v>80</v>
      </c>
      <c r="BK524" s="188">
        <f>ROUND(I524*H524,2)</f>
        <v>0</v>
      </c>
      <c r="BL524" s="19" t="s">
        <v>147</v>
      </c>
      <c r="BM524" s="187" t="s">
        <v>1000</v>
      </c>
    </row>
    <row r="525" spans="2:51" s="13" customFormat="1" ht="11.25">
      <c r="B525" s="189"/>
      <c r="C525" s="190"/>
      <c r="D525" s="191" t="s">
        <v>149</v>
      </c>
      <c r="E525" s="192" t="s">
        <v>19</v>
      </c>
      <c r="F525" s="193" t="s">
        <v>1001</v>
      </c>
      <c r="G525" s="190"/>
      <c r="H525" s="194">
        <v>29</v>
      </c>
      <c r="I525" s="195"/>
      <c r="J525" s="190"/>
      <c r="K525" s="190"/>
      <c r="L525" s="196"/>
      <c r="M525" s="197"/>
      <c r="N525" s="198"/>
      <c r="O525" s="198"/>
      <c r="P525" s="198"/>
      <c r="Q525" s="198"/>
      <c r="R525" s="198"/>
      <c r="S525" s="198"/>
      <c r="T525" s="199"/>
      <c r="AT525" s="200" t="s">
        <v>149</v>
      </c>
      <c r="AU525" s="200" t="s">
        <v>82</v>
      </c>
      <c r="AV525" s="13" t="s">
        <v>82</v>
      </c>
      <c r="AW525" s="13" t="s">
        <v>33</v>
      </c>
      <c r="AX525" s="13" t="s">
        <v>80</v>
      </c>
      <c r="AY525" s="200" t="s">
        <v>140</v>
      </c>
    </row>
    <row r="526" spans="1:65" s="2" customFormat="1" ht="16.5" customHeight="1">
      <c r="A526" s="36"/>
      <c r="B526" s="37"/>
      <c r="C526" s="176" t="s">
        <v>1002</v>
      </c>
      <c r="D526" s="176" t="s">
        <v>142</v>
      </c>
      <c r="E526" s="177" t="s">
        <v>1003</v>
      </c>
      <c r="F526" s="178" t="s">
        <v>1004</v>
      </c>
      <c r="G526" s="179" t="s">
        <v>195</v>
      </c>
      <c r="H526" s="180">
        <v>227.6</v>
      </c>
      <c r="I526" s="181"/>
      <c r="J526" s="182">
        <f>ROUND(I526*H526,2)</f>
        <v>0</v>
      </c>
      <c r="K526" s="178" t="s">
        <v>146</v>
      </c>
      <c r="L526" s="41"/>
      <c r="M526" s="183" t="s">
        <v>19</v>
      </c>
      <c r="N526" s="184" t="s">
        <v>43</v>
      </c>
      <c r="O526" s="66"/>
      <c r="P526" s="185">
        <f>O526*H526</f>
        <v>0</v>
      </c>
      <c r="Q526" s="185">
        <v>0</v>
      </c>
      <c r="R526" s="185">
        <f>Q526*H526</f>
        <v>0</v>
      </c>
      <c r="S526" s="185">
        <v>0</v>
      </c>
      <c r="T526" s="186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87" t="s">
        <v>147</v>
      </c>
      <c r="AT526" s="187" t="s">
        <v>142</v>
      </c>
      <c r="AU526" s="187" t="s">
        <v>82</v>
      </c>
      <c r="AY526" s="19" t="s">
        <v>140</v>
      </c>
      <c r="BE526" s="188">
        <f>IF(N526="základní",J526,0)</f>
        <v>0</v>
      </c>
      <c r="BF526" s="188">
        <f>IF(N526="snížená",J526,0)</f>
        <v>0</v>
      </c>
      <c r="BG526" s="188">
        <f>IF(N526="zákl. přenesená",J526,0)</f>
        <v>0</v>
      </c>
      <c r="BH526" s="188">
        <f>IF(N526="sníž. přenesená",J526,0)</f>
        <v>0</v>
      </c>
      <c r="BI526" s="188">
        <f>IF(N526="nulová",J526,0)</f>
        <v>0</v>
      </c>
      <c r="BJ526" s="19" t="s">
        <v>80</v>
      </c>
      <c r="BK526" s="188">
        <f>ROUND(I526*H526,2)</f>
        <v>0</v>
      </c>
      <c r="BL526" s="19" t="s">
        <v>147</v>
      </c>
      <c r="BM526" s="187" t="s">
        <v>1005</v>
      </c>
    </row>
    <row r="527" spans="2:51" s="13" customFormat="1" ht="11.25">
      <c r="B527" s="189"/>
      <c r="C527" s="190"/>
      <c r="D527" s="191" t="s">
        <v>149</v>
      </c>
      <c r="E527" s="192" t="s">
        <v>19</v>
      </c>
      <c r="F527" s="193" t="s">
        <v>1006</v>
      </c>
      <c r="G527" s="190"/>
      <c r="H527" s="194">
        <v>227.6</v>
      </c>
      <c r="I527" s="195"/>
      <c r="J527" s="190"/>
      <c r="K527" s="190"/>
      <c r="L527" s="196"/>
      <c r="M527" s="197"/>
      <c r="N527" s="198"/>
      <c r="O527" s="198"/>
      <c r="P527" s="198"/>
      <c r="Q527" s="198"/>
      <c r="R527" s="198"/>
      <c r="S527" s="198"/>
      <c r="T527" s="199"/>
      <c r="AT527" s="200" t="s">
        <v>149</v>
      </c>
      <c r="AU527" s="200" t="s">
        <v>82</v>
      </c>
      <c r="AV527" s="13" t="s">
        <v>82</v>
      </c>
      <c r="AW527" s="13" t="s">
        <v>33</v>
      </c>
      <c r="AX527" s="13" t="s">
        <v>80</v>
      </c>
      <c r="AY527" s="200" t="s">
        <v>140</v>
      </c>
    </row>
    <row r="528" spans="1:65" s="2" customFormat="1" ht="16.5" customHeight="1">
      <c r="A528" s="36"/>
      <c r="B528" s="37"/>
      <c r="C528" s="176" t="s">
        <v>1007</v>
      </c>
      <c r="D528" s="176" t="s">
        <v>142</v>
      </c>
      <c r="E528" s="177" t="s">
        <v>1008</v>
      </c>
      <c r="F528" s="178" t="s">
        <v>1009</v>
      </c>
      <c r="G528" s="179" t="s">
        <v>195</v>
      </c>
      <c r="H528" s="180">
        <v>227.6</v>
      </c>
      <c r="I528" s="181"/>
      <c r="J528" s="182">
        <f>ROUND(I528*H528,2)</f>
        <v>0</v>
      </c>
      <c r="K528" s="178" t="s">
        <v>146</v>
      </c>
      <c r="L528" s="41"/>
      <c r="M528" s="183" t="s">
        <v>19</v>
      </c>
      <c r="N528" s="184" t="s">
        <v>43</v>
      </c>
      <c r="O528" s="66"/>
      <c r="P528" s="185">
        <f>O528*H528</f>
        <v>0</v>
      </c>
      <c r="Q528" s="185">
        <v>0</v>
      </c>
      <c r="R528" s="185">
        <f>Q528*H528</f>
        <v>0</v>
      </c>
      <c r="S528" s="185">
        <v>0</v>
      </c>
      <c r="T528" s="186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7" t="s">
        <v>147</v>
      </c>
      <c r="AT528" s="187" t="s">
        <v>142</v>
      </c>
      <c r="AU528" s="187" t="s">
        <v>82</v>
      </c>
      <c r="AY528" s="19" t="s">
        <v>140</v>
      </c>
      <c r="BE528" s="188">
        <f>IF(N528="základní",J528,0)</f>
        <v>0</v>
      </c>
      <c r="BF528" s="188">
        <f>IF(N528="snížená",J528,0)</f>
        <v>0</v>
      </c>
      <c r="BG528" s="188">
        <f>IF(N528="zákl. přenesená",J528,0)</f>
        <v>0</v>
      </c>
      <c r="BH528" s="188">
        <f>IF(N528="sníž. přenesená",J528,0)</f>
        <v>0</v>
      </c>
      <c r="BI528" s="188">
        <f>IF(N528="nulová",J528,0)</f>
        <v>0</v>
      </c>
      <c r="BJ528" s="19" t="s">
        <v>80</v>
      </c>
      <c r="BK528" s="188">
        <f>ROUND(I528*H528,2)</f>
        <v>0</v>
      </c>
      <c r="BL528" s="19" t="s">
        <v>147</v>
      </c>
      <c r="BM528" s="187" t="s">
        <v>1010</v>
      </c>
    </row>
    <row r="529" spans="1:65" s="2" customFormat="1" ht="16.5" customHeight="1">
      <c r="A529" s="36"/>
      <c r="B529" s="37"/>
      <c r="C529" s="176" t="s">
        <v>1011</v>
      </c>
      <c r="D529" s="176" t="s">
        <v>142</v>
      </c>
      <c r="E529" s="177" t="s">
        <v>1012</v>
      </c>
      <c r="F529" s="178" t="s">
        <v>1013</v>
      </c>
      <c r="G529" s="179" t="s">
        <v>507</v>
      </c>
      <c r="H529" s="180">
        <v>11</v>
      </c>
      <c r="I529" s="181"/>
      <c r="J529" s="182">
        <f>ROUND(I529*H529,2)</f>
        <v>0</v>
      </c>
      <c r="K529" s="178" t="s">
        <v>146</v>
      </c>
      <c r="L529" s="41"/>
      <c r="M529" s="183" t="s">
        <v>19</v>
      </c>
      <c r="N529" s="184" t="s">
        <v>43</v>
      </c>
      <c r="O529" s="66"/>
      <c r="P529" s="185">
        <f>O529*H529</f>
        <v>0</v>
      </c>
      <c r="Q529" s="185">
        <v>0.45937</v>
      </c>
      <c r="R529" s="185">
        <f>Q529*H529</f>
        <v>5.05307</v>
      </c>
      <c r="S529" s="185">
        <v>0</v>
      </c>
      <c r="T529" s="186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87" t="s">
        <v>147</v>
      </c>
      <c r="AT529" s="187" t="s">
        <v>142</v>
      </c>
      <c r="AU529" s="187" t="s">
        <v>82</v>
      </c>
      <c r="AY529" s="19" t="s">
        <v>140</v>
      </c>
      <c r="BE529" s="188">
        <f>IF(N529="základní",J529,0)</f>
        <v>0</v>
      </c>
      <c r="BF529" s="188">
        <f>IF(N529="snížená",J529,0)</f>
        <v>0</v>
      </c>
      <c r="BG529" s="188">
        <f>IF(N529="zákl. přenesená",J529,0)</f>
        <v>0</v>
      </c>
      <c r="BH529" s="188">
        <f>IF(N529="sníž. přenesená",J529,0)</f>
        <v>0</v>
      </c>
      <c r="BI529" s="188">
        <f>IF(N529="nulová",J529,0)</f>
        <v>0</v>
      </c>
      <c r="BJ529" s="19" t="s">
        <v>80</v>
      </c>
      <c r="BK529" s="188">
        <f>ROUND(I529*H529,2)</f>
        <v>0</v>
      </c>
      <c r="BL529" s="19" t="s">
        <v>147</v>
      </c>
      <c r="BM529" s="187" t="s">
        <v>1014</v>
      </c>
    </row>
    <row r="530" spans="1:65" s="2" customFormat="1" ht="16.5" customHeight="1">
      <c r="A530" s="36"/>
      <c r="B530" s="37"/>
      <c r="C530" s="176" t="s">
        <v>1015</v>
      </c>
      <c r="D530" s="176" t="s">
        <v>142</v>
      </c>
      <c r="E530" s="177" t="s">
        <v>1016</v>
      </c>
      <c r="F530" s="178" t="s">
        <v>1017</v>
      </c>
      <c r="G530" s="179" t="s">
        <v>1018</v>
      </c>
      <c r="H530" s="180">
        <v>1</v>
      </c>
      <c r="I530" s="181"/>
      <c r="J530" s="182">
        <f>ROUND(I530*H530,2)</f>
        <v>0</v>
      </c>
      <c r="K530" s="178" t="s">
        <v>19</v>
      </c>
      <c r="L530" s="41"/>
      <c r="M530" s="183" t="s">
        <v>19</v>
      </c>
      <c r="N530" s="184" t="s">
        <v>43</v>
      </c>
      <c r="O530" s="66"/>
      <c r="P530" s="185">
        <f>O530*H530</f>
        <v>0</v>
      </c>
      <c r="Q530" s="185">
        <v>0</v>
      </c>
      <c r="R530" s="185">
        <f>Q530*H530</f>
        <v>0</v>
      </c>
      <c r="S530" s="185">
        <v>0</v>
      </c>
      <c r="T530" s="186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7" t="s">
        <v>147</v>
      </c>
      <c r="AT530" s="187" t="s">
        <v>142</v>
      </c>
      <c r="AU530" s="187" t="s">
        <v>82</v>
      </c>
      <c r="AY530" s="19" t="s">
        <v>140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9" t="s">
        <v>80</v>
      </c>
      <c r="BK530" s="188">
        <f>ROUND(I530*H530,2)</f>
        <v>0</v>
      </c>
      <c r="BL530" s="19" t="s">
        <v>147</v>
      </c>
      <c r="BM530" s="187" t="s">
        <v>1019</v>
      </c>
    </row>
    <row r="531" spans="1:65" s="2" customFormat="1" ht="16.5" customHeight="1">
      <c r="A531" s="36"/>
      <c r="B531" s="37"/>
      <c r="C531" s="176" t="s">
        <v>1020</v>
      </c>
      <c r="D531" s="176" t="s">
        <v>142</v>
      </c>
      <c r="E531" s="177" t="s">
        <v>1021</v>
      </c>
      <c r="F531" s="178" t="s">
        <v>1022</v>
      </c>
      <c r="G531" s="179" t="s">
        <v>507</v>
      </c>
      <c r="H531" s="180">
        <v>1</v>
      </c>
      <c r="I531" s="181"/>
      <c r="J531" s="182">
        <f>ROUND(I531*H531,2)</f>
        <v>0</v>
      </c>
      <c r="K531" s="178" t="s">
        <v>146</v>
      </c>
      <c r="L531" s="41"/>
      <c r="M531" s="183" t="s">
        <v>19</v>
      </c>
      <c r="N531" s="184" t="s">
        <v>43</v>
      </c>
      <c r="O531" s="66"/>
      <c r="P531" s="185">
        <f>O531*H531</f>
        <v>0</v>
      </c>
      <c r="Q531" s="185">
        <v>0</v>
      </c>
      <c r="R531" s="185">
        <f>Q531*H531</f>
        <v>0</v>
      </c>
      <c r="S531" s="185">
        <v>0.1</v>
      </c>
      <c r="T531" s="186">
        <f>S531*H531</f>
        <v>0.1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87" t="s">
        <v>147</v>
      </c>
      <c r="AT531" s="187" t="s">
        <v>142</v>
      </c>
      <c r="AU531" s="187" t="s">
        <v>82</v>
      </c>
      <c r="AY531" s="19" t="s">
        <v>140</v>
      </c>
      <c r="BE531" s="188">
        <f>IF(N531="základní",J531,0)</f>
        <v>0</v>
      </c>
      <c r="BF531" s="188">
        <f>IF(N531="snížená",J531,0)</f>
        <v>0</v>
      </c>
      <c r="BG531" s="188">
        <f>IF(N531="zákl. přenesená",J531,0)</f>
        <v>0</v>
      </c>
      <c r="BH531" s="188">
        <f>IF(N531="sníž. přenesená",J531,0)</f>
        <v>0</v>
      </c>
      <c r="BI531" s="188">
        <f>IF(N531="nulová",J531,0)</f>
        <v>0</v>
      </c>
      <c r="BJ531" s="19" t="s">
        <v>80</v>
      </c>
      <c r="BK531" s="188">
        <f>ROUND(I531*H531,2)</f>
        <v>0</v>
      </c>
      <c r="BL531" s="19" t="s">
        <v>147</v>
      </c>
      <c r="BM531" s="187" t="s">
        <v>1023</v>
      </c>
    </row>
    <row r="532" spans="2:51" s="13" customFormat="1" ht="11.25">
      <c r="B532" s="189"/>
      <c r="C532" s="190"/>
      <c r="D532" s="191" t="s">
        <v>149</v>
      </c>
      <c r="E532" s="192" t="s">
        <v>19</v>
      </c>
      <c r="F532" s="193" t="s">
        <v>934</v>
      </c>
      <c r="G532" s="190"/>
      <c r="H532" s="194">
        <v>1</v>
      </c>
      <c r="I532" s="195"/>
      <c r="J532" s="190"/>
      <c r="K532" s="190"/>
      <c r="L532" s="196"/>
      <c r="M532" s="197"/>
      <c r="N532" s="198"/>
      <c r="O532" s="198"/>
      <c r="P532" s="198"/>
      <c r="Q532" s="198"/>
      <c r="R532" s="198"/>
      <c r="S532" s="198"/>
      <c r="T532" s="199"/>
      <c r="AT532" s="200" t="s">
        <v>149</v>
      </c>
      <c r="AU532" s="200" t="s">
        <v>82</v>
      </c>
      <c r="AV532" s="13" t="s">
        <v>82</v>
      </c>
      <c r="AW532" s="13" t="s">
        <v>33</v>
      </c>
      <c r="AX532" s="13" t="s">
        <v>80</v>
      </c>
      <c r="AY532" s="200" t="s">
        <v>140</v>
      </c>
    </row>
    <row r="533" spans="1:65" s="2" customFormat="1" ht="16.5" customHeight="1">
      <c r="A533" s="36"/>
      <c r="B533" s="37"/>
      <c r="C533" s="176" t="s">
        <v>1024</v>
      </c>
      <c r="D533" s="176" t="s">
        <v>142</v>
      </c>
      <c r="E533" s="177" t="s">
        <v>1025</v>
      </c>
      <c r="F533" s="178" t="s">
        <v>1026</v>
      </c>
      <c r="G533" s="179" t="s">
        <v>507</v>
      </c>
      <c r="H533" s="180">
        <v>28</v>
      </c>
      <c r="I533" s="181"/>
      <c r="J533" s="182">
        <f>ROUND(I533*H533,2)</f>
        <v>0</v>
      </c>
      <c r="K533" s="178" t="s">
        <v>146</v>
      </c>
      <c r="L533" s="41"/>
      <c r="M533" s="183" t="s">
        <v>19</v>
      </c>
      <c r="N533" s="184" t="s">
        <v>43</v>
      </c>
      <c r="O533" s="66"/>
      <c r="P533" s="185">
        <f>O533*H533</f>
        <v>0</v>
      </c>
      <c r="Q533" s="185">
        <v>0.12303</v>
      </c>
      <c r="R533" s="185">
        <f>Q533*H533</f>
        <v>3.44484</v>
      </c>
      <c r="S533" s="185">
        <v>0</v>
      </c>
      <c r="T533" s="186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7" t="s">
        <v>147</v>
      </c>
      <c r="AT533" s="187" t="s">
        <v>142</v>
      </c>
      <c r="AU533" s="187" t="s">
        <v>82</v>
      </c>
      <c r="AY533" s="19" t="s">
        <v>140</v>
      </c>
      <c r="BE533" s="188">
        <f>IF(N533="základní",J533,0)</f>
        <v>0</v>
      </c>
      <c r="BF533" s="188">
        <f>IF(N533="snížená",J533,0)</f>
        <v>0</v>
      </c>
      <c r="BG533" s="188">
        <f>IF(N533="zákl. přenesená",J533,0)</f>
        <v>0</v>
      </c>
      <c r="BH533" s="188">
        <f>IF(N533="sníž. přenesená",J533,0)</f>
        <v>0</v>
      </c>
      <c r="BI533" s="188">
        <f>IF(N533="nulová",J533,0)</f>
        <v>0</v>
      </c>
      <c r="BJ533" s="19" t="s">
        <v>80</v>
      </c>
      <c r="BK533" s="188">
        <f>ROUND(I533*H533,2)</f>
        <v>0</v>
      </c>
      <c r="BL533" s="19" t="s">
        <v>147</v>
      </c>
      <c r="BM533" s="187" t="s">
        <v>1027</v>
      </c>
    </row>
    <row r="534" spans="2:51" s="13" customFormat="1" ht="11.25">
      <c r="B534" s="189"/>
      <c r="C534" s="190"/>
      <c r="D534" s="191" t="s">
        <v>149</v>
      </c>
      <c r="E534" s="192" t="s">
        <v>19</v>
      </c>
      <c r="F534" s="193" t="s">
        <v>1028</v>
      </c>
      <c r="G534" s="190"/>
      <c r="H534" s="194">
        <v>19</v>
      </c>
      <c r="I534" s="195"/>
      <c r="J534" s="190"/>
      <c r="K534" s="190"/>
      <c r="L534" s="196"/>
      <c r="M534" s="197"/>
      <c r="N534" s="198"/>
      <c r="O534" s="198"/>
      <c r="P534" s="198"/>
      <c r="Q534" s="198"/>
      <c r="R534" s="198"/>
      <c r="S534" s="198"/>
      <c r="T534" s="199"/>
      <c r="AT534" s="200" t="s">
        <v>149</v>
      </c>
      <c r="AU534" s="200" t="s">
        <v>82</v>
      </c>
      <c r="AV534" s="13" t="s">
        <v>82</v>
      </c>
      <c r="AW534" s="13" t="s">
        <v>33</v>
      </c>
      <c r="AX534" s="13" t="s">
        <v>72</v>
      </c>
      <c r="AY534" s="200" t="s">
        <v>140</v>
      </c>
    </row>
    <row r="535" spans="2:51" s="13" customFormat="1" ht="11.25">
      <c r="B535" s="189"/>
      <c r="C535" s="190"/>
      <c r="D535" s="191" t="s">
        <v>149</v>
      </c>
      <c r="E535" s="192" t="s">
        <v>19</v>
      </c>
      <c r="F535" s="193" t="s">
        <v>824</v>
      </c>
      <c r="G535" s="190"/>
      <c r="H535" s="194">
        <v>9</v>
      </c>
      <c r="I535" s="195"/>
      <c r="J535" s="190"/>
      <c r="K535" s="190"/>
      <c r="L535" s="196"/>
      <c r="M535" s="197"/>
      <c r="N535" s="198"/>
      <c r="O535" s="198"/>
      <c r="P535" s="198"/>
      <c r="Q535" s="198"/>
      <c r="R535" s="198"/>
      <c r="S535" s="198"/>
      <c r="T535" s="199"/>
      <c r="AT535" s="200" t="s">
        <v>149</v>
      </c>
      <c r="AU535" s="200" t="s">
        <v>82</v>
      </c>
      <c r="AV535" s="13" t="s">
        <v>82</v>
      </c>
      <c r="AW535" s="13" t="s">
        <v>33</v>
      </c>
      <c r="AX535" s="13" t="s">
        <v>72</v>
      </c>
      <c r="AY535" s="200" t="s">
        <v>140</v>
      </c>
    </row>
    <row r="536" spans="2:51" s="14" customFormat="1" ht="11.25">
      <c r="B536" s="201"/>
      <c r="C536" s="202"/>
      <c r="D536" s="191" t="s">
        <v>149</v>
      </c>
      <c r="E536" s="203" t="s">
        <v>19</v>
      </c>
      <c r="F536" s="204" t="s">
        <v>157</v>
      </c>
      <c r="G536" s="202"/>
      <c r="H536" s="205">
        <v>28</v>
      </c>
      <c r="I536" s="206"/>
      <c r="J536" s="202"/>
      <c r="K536" s="202"/>
      <c r="L536" s="207"/>
      <c r="M536" s="208"/>
      <c r="N536" s="209"/>
      <c r="O536" s="209"/>
      <c r="P536" s="209"/>
      <c r="Q536" s="209"/>
      <c r="R536" s="209"/>
      <c r="S536" s="209"/>
      <c r="T536" s="210"/>
      <c r="AT536" s="211" t="s">
        <v>149</v>
      </c>
      <c r="AU536" s="211" t="s">
        <v>82</v>
      </c>
      <c r="AV536" s="14" t="s">
        <v>147</v>
      </c>
      <c r="AW536" s="14" t="s">
        <v>33</v>
      </c>
      <c r="AX536" s="14" t="s">
        <v>80</v>
      </c>
      <c r="AY536" s="211" t="s">
        <v>140</v>
      </c>
    </row>
    <row r="537" spans="1:65" s="2" customFormat="1" ht="16.5" customHeight="1">
      <c r="A537" s="36"/>
      <c r="B537" s="37"/>
      <c r="C537" s="222" t="s">
        <v>1029</v>
      </c>
      <c r="D537" s="222" t="s">
        <v>314</v>
      </c>
      <c r="E537" s="223" t="s">
        <v>1030</v>
      </c>
      <c r="F537" s="224" t="s">
        <v>1031</v>
      </c>
      <c r="G537" s="225" t="s">
        <v>507</v>
      </c>
      <c r="H537" s="226">
        <v>19</v>
      </c>
      <c r="I537" s="227"/>
      <c r="J537" s="228">
        <f>ROUND(I537*H537,2)</f>
        <v>0</v>
      </c>
      <c r="K537" s="224" t="s">
        <v>19</v>
      </c>
      <c r="L537" s="229"/>
      <c r="M537" s="230" t="s">
        <v>19</v>
      </c>
      <c r="N537" s="231" t="s">
        <v>43</v>
      </c>
      <c r="O537" s="66"/>
      <c r="P537" s="185">
        <f>O537*H537</f>
        <v>0</v>
      </c>
      <c r="Q537" s="185">
        <v>0.0113</v>
      </c>
      <c r="R537" s="185">
        <f>Q537*H537</f>
        <v>0.21469999999999997</v>
      </c>
      <c r="S537" s="185">
        <v>0</v>
      </c>
      <c r="T537" s="186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7" t="s">
        <v>182</v>
      </c>
      <c r="AT537" s="187" t="s">
        <v>314</v>
      </c>
      <c r="AU537" s="187" t="s">
        <v>82</v>
      </c>
      <c r="AY537" s="19" t="s">
        <v>140</v>
      </c>
      <c r="BE537" s="188">
        <f>IF(N537="základní",J537,0)</f>
        <v>0</v>
      </c>
      <c r="BF537" s="188">
        <f>IF(N537="snížená",J537,0)</f>
        <v>0</v>
      </c>
      <c r="BG537" s="188">
        <f>IF(N537="zákl. přenesená",J537,0)</f>
        <v>0</v>
      </c>
      <c r="BH537" s="188">
        <f>IF(N537="sníž. přenesená",J537,0)</f>
        <v>0</v>
      </c>
      <c r="BI537" s="188">
        <f>IF(N537="nulová",J537,0)</f>
        <v>0</v>
      </c>
      <c r="BJ537" s="19" t="s">
        <v>80</v>
      </c>
      <c r="BK537" s="188">
        <f>ROUND(I537*H537,2)</f>
        <v>0</v>
      </c>
      <c r="BL537" s="19" t="s">
        <v>147</v>
      </c>
      <c r="BM537" s="187" t="s">
        <v>1032</v>
      </c>
    </row>
    <row r="538" spans="2:51" s="13" customFormat="1" ht="11.25">
      <c r="B538" s="189"/>
      <c r="C538" s="190"/>
      <c r="D538" s="191" t="s">
        <v>149</v>
      </c>
      <c r="E538" s="192" t="s">
        <v>19</v>
      </c>
      <c r="F538" s="193" t="s">
        <v>1033</v>
      </c>
      <c r="G538" s="190"/>
      <c r="H538" s="194">
        <v>19</v>
      </c>
      <c r="I538" s="195"/>
      <c r="J538" s="190"/>
      <c r="K538" s="190"/>
      <c r="L538" s="196"/>
      <c r="M538" s="197"/>
      <c r="N538" s="198"/>
      <c r="O538" s="198"/>
      <c r="P538" s="198"/>
      <c r="Q538" s="198"/>
      <c r="R538" s="198"/>
      <c r="S538" s="198"/>
      <c r="T538" s="199"/>
      <c r="AT538" s="200" t="s">
        <v>149</v>
      </c>
      <c r="AU538" s="200" t="s">
        <v>82</v>
      </c>
      <c r="AV538" s="13" t="s">
        <v>82</v>
      </c>
      <c r="AW538" s="13" t="s">
        <v>33</v>
      </c>
      <c r="AX538" s="13" t="s">
        <v>80</v>
      </c>
      <c r="AY538" s="200" t="s">
        <v>140</v>
      </c>
    </row>
    <row r="539" spans="1:65" s="2" customFormat="1" ht="16.5" customHeight="1">
      <c r="A539" s="36"/>
      <c r="B539" s="37"/>
      <c r="C539" s="222" t="s">
        <v>1034</v>
      </c>
      <c r="D539" s="222" t="s">
        <v>314</v>
      </c>
      <c r="E539" s="223" t="s">
        <v>1035</v>
      </c>
      <c r="F539" s="224" t="s">
        <v>1036</v>
      </c>
      <c r="G539" s="225" t="s">
        <v>507</v>
      </c>
      <c r="H539" s="226">
        <v>9</v>
      </c>
      <c r="I539" s="227"/>
      <c r="J539" s="228">
        <f>ROUND(I539*H539,2)</f>
        <v>0</v>
      </c>
      <c r="K539" s="224" t="s">
        <v>19</v>
      </c>
      <c r="L539" s="229"/>
      <c r="M539" s="230" t="s">
        <v>19</v>
      </c>
      <c r="N539" s="231" t="s">
        <v>43</v>
      </c>
      <c r="O539" s="66"/>
      <c r="P539" s="185">
        <f>O539*H539</f>
        <v>0</v>
      </c>
      <c r="Q539" s="185">
        <v>0.0043</v>
      </c>
      <c r="R539" s="185">
        <f>Q539*H539</f>
        <v>0.0387</v>
      </c>
      <c r="S539" s="185">
        <v>0</v>
      </c>
      <c r="T539" s="186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87" t="s">
        <v>182</v>
      </c>
      <c r="AT539" s="187" t="s">
        <v>314</v>
      </c>
      <c r="AU539" s="187" t="s">
        <v>82</v>
      </c>
      <c r="AY539" s="19" t="s">
        <v>140</v>
      </c>
      <c r="BE539" s="188">
        <f>IF(N539="základní",J539,0)</f>
        <v>0</v>
      </c>
      <c r="BF539" s="188">
        <f>IF(N539="snížená",J539,0)</f>
        <v>0</v>
      </c>
      <c r="BG539" s="188">
        <f>IF(N539="zákl. přenesená",J539,0)</f>
        <v>0</v>
      </c>
      <c r="BH539" s="188">
        <f>IF(N539="sníž. přenesená",J539,0)</f>
        <v>0</v>
      </c>
      <c r="BI539" s="188">
        <f>IF(N539="nulová",J539,0)</f>
        <v>0</v>
      </c>
      <c r="BJ539" s="19" t="s">
        <v>80</v>
      </c>
      <c r="BK539" s="188">
        <f>ROUND(I539*H539,2)</f>
        <v>0</v>
      </c>
      <c r="BL539" s="19" t="s">
        <v>147</v>
      </c>
      <c r="BM539" s="187" t="s">
        <v>1037</v>
      </c>
    </row>
    <row r="540" spans="2:51" s="15" customFormat="1" ht="11.25">
      <c r="B540" s="212"/>
      <c r="C540" s="213"/>
      <c r="D540" s="191" t="s">
        <v>149</v>
      </c>
      <c r="E540" s="214" t="s">
        <v>19</v>
      </c>
      <c r="F540" s="215" t="s">
        <v>878</v>
      </c>
      <c r="G540" s="213"/>
      <c r="H540" s="214" t="s">
        <v>19</v>
      </c>
      <c r="I540" s="216"/>
      <c r="J540" s="213"/>
      <c r="K540" s="213"/>
      <c r="L540" s="217"/>
      <c r="M540" s="218"/>
      <c r="N540" s="219"/>
      <c r="O540" s="219"/>
      <c r="P540" s="219"/>
      <c r="Q540" s="219"/>
      <c r="R540" s="219"/>
      <c r="S540" s="219"/>
      <c r="T540" s="220"/>
      <c r="AT540" s="221" t="s">
        <v>149</v>
      </c>
      <c r="AU540" s="221" t="s">
        <v>82</v>
      </c>
      <c r="AV540" s="15" t="s">
        <v>80</v>
      </c>
      <c r="AW540" s="15" t="s">
        <v>33</v>
      </c>
      <c r="AX540" s="15" t="s">
        <v>72</v>
      </c>
      <c r="AY540" s="221" t="s">
        <v>140</v>
      </c>
    </row>
    <row r="541" spans="2:51" s="13" customFormat="1" ht="11.25">
      <c r="B541" s="189"/>
      <c r="C541" s="190"/>
      <c r="D541" s="191" t="s">
        <v>149</v>
      </c>
      <c r="E541" s="192" t="s">
        <v>19</v>
      </c>
      <c r="F541" s="193" t="s">
        <v>824</v>
      </c>
      <c r="G541" s="190"/>
      <c r="H541" s="194">
        <v>9</v>
      </c>
      <c r="I541" s="195"/>
      <c r="J541" s="190"/>
      <c r="K541" s="190"/>
      <c r="L541" s="196"/>
      <c r="M541" s="197"/>
      <c r="N541" s="198"/>
      <c r="O541" s="198"/>
      <c r="P541" s="198"/>
      <c r="Q541" s="198"/>
      <c r="R541" s="198"/>
      <c r="S541" s="198"/>
      <c r="T541" s="199"/>
      <c r="AT541" s="200" t="s">
        <v>149</v>
      </c>
      <c r="AU541" s="200" t="s">
        <v>82</v>
      </c>
      <c r="AV541" s="13" t="s">
        <v>82</v>
      </c>
      <c r="AW541" s="13" t="s">
        <v>33</v>
      </c>
      <c r="AX541" s="13" t="s">
        <v>80</v>
      </c>
      <c r="AY541" s="200" t="s">
        <v>140</v>
      </c>
    </row>
    <row r="542" spans="1:65" s="2" customFormat="1" ht="16.5" customHeight="1">
      <c r="A542" s="36"/>
      <c r="B542" s="37"/>
      <c r="C542" s="222" t="s">
        <v>1038</v>
      </c>
      <c r="D542" s="222" t="s">
        <v>314</v>
      </c>
      <c r="E542" s="223" t="s">
        <v>1039</v>
      </c>
      <c r="F542" s="224" t="s">
        <v>1040</v>
      </c>
      <c r="G542" s="225" t="s">
        <v>507</v>
      </c>
      <c r="H542" s="226">
        <v>28</v>
      </c>
      <c r="I542" s="227"/>
      <c r="J542" s="228">
        <f>ROUND(I542*H542,2)</f>
        <v>0</v>
      </c>
      <c r="K542" s="224" t="s">
        <v>19</v>
      </c>
      <c r="L542" s="229"/>
      <c r="M542" s="230" t="s">
        <v>19</v>
      </c>
      <c r="N542" s="231" t="s">
        <v>43</v>
      </c>
      <c r="O542" s="66"/>
      <c r="P542" s="185">
        <f>O542*H542</f>
        <v>0</v>
      </c>
      <c r="Q542" s="185">
        <v>0.00065</v>
      </c>
      <c r="R542" s="185">
        <f>Q542*H542</f>
        <v>0.0182</v>
      </c>
      <c r="S542" s="185">
        <v>0</v>
      </c>
      <c r="T542" s="186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7" t="s">
        <v>182</v>
      </c>
      <c r="AT542" s="187" t="s">
        <v>314</v>
      </c>
      <c r="AU542" s="187" t="s">
        <v>82</v>
      </c>
      <c r="AY542" s="19" t="s">
        <v>140</v>
      </c>
      <c r="BE542" s="188">
        <f>IF(N542="základní",J542,0)</f>
        <v>0</v>
      </c>
      <c r="BF542" s="188">
        <f>IF(N542="snížená",J542,0)</f>
        <v>0</v>
      </c>
      <c r="BG542" s="188">
        <f>IF(N542="zákl. přenesená",J542,0)</f>
        <v>0</v>
      </c>
      <c r="BH542" s="188">
        <f>IF(N542="sníž. přenesená",J542,0)</f>
        <v>0</v>
      </c>
      <c r="BI542" s="188">
        <f>IF(N542="nulová",J542,0)</f>
        <v>0</v>
      </c>
      <c r="BJ542" s="19" t="s">
        <v>80</v>
      </c>
      <c r="BK542" s="188">
        <f>ROUND(I542*H542,2)</f>
        <v>0</v>
      </c>
      <c r="BL542" s="19" t="s">
        <v>147</v>
      </c>
      <c r="BM542" s="187" t="s">
        <v>1041</v>
      </c>
    </row>
    <row r="543" spans="2:51" s="15" customFormat="1" ht="11.25">
      <c r="B543" s="212"/>
      <c r="C543" s="213"/>
      <c r="D543" s="191" t="s">
        <v>149</v>
      </c>
      <c r="E543" s="214" t="s">
        <v>19</v>
      </c>
      <c r="F543" s="215" t="s">
        <v>878</v>
      </c>
      <c r="G543" s="213"/>
      <c r="H543" s="214" t="s">
        <v>19</v>
      </c>
      <c r="I543" s="216"/>
      <c r="J543" s="213"/>
      <c r="K543" s="213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149</v>
      </c>
      <c r="AU543" s="221" t="s">
        <v>82</v>
      </c>
      <c r="AV543" s="15" t="s">
        <v>80</v>
      </c>
      <c r="AW543" s="15" t="s">
        <v>33</v>
      </c>
      <c r="AX543" s="15" t="s">
        <v>72</v>
      </c>
      <c r="AY543" s="221" t="s">
        <v>140</v>
      </c>
    </row>
    <row r="544" spans="2:51" s="13" customFormat="1" ht="11.25">
      <c r="B544" s="189"/>
      <c r="C544" s="190"/>
      <c r="D544" s="191" t="s">
        <v>149</v>
      </c>
      <c r="E544" s="192" t="s">
        <v>19</v>
      </c>
      <c r="F544" s="193" t="s">
        <v>1042</v>
      </c>
      <c r="G544" s="190"/>
      <c r="H544" s="194">
        <v>19</v>
      </c>
      <c r="I544" s="195"/>
      <c r="J544" s="190"/>
      <c r="K544" s="190"/>
      <c r="L544" s="196"/>
      <c r="M544" s="197"/>
      <c r="N544" s="198"/>
      <c r="O544" s="198"/>
      <c r="P544" s="198"/>
      <c r="Q544" s="198"/>
      <c r="R544" s="198"/>
      <c r="S544" s="198"/>
      <c r="T544" s="199"/>
      <c r="AT544" s="200" t="s">
        <v>149</v>
      </c>
      <c r="AU544" s="200" t="s">
        <v>82</v>
      </c>
      <c r="AV544" s="13" t="s">
        <v>82</v>
      </c>
      <c r="AW544" s="13" t="s">
        <v>33</v>
      </c>
      <c r="AX544" s="13" t="s">
        <v>72</v>
      </c>
      <c r="AY544" s="200" t="s">
        <v>140</v>
      </c>
    </row>
    <row r="545" spans="2:51" s="13" customFormat="1" ht="11.25">
      <c r="B545" s="189"/>
      <c r="C545" s="190"/>
      <c r="D545" s="191" t="s">
        <v>149</v>
      </c>
      <c r="E545" s="192" t="s">
        <v>19</v>
      </c>
      <c r="F545" s="193" t="s">
        <v>824</v>
      </c>
      <c r="G545" s="190"/>
      <c r="H545" s="194">
        <v>9</v>
      </c>
      <c r="I545" s="195"/>
      <c r="J545" s="190"/>
      <c r="K545" s="190"/>
      <c r="L545" s="196"/>
      <c r="M545" s="197"/>
      <c r="N545" s="198"/>
      <c r="O545" s="198"/>
      <c r="P545" s="198"/>
      <c r="Q545" s="198"/>
      <c r="R545" s="198"/>
      <c r="S545" s="198"/>
      <c r="T545" s="199"/>
      <c r="AT545" s="200" t="s">
        <v>149</v>
      </c>
      <c r="AU545" s="200" t="s">
        <v>82</v>
      </c>
      <c r="AV545" s="13" t="s">
        <v>82</v>
      </c>
      <c r="AW545" s="13" t="s">
        <v>33</v>
      </c>
      <c r="AX545" s="13" t="s">
        <v>72</v>
      </c>
      <c r="AY545" s="200" t="s">
        <v>140</v>
      </c>
    </row>
    <row r="546" spans="2:51" s="14" customFormat="1" ht="11.25">
      <c r="B546" s="201"/>
      <c r="C546" s="202"/>
      <c r="D546" s="191" t="s">
        <v>149</v>
      </c>
      <c r="E546" s="203" t="s">
        <v>19</v>
      </c>
      <c r="F546" s="204" t="s">
        <v>157</v>
      </c>
      <c r="G546" s="202"/>
      <c r="H546" s="205">
        <v>28</v>
      </c>
      <c r="I546" s="206"/>
      <c r="J546" s="202"/>
      <c r="K546" s="202"/>
      <c r="L546" s="207"/>
      <c r="M546" s="208"/>
      <c r="N546" s="209"/>
      <c r="O546" s="209"/>
      <c r="P546" s="209"/>
      <c r="Q546" s="209"/>
      <c r="R546" s="209"/>
      <c r="S546" s="209"/>
      <c r="T546" s="210"/>
      <c r="AT546" s="211" t="s">
        <v>149</v>
      </c>
      <c r="AU546" s="211" t="s">
        <v>82</v>
      </c>
      <c r="AV546" s="14" t="s">
        <v>147</v>
      </c>
      <c r="AW546" s="14" t="s">
        <v>33</v>
      </c>
      <c r="AX546" s="14" t="s">
        <v>80</v>
      </c>
      <c r="AY546" s="211" t="s">
        <v>140</v>
      </c>
    </row>
    <row r="547" spans="1:65" s="2" customFormat="1" ht="16.5" customHeight="1">
      <c r="A547" s="36"/>
      <c r="B547" s="37"/>
      <c r="C547" s="176" t="s">
        <v>1043</v>
      </c>
      <c r="D547" s="176" t="s">
        <v>142</v>
      </c>
      <c r="E547" s="177" t="s">
        <v>1044</v>
      </c>
      <c r="F547" s="178" t="s">
        <v>1045</v>
      </c>
      <c r="G547" s="179" t="s">
        <v>507</v>
      </c>
      <c r="H547" s="180">
        <v>3</v>
      </c>
      <c r="I547" s="181"/>
      <c r="J547" s="182">
        <f>ROUND(I547*H547,2)</f>
        <v>0</v>
      </c>
      <c r="K547" s="178" t="s">
        <v>146</v>
      </c>
      <c r="L547" s="41"/>
      <c r="M547" s="183" t="s">
        <v>19</v>
      </c>
      <c r="N547" s="184" t="s">
        <v>43</v>
      </c>
      <c r="O547" s="66"/>
      <c r="P547" s="185">
        <f>O547*H547</f>
        <v>0</v>
      </c>
      <c r="Q547" s="185">
        <v>0.32906</v>
      </c>
      <c r="R547" s="185">
        <f>Q547*H547</f>
        <v>0.9871800000000001</v>
      </c>
      <c r="S547" s="185">
        <v>0</v>
      </c>
      <c r="T547" s="186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7" t="s">
        <v>147</v>
      </c>
      <c r="AT547" s="187" t="s">
        <v>142</v>
      </c>
      <c r="AU547" s="187" t="s">
        <v>82</v>
      </c>
      <c r="AY547" s="19" t="s">
        <v>140</v>
      </c>
      <c r="BE547" s="188">
        <f>IF(N547="základní",J547,0)</f>
        <v>0</v>
      </c>
      <c r="BF547" s="188">
        <f>IF(N547="snížená",J547,0)</f>
        <v>0</v>
      </c>
      <c r="BG547" s="188">
        <f>IF(N547="zákl. přenesená",J547,0)</f>
        <v>0</v>
      </c>
      <c r="BH547" s="188">
        <f>IF(N547="sníž. přenesená",J547,0)</f>
        <v>0</v>
      </c>
      <c r="BI547" s="188">
        <f>IF(N547="nulová",J547,0)</f>
        <v>0</v>
      </c>
      <c r="BJ547" s="19" t="s">
        <v>80</v>
      </c>
      <c r="BK547" s="188">
        <f>ROUND(I547*H547,2)</f>
        <v>0</v>
      </c>
      <c r="BL547" s="19" t="s">
        <v>147</v>
      </c>
      <c r="BM547" s="187" t="s">
        <v>1046</v>
      </c>
    </row>
    <row r="548" spans="1:65" s="2" customFormat="1" ht="16.5" customHeight="1">
      <c r="A548" s="36"/>
      <c r="B548" s="37"/>
      <c r="C548" s="222" t="s">
        <v>1047</v>
      </c>
      <c r="D548" s="222" t="s">
        <v>314</v>
      </c>
      <c r="E548" s="223" t="s">
        <v>1048</v>
      </c>
      <c r="F548" s="224" t="s">
        <v>1049</v>
      </c>
      <c r="G548" s="225" t="s">
        <v>507</v>
      </c>
      <c r="H548" s="226">
        <v>3</v>
      </c>
      <c r="I548" s="227"/>
      <c r="J548" s="228">
        <f>ROUND(I548*H548,2)</f>
        <v>0</v>
      </c>
      <c r="K548" s="224" t="s">
        <v>19</v>
      </c>
      <c r="L548" s="229"/>
      <c r="M548" s="230" t="s">
        <v>19</v>
      </c>
      <c r="N548" s="231" t="s">
        <v>43</v>
      </c>
      <c r="O548" s="66"/>
      <c r="P548" s="185">
        <f>O548*H548</f>
        <v>0</v>
      </c>
      <c r="Q548" s="185">
        <v>0.021</v>
      </c>
      <c r="R548" s="185">
        <f>Q548*H548</f>
        <v>0.063</v>
      </c>
      <c r="S548" s="185">
        <v>0</v>
      </c>
      <c r="T548" s="186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87" t="s">
        <v>182</v>
      </c>
      <c r="AT548" s="187" t="s">
        <v>314</v>
      </c>
      <c r="AU548" s="187" t="s">
        <v>82</v>
      </c>
      <c r="AY548" s="19" t="s">
        <v>140</v>
      </c>
      <c r="BE548" s="188">
        <f>IF(N548="základní",J548,0)</f>
        <v>0</v>
      </c>
      <c r="BF548" s="188">
        <f>IF(N548="snížená",J548,0)</f>
        <v>0</v>
      </c>
      <c r="BG548" s="188">
        <f>IF(N548="zákl. přenesená",J548,0)</f>
        <v>0</v>
      </c>
      <c r="BH548" s="188">
        <f>IF(N548="sníž. přenesená",J548,0)</f>
        <v>0</v>
      </c>
      <c r="BI548" s="188">
        <f>IF(N548="nulová",J548,0)</f>
        <v>0</v>
      </c>
      <c r="BJ548" s="19" t="s">
        <v>80</v>
      </c>
      <c r="BK548" s="188">
        <f>ROUND(I548*H548,2)</f>
        <v>0</v>
      </c>
      <c r="BL548" s="19" t="s">
        <v>147</v>
      </c>
      <c r="BM548" s="187" t="s">
        <v>1050</v>
      </c>
    </row>
    <row r="549" spans="2:51" s="13" customFormat="1" ht="11.25">
      <c r="B549" s="189"/>
      <c r="C549" s="190"/>
      <c r="D549" s="191" t="s">
        <v>149</v>
      </c>
      <c r="E549" s="192" t="s">
        <v>19</v>
      </c>
      <c r="F549" s="193" t="s">
        <v>967</v>
      </c>
      <c r="G549" s="190"/>
      <c r="H549" s="194">
        <v>3</v>
      </c>
      <c r="I549" s="195"/>
      <c r="J549" s="190"/>
      <c r="K549" s="190"/>
      <c r="L549" s="196"/>
      <c r="M549" s="197"/>
      <c r="N549" s="198"/>
      <c r="O549" s="198"/>
      <c r="P549" s="198"/>
      <c r="Q549" s="198"/>
      <c r="R549" s="198"/>
      <c r="S549" s="198"/>
      <c r="T549" s="199"/>
      <c r="AT549" s="200" t="s">
        <v>149</v>
      </c>
      <c r="AU549" s="200" t="s">
        <v>82</v>
      </c>
      <c r="AV549" s="13" t="s">
        <v>82</v>
      </c>
      <c r="AW549" s="13" t="s">
        <v>33</v>
      </c>
      <c r="AX549" s="13" t="s">
        <v>80</v>
      </c>
      <c r="AY549" s="200" t="s">
        <v>140</v>
      </c>
    </row>
    <row r="550" spans="1:65" s="2" customFormat="1" ht="16.5" customHeight="1">
      <c r="A550" s="36"/>
      <c r="B550" s="37"/>
      <c r="C550" s="222" t="s">
        <v>1051</v>
      </c>
      <c r="D550" s="222" t="s">
        <v>314</v>
      </c>
      <c r="E550" s="223" t="s">
        <v>1052</v>
      </c>
      <c r="F550" s="224" t="s">
        <v>1053</v>
      </c>
      <c r="G550" s="225" t="s">
        <v>507</v>
      </c>
      <c r="H550" s="226">
        <v>3</v>
      </c>
      <c r="I550" s="227"/>
      <c r="J550" s="228">
        <f>ROUND(I550*H550,2)</f>
        <v>0</v>
      </c>
      <c r="K550" s="224" t="s">
        <v>19</v>
      </c>
      <c r="L550" s="229"/>
      <c r="M550" s="230" t="s">
        <v>19</v>
      </c>
      <c r="N550" s="231" t="s">
        <v>43</v>
      </c>
      <c r="O550" s="66"/>
      <c r="P550" s="185">
        <f>O550*H550</f>
        <v>0</v>
      </c>
      <c r="Q550" s="185">
        <v>0.001</v>
      </c>
      <c r="R550" s="185">
        <f>Q550*H550</f>
        <v>0.003</v>
      </c>
      <c r="S550" s="185">
        <v>0</v>
      </c>
      <c r="T550" s="186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87" t="s">
        <v>182</v>
      </c>
      <c r="AT550" s="187" t="s">
        <v>314</v>
      </c>
      <c r="AU550" s="187" t="s">
        <v>82</v>
      </c>
      <c r="AY550" s="19" t="s">
        <v>140</v>
      </c>
      <c r="BE550" s="188">
        <f>IF(N550="základní",J550,0)</f>
        <v>0</v>
      </c>
      <c r="BF550" s="188">
        <f>IF(N550="snížená",J550,0)</f>
        <v>0</v>
      </c>
      <c r="BG550" s="188">
        <f>IF(N550="zákl. přenesená",J550,0)</f>
        <v>0</v>
      </c>
      <c r="BH550" s="188">
        <f>IF(N550="sníž. přenesená",J550,0)</f>
        <v>0</v>
      </c>
      <c r="BI550" s="188">
        <f>IF(N550="nulová",J550,0)</f>
        <v>0</v>
      </c>
      <c r="BJ550" s="19" t="s">
        <v>80</v>
      </c>
      <c r="BK550" s="188">
        <f>ROUND(I550*H550,2)</f>
        <v>0</v>
      </c>
      <c r="BL550" s="19" t="s">
        <v>147</v>
      </c>
      <c r="BM550" s="187" t="s">
        <v>1054</v>
      </c>
    </row>
    <row r="551" spans="2:51" s="13" customFormat="1" ht="11.25">
      <c r="B551" s="189"/>
      <c r="C551" s="190"/>
      <c r="D551" s="191" t="s">
        <v>149</v>
      </c>
      <c r="E551" s="192" t="s">
        <v>19</v>
      </c>
      <c r="F551" s="193" t="s">
        <v>967</v>
      </c>
      <c r="G551" s="190"/>
      <c r="H551" s="194">
        <v>3</v>
      </c>
      <c r="I551" s="195"/>
      <c r="J551" s="190"/>
      <c r="K551" s="190"/>
      <c r="L551" s="196"/>
      <c r="M551" s="197"/>
      <c r="N551" s="198"/>
      <c r="O551" s="198"/>
      <c r="P551" s="198"/>
      <c r="Q551" s="198"/>
      <c r="R551" s="198"/>
      <c r="S551" s="198"/>
      <c r="T551" s="199"/>
      <c r="AT551" s="200" t="s">
        <v>149</v>
      </c>
      <c r="AU551" s="200" t="s">
        <v>82</v>
      </c>
      <c r="AV551" s="13" t="s">
        <v>82</v>
      </c>
      <c r="AW551" s="13" t="s">
        <v>33</v>
      </c>
      <c r="AX551" s="13" t="s">
        <v>80</v>
      </c>
      <c r="AY551" s="200" t="s">
        <v>140</v>
      </c>
    </row>
    <row r="552" spans="1:65" s="2" customFormat="1" ht="21.75" customHeight="1">
      <c r="A552" s="36"/>
      <c r="B552" s="37"/>
      <c r="C552" s="176" t="s">
        <v>1055</v>
      </c>
      <c r="D552" s="176" t="s">
        <v>142</v>
      </c>
      <c r="E552" s="177" t="s">
        <v>1056</v>
      </c>
      <c r="F552" s="178" t="s">
        <v>1057</v>
      </c>
      <c r="G552" s="179" t="s">
        <v>507</v>
      </c>
      <c r="H552" s="180">
        <v>6</v>
      </c>
      <c r="I552" s="181"/>
      <c r="J552" s="182">
        <f>ROUND(I552*H552,2)</f>
        <v>0</v>
      </c>
      <c r="K552" s="178" t="s">
        <v>146</v>
      </c>
      <c r="L552" s="41"/>
      <c r="M552" s="183" t="s">
        <v>19</v>
      </c>
      <c r="N552" s="184" t="s">
        <v>43</v>
      </c>
      <c r="O552" s="66"/>
      <c r="P552" s="185">
        <f>O552*H552</f>
        <v>0</v>
      </c>
      <c r="Q552" s="185">
        <v>0.01298</v>
      </c>
      <c r="R552" s="185">
        <f>Q552*H552</f>
        <v>0.07788</v>
      </c>
      <c r="S552" s="185">
        <v>0.004</v>
      </c>
      <c r="T552" s="186">
        <f>S552*H552</f>
        <v>0.024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7" t="s">
        <v>147</v>
      </c>
      <c r="AT552" s="187" t="s">
        <v>142</v>
      </c>
      <c r="AU552" s="187" t="s">
        <v>82</v>
      </c>
      <c r="AY552" s="19" t="s">
        <v>140</v>
      </c>
      <c r="BE552" s="188">
        <f>IF(N552="základní",J552,0)</f>
        <v>0</v>
      </c>
      <c r="BF552" s="188">
        <f>IF(N552="snížená",J552,0)</f>
        <v>0</v>
      </c>
      <c r="BG552" s="188">
        <f>IF(N552="zákl. přenesená",J552,0)</f>
        <v>0</v>
      </c>
      <c r="BH552" s="188">
        <f>IF(N552="sníž. přenesená",J552,0)</f>
        <v>0</v>
      </c>
      <c r="BI552" s="188">
        <f>IF(N552="nulová",J552,0)</f>
        <v>0</v>
      </c>
      <c r="BJ552" s="19" t="s">
        <v>80</v>
      </c>
      <c r="BK552" s="188">
        <f>ROUND(I552*H552,2)</f>
        <v>0</v>
      </c>
      <c r="BL552" s="19" t="s">
        <v>147</v>
      </c>
      <c r="BM552" s="187" t="s">
        <v>1058</v>
      </c>
    </row>
    <row r="553" spans="1:65" s="2" customFormat="1" ht="16.5" customHeight="1">
      <c r="A553" s="36"/>
      <c r="B553" s="37"/>
      <c r="C553" s="176" t="s">
        <v>1059</v>
      </c>
      <c r="D553" s="176" t="s">
        <v>142</v>
      </c>
      <c r="E553" s="177" t="s">
        <v>1060</v>
      </c>
      <c r="F553" s="178" t="s">
        <v>1061</v>
      </c>
      <c r="G553" s="179" t="s">
        <v>507</v>
      </c>
      <c r="H553" s="180">
        <v>11</v>
      </c>
      <c r="I553" s="181"/>
      <c r="J553" s="182">
        <f>ROUND(I553*H553,2)</f>
        <v>0</v>
      </c>
      <c r="K553" s="178" t="s">
        <v>146</v>
      </c>
      <c r="L553" s="41"/>
      <c r="M553" s="183" t="s">
        <v>19</v>
      </c>
      <c r="N553" s="184" t="s">
        <v>43</v>
      </c>
      <c r="O553" s="66"/>
      <c r="P553" s="185">
        <f>O553*H553</f>
        <v>0</v>
      </c>
      <c r="Q553" s="185">
        <v>0.00031</v>
      </c>
      <c r="R553" s="185">
        <f>Q553*H553</f>
        <v>0.00341</v>
      </c>
      <c r="S553" s="185">
        <v>0</v>
      </c>
      <c r="T553" s="186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87" t="s">
        <v>147</v>
      </c>
      <c r="AT553" s="187" t="s">
        <v>142</v>
      </c>
      <c r="AU553" s="187" t="s">
        <v>82</v>
      </c>
      <c r="AY553" s="19" t="s">
        <v>140</v>
      </c>
      <c r="BE553" s="188">
        <f>IF(N553="základní",J553,0)</f>
        <v>0</v>
      </c>
      <c r="BF553" s="188">
        <f>IF(N553="snížená",J553,0)</f>
        <v>0</v>
      </c>
      <c r="BG553" s="188">
        <f>IF(N553="zákl. přenesená",J553,0)</f>
        <v>0</v>
      </c>
      <c r="BH553" s="188">
        <f>IF(N553="sníž. přenesená",J553,0)</f>
        <v>0</v>
      </c>
      <c r="BI553" s="188">
        <f>IF(N553="nulová",J553,0)</f>
        <v>0</v>
      </c>
      <c r="BJ553" s="19" t="s">
        <v>80</v>
      </c>
      <c r="BK553" s="188">
        <f>ROUND(I553*H553,2)</f>
        <v>0</v>
      </c>
      <c r="BL553" s="19" t="s">
        <v>147</v>
      </c>
      <c r="BM553" s="187" t="s">
        <v>1062</v>
      </c>
    </row>
    <row r="554" spans="1:65" s="2" customFormat="1" ht="16.5" customHeight="1">
      <c r="A554" s="36"/>
      <c r="B554" s="37"/>
      <c r="C554" s="176" t="s">
        <v>1063</v>
      </c>
      <c r="D554" s="176" t="s">
        <v>142</v>
      </c>
      <c r="E554" s="177" t="s">
        <v>1064</v>
      </c>
      <c r="F554" s="178" t="s">
        <v>1065</v>
      </c>
      <c r="G554" s="179" t="s">
        <v>195</v>
      </c>
      <c r="H554" s="180">
        <v>338.5</v>
      </c>
      <c r="I554" s="181"/>
      <c r="J554" s="182">
        <f>ROUND(I554*H554,2)</f>
        <v>0</v>
      </c>
      <c r="K554" s="178" t="s">
        <v>146</v>
      </c>
      <c r="L554" s="41"/>
      <c r="M554" s="183" t="s">
        <v>19</v>
      </c>
      <c r="N554" s="184" t="s">
        <v>43</v>
      </c>
      <c r="O554" s="66"/>
      <c r="P554" s="185">
        <f>O554*H554</f>
        <v>0</v>
      </c>
      <c r="Q554" s="185">
        <v>7E-05</v>
      </c>
      <c r="R554" s="185">
        <f>Q554*H554</f>
        <v>0.023694999999999997</v>
      </c>
      <c r="S554" s="185">
        <v>0</v>
      </c>
      <c r="T554" s="186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87" t="s">
        <v>147</v>
      </c>
      <c r="AT554" s="187" t="s">
        <v>142</v>
      </c>
      <c r="AU554" s="187" t="s">
        <v>82</v>
      </c>
      <c r="AY554" s="19" t="s">
        <v>140</v>
      </c>
      <c r="BE554" s="188">
        <f>IF(N554="základní",J554,0)</f>
        <v>0</v>
      </c>
      <c r="BF554" s="188">
        <f>IF(N554="snížená",J554,0)</f>
        <v>0</v>
      </c>
      <c r="BG554" s="188">
        <f>IF(N554="zákl. přenesená",J554,0)</f>
        <v>0</v>
      </c>
      <c r="BH554" s="188">
        <f>IF(N554="sníž. přenesená",J554,0)</f>
        <v>0</v>
      </c>
      <c r="BI554" s="188">
        <f>IF(N554="nulová",J554,0)</f>
        <v>0</v>
      </c>
      <c r="BJ554" s="19" t="s">
        <v>80</v>
      </c>
      <c r="BK554" s="188">
        <f>ROUND(I554*H554,2)</f>
        <v>0</v>
      </c>
      <c r="BL554" s="19" t="s">
        <v>147</v>
      </c>
      <c r="BM554" s="187" t="s">
        <v>1066</v>
      </c>
    </row>
    <row r="555" spans="2:51" s="13" customFormat="1" ht="11.25">
      <c r="B555" s="189"/>
      <c r="C555" s="190"/>
      <c r="D555" s="191" t="s">
        <v>149</v>
      </c>
      <c r="E555" s="192" t="s">
        <v>19</v>
      </c>
      <c r="F555" s="193" t="s">
        <v>1067</v>
      </c>
      <c r="G555" s="190"/>
      <c r="H555" s="194">
        <v>263</v>
      </c>
      <c r="I555" s="195"/>
      <c r="J555" s="190"/>
      <c r="K555" s="190"/>
      <c r="L555" s="196"/>
      <c r="M555" s="197"/>
      <c r="N555" s="198"/>
      <c r="O555" s="198"/>
      <c r="P555" s="198"/>
      <c r="Q555" s="198"/>
      <c r="R555" s="198"/>
      <c r="S555" s="198"/>
      <c r="T555" s="199"/>
      <c r="AT555" s="200" t="s">
        <v>149</v>
      </c>
      <c r="AU555" s="200" t="s">
        <v>82</v>
      </c>
      <c r="AV555" s="13" t="s">
        <v>82</v>
      </c>
      <c r="AW555" s="13" t="s">
        <v>33</v>
      </c>
      <c r="AX555" s="13" t="s">
        <v>72</v>
      </c>
      <c r="AY555" s="200" t="s">
        <v>140</v>
      </c>
    </row>
    <row r="556" spans="2:51" s="13" customFormat="1" ht="11.25">
      <c r="B556" s="189"/>
      <c r="C556" s="190"/>
      <c r="D556" s="191" t="s">
        <v>149</v>
      </c>
      <c r="E556" s="192" t="s">
        <v>19</v>
      </c>
      <c r="F556" s="193" t="s">
        <v>814</v>
      </c>
      <c r="G556" s="190"/>
      <c r="H556" s="194">
        <v>75.5</v>
      </c>
      <c r="I556" s="195"/>
      <c r="J556" s="190"/>
      <c r="K556" s="190"/>
      <c r="L556" s="196"/>
      <c r="M556" s="197"/>
      <c r="N556" s="198"/>
      <c r="O556" s="198"/>
      <c r="P556" s="198"/>
      <c r="Q556" s="198"/>
      <c r="R556" s="198"/>
      <c r="S556" s="198"/>
      <c r="T556" s="199"/>
      <c r="AT556" s="200" t="s">
        <v>149</v>
      </c>
      <c r="AU556" s="200" t="s">
        <v>82</v>
      </c>
      <c r="AV556" s="13" t="s">
        <v>82</v>
      </c>
      <c r="AW556" s="13" t="s">
        <v>33</v>
      </c>
      <c r="AX556" s="13" t="s">
        <v>72</v>
      </c>
      <c r="AY556" s="200" t="s">
        <v>140</v>
      </c>
    </row>
    <row r="557" spans="2:51" s="14" customFormat="1" ht="11.25">
      <c r="B557" s="201"/>
      <c r="C557" s="202"/>
      <c r="D557" s="191" t="s">
        <v>149</v>
      </c>
      <c r="E557" s="203" t="s">
        <v>19</v>
      </c>
      <c r="F557" s="204" t="s">
        <v>157</v>
      </c>
      <c r="G557" s="202"/>
      <c r="H557" s="205">
        <v>338.5</v>
      </c>
      <c r="I557" s="206"/>
      <c r="J557" s="202"/>
      <c r="K557" s="202"/>
      <c r="L557" s="207"/>
      <c r="M557" s="208"/>
      <c r="N557" s="209"/>
      <c r="O557" s="209"/>
      <c r="P557" s="209"/>
      <c r="Q557" s="209"/>
      <c r="R557" s="209"/>
      <c r="S557" s="209"/>
      <c r="T557" s="210"/>
      <c r="AT557" s="211" t="s">
        <v>149</v>
      </c>
      <c r="AU557" s="211" t="s">
        <v>82</v>
      </c>
      <c r="AV557" s="14" t="s">
        <v>147</v>
      </c>
      <c r="AW557" s="14" t="s">
        <v>33</v>
      </c>
      <c r="AX557" s="14" t="s">
        <v>80</v>
      </c>
      <c r="AY557" s="211" t="s">
        <v>140</v>
      </c>
    </row>
    <row r="558" spans="2:63" s="12" customFormat="1" ht="22.9" customHeight="1">
      <c r="B558" s="160"/>
      <c r="C558" s="161"/>
      <c r="D558" s="162" t="s">
        <v>71</v>
      </c>
      <c r="E558" s="174" t="s">
        <v>1068</v>
      </c>
      <c r="F558" s="174" t="s">
        <v>1069</v>
      </c>
      <c r="G558" s="161"/>
      <c r="H558" s="161"/>
      <c r="I558" s="164"/>
      <c r="J558" s="175">
        <f>BK558</f>
        <v>0</v>
      </c>
      <c r="K558" s="161"/>
      <c r="L558" s="166"/>
      <c r="M558" s="167"/>
      <c r="N558" s="168"/>
      <c r="O558" s="168"/>
      <c r="P558" s="169">
        <f>SUM(P559:P593)</f>
        <v>0</v>
      </c>
      <c r="Q558" s="168"/>
      <c r="R558" s="169">
        <f>SUM(R559:R593)</f>
        <v>0.018709350000000003</v>
      </c>
      <c r="S558" s="168"/>
      <c r="T558" s="170">
        <f>SUM(T559:T593)</f>
        <v>0</v>
      </c>
      <c r="AR558" s="171" t="s">
        <v>80</v>
      </c>
      <c r="AT558" s="172" t="s">
        <v>71</v>
      </c>
      <c r="AU558" s="172" t="s">
        <v>80</v>
      </c>
      <c r="AY558" s="171" t="s">
        <v>140</v>
      </c>
      <c r="BK558" s="173">
        <f>SUM(BK559:BK593)</f>
        <v>0</v>
      </c>
    </row>
    <row r="559" spans="1:65" s="2" customFormat="1" ht="16.5" customHeight="1">
      <c r="A559" s="36"/>
      <c r="B559" s="37"/>
      <c r="C559" s="176" t="s">
        <v>1070</v>
      </c>
      <c r="D559" s="176" t="s">
        <v>142</v>
      </c>
      <c r="E559" s="177" t="s">
        <v>1071</v>
      </c>
      <c r="F559" s="178" t="s">
        <v>1072</v>
      </c>
      <c r="G559" s="179" t="s">
        <v>195</v>
      </c>
      <c r="H559" s="180">
        <v>27</v>
      </c>
      <c r="I559" s="181"/>
      <c r="J559" s="182">
        <f>ROUND(I559*H559,2)</f>
        <v>0</v>
      </c>
      <c r="K559" s="178" t="s">
        <v>19</v>
      </c>
      <c r="L559" s="41"/>
      <c r="M559" s="183" t="s">
        <v>19</v>
      </c>
      <c r="N559" s="184" t="s">
        <v>43</v>
      </c>
      <c r="O559" s="66"/>
      <c r="P559" s="185">
        <f>O559*H559</f>
        <v>0</v>
      </c>
      <c r="Q559" s="185">
        <v>0.00016</v>
      </c>
      <c r="R559" s="185">
        <f>Q559*H559</f>
        <v>0.00432</v>
      </c>
      <c r="S559" s="185">
        <v>0</v>
      </c>
      <c r="T559" s="186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187" t="s">
        <v>147</v>
      </c>
      <c r="AT559" s="187" t="s">
        <v>142</v>
      </c>
      <c r="AU559" s="187" t="s">
        <v>82</v>
      </c>
      <c r="AY559" s="19" t="s">
        <v>140</v>
      </c>
      <c r="BE559" s="188">
        <f>IF(N559="základní",J559,0)</f>
        <v>0</v>
      </c>
      <c r="BF559" s="188">
        <f>IF(N559="snížená",J559,0)</f>
        <v>0</v>
      </c>
      <c r="BG559" s="188">
        <f>IF(N559="zákl. přenesená",J559,0)</f>
        <v>0</v>
      </c>
      <c r="BH559" s="188">
        <f>IF(N559="sníž. přenesená",J559,0)</f>
        <v>0</v>
      </c>
      <c r="BI559" s="188">
        <f>IF(N559="nulová",J559,0)</f>
        <v>0</v>
      </c>
      <c r="BJ559" s="19" t="s">
        <v>80</v>
      </c>
      <c r="BK559" s="188">
        <f>ROUND(I559*H559,2)</f>
        <v>0</v>
      </c>
      <c r="BL559" s="19" t="s">
        <v>147</v>
      </c>
      <c r="BM559" s="187" t="s">
        <v>1073</v>
      </c>
    </row>
    <row r="560" spans="2:51" s="13" customFormat="1" ht="11.25">
      <c r="B560" s="189"/>
      <c r="C560" s="190"/>
      <c r="D560" s="191" t="s">
        <v>149</v>
      </c>
      <c r="E560" s="192" t="s">
        <v>19</v>
      </c>
      <c r="F560" s="193" t="s">
        <v>1074</v>
      </c>
      <c r="G560" s="190"/>
      <c r="H560" s="194">
        <v>27</v>
      </c>
      <c r="I560" s="195"/>
      <c r="J560" s="190"/>
      <c r="K560" s="190"/>
      <c r="L560" s="196"/>
      <c r="M560" s="197"/>
      <c r="N560" s="198"/>
      <c r="O560" s="198"/>
      <c r="P560" s="198"/>
      <c r="Q560" s="198"/>
      <c r="R560" s="198"/>
      <c r="S560" s="198"/>
      <c r="T560" s="199"/>
      <c r="AT560" s="200" t="s">
        <v>149</v>
      </c>
      <c r="AU560" s="200" t="s">
        <v>82</v>
      </c>
      <c r="AV560" s="13" t="s">
        <v>82</v>
      </c>
      <c r="AW560" s="13" t="s">
        <v>33</v>
      </c>
      <c r="AX560" s="13" t="s">
        <v>72</v>
      </c>
      <c r="AY560" s="200" t="s">
        <v>140</v>
      </c>
    </row>
    <row r="561" spans="2:51" s="14" customFormat="1" ht="11.25">
      <c r="B561" s="201"/>
      <c r="C561" s="202"/>
      <c r="D561" s="191" t="s">
        <v>149</v>
      </c>
      <c r="E561" s="203" t="s">
        <v>19</v>
      </c>
      <c r="F561" s="204" t="s">
        <v>157</v>
      </c>
      <c r="G561" s="202"/>
      <c r="H561" s="205">
        <v>27</v>
      </c>
      <c r="I561" s="206"/>
      <c r="J561" s="202"/>
      <c r="K561" s="202"/>
      <c r="L561" s="207"/>
      <c r="M561" s="208"/>
      <c r="N561" s="209"/>
      <c r="O561" s="209"/>
      <c r="P561" s="209"/>
      <c r="Q561" s="209"/>
      <c r="R561" s="209"/>
      <c r="S561" s="209"/>
      <c r="T561" s="210"/>
      <c r="AT561" s="211" t="s">
        <v>149</v>
      </c>
      <c r="AU561" s="211" t="s">
        <v>82</v>
      </c>
      <c r="AV561" s="14" t="s">
        <v>147</v>
      </c>
      <c r="AW561" s="14" t="s">
        <v>33</v>
      </c>
      <c r="AX561" s="14" t="s">
        <v>80</v>
      </c>
      <c r="AY561" s="211" t="s">
        <v>140</v>
      </c>
    </row>
    <row r="562" spans="1:65" s="2" customFormat="1" ht="24">
      <c r="A562" s="36"/>
      <c r="B562" s="37"/>
      <c r="C562" s="176" t="s">
        <v>1075</v>
      </c>
      <c r="D562" s="176" t="s">
        <v>142</v>
      </c>
      <c r="E562" s="177" t="s">
        <v>1076</v>
      </c>
      <c r="F562" s="178" t="s">
        <v>1077</v>
      </c>
      <c r="G562" s="179" t="s">
        <v>195</v>
      </c>
      <c r="H562" s="180">
        <v>27</v>
      </c>
      <c r="I562" s="181"/>
      <c r="J562" s="182">
        <f>ROUND(I562*H562,2)</f>
        <v>0</v>
      </c>
      <c r="K562" s="178" t="s">
        <v>146</v>
      </c>
      <c r="L562" s="41"/>
      <c r="M562" s="183" t="s">
        <v>19</v>
      </c>
      <c r="N562" s="184" t="s">
        <v>43</v>
      </c>
      <c r="O562" s="66"/>
      <c r="P562" s="185">
        <f>O562*H562</f>
        <v>0</v>
      </c>
      <c r="Q562" s="185">
        <v>0</v>
      </c>
      <c r="R562" s="185">
        <f>Q562*H562</f>
        <v>0</v>
      </c>
      <c r="S562" s="185">
        <v>0</v>
      </c>
      <c r="T562" s="186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7" t="s">
        <v>147</v>
      </c>
      <c r="AT562" s="187" t="s">
        <v>142</v>
      </c>
      <c r="AU562" s="187" t="s">
        <v>82</v>
      </c>
      <c r="AY562" s="19" t="s">
        <v>140</v>
      </c>
      <c r="BE562" s="188">
        <f>IF(N562="základní",J562,0)</f>
        <v>0</v>
      </c>
      <c r="BF562" s="188">
        <f>IF(N562="snížená",J562,0)</f>
        <v>0</v>
      </c>
      <c r="BG562" s="188">
        <f>IF(N562="zákl. přenesená",J562,0)</f>
        <v>0</v>
      </c>
      <c r="BH562" s="188">
        <f>IF(N562="sníž. přenesená",J562,0)</f>
        <v>0</v>
      </c>
      <c r="BI562" s="188">
        <f>IF(N562="nulová",J562,0)</f>
        <v>0</v>
      </c>
      <c r="BJ562" s="19" t="s">
        <v>80</v>
      </c>
      <c r="BK562" s="188">
        <f>ROUND(I562*H562,2)</f>
        <v>0</v>
      </c>
      <c r="BL562" s="19" t="s">
        <v>147</v>
      </c>
      <c r="BM562" s="187" t="s">
        <v>1078</v>
      </c>
    </row>
    <row r="563" spans="2:51" s="13" customFormat="1" ht="11.25">
      <c r="B563" s="189"/>
      <c r="C563" s="190"/>
      <c r="D563" s="191" t="s">
        <v>149</v>
      </c>
      <c r="E563" s="192" t="s">
        <v>19</v>
      </c>
      <c r="F563" s="193" t="s">
        <v>1079</v>
      </c>
      <c r="G563" s="190"/>
      <c r="H563" s="194">
        <v>27</v>
      </c>
      <c r="I563" s="195"/>
      <c r="J563" s="190"/>
      <c r="K563" s="190"/>
      <c r="L563" s="196"/>
      <c r="M563" s="197"/>
      <c r="N563" s="198"/>
      <c r="O563" s="198"/>
      <c r="P563" s="198"/>
      <c r="Q563" s="198"/>
      <c r="R563" s="198"/>
      <c r="S563" s="198"/>
      <c r="T563" s="199"/>
      <c r="AT563" s="200" t="s">
        <v>149</v>
      </c>
      <c r="AU563" s="200" t="s">
        <v>82</v>
      </c>
      <c r="AV563" s="13" t="s">
        <v>82</v>
      </c>
      <c r="AW563" s="13" t="s">
        <v>33</v>
      </c>
      <c r="AX563" s="13" t="s">
        <v>72</v>
      </c>
      <c r="AY563" s="200" t="s">
        <v>140</v>
      </c>
    </row>
    <row r="564" spans="2:51" s="14" customFormat="1" ht="11.25">
      <c r="B564" s="201"/>
      <c r="C564" s="202"/>
      <c r="D564" s="191" t="s">
        <v>149</v>
      </c>
      <c r="E564" s="203" t="s">
        <v>19</v>
      </c>
      <c r="F564" s="204" t="s">
        <v>157</v>
      </c>
      <c r="G564" s="202"/>
      <c r="H564" s="205">
        <v>27</v>
      </c>
      <c r="I564" s="206"/>
      <c r="J564" s="202"/>
      <c r="K564" s="202"/>
      <c r="L564" s="207"/>
      <c r="M564" s="208"/>
      <c r="N564" s="209"/>
      <c r="O564" s="209"/>
      <c r="P564" s="209"/>
      <c r="Q564" s="209"/>
      <c r="R564" s="209"/>
      <c r="S564" s="209"/>
      <c r="T564" s="210"/>
      <c r="AT564" s="211" t="s">
        <v>149</v>
      </c>
      <c r="AU564" s="211" t="s">
        <v>82</v>
      </c>
      <c r="AV564" s="14" t="s">
        <v>147</v>
      </c>
      <c r="AW564" s="14" t="s">
        <v>33</v>
      </c>
      <c r="AX564" s="14" t="s">
        <v>80</v>
      </c>
      <c r="AY564" s="211" t="s">
        <v>140</v>
      </c>
    </row>
    <row r="565" spans="1:65" s="2" customFormat="1" ht="16.5" customHeight="1">
      <c r="A565" s="36"/>
      <c r="B565" s="37"/>
      <c r="C565" s="222" t="s">
        <v>1080</v>
      </c>
      <c r="D565" s="222" t="s">
        <v>314</v>
      </c>
      <c r="E565" s="223" t="s">
        <v>1081</v>
      </c>
      <c r="F565" s="224" t="s">
        <v>1082</v>
      </c>
      <c r="G565" s="225" t="s">
        <v>195</v>
      </c>
      <c r="H565" s="226">
        <v>27.405</v>
      </c>
      <c r="I565" s="227"/>
      <c r="J565" s="228">
        <f>ROUND(I565*H565,2)</f>
        <v>0</v>
      </c>
      <c r="K565" s="224" t="s">
        <v>146</v>
      </c>
      <c r="L565" s="229"/>
      <c r="M565" s="230" t="s">
        <v>19</v>
      </c>
      <c r="N565" s="231" t="s">
        <v>43</v>
      </c>
      <c r="O565" s="66"/>
      <c r="P565" s="185">
        <f>O565*H565</f>
        <v>0</v>
      </c>
      <c r="Q565" s="185">
        <v>0.00027</v>
      </c>
      <c r="R565" s="185">
        <f>Q565*H565</f>
        <v>0.007399350000000001</v>
      </c>
      <c r="S565" s="185">
        <v>0</v>
      </c>
      <c r="T565" s="186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7" t="s">
        <v>182</v>
      </c>
      <c r="AT565" s="187" t="s">
        <v>314</v>
      </c>
      <c r="AU565" s="187" t="s">
        <v>82</v>
      </c>
      <c r="AY565" s="19" t="s">
        <v>140</v>
      </c>
      <c r="BE565" s="188">
        <f>IF(N565="základní",J565,0)</f>
        <v>0</v>
      </c>
      <c r="BF565" s="188">
        <f>IF(N565="snížená",J565,0)</f>
        <v>0</v>
      </c>
      <c r="BG565" s="188">
        <f>IF(N565="zákl. přenesená",J565,0)</f>
        <v>0</v>
      </c>
      <c r="BH565" s="188">
        <f>IF(N565="sníž. přenesená",J565,0)</f>
        <v>0</v>
      </c>
      <c r="BI565" s="188">
        <f>IF(N565="nulová",J565,0)</f>
        <v>0</v>
      </c>
      <c r="BJ565" s="19" t="s">
        <v>80</v>
      </c>
      <c r="BK565" s="188">
        <f>ROUND(I565*H565,2)</f>
        <v>0</v>
      </c>
      <c r="BL565" s="19" t="s">
        <v>147</v>
      </c>
      <c r="BM565" s="187" t="s">
        <v>1083</v>
      </c>
    </row>
    <row r="566" spans="1:47" s="2" customFormat="1" ht="19.5">
      <c r="A566" s="36"/>
      <c r="B566" s="37"/>
      <c r="C566" s="38"/>
      <c r="D566" s="191" t="s">
        <v>318</v>
      </c>
      <c r="E566" s="38"/>
      <c r="F566" s="232" t="s">
        <v>1084</v>
      </c>
      <c r="G566" s="38"/>
      <c r="H566" s="38"/>
      <c r="I566" s="233"/>
      <c r="J566" s="38"/>
      <c r="K566" s="38"/>
      <c r="L566" s="41"/>
      <c r="M566" s="234"/>
      <c r="N566" s="235"/>
      <c r="O566" s="66"/>
      <c r="P566" s="66"/>
      <c r="Q566" s="66"/>
      <c r="R566" s="66"/>
      <c r="S566" s="66"/>
      <c r="T566" s="67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T566" s="19" t="s">
        <v>318</v>
      </c>
      <c r="AU566" s="19" t="s">
        <v>82</v>
      </c>
    </row>
    <row r="567" spans="2:51" s="13" customFormat="1" ht="11.25">
      <c r="B567" s="189"/>
      <c r="C567" s="190"/>
      <c r="D567" s="191" t="s">
        <v>149</v>
      </c>
      <c r="E567" s="190"/>
      <c r="F567" s="193" t="s">
        <v>1085</v>
      </c>
      <c r="G567" s="190"/>
      <c r="H567" s="194">
        <v>27.405</v>
      </c>
      <c r="I567" s="195"/>
      <c r="J567" s="190"/>
      <c r="K567" s="190"/>
      <c r="L567" s="196"/>
      <c r="M567" s="197"/>
      <c r="N567" s="198"/>
      <c r="O567" s="198"/>
      <c r="P567" s="198"/>
      <c r="Q567" s="198"/>
      <c r="R567" s="198"/>
      <c r="S567" s="198"/>
      <c r="T567" s="199"/>
      <c r="AT567" s="200" t="s">
        <v>149</v>
      </c>
      <c r="AU567" s="200" t="s">
        <v>82</v>
      </c>
      <c r="AV567" s="13" t="s">
        <v>82</v>
      </c>
      <c r="AW567" s="13" t="s">
        <v>4</v>
      </c>
      <c r="AX567" s="13" t="s">
        <v>80</v>
      </c>
      <c r="AY567" s="200" t="s">
        <v>140</v>
      </c>
    </row>
    <row r="568" spans="1:65" s="2" customFormat="1" ht="16.5" customHeight="1">
      <c r="A568" s="36"/>
      <c r="B568" s="37"/>
      <c r="C568" s="222" t="s">
        <v>1086</v>
      </c>
      <c r="D568" s="222" t="s">
        <v>314</v>
      </c>
      <c r="E568" s="223" t="s">
        <v>1087</v>
      </c>
      <c r="F568" s="224" t="s">
        <v>1088</v>
      </c>
      <c r="G568" s="225" t="s">
        <v>507</v>
      </c>
      <c r="H568" s="226">
        <v>9</v>
      </c>
      <c r="I568" s="227"/>
      <c r="J568" s="228">
        <f>ROUND(I568*H568,2)</f>
        <v>0</v>
      </c>
      <c r="K568" s="224" t="s">
        <v>19</v>
      </c>
      <c r="L568" s="229"/>
      <c r="M568" s="230" t="s">
        <v>19</v>
      </c>
      <c r="N568" s="231" t="s">
        <v>43</v>
      </c>
      <c r="O568" s="66"/>
      <c r="P568" s="185">
        <f>O568*H568</f>
        <v>0</v>
      </c>
      <c r="Q568" s="185">
        <v>0.0001</v>
      </c>
      <c r="R568" s="185">
        <f>Q568*H568</f>
        <v>0.0009000000000000001</v>
      </c>
      <c r="S568" s="185">
        <v>0</v>
      </c>
      <c r="T568" s="186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87" t="s">
        <v>182</v>
      </c>
      <c r="AT568" s="187" t="s">
        <v>314</v>
      </c>
      <c r="AU568" s="187" t="s">
        <v>82</v>
      </c>
      <c r="AY568" s="19" t="s">
        <v>140</v>
      </c>
      <c r="BE568" s="188">
        <f>IF(N568="základní",J568,0)</f>
        <v>0</v>
      </c>
      <c r="BF568" s="188">
        <f>IF(N568="snížená",J568,0)</f>
        <v>0</v>
      </c>
      <c r="BG568" s="188">
        <f>IF(N568="zákl. přenesená",J568,0)</f>
        <v>0</v>
      </c>
      <c r="BH568" s="188">
        <f>IF(N568="sníž. přenesená",J568,0)</f>
        <v>0</v>
      </c>
      <c r="BI568" s="188">
        <f>IF(N568="nulová",J568,0)</f>
        <v>0</v>
      </c>
      <c r="BJ568" s="19" t="s">
        <v>80</v>
      </c>
      <c r="BK568" s="188">
        <f>ROUND(I568*H568,2)</f>
        <v>0</v>
      </c>
      <c r="BL568" s="19" t="s">
        <v>147</v>
      </c>
      <c r="BM568" s="187" t="s">
        <v>1089</v>
      </c>
    </row>
    <row r="569" spans="1:47" s="2" customFormat="1" ht="19.5">
      <c r="A569" s="36"/>
      <c r="B569" s="37"/>
      <c r="C569" s="38"/>
      <c r="D569" s="191" t="s">
        <v>318</v>
      </c>
      <c r="E569" s="38"/>
      <c r="F569" s="232" t="s">
        <v>1084</v>
      </c>
      <c r="G569" s="38"/>
      <c r="H569" s="38"/>
      <c r="I569" s="233"/>
      <c r="J569" s="38"/>
      <c r="K569" s="38"/>
      <c r="L569" s="41"/>
      <c r="M569" s="234"/>
      <c r="N569" s="235"/>
      <c r="O569" s="66"/>
      <c r="P569" s="66"/>
      <c r="Q569" s="66"/>
      <c r="R569" s="66"/>
      <c r="S569" s="66"/>
      <c r="T569" s="67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318</v>
      </c>
      <c r="AU569" s="19" t="s">
        <v>82</v>
      </c>
    </row>
    <row r="570" spans="2:51" s="13" customFormat="1" ht="11.25">
      <c r="B570" s="189"/>
      <c r="C570" s="190"/>
      <c r="D570" s="191" t="s">
        <v>149</v>
      </c>
      <c r="E570" s="192" t="s">
        <v>19</v>
      </c>
      <c r="F570" s="193" t="s">
        <v>1090</v>
      </c>
      <c r="G570" s="190"/>
      <c r="H570" s="194">
        <v>9</v>
      </c>
      <c r="I570" s="195"/>
      <c r="J570" s="190"/>
      <c r="K570" s="190"/>
      <c r="L570" s="196"/>
      <c r="M570" s="197"/>
      <c r="N570" s="198"/>
      <c r="O570" s="198"/>
      <c r="P570" s="198"/>
      <c r="Q570" s="198"/>
      <c r="R570" s="198"/>
      <c r="S570" s="198"/>
      <c r="T570" s="199"/>
      <c r="AT570" s="200" t="s">
        <v>149</v>
      </c>
      <c r="AU570" s="200" t="s">
        <v>82</v>
      </c>
      <c r="AV570" s="13" t="s">
        <v>82</v>
      </c>
      <c r="AW570" s="13" t="s">
        <v>33</v>
      </c>
      <c r="AX570" s="13" t="s">
        <v>72</v>
      </c>
      <c r="AY570" s="200" t="s">
        <v>140</v>
      </c>
    </row>
    <row r="571" spans="2:51" s="14" customFormat="1" ht="11.25">
      <c r="B571" s="201"/>
      <c r="C571" s="202"/>
      <c r="D571" s="191" t="s">
        <v>149</v>
      </c>
      <c r="E571" s="203" t="s">
        <v>19</v>
      </c>
      <c r="F571" s="204" t="s">
        <v>157</v>
      </c>
      <c r="G571" s="202"/>
      <c r="H571" s="205">
        <v>9</v>
      </c>
      <c r="I571" s="206"/>
      <c r="J571" s="202"/>
      <c r="K571" s="202"/>
      <c r="L571" s="207"/>
      <c r="M571" s="208"/>
      <c r="N571" s="209"/>
      <c r="O571" s="209"/>
      <c r="P571" s="209"/>
      <c r="Q571" s="209"/>
      <c r="R571" s="209"/>
      <c r="S571" s="209"/>
      <c r="T571" s="210"/>
      <c r="AT571" s="211" t="s">
        <v>149</v>
      </c>
      <c r="AU571" s="211" t="s">
        <v>82</v>
      </c>
      <c r="AV571" s="14" t="s">
        <v>147</v>
      </c>
      <c r="AW571" s="14" t="s">
        <v>33</v>
      </c>
      <c r="AX571" s="14" t="s">
        <v>80</v>
      </c>
      <c r="AY571" s="211" t="s">
        <v>140</v>
      </c>
    </row>
    <row r="572" spans="1:65" s="2" customFormat="1" ht="24">
      <c r="A572" s="36"/>
      <c r="B572" s="37"/>
      <c r="C572" s="176" t="s">
        <v>1091</v>
      </c>
      <c r="D572" s="176" t="s">
        <v>142</v>
      </c>
      <c r="E572" s="177" t="s">
        <v>1092</v>
      </c>
      <c r="F572" s="178" t="s">
        <v>1093</v>
      </c>
      <c r="G572" s="179" t="s">
        <v>507</v>
      </c>
      <c r="H572" s="180">
        <v>9</v>
      </c>
      <c r="I572" s="181"/>
      <c r="J572" s="182">
        <f>ROUND(I572*H572,2)</f>
        <v>0</v>
      </c>
      <c r="K572" s="178" t="s">
        <v>146</v>
      </c>
      <c r="L572" s="41"/>
      <c r="M572" s="183" t="s">
        <v>19</v>
      </c>
      <c r="N572" s="184" t="s">
        <v>43</v>
      </c>
      <c r="O572" s="66"/>
      <c r="P572" s="185">
        <f>O572*H572</f>
        <v>0</v>
      </c>
      <c r="Q572" s="185">
        <v>0</v>
      </c>
      <c r="R572" s="185">
        <f>Q572*H572</f>
        <v>0</v>
      </c>
      <c r="S572" s="185">
        <v>0</v>
      </c>
      <c r="T572" s="186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187" t="s">
        <v>147</v>
      </c>
      <c r="AT572" s="187" t="s">
        <v>142</v>
      </c>
      <c r="AU572" s="187" t="s">
        <v>82</v>
      </c>
      <c r="AY572" s="19" t="s">
        <v>140</v>
      </c>
      <c r="BE572" s="188">
        <f>IF(N572="základní",J572,0)</f>
        <v>0</v>
      </c>
      <c r="BF572" s="188">
        <f>IF(N572="snížená",J572,0)</f>
        <v>0</v>
      </c>
      <c r="BG572" s="188">
        <f>IF(N572="zákl. přenesená",J572,0)</f>
        <v>0</v>
      </c>
      <c r="BH572" s="188">
        <f>IF(N572="sníž. přenesená",J572,0)</f>
        <v>0</v>
      </c>
      <c r="BI572" s="188">
        <f>IF(N572="nulová",J572,0)</f>
        <v>0</v>
      </c>
      <c r="BJ572" s="19" t="s">
        <v>80</v>
      </c>
      <c r="BK572" s="188">
        <f>ROUND(I572*H572,2)</f>
        <v>0</v>
      </c>
      <c r="BL572" s="19" t="s">
        <v>147</v>
      </c>
      <c r="BM572" s="187" t="s">
        <v>1094</v>
      </c>
    </row>
    <row r="573" spans="1:65" s="2" customFormat="1" ht="16.5" customHeight="1">
      <c r="A573" s="36"/>
      <c r="B573" s="37"/>
      <c r="C573" s="222" t="s">
        <v>1095</v>
      </c>
      <c r="D573" s="222" t="s">
        <v>314</v>
      </c>
      <c r="E573" s="223" t="s">
        <v>1096</v>
      </c>
      <c r="F573" s="224" t="s">
        <v>1097</v>
      </c>
      <c r="G573" s="225" t="s">
        <v>507</v>
      </c>
      <c r="H573" s="226">
        <v>9</v>
      </c>
      <c r="I573" s="227"/>
      <c r="J573" s="228">
        <f>ROUND(I573*H573,2)</f>
        <v>0</v>
      </c>
      <c r="K573" s="224" t="s">
        <v>19</v>
      </c>
      <c r="L573" s="229"/>
      <c r="M573" s="230" t="s">
        <v>19</v>
      </c>
      <c r="N573" s="231" t="s">
        <v>43</v>
      </c>
      <c r="O573" s="66"/>
      <c r="P573" s="185">
        <f>O573*H573</f>
        <v>0</v>
      </c>
      <c r="Q573" s="185">
        <v>0.00023</v>
      </c>
      <c r="R573" s="185">
        <f>Q573*H573</f>
        <v>0.0020700000000000002</v>
      </c>
      <c r="S573" s="185">
        <v>0</v>
      </c>
      <c r="T573" s="186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7" t="s">
        <v>182</v>
      </c>
      <c r="AT573" s="187" t="s">
        <v>314</v>
      </c>
      <c r="AU573" s="187" t="s">
        <v>82</v>
      </c>
      <c r="AY573" s="19" t="s">
        <v>140</v>
      </c>
      <c r="BE573" s="188">
        <f>IF(N573="základní",J573,0)</f>
        <v>0</v>
      </c>
      <c r="BF573" s="188">
        <f>IF(N573="snížená",J573,0)</f>
        <v>0</v>
      </c>
      <c r="BG573" s="188">
        <f>IF(N573="zákl. přenesená",J573,0)</f>
        <v>0</v>
      </c>
      <c r="BH573" s="188">
        <f>IF(N573="sníž. přenesená",J573,0)</f>
        <v>0</v>
      </c>
      <c r="BI573" s="188">
        <f>IF(N573="nulová",J573,0)</f>
        <v>0</v>
      </c>
      <c r="BJ573" s="19" t="s">
        <v>80</v>
      </c>
      <c r="BK573" s="188">
        <f>ROUND(I573*H573,2)</f>
        <v>0</v>
      </c>
      <c r="BL573" s="19" t="s">
        <v>147</v>
      </c>
      <c r="BM573" s="187" t="s">
        <v>1098</v>
      </c>
    </row>
    <row r="574" spans="1:47" s="2" customFormat="1" ht="19.5">
      <c r="A574" s="36"/>
      <c r="B574" s="37"/>
      <c r="C574" s="38"/>
      <c r="D574" s="191" t="s">
        <v>318</v>
      </c>
      <c r="E574" s="38"/>
      <c r="F574" s="232" t="s">
        <v>1084</v>
      </c>
      <c r="G574" s="38"/>
      <c r="H574" s="38"/>
      <c r="I574" s="233"/>
      <c r="J574" s="38"/>
      <c r="K574" s="38"/>
      <c r="L574" s="41"/>
      <c r="M574" s="234"/>
      <c r="N574" s="235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318</v>
      </c>
      <c r="AU574" s="19" t="s">
        <v>82</v>
      </c>
    </row>
    <row r="575" spans="2:51" s="13" customFormat="1" ht="11.25">
      <c r="B575" s="189"/>
      <c r="C575" s="190"/>
      <c r="D575" s="191" t="s">
        <v>149</v>
      </c>
      <c r="E575" s="192" t="s">
        <v>19</v>
      </c>
      <c r="F575" s="193" t="s">
        <v>1090</v>
      </c>
      <c r="G575" s="190"/>
      <c r="H575" s="194">
        <v>9</v>
      </c>
      <c r="I575" s="195"/>
      <c r="J575" s="190"/>
      <c r="K575" s="190"/>
      <c r="L575" s="196"/>
      <c r="M575" s="197"/>
      <c r="N575" s="198"/>
      <c r="O575" s="198"/>
      <c r="P575" s="198"/>
      <c r="Q575" s="198"/>
      <c r="R575" s="198"/>
      <c r="S575" s="198"/>
      <c r="T575" s="199"/>
      <c r="AT575" s="200" t="s">
        <v>149</v>
      </c>
      <c r="AU575" s="200" t="s">
        <v>82</v>
      </c>
      <c r="AV575" s="13" t="s">
        <v>82</v>
      </c>
      <c r="AW575" s="13" t="s">
        <v>33</v>
      </c>
      <c r="AX575" s="13" t="s">
        <v>72</v>
      </c>
      <c r="AY575" s="200" t="s">
        <v>140</v>
      </c>
    </row>
    <row r="576" spans="2:51" s="14" customFormat="1" ht="11.25">
      <c r="B576" s="201"/>
      <c r="C576" s="202"/>
      <c r="D576" s="191" t="s">
        <v>149</v>
      </c>
      <c r="E576" s="203" t="s">
        <v>19</v>
      </c>
      <c r="F576" s="204" t="s">
        <v>157</v>
      </c>
      <c r="G576" s="202"/>
      <c r="H576" s="205">
        <v>9</v>
      </c>
      <c r="I576" s="206"/>
      <c r="J576" s="202"/>
      <c r="K576" s="202"/>
      <c r="L576" s="207"/>
      <c r="M576" s="208"/>
      <c r="N576" s="209"/>
      <c r="O576" s="209"/>
      <c r="P576" s="209"/>
      <c r="Q576" s="209"/>
      <c r="R576" s="209"/>
      <c r="S576" s="209"/>
      <c r="T576" s="210"/>
      <c r="AT576" s="211" t="s">
        <v>149</v>
      </c>
      <c r="AU576" s="211" t="s">
        <v>82</v>
      </c>
      <c r="AV576" s="14" t="s">
        <v>147</v>
      </c>
      <c r="AW576" s="14" t="s">
        <v>33</v>
      </c>
      <c r="AX576" s="14" t="s">
        <v>80</v>
      </c>
      <c r="AY576" s="211" t="s">
        <v>140</v>
      </c>
    </row>
    <row r="577" spans="1:65" s="2" customFormat="1" ht="24">
      <c r="A577" s="36"/>
      <c r="B577" s="37"/>
      <c r="C577" s="176" t="s">
        <v>1099</v>
      </c>
      <c r="D577" s="176" t="s">
        <v>142</v>
      </c>
      <c r="E577" s="177" t="s">
        <v>1100</v>
      </c>
      <c r="F577" s="178" t="s">
        <v>1101</v>
      </c>
      <c r="G577" s="179" t="s">
        <v>507</v>
      </c>
      <c r="H577" s="180">
        <v>18</v>
      </c>
      <c r="I577" s="181"/>
      <c r="J577" s="182">
        <f>ROUND(I577*H577,2)</f>
        <v>0</v>
      </c>
      <c r="K577" s="178" t="s">
        <v>146</v>
      </c>
      <c r="L577" s="41"/>
      <c r="M577" s="183" t="s">
        <v>19</v>
      </c>
      <c r="N577" s="184" t="s">
        <v>43</v>
      </c>
      <c r="O577" s="66"/>
      <c r="P577" s="185">
        <f>O577*H577</f>
        <v>0</v>
      </c>
      <c r="Q577" s="185">
        <v>0</v>
      </c>
      <c r="R577" s="185">
        <f>Q577*H577</f>
        <v>0</v>
      </c>
      <c r="S577" s="185">
        <v>0</v>
      </c>
      <c r="T577" s="186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87" t="s">
        <v>147</v>
      </c>
      <c r="AT577" s="187" t="s">
        <v>142</v>
      </c>
      <c r="AU577" s="187" t="s">
        <v>82</v>
      </c>
      <c r="AY577" s="19" t="s">
        <v>140</v>
      </c>
      <c r="BE577" s="188">
        <f>IF(N577="základní",J577,0)</f>
        <v>0</v>
      </c>
      <c r="BF577" s="188">
        <f>IF(N577="snížená",J577,0)</f>
        <v>0</v>
      </c>
      <c r="BG577" s="188">
        <f>IF(N577="zákl. přenesená",J577,0)</f>
        <v>0</v>
      </c>
      <c r="BH577" s="188">
        <f>IF(N577="sníž. přenesená",J577,0)</f>
        <v>0</v>
      </c>
      <c r="BI577" s="188">
        <f>IF(N577="nulová",J577,0)</f>
        <v>0</v>
      </c>
      <c r="BJ577" s="19" t="s">
        <v>80</v>
      </c>
      <c r="BK577" s="188">
        <f>ROUND(I577*H577,2)</f>
        <v>0</v>
      </c>
      <c r="BL577" s="19" t="s">
        <v>147</v>
      </c>
      <c r="BM577" s="187" t="s">
        <v>1102</v>
      </c>
    </row>
    <row r="578" spans="1:65" s="2" customFormat="1" ht="16.5" customHeight="1">
      <c r="A578" s="36"/>
      <c r="B578" s="37"/>
      <c r="C578" s="222" t="s">
        <v>1103</v>
      </c>
      <c r="D578" s="222" t="s">
        <v>314</v>
      </c>
      <c r="E578" s="223" t="s">
        <v>1104</v>
      </c>
      <c r="F578" s="224" t="s">
        <v>1105</v>
      </c>
      <c r="G578" s="225" t="s">
        <v>507</v>
      </c>
      <c r="H578" s="226">
        <v>18</v>
      </c>
      <c r="I578" s="227"/>
      <c r="J578" s="228">
        <f>ROUND(I578*H578,2)</f>
        <v>0</v>
      </c>
      <c r="K578" s="224" t="s">
        <v>19</v>
      </c>
      <c r="L578" s="229"/>
      <c r="M578" s="230" t="s">
        <v>19</v>
      </c>
      <c r="N578" s="231" t="s">
        <v>43</v>
      </c>
      <c r="O578" s="66"/>
      <c r="P578" s="185">
        <f>O578*H578</f>
        <v>0</v>
      </c>
      <c r="Q578" s="185">
        <v>6E-05</v>
      </c>
      <c r="R578" s="185">
        <f>Q578*H578</f>
        <v>0.00108</v>
      </c>
      <c r="S578" s="185">
        <v>0</v>
      </c>
      <c r="T578" s="186">
        <f>S578*H578</f>
        <v>0</v>
      </c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R578" s="187" t="s">
        <v>182</v>
      </c>
      <c r="AT578" s="187" t="s">
        <v>314</v>
      </c>
      <c r="AU578" s="187" t="s">
        <v>82</v>
      </c>
      <c r="AY578" s="19" t="s">
        <v>140</v>
      </c>
      <c r="BE578" s="188">
        <f>IF(N578="základní",J578,0)</f>
        <v>0</v>
      </c>
      <c r="BF578" s="188">
        <f>IF(N578="snížená",J578,0)</f>
        <v>0</v>
      </c>
      <c r="BG578" s="188">
        <f>IF(N578="zákl. přenesená",J578,0)</f>
        <v>0</v>
      </c>
      <c r="BH578" s="188">
        <f>IF(N578="sníž. přenesená",J578,0)</f>
        <v>0</v>
      </c>
      <c r="BI578" s="188">
        <f>IF(N578="nulová",J578,0)</f>
        <v>0</v>
      </c>
      <c r="BJ578" s="19" t="s">
        <v>80</v>
      </c>
      <c r="BK578" s="188">
        <f>ROUND(I578*H578,2)</f>
        <v>0</v>
      </c>
      <c r="BL578" s="19" t="s">
        <v>147</v>
      </c>
      <c r="BM578" s="187" t="s">
        <v>1106</v>
      </c>
    </row>
    <row r="579" spans="1:47" s="2" customFormat="1" ht="19.5">
      <c r="A579" s="36"/>
      <c r="B579" s="37"/>
      <c r="C579" s="38"/>
      <c r="D579" s="191" t="s">
        <v>318</v>
      </c>
      <c r="E579" s="38"/>
      <c r="F579" s="232" t="s">
        <v>1084</v>
      </c>
      <c r="G579" s="38"/>
      <c r="H579" s="38"/>
      <c r="I579" s="233"/>
      <c r="J579" s="38"/>
      <c r="K579" s="38"/>
      <c r="L579" s="41"/>
      <c r="M579" s="234"/>
      <c r="N579" s="235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318</v>
      </c>
      <c r="AU579" s="19" t="s">
        <v>82</v>
      </c>
    </row>
    <row r="580" spans="2:51" s="13" customFormat="1" ht="11.25">
      <c r="B580" s="189"/>
      <c r="C580" s="190"/>
      <c r="D580" s="191" t="s">
        <v>149</v>
      </c>
      <c r="E580" s="192" t="s">
        <v>19</v>
      </c>
      <c r="F580" s="193" t="s">
        <v>1107</v>
      </c>
      <c r="G580" s="190"/>
      <c r="H580" s="194">
        <v>18</v>
      </c>
      <c r="I580" s="195"/>
      <c r="J580" s="190"/>
      <c r="K580" s="190"/>
      <c r="L580" s="196"/>
      <c r="M580" s="197"/>
      <c r="N580" s="198"/>
      <c r="O580" s="198"/>
      <c r="P580" s="198"/>
      <c r="Q580" s="198"/>
      <c r="R580" s="198"/>
      <c r="S580" s="198"/>
      <c r="T580" s="199"/>
      <c r="AT580" s="200" t="s">
        <v>149</v>
      </c>
      <c r="AU580" s="200" t="s">
        <v>82</v>
      </c>
      <c r="AV580" s="13" t="s">
        <v>82</v>
      </c>
      <c r="AW580" s="13" t="s">
        <v>33</v>
      </c>
      <c r="AX580" s="13" t="s">
        <v>72</v>
      </c>
      <c r="AY580" s="200" t="s">
        <v>140</v>
      </c>
    </row>
    <row r="581" spans="2:51" s="14" customFormat="1" ht="11.25">
      <c r="B581" s="201"/>
      <c r="C581" s="202"/>
      <c r="D581" s="191" t="s">
        <v>149</v>
      </c>
      <c r="E581" s="203" t="s">
        <v>19</v>
      </c>
      <c r="F581" s="204" t="s">
        <v>157</v>
      </c>
      <c r="G581" s="202"/>
      <c r="H581" s="205">
        <v>18</v>
      </c>
      <c r="I581" s="206"/>
      <c r="J581" s="202"/>
      <c r="K581" s="202"/>
      <c r="L581" s="207"/>
      <c r="M581" s="208"/>
      <c r="N581" s="209"/>
      <c r="O581" s="209"/>
      <c r="P581" s="209"/>
      <c r="Q581" s="209"/>
      <c r="R581" s="209"/>
      <c r="S581" s="209"/>
      <c r="T581" s="210"/>
      <c r="AT581" s="211" t="s">
        <v>149</v>
      </c>
      <c r="AU581" s="211" t="s">
        <v>82</v>
      </c>
      <c r="AV581" s="14" t="s">
        <v>147</v>
      </c>
      <c r="AW581" s="14" t="s">
        <v>33</v>
      </c>
      <c r="AX581" s="14" t="s">
        <v>80</v>
      </c>
      <c r="AY581" s="211" t="s">
        <v>140</v>
      </c>
    </row>
    <row r="582" spans="1:65" s="2" customFormat="1" ht="24">
      <c r="A582" s="36"/>
      <c r="B582" s="37"/>
      <c r="C582" s="176" t="s">
        <v>1108</v>
      </c>
      <c r="D582" s="176" t="s">
        <v>142</v>
      </c>
      <c r="E582" s="177" t="s">
        <v>1109</v>
      </c>
      <c r="F582" s="178" t="s">
        <v>1110</v>
      </c>
      <c r="G582" s="179" t="s">
        <v>507</v>
      </c>
      <c r="H582" s="180">
        <v>9</v>
      </c>
      <c r="I582" s="181"/>
      <c r="J582" s="182">
        <f>ROUND(I582*H582,2)</f>
        <v>0</v>
      </c>
      <c r="K582" s="178" t="s">
        <v>146</v>
      </c>
      <c r="L582" s="41"/>
      <c r="M582" s="183" t="s">
        <v>19</v>
      </c>
      <c r="N582" s="184" t="s">
        <v>43</v>
      </c>
      <c r="O582" s="66"/>
      <c r="P582" s="185">
        <f>O582*H582</f>
        <v>0</v>
      </c>
      <c r="Q582" s="185">
        <v>0</v>
      </c>
      <c r="R582" s="185">
        <f>Q582*H582</f>
        <v>0</v>
      </c>
      <c r="S582" s="185">
        <v>0</v>
      </c>
      <c r="T582" s="186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7" t="s">
        <v>147</v>
      </c>
      <c r="AT582" s="187" t="s">
        <v>142</v>
      </c>
      <c r="AU582" s="187" t="s">
        <v>82</v>
      </c>
      <c r="AY582" s="19" t="s">
        <v>140</v>
      </c>
      <c r="BE582" s="188">
        <f>IF(N582="základní",J582,0)</f>
        <v>0</v>
      </c>
      <c r="BF582" s="188">
        <f>IF(N582="snížená",J582,0)</f>
        <v>0</v>
      </c>
      <c r="BG582" s="188">
        <f>IF(N582="zákl. přenesená",J582,0)</f>
        <v>0</v>
      </c>
      <c r="BH582" s="188">
        <f>IF(N582="sníž. přenesená",J582,0)</f>
        <v>0</v>
      </c>
      <c r="BI582" s="188">
        <f>IF(N582="nulová",J582,0)</f>
        <v>0</v>
      </c>
      <c r="BJ582" s="19" t="s">
        <v>80</v>
      </c>
      <c r="BK582" s="188">
        <f>ROUND(I582*H582,2)</f>
        <v>0</v>
      </c>
      <c r="BL582" s="19" t="s">
        <v>147</v>
      </c>
      <c r="BM582" s="187" t="s">
        <v>1111</v>
      </c>
    </row>
    <row r="583" spans="1:65" s="2" customFormat="1" ht="16.5" customHeight="1">
      <c r="A583" s="36"/>
      <c r="B583" s="37"/>
      <c r="C583" s="222" t="s">
        <v>1112</v>
      </c>
      <c r="D583" s="222" t="s">
        <v>314</v>
      </c>
      <c r="E583" s="223" t="s">
        <v>1113</v>
      </c>
      <c r="F583" s="224" t="s">
        <v>1114</v>
      </c>
      <c r="G583" s="225" t="s">
        <v>507</v>
      </c>
      <c r="H583" s="226">
        <v>9</v>
      </c>
      <c r="I583" s="227"/>
      <c r="J583" s="228">
        <f>ROUND(I583*H583,2)</f>
        <v>0</v>
      </c>
      <c r="K583" s="224" t="s">
        <v>19</v>
      </c>
      <c r="L583" s="229"/>
      <c r="M583" s="230" t="s">
        <v>19</v>
      </c>
      <c r="N583" s="231" t="s">
        <v>43</v>
      </c>
      <c r="O583" s="66"/>
      <c r="P583" s="185">
        <f>O583*H583</f>
        <v>0</v>
      </c>
      <c r="Q583" s="185">
        <v>0</v>
      </c>
      <c r="R583" s="185">
        <f>Q583*H583</f>
        <v>0</v>
      </c>
      <c r="S583" s="185">
        <v>0</v>
      </c>
      <c r="T583" s="186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7" t="s">
        <v>182</v>
      </c>
      <c r="AT583" s="187" t="s">
        <v>314</v>
      </c>
      <c r="AU583" s="187" t="s">
        <v>82</v>
      </c>
      <c r="AY583" s="19" t="s">
        <v>140</v>
      </c>
      <c r="BE583" s="188">
        <f>IF(N583="základní",J583,0)</f>
        <v>0</v>
      </c>
      <c r="BF583" s="188">
        <f>IF(N583="snížená",J583,0)</f>
        <v>0</v>
      </c>
      <c r="BG583" s="188">
        <f>IF(N583="zákl. přenesená",J583,0)</f>
        <v>0</v>
      </c>
      <c r="BH583" s="188">
        <f>IF(N583="sníž. přenesená",J583,0)</f>
        <v>0</v>
      </c>
      <c r="BI583" s="188">
        <f>IF(N583="nulová",J583,0)</f>
        <v>0</v>
      </c>
      <c r="BJ583" s="19" t="s">
        <v>80</v>
      </c>
      <c r="BK583" s="188">
        <f>ROUND(I583*H583,2)</f>
        <v>0</v>
      </c>
      <c r="BL583" s="19" t="s">
        <v>147</v>
      </c>
      <c r="BM583" s="187" t="s">
        <v>1115</v>
      </c>
    </row>
    <row r="584" spans="2:51" s="13" customFormat="1" ht="11.25">
      <c r="B584" s="189"/>
      <c r="C584" s="190"/>
      <c r="D584" s="191" t="s">
        <v>149</v>
      </c>
      <c r="E584" s="192" t="s">
        <v>19</v>
      </c>
      <c r="F584" s="193" t="s">
        <v>1090</v>
      </c>
      <c r="G584" s="190"/>
      <c r="H584" s="194">
        <v>9</v>
      </c>
      <c r="I584" s="195"/>
      <c r="J584" s="190"/>
      <c r="K584" s="190"/>
      <c r="L584" s="196"/>
      <c r="M584" s="197"/>
      <c r="N584" s="198"/>
      <c r="O584" s="198"/>
      <c r="P584" s="198"/>
      <c r="Q584" s="198"/>
      <c r="R584" s="198"/>
      <c r="S584" s="198"/>
      <c r="T584" s="199"/>
      <c r="AT584" s="200" t="s">
        <v>149</v>
      </c>
      <c r="AU584" s="200" t="s">
        <v>82</v>
      </c>
      <c r="AV584" s="13" t="s">
        <v>82</v>
      </c>
      <c r="AW584" s="13" t="s">
        <v>33</v>
      </c>
      <c r="AX584" s="13" t="s">
        <v>80</v>
      </c>
      <c r="AY584" s="200" t="s">
        <v>140</v>
      </c>
    </row>
    <row r="585" spans="1:65" s="2" customFormat="1" ht="24">
      <c r="A585" s="36"/>
      <c r="B585" s="37"/>
      <c r="C585" s="176" t="s">
        <v>1116</v>
      </c>
      <c r="D585" s="176" t="s">
        <v>142</v>
      </c>
      <c r="E585" s="177" t="s">
        <v>1117</v>
      </c>
      <c r="F585" s="178" t="s">
        <v>1118</v>
      </c>
      <c r="G585" s="179" t="s">
        <v>507</v>
      </c>
      <c r="H585" s="180">
        <v>1</v>
      </c>
      <c r="I585" s="181"/>
      <c r="J585" s="182">
        <f>ROUND(I585*H585,2)</f>
        <v>0</v>
      </c>
      <c r="K585" s="178" t="s">
        <v>146</v>
      </c>
      <c r="L585" s="41"/>
      <c r="M585" s="183" t="s">
        <v>19</v>
      </c>
      <c r="N585" s="184" t="s">
        <v>43</v>
      </c>
      <c r="O585" s="66"/>
      <c r="P585" s="185">
        <f>O585*H585</f>
        <v>0</v>
      </c>
      <c r="Q585" s="185">
        <v>0</v>
      </c>
      <c r="R585" s="185">
        <f>Q585*H585</f>
        <v>0</v>
      </c>
      <c r="S585" s="185">
        <v>0</v>
      </c>
      <c r="T585" s="186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87" t="s">
        <v>147</v>
      </c>
      <c r="AT585" s="187" t="s">
        <v>142</v>
      </c>
      <c r="AU585" s="187" t="s">
        <v>82</v>
      </c>
      <c r="AY585" s="19" t="s">
        <v>140</v>
      </c>
      <c r="BE585" s="188">
        <f>IF(N585="základní",J585,0)</f>
        <v>0</v>
      </c>
      <c r="BF585" s="188">
        <f>IF(N585="snížená",J585,0)</f>
        <v>0</v>
      </c>
      <c r="BG585" s="188">
        <f>IF(N585="zákl. přenesená",J585,0)</f>
        <v>0</v>
      </c>
      <c r="BH585" s="188">
        <f>IF(N585="sníž. přenesená",J585,0)</f>
        <v>0</v>
      </c>
      <c r="BI585" s="188">
        <f>IF(N585="nulová",J585,0)</f>
        <v>0</v>
      </c>
      <c r="BJ585" s="19" t="s">
        <v>80</v>
      </c>
      <c r="BK585" s="188">
        <f>ROUND(I585*H585,2)</f>
        <v>0</v>
      </c>
      <c r="BL585" s="19" t="s">
        <v>147</v>
      </c>
      <c r="BM585" s="187" t="s">
        <v>1119</v>
      </c>
    </row>
    <row r="586" spans="2:51" s="13" customFormat="1" ht="11.25">
      <c r="B586" s="189"/>
      <c r="C586" s="190"/>
      <c r="D586" s="191" t="s">
        <v>149</v>
      </c>
      <c r="E586" s="192" t="s">
        <v>19</v>
      </c>
      <c r="F586" s="193" t="s">
        <v>1120</v>
      </c>
      <c r="G586" s="190"/>
      <c r="H586" s="194">
        <v>1</v>
      </c>
      <c r="I586" s="195"/>
      <c r="J586" s="190"/>
      <c r="K586" s="190"/>
      <c r="L586" s="196"/>
      <c r="M586" s="197"/>
      <c r="N586" s="198"/>
      <c r="O586" s="198"/>
      <c r="P586" s="198"/>
      <c r="Q586" s="198"/>
      <c r="R586" s="198"/>
      <c r="S586" s="198"/>
      <c r="T586" s="199"/>
      <c r="AT586" s="200" t="s">
        <v>149</v>
      </c>
      <c r="AU586" s="200" t="s">
        <v>82</v>
      </c>
      <c r="AV586" s="13" t="s">
        <v>82</v>
      </c>
      <c r="AW586" s="13" t="s">
        <v>33</v>
      </c>
      <c r="AX586" s="13" t="s">
        <v>80</v>
      </c>
      <c r="AY586" s="200" t="s">
        <v>140</v>
      </c>
    </row>
    <row r="587" spans="1:65" s="2" customFormat="1" ht="16.5" customHeight="1">
      <c r="A587" s="36"/>
      <c r="B587" s="37"/>
      <c r="C587" s="222" t="s">
        <v>1121</v>
      </c>
      <c r="D587" s="222" t="s">
        <v>314</v>
      </c>
      <c r="E587" s="223" t="s">
        <v>1122</v>
      </c>
      <c r="F587" s="224" t="s">
        <v>1123</v>
      </c>
      <c r="G587" s="225" t="s">
        <v>507</v>
      </c>
      <c r="H587" s="226">
        <v>1</v>
      </c>
      <c r="I587" s="227"/>
      <c r="J587" s="228">
        <f>ROUND(I587*H587,2)</f>
        <v>0</v>
      </c>
      <c r="K587" s="224" t="s">
        <v>19</v>
      </c>
      <c r="L587" s="229"/>
      <c r="M587" s="230" t="s">
        <v>19</v>
      </c>
      <c r="N587" s="231" t="s">
        <v>43</v>
      </c>
      <c r="O587" s="66"/>
      <c r="P587" s="185">
        <f>O587*H587</f>
        <v>0</v>
      </c>
      <c r="Q587" s="185">
        <v>6E-05</v>
      </c>
      <c r="R587" s="185">
        <f>Q587*H587</f>
        <v>6E-05</v>
      </c>
      <c r="S587" s="185">
        <v>0</v>
      </c>
      <c r="T587" s="186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187" t="s">
        <v>182</v>
      </c>
      <c r="AT587" s="187" t="s">
        <v>314</v>
      </c>
      <c r="AU587" s="187" t="s">
        <v>82</v>
      </c>
      <c r="AY587" s="19" t="s">
        <v>140</v>
      </c>
      <c r="BE587" s="188">
        <f>IF(N587="základní",J587,0)</f>
        <v>0</v>
      </c>
      <c r="BF587" s="188">
        <f>IF(N587="snížená",J587,0)</f>
        <v>0</v>
      </c>
      <c r="BG587" s="188">
        <f>IF(N587="zákl. přenesená",J587,0)</f>
        <v>0</v>
      </c>
      <c r="BH587" s="188">
        <f>IF(N587="sníž. přenesená",J587,0)</f>
        <v>0</v>
      </c>
      <c r="BI587" s="188">
        <f>IF(N587="nulová",J587,0)</f>
        <v>0</v>
      </c>
      <c r="BJ587" s="19" t="s">
        <v>80</v>
      </c>
      <c r="BK587" s="188">
        <f>ROUND(I587*H587,2)</f>
        <v>0</v>
      </c>
      <c r="BL587" s="19" t="s">
        <v>147</v>
      </c>
      <c r="BM587" s="187" t="s">
        <v>1124</v>
      </c>
    </row>
    <row r="588" spans="2:51" s="13" customFormat="1" ht="11.25">
      <c r="B588" s="189"/>
      <c r="C588" s="190"/>
      <c r="D588" s="191" t="s">
        <v>149</v>
      </c>
      <c r="E588" s="192" t="s">
        <v>19</v>
      </c>
      <c r="F588" s="193" t="s">
        <v>1120</v>
      </c>
      <c r="G588" s="190"/>
      <c r="H588" s="194">
        <v>1</v>
      </c>
      <c r="I588" s="195"/>
      <c r="J588" s="190"/>
      <c r="K588" s="190"/>
      <c r="L588" s="196"/>
      <c r="M588" s="197"/>
      <c r="N588" s="198"/>
      <c r="O588" s="198"/>
      <c r="P588" s="198"/>
      <c r="Q588" s="198"/>
      <c r="R588" s="198"/>
      <c r="S588" s="198"/>
      <c r="T588" s="199"/>
      <c r="AT588" s="200" t="s">
        <v>149</v>
      </c>
      <c r="AU588" s="200" t="s">
        <v>82</v>
      </c>
      <c r="AV588" s="13" t="s">
        <v>82</v>
      </c>
      <c r="AW588" s="13" t="s">
        <v>33</v>
      </c>
      <c r="AX588" s="13" t="s">
        <v>80</v>
      </c>
      <c r="AY588" s="200" t="s">
        <v>140</v>
      </c>
    </row>
    <row r="589" spans="1:65" s="2" customFormat="1" ht="16.5" customHeight="1">
      <c r="A589" s="36"/>
      <c r="B589" s="37"/>
      <c r="C589" s="176" t="s">
        <v>1125</v>
      </c>
      <c r="D589" s="176" t="s">
        <v>142</v>
      </c>
      <c r="E589" s="177" t="s">
        <v>1126</v>
      </c>
      <c r="F589" s="178" t="s">
        <v>1127</v>
      </c>
      <c r="G589" s="179" t="s">
        <v>507</v>
      </c>
      <c r="H589" s="180">
        <v>9</v>
      </c>
      <c r="I589" s="181"/>
      <c r="J589" s="182">
        <f>ROUND(I589*H589,2)</f>
        <v>0</v>
      </c>
      <c r="K589" s="178" t="s">
        <v>146</v>
      </c>
      <c r="L589" s="41"/>
      <c r="M589" s="183" t="s">
        <v>19</v>
      </c>
      <c r="N589" s="184" t="s">
        <v>43</v>
      </c>
      <c r="O589" s="66"/>
      <c r="P589" s="185">
        <f>O589*H589</f>
        <v>0</v>
      </c>
      <c r="Q589" s="185">
        <v>2E-05</v>
      </c>
      <c r="R589" s="185">
        <f>Q589*H589</f>
        <v>0.00018</v>
      </c>
      <c r="S589" s="185">
        <v>0</v>
      </c>
      <c r="T589" s="186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87" t="s">
        <v>147</v>
      </c>
      <c r="AT589" s="187" t="s">
        <v>142</v>
      </c>
      <c r="AU589" s="187" t="s">
        <v>82</v>
      </c>
      <c r="AY589" s="19" t="s">
        <v>140</v>
      </c>
      <c r="BE589" s="188">
        <f>IF(N589="základní",J589,0)</f>
        <v>0</v>
      </c>
      <c r="BF589" s="188">
        <f>IF(N589="snížená",J589,0)</f>
        <v>0</v>
      </c>
      <c r="BG589" s="188">
        <f>IF(N589="zákl. přenesená",J589,0)</f>
        <v>0</v>
      </c>
      <c r="BH589" s="188">
        <f>IF(N589="sníž. přenesená",J589,0)</f>
        <v>0</v>
      </c>
      <c r="BI589" s="188">
        <f>IF(N589="nulová",J589,0)</f>
        <v>0</v>
      </c>
      <c r="BJ589" s="19" t="s">
        <v>80</v>
      </c>
      <c r="BK589" s="188">
        <f>ROUND(I589*H589,2)</f>
        <v>0</v>
      </c>
      <c r="BL589" s="19" t="s">
        <v>147</v>
      </c>
      <c r="BM589" s="187" t="s">
        <v>1128</v>
      </c>
    </row>
    <row r="590" spans="1:65" s="2" customFormat="1" ht="16.5" customHeight="1">
      <c r="A590" s="36"/>
      <c r="B590" s="37"/>
      <c r="C590" s="222" t="s">
        <v>1129</v>
      </c>
      <c r="D590" s="222" t="s">
        <v>314</v>
      </c>
      <c r="E590" s="223" t="s">
        <v>1130</v>
      </c>
      <c r="F590" s="224" t="s">
        <v>1131</v>
      </c>
      <c r="G590" s="225" t="s">
        <v>507</v>
      </c>
      <c r="H590" s="226">
        <v>9</v>
      </c>
      <c r="I590" s="227"/>
      <c r="J590" s="228">
        <f>ROUND(I590*H590,2)</f>
        <v>0</v>
      </c>
      <c r="K590" s="224" t="s">
        <v>19</v>
      </c>
      <c r="L590" s="229"/>
      <c r="M590" s="230" t="s">
        <v>19</v>
      </c>
      <c r="N590" s="231" t="s">
        <v>43</v>
      </c>
      <c r="O590" s="66"/>
      <c r="P590" s="185">
        <f>O590*H590</f>
        <v>0</v>
      </c>
      <c r="Q590" s="185">
        <v>0.0003</v>
      </c>
      <c r="R590" s="185">
        <f>Q590*H590</f>
        <v>0.0026999999999999997</v>
      </c>
      <c r="S590" s="185">
        <v>0</v>
      </c>
      <c r="T590" s="186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187" t="s">
        <v>182</v>
      </c>
      <c r="AT590" s="187" t="s">
        <v>314</v>
      </c>
      <c r="AU590" s="187" t="s">
        <v>82</v>
      </c>
      <c r="AY590" s="19" t="s">
        <v>140</v>
      </c>
      <c r="BE590" s="188">
        <f>IF(N590="základní",J590,0)</f>
        <v>0</v>
      </c>
      <c r="BF590" s="188">
        <f>IF(N590="snížená",J590,0)</f>
        <v>0</v>
      </c>
      <c r="BG590" s="188">
        <f>IF(N590="zákl. přenesená",J590,0)</f>
        <v>0</v>
      </c>
      <c r="BH590" s="188">
        <f>IF(N590="sníž. přenesená",J590,0)</f>
        <v>0</v>
      </c>
      <c r="BI590" s="188">
        <f>IF(N590="nulová",J590,0)</f>
        <v>0</v>
      </c>
      <c r="BJ590" s="19" t="s">
        <v>80</v>
      </c>
      <c r="BK590" s="188">
        <f>ROUND(I590*H590,2)</f>
        <v>0</v>
      </c>
      <c r="BL590" s="19" t="s">
        <v>147</v>
      </c>
      <c r="BM590" s="187" t="s">
        <v>1132</v>
      </c>
    </row>
    <row r="591" spans="1:47" s="2" customFormat="1" ht="19.5">
      <c r="A591" s="36"/>
      <c r="B591" s="37"/>
      <c r="C591" s="38"/>
      <c r="D591" s="191" t="s">
        <v>318</v>
      </c>
      <c r="E591" s="38"/>
      <c r="F591" s="232" t="s">
        <v>1084</v>
      </c>
      <c r="G591" s="38"/>
      <c r="H591" s="38"/>
      <c r="I591" s="233"/>
      <c r="J591" s="38"/>
      <c r="K591" s="38"/>
      <c r="L591" s="41"/>
      <c r="M591" s="234"/>
      <c r="N591" s="235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318</v>
      </c>
      <c r="AU591" s="19" t="s">
        <v>82</v>
      </c>
    </row>
    <row r="592" spans="2:51" s="13" customFormat="1" ht="11.25">
      <c r="B592" s="189"/>
      <c r="C592" s="190"/>
      <c r="D592" s="191" t="s">
        <v>149</v>
      </c>
      <c r="E592" s="192" t="s">
        <v>19</v>
      </c>
      <c r="F592" s="193" t="s">
        <v>1090</v>
      </c>
      <c r="G592" s="190"/>
      <c r="H592" s="194">
        <v>9</v>
      </c>
      <c r="I592" s="195"/>
      <c r="J592" s="190"/>
      <c r="K592" s="190"/>
      <c r="L592" s="196"/>
      <c r="M592" s="197"/>
      <c r="N592" s="198"/>
      <c r="O592" s="198"/>
      <c r="P592" s="198"/>
      <c r="Q592" s="198"/>
      <c r="R592" s="198"/>
      <c r="S592" s="198"/>
      <c r="T592" s="199"/>
      <c r="AT592" s="200" t="s">
        <v>149</v>
      </c>
      <c r="AU592" s="200" t="s">
        <v>82</v>
      </c>
      <c r="AV592" s="13" t="s">
        <v>82</v>
      </c>
      <c r="AW592" s="13" t="s">
        <v>33</v>
      </c>
      <c r="AX592" s="13" t="s">
        <v>72</v>
      </c>
      <c r="AY592" s="200" t="s">
        <v>140</v>
      </c>
    </row>
    <row r="593" spans="2:51" s="14" customFormat="1" ht="11.25">
      <c r="B593" s="201"/>
      <c r="C593" s="202"/>
      <c r="D593" s="191" t="s">
        <v>149</v>
      </c>
      <c r="E593" s="203" t="s">
        <v>19</v>
      </c>
      <c r="F593" s="204" t="s">
        <v>157</v>
      </c>
      <c r="G593" s="202"/>
      <c r="H593" s="205">
        <v>9</v>
      </c>
      <c r="I593" s="206"/>
      <c r="J593" s="202"/>
      <c r="K593" s="202"/>
      <c r="L593" s="207"/>
      <c r="M593" s="208"/>
      <c r="N593" s="209"/>
      <c r="O593" s="209"/>
      <c r="P593" s="209"/>
      <c r="Q593" s="209"/>
      <c r="R593" s="209"/>
      <c r="S593" s="209"/>
      <c r="T593" s="210"/>
      <c r="AT593" s="211" t="s">
        <v>149</v>
      </c>
      <c r="AU593" s="211" t="s">
        <v>82</v>
      </c>
      <c r="AV593" s="14" t="s">
        <v>147</v>
      </c>
      <c r="AW593" s="14" t="s">
        <v>33</v>
      </c>
      <c r="AX593" s="14" t="s">
        <v>80</v>
      </c>
      <c r="AY593" s="211" t="s">
        <v>140</v>
      </c>
    </row>
    <row r="594" spans="2:63" s="12" customFormat="1" ht="22.9" customHeight="1">
      <c r="B594" s="160"/>
      <c r="C594" s="161"/>
      <c r="D594" s="162" t="s">
        <v>71</v>
      </c>
      <c r="E594" s="174" t="s">
        <v>187</v>
      </c>
      <c r="F594" s="174" t="s">
        <v>1133</v>
      </c>
      <c r="G594" s="161"/>
      <c r="H594" s="161"/>
      <c r="I594" s="164"/>
      <c r="J594" s="175">
        <f>BK594</f>
        <v>0</v>
      </c>
      <c r="K594" s="161"/>
      <c r="L594" s="166"/>
      <c r="M594" s="167"/>
      <c r="N594" s="168"/>
      <c r="O594" s="168"/>
      <c r="P594" s="169">
        <f>SUM(P595:P613)</f>
        <v>0</v>
      </c>
      <c r="Q594" s="168"/>
      <c r="R594" s="169">
        <f>SUM(R595:R613)</f>
        <v>0.09610964</v>
      </c>
      <c r="S594" s="168"/>
      <c r="T594" s="170">
        <f>SUM(T595:T613)</f>
        <v>0</v>
      </c>
      <c r="AR594" s="171" t="s">
        <v>80</v>
      </c>
      <c r="AT594" s="172" t="s">
        <v>71</v>
      </c>
      <c r="AU594" s="172" t="s">
        <v>80</v>
      </c>
      <c r="AY594" s="171" t="s">
        <v>140</v>
      </c>
      <c r="BK594" s="173">
        <f>SUM(BK595:BK613)</f>
        <v>0</v>
      </c>
    </row>
    <row r="595" spans="1:65" s="2" customFormat="1" ht="16.5" customHeight="1">
      <c r="A595" s="36"/>
      <c r="B595" s="37"/>
      <c r="C595" s="176" t="s">
        <v>1134</v>
      </c>
      <c r="D595" s="176" t="s">
        <v>142</v>
      </c>
      <c r="E595" s="177" t="s">
        <v>1135</v>
      </c>
      <c r="F595" s="178" t="s">
        <v>1136</v>
      </c>
      <c r="G595" s="179" t="s">
        <v>145</v>
      </c>
      <c r="H595" s="180">
        <v>31.78</v>
      </c>
      <c r="I595" s="181"/>
      <c r="J595" s="182">
        <f>ROUND(I595*H595,2)</f>
        <v>0</v>
      </c>
      <c r="K595" s="178" t="s">
        <v>146</v>
      </c>
      <c r="L595" s="41"/>
      <c r="M595" s="183" t="s">
        <v>19</v>
      </c>
      <c r="N595" s="184" t="s">
        <v>43</v>
      </c>
      <c r="O595" s="66"/>
      <c r="P595" s="185">
        <f>O595*H595</f>
        <v>0</v>
      </c>
      <c r="Q595" s="185">
        <v>0.00036</v>
      </c>
      <c r="R595" s="185">
        <f>Q595*H595</f>
        <v>0.011440800000000001</v>
      </c>
      <c r="S595" s="185">
        <v>0</v>
      </c>
      <c r="T595" s="186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187" t="s">
        <v>147</v>
      </c>
      <c r="AT595" s="187" t="s">
        <v>142</v>
      </c>
      <c r="AU595" s="187" t="s">
        <v>82</v>
      </c>
      <c r="AY595" s="19" t="s">
        <v>140</v>
      </c>
      <c r="BE595" s="188">
        <f>IF(N595="základní",J595,0)</f>
        <v>0</v>
      </c>
      <c r="BF595" s="188">
        <f>IF(N595="snížená",J595,0)</f>
        <v>0</v>
      </c>
      <c r="BG595" s="188">
        <f>IF(N595="zákl. přenesená",J595,0)</f>
        <v>0</v>
      </c>
      <c r="BH595" s="188">
        <f>IF(N595="sníž. přenesená",J595,0)</f>
        <v>0</v>
      </c>
      <c r="BI595" s="188">
        <f>IF(N595="nulová",J595,0)</f>
        <v>0</v>
      </c>
      <c r="BJ595" s="19" t="s">
        <v>80</v>
      </c>
      <c r="BK595" s="188">
        <f>ROUND(I595*H595,2)</f>
        <v>0</v>
      </c>
      <c r="BL595" s="19" t="s">
        <v>147</v>
      </c>
      <c r="BM595" s="187" t="s">
        <v>1137</v>
      </c>
    </row>
    <row r="596" spans="2:51" s="13" customFormat="1" ht="11.25">
      <c r="B596" s="189"/>
      <c r="C596" s="190"/>
      <c r="D596" s="191" t="s">
        <v>149</v>
      </c>
      <c r="E596" s="192" t="s">
        <v>19</v>
      </c>
      <c r="F596" s="193" t="s">
        <v>1138</v>
      </c>
      <c r="G596" s="190"/>
      <c r="H596" s="194">
        <v>31.78</v>
      </c>
      <c r="I596" s="195"/>
      <c r="J596" s="190"/>
      <c r="K596" s="190"/>
      <c r="L596" s="196"/>
      <c r="M596" s="197"/>
      <c r="N596" s="198"/>
      <c r="O596" s="198"/>
      <c r="P596" s="198"/>
      <c r="Q596" s="198"/>
      <c r="R596" s="198"/>
      <c r="S596" s="198"/>
      <c r="T596" s="199"/>
      <c r="AT596" s="200" t="s">
        <v>149</v>
      </c>
      <c r="AU596" s="200" t="s">
        <v>82</v>
      </c>
      <c r="AV596" s="13" t="s">
        <v>82</v>
      </c>
      <c r="AW596" s="13" t="s">
        <v>33</v>
      </c>
      <c r="AX596" s="13" t="s">
        <v>80</v>
      </c>
      <c r="AY596" s="200" t="s">
        <v>140</v>
      </c>
    </row>
    <row r="597" spans="1:65" s="2" customFormat="1" ht="21.75" customHeight="1">
      <c r="A597" s="36"/>
      <c r="B597" s="37"/>
      <c r="C597" s="176" t="s">
        <v>1139</v>
      </c>
      <c r="D597" s="176" t="s">
        <v>142</v>
      </c>
      <c r="E597" s="177" t="s">
        <v>1140</v>
      </c>
      <c r="F597" s="178" t="s">
        <v>1141</v>
      </c>
      <c r="G597" s="179" t="s">
        <v>507</v>
      </c>
      <c r="H597" s="180">
        <v>1</v>
      </c>
      <c r="I597" s="181"/>
      <c r="J597" s="182">
        <f>ROUND(I597*H597,2)</f>
        <v>0</v>
      </c>
      <c r="K597" s="178" t="s">
        <v>146</v>
      </c>
      <c r="L597" s="41"/>
      <c r="M597" s="183" t="s">
        <v>19</v>
      </c>
      <c r="N597" s="184" t="s">
        <v>43</v>
      </c>
      <c r="O597" s="66"/>
      <c r="P597" s="185">
        <f>O597*H597</f>
        <v>0</v>
      </c>
      <c r="Q597" s="185">
        <v>0.00688</v>
      </c>
      <c r="R597" s="185">
        <f>Q597*H597</f>
        <v>0.00688</v>
      </c>
      <c r="S597" s="185">
        <v>0</v>
      </c>
      <c r="T597" s="186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187" t="s">
        <v>147</v>
      </c>
      <c r="AT597" s="187" t="s">
        <v>142</v>
      </c>
      <c r="AU597" s="187" t="s">
        <v>82</v>
      </c>
      <c r="AY597" s="19" t="s">
        <v>140</v>
      </c>
      <c r="BE597" s="188">
        <f>IF(N597="základní",J597,0)</f>
        <v>0</v>
      </c>
      <c r="BF597" s="188">
        <f>IF(N597="snížená",J597,0)</f>
        <v>0</v>
      </c>
      <c r="BG597" s="188">
        <f>IF(N597="zákl. přenesená",J597,0)</f>
        <v>0</v>
      </c>
      <c r="BH597" s="188">
        <f>IF(N597="sníž. přenesená",J597,0)</f>
        <v>0</v>
      </c>
      <c r="BI597" s="188">
        <f>IF(N597="nulová",J597,0)</f>
        <v>0</v>
      </c>
      <c r="BJ597" s="19" t="s">
        <v>80</v>
      </c>
      <c r="BK597" s="188">
        <f>ROUND(I597*H597,2)</f>
        <v>0</v>
      </c>
      <c r="BL597" s="19" t="s">
        <v>147</v>
      </c>
      <c r="BM597" s="187" t="s">
        <v>1142</v>
      </c>
    </row>
    <row r="598" spans="1:65" s="2" customFormat="1" ht="16.5" customHeight="1">
      <c r="A598" s="36"/>
      <c r="B598" s="37"/>
      <c r="C598" s="222" t="s">
        <v>1143</v>
      </c>
      <c r="D598" s="222" t="s">
        <v>314</v>
      </c>
      <c r="E598" s="223" t="s">
        <v>1144</v>
      </c>
      <c r="F598" s="224" t="s">
        <v>1145</v>
      </c>
      <c r="G598" s="225" t="s">
        <v>507</v>
      </c>
      <c r="H598" s="226">
        <v>1</v>
      </c>
      <c r="I598" s="227"/>
      <c r="J598" s="228">
        <f>ROUND(I598*H598,2)</f>
        <v>0</v>
      </c>
      <c r="K598" s="224" t="s">
        <v>146</v>
      </c>
      <c r="L598" s="229"/>
      <c r="M598" s="230" t="s">
        <v>19</v>
      </c>
      <c r="N598" s="231" t="s">
        <v>43</v>
      </c>
      <c r="O598" s="66"/>
      <c r="P598" s="185">
        <f>O598*H598</f>
        <v>0</v>
      </c>
      <c r="Q598" s="185">
        <v>0.065</v>
      </c>
      <c r="R598" s="185">
        <f>Q598*H598</f>
        <v>0.065</v>
      </c>
      <c r="S598" s="185">
        <v>0</v>
      </c>
      <c r="T598" s="186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87" t="s">
        <v>182</v>
      </c>
      <c r="AT598" s="187" t="s">
        <v>314</v>
      </c>
      <c r="AU598" s="187" t="s">
        <v>82</v>
      </c>
      <c r="AY598" s="19" t="s">
        <v>140</v>
      </c>
      <c r="BE598" s="188">
        <f>IF(N598="základní",J598,0)</f>
        <v>0</v>
      </c>
      <c r="BF598" s="188">
        <f>IF(N598="snížená",J598,0)</f>
        <v>0</v>
      </c>
      <c r="BG598" s="188">
        <f>IF(N598="zákl. přenesená",J598,0)</f>
        <v>0</v>
      </c>
      <c r="BH598" s="188">
        <f>IF(N598="sníž. přenesená",J598,0)</f>
        <v>0</v>
      </c>
      <c r="BI598" s="188">
        <f>IF(N598="nulová",J598,0)</f>
        <v>0</v>
      </c>
      <c r="BJ598" s="19" t="s">
        <v>80</v>
      </c>
      <c r="BK598" s="188">
        <f>ROUND(I598*H598,2)</f>
        <v>0</v>
      </c>
      <c r="BL598" s="19" t="s">
        <v>147</v>
      </c>
      <c r="BM598" s="187" t="s">
        <v>1146</v>
      </c>
    </row>
    <row r="599" spans="2:51" s="13" customFormat="1" ht="11.25">
      <c r="B599" s="189"/>
      <c r="C599" s="190"/>
      <c r="D599" s="191" t="s">
        <v>149</v>
      </c>
      <c r="E599" s="192" t="s">
        <v>19</v>
      </c>
      <c r="F599" s="193" t="s">
        <v>1147</v>
      </c>
      <c r="G599" s="190"/>
      <c r="H599" s="194">
        <v>1</v>
      </c>
      <c r="I599" s="195"/>
      <c r="J599" s="190"/>
      <c r="K599" s="190"/>
      <c r="L599" s="196"/>
      <c r="M599" s="197"/>
      <c r="N599" s="198"/>
      <c r="O599" s="198"/>
      <c r="P599" s="198"/>
      <c r="Q599" s="198"/>
      <c r="R599" s="198"/>
      <c r="S599" s="198"/>
      <c r="T599" s="199"/>
      <c r="AT599" s="200" t="s">
        <v>149</v>
      </c>
      <c r="AU599" s="200" t="s">
        <v>82</v>
      </c>
      <c r="AV599" s="13" t="s">
        <v>82</v>
      </c>
      <c r="AW599" s="13" t="s">
        <v>33</v>
      </c>
      <c r="AX599" s="13" t="s">
        <v>80</v>
      </c>
      <c r="AY599" s="200" t="s">
        <v>140</v>
      </c>
    </row>
    <row r="600" spans="1:65" s="2" customFormat="1" ht="24">
      <c r="A600" s="36"/>
      <c r="B600" s="37"/>
      <c r="C600" s="176" t="s">
        <v>1148</v>
      </c>
      <c r="D600" s="176" t="s">
        <v>142</v>
      </c>
      <c r="E600" s="177" t="s">
        <v>1149</v>
      </c>
      <c r="F600" s="178" t="s">
        <v>1150</v>
      </c>
      <c r="G600" s="179" t="s">
        <v>507</v>
      </c>
      <c r="H600" s="180">
        <v>24</v>
      </c>
      <c r="I600" s="181"/>
      <c r="J600" s="182">
        <f>ROUND(I600*H600,2)</f>
        <v>0</v>
      </c>
      <c r="K600" s="178" t="s">
        <v>146</v>
      </c>
      <c r="L600" s="41"/>
      <c r="M600" s="183" t="s">
        <v>19</v>
      </c>
      <c r="N600" s="184" t="s">
        <v>43</v>
      </c>
      <c r="O600" s="66"/>
      <c r="P600" s="185">
        <f>O600*H600</f>
        <v>0</v>
      </c>
      <c r="Q600" s="185">
        <v>4E-05</v>
      </c>
      <c r="R600" s="185">
        <f>Q600*H600</f>
        <v>0.0009600000000000001</v>
      </c>
      <c r="S600" s="185">
        <v>0</v>
      </c>
      <c r="T600" s="186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87" t="s">
        <v>147</v>
      </c>
      <c r="AT600" s="187" t="s">
        <v>142</v>
      </c>
      <c r="AU600" s="187" t="s">
        <v>82</v>
      </c>
      <c r="AY600" s="19" t="s">
        <v>140</v>
      </c>
      <c r="BE600" s="188">
        <f>IF(N600="základní",J600,0)</f>
        <v>0</v>
      </c>
      <c r="BF600" s="188">
        <f>IF(N600="snížená",J600,0)</f>
        <v>0</v>
      </c>
      <c r="BG600" s="188">
        <f>IF(N600="zákl. přenesená",J600,0)</f>
        <v>0</v>
      </c>
      <c r="BH600" s="188">
        <f>IF(N600="sníž. přenesená",J600,0)</f>
        <v>0</v>
      </c>
      <c r="BI600" s="188">
        <f>IF(N600="nulová",J600,0)</f>
        <v>0</v>
      </c>
      <c r="BJ600" s="19" t="s">
        <v>80</v>
      </c>
      <c r="BK600" s="188">
        <f>ROUND(I600*H600,2)</f>
        <v>0</v>
      </c>
      <c r="BL600" s="19" t="s">
        <v>147</v>
      </c>
      <c r="BM600" s="187" t="s">
        <v>1151</v>
      </c>
    </row>
    <row r="601" spans="2:51" s="13" customFormat="1" ht="11.25">
      <c r="B601" s="189"/>
      <c r="C601" s="190"/>
      <c r="D601" s="191" t="s">
        <v>149</v>
      </c>
      <c r="E601" s="192" t="s">
        <v>19</v>
      </c>
      <c r="F601" s="193" t="s">
        <v>1152</v>
      </c>
      <c r="G601" s="190"/>
      <c r="H601" s="194">
        <v>24</v>
      </c>
      <c r="I601" s="195"/>
      <c r="J601" s="190"/>
      <c r="K601" s="190"/>
      <c r="L601" s="196"/>
      <c r="M601" s="197"/>
      <c r="N601" s="198"/>
      <c r="O601" s="198"/>
      <c r="P601" s="198"/>
      <c r="Q601" s="198"/>
      <c r="R601" s="198"/>
      <c r="S601" s="198"/>
      <c r="T601" s="199"/>
      <c r="AT601" s="200" t="s">
        <v>149</v>
      </c>
      <c r="AU601" s="200" t="s">
        <v>82</v>
      </c>
      <c r="AV601" s="13" t="s">
        <v>82</v>
      </c>
      <c r="AW601" s="13" t="s">
        <v>33</v>
      </c>
      <c r="AX601" s="13" t="s">
        <v>80</v>
      </c>
      <c r="AY601" s="200" t="s">
        <v>140</v>
      </c>
    </row>
    <row r="602" spans="1:65" s="2" customFormat="1" ht="21.75" customHeight="1">
      <c r="A602" s="36"/>
      <c r="B602" s="37"/>
      <c r="C602" s="176" t="s">
        <v>1153</v>
      </c>
      <c r="D602" s="176" t="s">
        <v>142</v>
      </c>
      <c r="E602" s="177" t="s">
        <v>1154</v>
      </c>
      <c r="F602" s="178" t="s">
        <v>1155</v>
      </c>
      <c r="G602" s="179" t="s">
        <v>507</v>
      </c>
      <c r="H602" s="180">
        <v>24</v>
      </c>
      <c r="I602" s="181"/>
      <c r="J602" s="182">
        <f>ROUND(I602*H602,2)</f>
        <v>0</v>
      </c>
      <c r="K602" s="178" t="s">
        <v>146</v>
      </c>
      <c r="L602" s="41"/>
      <c r="M602" s="183" t="s">
        <v>19</v>
      </c>
      <c r="N602" s="184" t="s">
        <v>43</v>
      </c>
      <c r="O602" s="66"/>
      <c r="P602" s="185">
        <f>O602*H602</f>
        <v>0</v>
      </c>
      <c r="Q602" s="185">
        <v>0.00022</v>
      </c>
      <c r="R602" s="185">
        <f>Q602*H602</f>
        <v>0.00528</v>
      </c>
      <c r="S602" s="185">
        <v>0</v>
      </c>
      <c r="T602" s="186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187" t="s">
        <v>147</v>
      </c>
      <c r="AT602" s="187" t="s">
        <v>142</v>
      </c>
      <c r="AU602" s="187" t="s">
        <v>82</v>
      </c>
      <c r="AY602" s="19" t="s">
        <v>140</v>
      </c>
      <c r="BE602" s="188">
        <f>IF(N602="základní",J602,0)</f>
        <v>0</v>
      </c>
      <c r="BF602" s="188">
        <f>IF(N602="snížená",J602,0)</f>
        <v>0</v>
      </c>
      <c r="BG602" s="188">
        <f>IF(N602="zákl. přenesená",J602,0)</f>
        <v>0</v>
      </c>
      <c r="BH602" s="188">
        <f>IF(N602="sníž. přenesená",J602,0)</f>
        <v>0</v>
      </c>
      <c r="BI602" s="188">
        <f>IF(N602="nulová",J602,0)</f>
        <v>0</v>
      </c>
      <c r="BJ602" s="19" t="s">
        <v>80</v>
      </c>
      <c r="BK602" s="188">
        <f>ROUND(I602*H602,2)</f>
        <v>0</v>
      </c>
      <c r="BL602" s="19" t="s">
        <v>147</v>
      </c>
      <c r="BM602" s="187" t="s">
        <v>1156</v>
      </c>
    </row>
    <row r="603" spans="2:51" s="13" customFormat="1" ht="11.25">
      <c r="B603" s="189"/>
      <c r="C603" s="190"/>
      <c r="D603" s="191" t="s">
        <v>149</v>
      </c>
      <c r="E603" s="192" t="s">
        <v>19</v>
      </c>
      <c r="F603" s="193" t="s">
        <v>1152</v>
      </c>
      <c r="G603" s="190"/>
      <c r="H603" s="194">
        <v>24</v>
      </c>
      <c r="I603" s="195"/>
      <c r="J603" s="190"/>
      <c r="K603" s="190"/>
      <c r="L603" s="196"/>
      <c r="M603" s="197"/>
      <c r="N603" s="198"/>
      <c r="O603" s="198"/>
      <c r="P603" s="198"/>
      <c r="Q603" s="198"/>
      <c r="R603" s="198"/>
      <c r="S603" s="198"/>
      <c r="T603" s="199"/>
      <c r="AT603" s="200" t="s">
        <v>149</v>
      </c>
      <c r="AU603" s="200" t="s">
        <v>82</v>
      </c>
      <c r="AV603" s="13" t="s">
        <v>82</v>
      </c>
      <c r="AW603" s="13" t="s">
        <v>33</v>
      </c>
      <c r="AX603" s="13" t="s">
        <v>80</v>
      </c>
      <c r="AY603" s="200" t="s">
        <v>140</v>
      </c>
    </row>
    <row r="604" spans="1:65" s="2" customFormat="1" ht="16.5" customHeight="1">
      <c r="A604" s="36"/>
      <c r="B604" s="37"/>
      <c r="C604" s="176" t="s">
        <v>1157</v>
      </c>
      <c r="D604" s="176" t="s">
        <v>142</v>
      </c>
      <c r="E604" s="177" t="s">
        <v>1158</v>
      </c>
      <c r="F604" s="178" t="s">
        <v>1159</v>
      </c>
      <c r="G604" s="179" t="s">
        <v>145</v>
      </c>
      <c r="H604" s="180">
        <v>13.671</v>
      </c>
      <c r="I604" s="181"/>
      <c r="J604" s="182">
        <f>ROUND(I604*H604,2)</f>
        <v>0</v>
      </c>
      <c r="K604" s="178" t="s">
        <v>146</v>
      </c>
      <c r="L604" s="41"/>
      <c r="M604" s="183" t="s">
        <v>19</v>
      </c>
      <c r="N604" s="184" t="s">
        <v>43</v>
      </c>
      <c r="O604" s="66"/>
      <c r="P604" s="185">
        <f>O604*H604</f>
        <v>0</v>
      </c>
      <c r="Q604" s="185">
        <v>0</v>
      </c>
      <c r="R604" s="185">
        <f>Q604*H604</f>
        <v>0</v>
      </c>
      <c r="S604" s="185">
        <v>0</v>
      </c>
      <c r="T604" s="186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87" t="s">
        <v>147</v>
      </c>
      <c r="AT604" s="187" t="s">
        <v>142</v>
      </c>
      <c r="AU604" s="187" t="s">
        <v>82</v>
      </c>
      <c r="AY604" s="19" t="s">
        <v>140</v>
      </c>
      <c r="BE604" s="188">
        <f>IF(N604="základní",J604,0)</f>
        <v>0</v>
      </c>
      <c r="BF604" s="188">
        <f>IF(N604="snížená",J604,0)</f>
        <v>0</v>
      </c>
      <c r="BG604" s="188">
        <f>IF(N604="zákl. přenesená",J604,0)</f>
        <v>0</v>
      </c>
      <c r="BH604" s="188">
        <f>IF(N604="sníž. přenesená",J604,0)</f>
        <v>0</v>
      </c>
      <c r="BI604" s="188">
        <f>IF(N604="nulová",J604,0)</f>
        <v>0</v>
      </c>
      <c r="BJ604" s="19" t="s">
        <v>80</v>
      </c>
      <c r="BK604" s="188">
        <f>ROUND(I604*H604,2)</f>
        <v>0</v>
      </c>
      <c r="BL604" s="19" t="s">
        <v>147</v>
      </c>
      <c r="BM604" s="187" t="s">
        <v>1160</v>
      </c>
    </row>
    <row r="605" spans="2:51" s="15" customFormat="1" ht="11.25">
      <c r="B605" s="212"/>
      <c r="C605" s="213"/>
      <c r="D605" s="191" t="s">
        <v>149</v>
      </c>
      <c r="E605" s="214" t="s">
        <v>19</v>
      </c>
      <c r="F605" s="215" t="s">
        <v>480</v>
      </c>
      <c r="G605" s="213"/>
      <c r="H605" s="214" t="s">
        <v>19</v>
      </c>
      <c r="I605" s="216"/>
      <c r="J605" s="213"/>
      <c r="K605" s="213"/>
      <c r="L605" s="217"/>
      <c r="M605" s="218"/>
      <c r="N605" s="219"/>
      <c r="O605" s="219"/>
      <c r="P605" s="219"/>
      <c r="Q605" s="219"/>
      <c r="R605" s="219"/>
      <c r="S605" s="219"/>
      <c r="T605" s="220"/>
      <c r="AT605" s="221" t="s">
        <v>149</v>
      </c>
      <c r="AU605" s="221" t="s">
        <v>82</v>
      </c>
      <c r="AV605" s="15" t="s">
        <v>80</v>
      </c>
      <c r="AW605" s="15" t="s">
        <v>33</v>
      </c>
      <c r="AX605" s="15" t="s">
        <v>72</v>
      </c>
      <c r="AY605" s="221" t="s">
        <v>140</v>
      </c>
    </row>
    <row r="606" spans="2:51" s="13" customFormat="1" ht="11.25">
      <c r="B606" s="189"/>
      <c r="C606" s="190"/>
      <c r="D606" s="191" t="s">
        <v>149</v>
      </c>
      <c r="E606" s="192" t="s">
        <v>19</v>
      </c>
      <c r="F606" s="193" t="s">
        <v>1161</v>
      </c>
      <c r="G606" s="190"/>
      <c r="H606" s="194">
        <v>13.671</v>
      </c>
      <c r="I606" s="195"/>
      <c r="J606" s="190"/>
      <c r="K606" s="190"/>
      <c r="L606" s="196"/>
      <c r="M606" s="197"/>
      <c r="N606" s="198"/>
      <c r="O606" s="198"/>
      <c r="P606" s="198"/>
      <c r="Q606" s="198"/>
      <c r="R606" s="198"/>
      <c r="S606" s="198"/>
      <c r="T606" s="199"/>
      <c r="AT606" s="200" t="s">
        <v>149</v>
      </c>
      <c r="AU606" s="200" t="s">
        <v>82</v>
      </c>
      <c r="AV606" s="13" t="s">
        <v>82</v>
      </c>
      <c r="AW606" s="13" t="s">
        <v>33</v>
      </c>
      <c r="AX606" s="13" t="s">
        <v>80</v>
      </c>
      <c r="AY606" s="200" t="s">
        <v>140</v>
      </c>
    </row>
    <row r="607" spans="1:65" s="2" customFormat="1" ht="16.5" customHeight="1">
      <c r="A607" s="36"/>
      <c r="B607" s="37"/>
      <c r="C607" s="176" t="s">
        <v>1162</v>
      </c>
      <c r="D607" s="176" t="s">
        <v>142</v>
      </c>
      <c r="E607" s="177" t="s">
        <v>1163</v>
      </c>
      <c r="F607" s="178" t="s">
        <v>1164</v>
      </c>
      <c r="G607" s="179" t="s">
        <v>95</v>
      </c>
      <c r="H607" s="180">
        <v>0.004</v>
      </c>
      <c r="I607" s="181"/>
      <c r="J607" s="182">
        <f>ROUND(I607*H607,2)</f>
        <v>0</v>
      </c>
      <c r="K607" s="178" t="s">
        <v>146</v>
      </c>
      <c r="L607" s="41"/>
      <c r="M607" s="183" t="s">
        <v>19</v>
      </c>
      <c r="N607" s="184" t="s">
        <v>43</v>
      </c>
      <c r="O607" s="66"/>
      <c r="P607" s="185">
        <f>O607*H607</f>
        <v>0</v>
      </c>
      <c r="Q607" s="185">
        <v>1.63721</v>
      </c>
      <c r="R607" s="185">
        <f>Q607*H607</f>
        <v>0.00654884</v>
      </c>
      <c r="S607" s="185">
        <v>0</v>
      </c>
      <c r="T607" s="186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87" t="s">
        <v>147</v>
      </c>
      <c r="AT607" s="187" t="s">
        <v>142</v>
      </c>
      <c r="AU607" s="187" t="s">
        <v>82</v>
      </c>
      <c r="AY607" s="19" t="s">
        <v>140</v>
      </c>
      <c r="BE607" s="188">
        <f>IF(N607="základní",J607,0)</f>
        <v>0</v>
      </c>
      <c r="BF607" s="188">
        <f>IF(N607="snížená",J607,0)</f>
        <v>0</v>
      </c>
      <c r="BG607" s="188">
        <f>IF(N607="zákl. přenesená",J607,0)</f>
        <v>0</v>
      </c>
      <c r="BH607" s="188">
        <f>IF(N607="sníž. přenesená",J607,0)</f>
        <v>0</v>
      </c>
      <c r="BI607" s="188">
        <f>IF(N607="nulová",J607,0)</f>
        <v>0</v>
      </c>
      <c r="BJ607" s="19" t="s">
        <v>80</v>
      </c>
      <c r="BK607" s="188">
        <f>ROUND(I607*H607,2)</f>
        <v>0</v>
      </c>
      <c r="BL607" s="19" t="s">
        <v>147</v>
      </c>
      <c r="BM607" s="187" t="s">
        <v>1165</v>
      </c>
    </row>
    <row r="608" spans="2:51" s="15" customFormat="1" ht="11.25">
      <c r="B608" s="212"/>
      <c r="C608" s="213"/>
      <c r="D608" s="191" t="s">
        <v>149</v>
      </c>
      <c r="E608" s="214" t="s">
        <v>19</v>
      </c>
      <c r="F608" s="215" t="s">
        <v>1166</v>
      </c>
      <c r="G608" s="213"/>
      <c r="H608" s="214" t="s">
        <v>19</v>
      </c>
      <c r="I608" s="216"/>
      <c r="J608" s="213"/>
      <c r="K608" s="213"/>
      <c r="L608" s="217"/>
      <c r="M608" s="218"/>
      <c r="N608" s="219"/>
      <c r="O608" s="219"/>
      <c r="P608" s="219"/>
      <c r="Q608" s="219"/>
      <c r="R608" s="219"/>
      <c r="S608" s="219"/>
      <c r="T608" s="220"/>
      <c r="AT608" s="221" t="s">
        <v>149</v>
      </c>
      <c r="AU608" s="221" t="s">
        <v>82</v>
      </c>
      <c r="AV608" s="15" t="s">
        <v>80</v>
      </c>
      <c r="AW608" s="15" t="s">
        <v>33</v>
      </c>
      <c r="AX608" s="15" t="s">
        <v>72</v>
      </c>
      <c r="AY608" s="221" t="s">
        <v>140</v>
      </c>
    </row>
    <row r="609" spans="2:51" s="13" customFormat="1" ht="11.25">
      <c r="B609" s="189"/>
      <c r="C609" s="190"/>
      <c r="D609" s="191" t="s">
        <v>149</v>
      </c>
      <c r="E609" s="192" t="s">
        <v>19</v>
      </c>
      <c r="F609" s="193" t="s">
        <v>1167</v>
      </c>
      <c r="G609" s="190"/>
      <c r="H609" s="194">
        <v>0.001</v>
      </c>
      <c r="I609" s="195"/>
      <c r="J609" s="190"/>
      <c r="K609" s="190"/>
      <c r="L609" s="196"/>
      <c r="M609" s="197"/>
      <c r="N609" s="198"/>
      <c r="O609" s="198"/>
      <c r="P609" s="198"/>
      <c r="Q609" s="198"/>
      <c r="R609" s="198"/>
      <c r="S609" s="198"/>
      <c r="T609" s="199"/>
      <c r="AT609" s="200" t="s">
        <v>149</v>
      </c>
      <c r="AU609" s="200" t="s">
        <v>82</v>
      </c>
      <c r="AV609" s="13" t="s">
        <v>82</v>
      </c>
      <c r="AW609" s="13" t="s">
        <v>33</v>
      </c>
      <c r="AX609" s="13" t="s">
        <v>72</v>
      </c>
      <c r="AY609" s="200" t="s">
        <v>140</v>
      </c>
    </row>
    <row r="610" spans="2:51" s="13" customFormat="1" ht="11.25">
      <c r="B610" s="189"/>
      <c r="C610" s="190"/>
      <c r="D610" s="191" t="s">
        <v>149</v>
      </c>
      <c r="E610" s="192" t="s">
        <v>19</v>
      </c>
      <c r="F610" s="193" t="s">
        <v>1168</v>
      </c>
      <c r="G610" s="190"/>
      <c r="H610" s="194">
        <v>0.002</v>
      </c>
      <c r="I610" s="195"/>
      <c r="J610" s="190"/>
      <c r="K610" s="190"/>
      <c r="L610" s="196"/>
      <c r="M610" s="197"/>
      <c r="N610" s="198"/>
      <c r="O610" s="198"/>
      <c r="P610" s="198"/>
      <c r="Q610" s="198"/>
      <c r="R610" s="198"/>
      <c r="S610" s="198"/>
      <c r="T610" s="199"/>
      <c r="AT610" s="200" t="s">
        <v>149</v>
      </c>
      <c r="AU610" s="200" t="s">
        <v>82</v>
      </c>
      <c r="AV610" s="13" t="s">
        <v>82</v>
      </c>
      <c r="AW610" s="13" t="s">
        <v>33</v>
      </c>
      <c r="AX610" s="13" t="s">
        <v>72</v>
      </c>
      <c r="AY610" s="200" t="s">
        <v>140</v>
      </c>
    </row>
    <row r="611" spans="2:51" s="13" customFormat="1" ht="11.25">
      <c r="B611" s="189"/>
      <c r="C611" s="190"/>
      <c r="D611" s="191" t="s">
        <v>149</v>
      </c>
      <c r="E611" s="192" t="s">
        <v>19</v>
      </c>
      <c r="F611" s="193" t="s">
        <v>1169</v>
      </c>
      <c r="G611" s="190"/>
      <c r="H611" s="194">
        <v>0.001</v>
      </c>
      <c r="I611" s="195"/>
      <c r="J611" s="190"/>
      <c r="K611" s="190"/>
      <c r="L611" s="196"/>
      <c r="M611" s="197"/>
      <c r="N611" s="198"/>
      <c r="O611" s="198"/>
      <c r="P611" s="198"/>
      <c r="Q611" s="198"/>
      <c r="R611" s="198"/>
      <c r="S611" s="198"/>
      <c r="T611" s="199"/>
      <c r="AT611" s="200" t="s">
        <v>149</v>
      </c>
      <c r="AU611" s="200" t="s">
        <v>82</v>
      </c>
      <c r="AV611" s="13" t="s">
        <v>82</v>
      </c>
      <c r="AW611" s="13" t="s">
        <v>33</v>
      </c>
      <c r="AX611" s="13" t="s">
        <v>72</v>
      </c>
      <c r="AY611" s="200" t="s">
        <v>140</v>
      </c>
    </row>
    <row r="612" spans="2:51" s="14" customFormat="1" ht="11.25">
      <c r="B612" s="201"/>
      <c r="C612" s="202"/>
      <c r="D612" s="191" t="s">
        <v>149</v>
      </c>
      <c r="E612" s="203" t="s">
        <v>19</v>
      </c>
      <c r="F612" s="204" t="s">
        <v>157</v>
      </c>
      <c r="G612" s="202"/>
      <c r="H612" s="205">
        <v>0.004</v>
      </c>
      <c r="I612" s="206"/>
      <c r="J612" s="202"/>
      <c r="K612" s="202"/>
      <c r="L612" s="207"/>
      <c r="M612" s="208"/>
      <c r="N612" s="209"/>
      <c r="O612" s="209"/>
      <c r="P612" s="209"/>
      <c r="Q612" s="209"/>
      <c r="R612" s="209"/>
      <c r="S612" s="209"/>
      <c r="T612" s="210"/>
      <c r="AT612" s="211" t="s">
        <v>149</v>
      </c>
      <c r="AU612" s="211" t="s">
        <v>82</v>
      </c>
      <c r="AV612" s="14" t="s">
        <v>147</v>
      </c>
      <c r="AW612" s="14" t="s">
        <v>33</v>
      </c>
      <c r="AX612" s="14" t="s">
        <v>80</v>
      </c>
      <c r="AY612" s="211" t="s">
        <v>140</v>
      </c>
    </row>
    <row r="613" spans="1:65" s="2" customFormat="1" ht="16.5" customHeight="1">
      <c r="A613" s="36"/>
      <c r="B613" s="37"/>
      <c r="C613" s="176" t="s">
        <v>1170</v>
      </c>
      <c r="D613" s="176" t="s">
        <v>142</v>
      </c>
      <c r="E613" s="177" t="s">
        <v>1171</v>
      </c>
      <c r="F613" s="178" t="s">
        <v>1172</v>
      </c>
      <c r="G613" s="179" t="s">
        <v>95</v>
      </c>
      <c r="H613" s="180">
        <v>0.004</v>
      </c>
      <c r="I613" s="181"/>
      <c r="J613" s="182">
        <f>ROUND(I613*H613,2)</f>
        <v>0</v>
      </c>
      <c r="K613" s="178" t="s">
        <v>146</v>
      </c>
      <c r="L613" s="41"/>
      <c r="M613" s="183" t="s">
        <v>19</v>
      </c>
      <c r="N613" s="184" t="s">
        <v>43</v>
      </c>
      <c r="O613" s="66"/>
      <c r="P613" s="185">
        <f>O613*H613</f>
        <v>0</v>
      </c>
      <c r="Q613" s="185">
        <v>0</v>
      </c>
      <c r="R613" s="185">
        <f>Q613*H613</f>
        <v>0</v>
      </c>
      <c r="S613" s="185">
        <v>0</v>
      </c>
      <c r="T613" s="186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87" t="s">
        <v>147</v>
      </c>
      <c r="AT613" s="187" t="s">
        <v>142</v>
      </c>
      <c r="AU613" s="187" t="s">
        <v>82</v>
      </c>
      <c r="AY613" s="19" t="s">
        <v>140</v>
      </c>
      <c r="BE613" s="188">
        <f>IF(N613="základní",J613,0)</f>
        <v>0</v>
      </c>
      <c r="BF613" s="188">
        <f>IF(N613="snížená",J613,0)</f>
        <v>0</v>
      </c>
      <c r="BG613" s="188">
        <f>IF(N613="zákl. přenesená",J613,0)</f>
        <v>0</v>
      </c>
      <c r="BH613" s="188">
        <f>IF(N613="sníž. přenesená",J613,0)</f>
        <v>0</v>
      </c>
      <c r="BI613" s="188">
        <f>IF(N613="nulová",J613,0)</f>
        <v>0</v>
      </c>
      <c r="BJ613" s="19" t="s">
        <v>80</v>
      </c>
      <c r="BK613" s="188">
        <f>ROUND(I613*H613,2)</f>
        <v>0</v>
      </c>
      <c r="BL613" s="19" t="s">
        <v>147</v>
      </c>
      <c r="BM613" s="187" t="s">
        <v>1173</v>
      </c>
    </row>
    <row r="614" spans="2:63" s="12" customFormat="1" ht="22.9" customHeight="1">
      <c r="B614" s="160"/>
      <c r="C614" s="161"/>
      <c r="D614" s="162" t="s">
        <v>71</v>
      </c>
      <c r="E614" s="174" t="s">
        <v>1174</v>
      </c>
      <c r="F614" s="174" t="s">
        <v>1175</v>
      </c>
      <c r="G614" s="161"/>
      <c r="H614" s="161"/>
      <c r="I614" s="164"/>
      <c r="J614" s="175">
        <f>BK614</f>
        <v>0</v>
      </c>
      <c r="K614" s="161"/>
      <c r="L614" s="166"/>
      <c r="M614" s="167"/>
      <c r="N614" s="168"/>
      <c r="O614" s="168"/>
      <c r="P614" s="169">
        <f>SUM(P615:P651)</f>
        <v>0</v>
      </c>
      <c r="Q614" s="168"/>
      <c r="R614" s="169">
        <f>SUM(R615:R651)</f>
        <v>0</v>
      </c>
      <c r="S614" s="168"/>
      <c r="T614" s="170">
        <f>SUM(T615:T651)</f>
        <v>0</v>
      </c>
      <c r="AR614" s="171" t="s">
        <v>80</v>
      </c>
      <c r="AT614" s="172" t="s">
        <v>71</v>
      </c>
      <c r="AU614" s="172" t="s">
        <v>80</v>
      </c>
      <c r="AY614" s="171" t="s">
        <v>140</v>
      </c>
      <c r="BK614" s="173">
        <f>SUM(BK615:BK651)</f>
        <v>0</v>
      </c>
    </row>
    <row r="615" spans="1:65" s="2" customFormat="1" ht="21.75" customHeight="1">
      <c r="A615" s="36"/>
      <c r="B615" s="37"/>
      <c r="C615" s="176" t="s">
        <v>1176</v>
      </c>
      <c r="D615" s="176" t="s">
        <v>142</v>
      </c>
      <c r="E615" s="177" t="s">
        <v>1177</v>
      </c>
      <c r="F615" s="178" t="s">
        <v>1178</v>
      </c>
      <c r="G615" s="179" t="s">
        <v>292</v>
      </c>
      <c r="H615" s="180">
        <v>10.574</v>
      </c>
      <c r="I615" s="181"/>
      <c r="J615" s="182">
        <f>ROUND(I615*H615,2)</f>
        <v>0</v>
      </c>
      <c r="K615" s="178" t="s">
        <v>146</v>
      </c>
      <c r="L615" s="41"/>
      <c r="M615" s="183" t="s">
        <v>19</v>
      </c>
      <c r="N615" s="184" t="s">
        <v>43</v>
      </c>
      <c r="O615" s="66"/>
      <c r="P615" s="185">
        <f>O615*H615</f>
        <v>0</v>
      </c>
      <c r="Q615" s="185">
        <v>0</v>
      </c>
      <c r="R615" s="185">
        <f>Q615*H615</f>
        <v>0</v>
      </c>
      <c r="S615" s="185">
        <v>0</v>
      </c>
      <c r="T615" s="186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87" t="s">
        <v>147</v>
      </c>
      <c r="AT615" s="187" t="s">
        <v>142</v>
      </c>
      <c r="AU615" s="187" t="s">
        <v>82</v>
      </c>
      <c r="AY615" s="19" t="s">
        <v>140</v>
      </c>
      <c r="BE615" s="188">
        <f>IF(N615="základní",J615,0)</f>
        <v>0</v>
      </c>
      <c r="BF615" s="188">
        <f>IF(N615="snížená",J615,0)</f>
        <v>0</v>
      </c>
      <c r="BG615" s="188">
        <f>IF(N615="zákl. přenesená",J615,0)</f>
        <v>0</v>
      </c>
      <c r="BH615" s="188">
        <f>IF(N615="sníž. přenesená",J615,0)</f>
        <v>0</v>
      </c>
      <c r="BI615" s="188">
        <f>IF(N615="nulová",J615,0)</f>
        <v>0</v>
      </c>
      <c r="BJ615" s="19" t="s">
        <v>80</v>
      </c>
      <c r="BK615" s="188">
        <f>ROUND(I615*H615,2)</f>
        <v>0</v>
      </c>
      <c r="BL615" s="19" t="s">
        <v>147</v>
      </c>
      <c r="BM615" s="187" t="s">
        <v>1179</v>
      </c>
    </row>
    <row r="616" spans="2:51" s="15" customFormat="1" ht="11.25">
      <c r="B616" s="212"/>
      <c r="C616" s="213"/>
      <c r="D616" s="191" t="s">
        <v>149</v>
      </c>
      <c r="E616" s="214" t="s">
        <v>19</v>
      </c>
      <c r="F616" s="215" t="s">
        <v>1180</v>
      </c>
      <c r="G616" s="213"/>
      <c r="H616" s="214" t="s">
        <v>19</v>
      </c>
      <c r="I616" s="216"/>
      <c r="J616" s="213"/>
      <c r="K616" s="213"/>
      <c r="L616" s="217"/>
      <c r="M616" s="218"/>
      <c r="N616" s="219"/>
      <c r="O616" s="219"/>
      <c r="P616" s="219"/>
      <c r="Q616" s="219"/>
      <c r="R616" s="219"/>
      <c r="S616" s="219"/>
      <c r="T616" s="220"/>
      <c r="AT616" s="221" t="s">
        <v>149</v>
      </c>
      <c r="AU616" s="221" t="s">
        <v>82</v>
      </c>
      <c r="AV616" s="15" t="s">
        <v>80</v>
      </c>
      <c r="AW616" s="15" t="s">
        <v>33</v>
      </c>
      <c r="AX616" s="15" t="s">
        <v>72</v>
      </c>
      <c r="AY616" s="221" t="s">
        <v>140</v>
      </c>
    </row>
    <row r="617" spans="2:51" s="13" customFormat="1" ht="11.25">
      <c r="B617" s="189"/>
      <c r="C617" s="190"/>
      <c r="D617" s="191" t="s">
        <v>149</v>
      </c>
      <c r="E617" s="192" t="s">
        <v>19</v>
      </c>
      <c r="F617" s="193" t="s">
        <v>1181</v>
      </c>
      <c r="G617" s="190"/>
      <c r="H617" s="194">
        <v>10.027</v>
      </c>
      <c r="I617" s="195"/>
      <c r="J617" s="190"/>
      <c r="K617" s="190"/>
      <c r="L617" s="196"/>
      <c r="M617" s="197"/>
      <c r="N617" s="198"/>
      <c r="O617" s="198"/>
      <c r="P617" s="198"/>
      <c r="Q617" s="198"/>
      <c r="R617" s="198"/>
      <c r="S617" s="198"/>
      <c r="T617" s="199"/>
      <c r="AT617" s="200" t="s">
        <v>149</v>
      </c>
      <c r="AU617" s="200" t="s">
        <v>82</v>
      </c>
      <c r="AV617" s="13" t="s">
        <v>82</v>
      </c>
      <c r="AW617" s="13" t="s">
        <v>33</v>
      </c>
      <c r="AX617" s="13" t="s">
        <v>72</v>
      </c>
      <c r="AY617" s="200" t="s">
        <v>140</v>
      </c>
    </row>
    <row r="618" spans="2:51" s="13" customFormat="1" ht="11.25">
      <c r="B618" s="189"/>
      <c r="C618" s="190"/>
      <c r="D618" s="191" t="s">
        <v>149</v>
      </c>
      <c r="E618" s="192" t="s">
        <v>19</v>
      </c>
      <c r="F618" s="193" t="s">
        <v>1182</v>
      </c>
      <c r="G618" s="190"/>
      <c r="H618" s="194">
        <v>0.175</v>
      </c>
      <c r="I618" s="195"/>
      <c r="J618" s="190"/>
      <c r="K618" s="190"/>
      <c r="L618" s="196"/>
      <c r="M618" s="197"/>
      <c r="N618" s="198"/>
      <c r="O618" s="198"/>
      <c r="P618" s="198"/>
      <c r="Q618" s="198"/>
      <c r="R618" s="198"/>
      <c r="S618" s="198"/>
      <c r="T618" s="199"/>
      <c r="AT618" s="200" t="s">
        <v>149</v>
      </c>
      <c r="AU618" s="200" t="s">
        <v>82</v>
      </c>
      <c r="AV618" s="13" t="s">
        <v>82</v>
      </c>
      <c r="AW618" s="13" t="s">
        <v>33</v>
      </c>
      <c r="AX618" s="13" t="s">
        <v>72</v>
      </c>
      <c r="AY618" s="200" t="s">
        <v>140</v>
      </c>
    </row>
    <row r="619" spans="2:51" s="13" customFormat="1" ht="11.25">
      <c r="B619" s="189"/>
      <c r="C619" s="190"/>
      <c r="D619" s="191" t="s">
        <v>149</v>
      </c>
      <c r="E619" s="192" t="s">
        <v>19</v>
      </c>
      <c r="F619" s="193" t="s">
        <v>1183</v>
      </c>
      <c r="G619" s="190"/>
      <c r="H619" s="194">
        <v>0.1</v>
      </c>
      <c r="I619" s="195"/>
      <c r="J619" s="190"/>
      <c r="K619" s="190"/>
      <c r="L619" s="196"/>
      <c r="M619" s="197"/>
      <c r="N619" s="198"/>
      <c r="O619" s="198"/>
      <c r="P619" s="198"/>
      <c r="Q619" s="198"/>
      <c r="R619" s="198"/>
      <c r="S619" s="198"/>
      <c r="T619" s="199"/>
      <c r="AT619" s="200" t="s">
        <v>149</v>
      </c>
      <c r="AU619" s="200" t="s">
        <v>82</v>
      </c>
      <c r="AV619" s="13" t="s">
        <v>82</v>
      </c>
      <c r="AW619" s="13" t="s">
        <v>33</v>
      </c>
      <c r="AX619" s="13" t="s">
        <v>72</v>
      </c>
      <c r="AY619" s="200" t="s">
        <v>140</v>
      </c>
    </row>
    <row r="620" spans="2:51" s="13" customFormat="1" ht="11.25">
      <c r="B620" s="189"/>
      <c r="C620" s="190"/>
      <c r="D620" s="191" t="s">
        <v>149</v>
      </c>
      <c r="E620" s="192" t="s">
        <v>19</v>
      </c>
      <c r="F620" s="193" t="s">
        <v>1184</v>
      </c>
      <c r="G620" s="190"/>
      <c r="H620" s="194">
        <v>0.048</v>
      </c>
      <c r="I620" s="195"/>
      <c r="J620" s="190"/>
      <c r="K620" s="190"/>
      <c r="L620" s="196"/>
      <c r="M620" s="197"/>
      <c r="N620" s="198"/>
      <c r="O620" s="198"/>
      <c r="P620" s="198"/>
      <c r="Q620" s="198"/>
      <c r="R620" s="198"/>
      <c r="S620" s="198"/>
      <c r="T620" s="199"/>
      <c r="AT620" s="200" t="s">
        <v>149</v>
      </c>
      <c r="AU620" s="200" t="s">
        <v>82</v>
      </c>
      <c r="AV620" s="13" t="s">
        <v>82</v>
      </c>
      <c r="AW620" s="13" t="s">
        <v>33</v>
      </c>
      <c r="AX620" s="13" t="s">
        <v>72</v>
      </c>
      <c r="AY620" s="200" t="s">
        <v>140</v>
      </c>
    </row>
    <row r="621" spans="2:51" s="15" customFormat="1" ht="11.25">
      <c r="B621" s="212"/>
      <c r="C621" s="213"/>
      <c r="D621" s="191" t="s">
        <v>149</v>
      </c>
      <c r="E621" s="214" t="s">
        <v>19</v>
      </c>
      <c r="F621" s="215" t="s">
        <v>1185</v>
      </c>
      <c r="G621" s="213"/>
      <c r="H621" s="214" t="s">
        <v>19</v>
      </c>
      <c r="I621" s="216"/>
      <c r="J621" s="213"/>
      <c r="K621" s="213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149</v>
      </c>
      <c r="AU621" s="221" t="s">
        <v>82</v>
      </c>
      <c r="AV621" s="15" t="s">
        <v>80</v>
      </c>
      <c r="AW621" s="15" t="s">
        <v>33</v>
      </c>
      <c r="AX621" s="15" t="s">
        <v>72</v>
      </c>
      <c r="AY621" s="221" t="s">
        <v>140</v>
      </c>
    </row>
    <row r="622" spans="2:51" s="13" customFormat="1" ht="11.25">
      <c r="B622" s="189"/>
      <c r="C622" s="190"/>
      <c r="D622" s="191" t="s">
        <v>149</v>
      </c>
      <c r="E622" s="192" t="s">
        <v>19</v>
      </c>
      <c r="F622" s="193" t="s">
        <v>1186</v>
      </c>
      <c r="G622" s="190"/>
      <c r="H622" s="194">
        <v>0.224</v>
      </c>
      <c r="I622" s="195"/>
      <c r="J622" s="190"/>
      <c r="K622" s="190"/>
      <c r="L622" s="196"/>
      <c r="M622" s="197"/>
      <c r="N622" s="198"/>
      <c r="O622" s="198"/>
      <c r="P622" s="198"/>
      <c r="Q622" s="198"/>
      <c r="R622" s="198"/>
      <c r="S622" s="198"/>
      <c r="T622" s="199"/>
      <c r="AT622" s="200" t="s">
        <v>149</v>
      </c>
      <c r="AU622" s="200" t="s">
        <v>82</v>
      </c>
      <c r="AV622" s="13" t="s">
        <v>82</v>
      </c>
      <c r="AW622" s="13" t="s">
        <v>33</v>
      </c>
      <c r="AX622" s="13" t="s">
        <v>72</v>
      </c>
      <c r="AY622" s="200" t="s">
        <v>140</v>
      </c>
    </row>
    <row r="623" spans="2:51" s="14" customFormat="1" ht="11.25">
      <c r="B623" s="201"/>
      <c r="C623" s="202"/>
      <c r="D623" s="191" t="s">
        <v>149</v>
      </c>
      <c r="E623" s="203" t="s">
        <v>19</v>
      </c>
      <c r="F623" s="204" t="s">
        <v>157</v>
      </c>
      <c r="G623" s="202"/>
      <c r="H623" s="205">
        <v>10.574</v>
      </c>
      <c r="I623" s="206"/>
      <c r="J623" s="202"/>
      <c r="K623" s="202"/>
      <c r="L623" s="207"/>
      <c r="M623" s="208"/>
      <c r="N623" s="209"/>
      <c r="O623" s="209"/>
      <c r="P623" s="209"/>
      <c r="Q623" s="209"/>
      <c r="R623" s="209"/>
      <c r="S623" s="209"/>
      <c r="T623" s="210"/>
      <c r="AT623" s="211" t="s">
        <v>149</v>
      </c>
      <c r="AU623" s="211" t="s">
        <v>82</v>
      </c>
      <c r="AV623" s="14" t="s">
        <v>147</v>
      </c>
      <c r="AW623" s="14" t="s">
        <v>33</v>
      </c>
      <c r="AX623" s="14" t="s">
        <v>80</v>
      </c>
      <c r="AY623" s="211" t="s">
        <v>140</v>
      </c>
    </row>
    <row r="624" spans="1:65" s="2" customFormat="1" ht="24">
      <c r="A624" s="36"/>
      <c r="B624" s="37"/>
      <c r="C624" s="176" t="s">
        <v>1187</v>
      </c>
      <c r="D624" s="176" t="s">
        <v>142</v>
      </c>
      <c r="E624" s="177" t="s">
        <v>1188</v>
      </c>
      <c r="F624" s="178" t="s">
        <v>1189</v>
      </c>
      <c r="G624" s="179" t="s">
        <v>292</v>
      </c>
      <c r="H624" s="180">
        <v>222.054</v>
      </c>
      <c r="I624" s="181"/>
      <c r="J624" s="182">
        <f>ROUND(I624*H624,2)</f>
        <v>0</v>
      </c>
      <c r="K624" s="178" t="s">
        <v>146</v>
      </c>
      <c r="L624" s="41"/>
      <c r="M624" s="183" t="s">
        <v>19</v>
      </c>
      <c r="N624" s="184" t="s">
        <v>43</v>
      </c>
      <c r="O624" s="66"/>
      <c r="P624" s="185">
        <f>O624*H624</f>
        <v>0</v>
      </c>
      <c r="Q624" s="185">
        <v>0</v>
      </c>
      <c r="R624" s="185">
        <f>Q624*H624</f>
        <v>0</v>
      </c>
      <c r="S624" s="185">
        <v>0</v>
      </c>
      <c r="T624" s="186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7" t="s">
        <v>147</v>
      </c>
      <c r="AT624" s="187" t="s">
        <v>142</v>
      </c>
      <c r="AU624" s="187" t="s">
        <v>82</v>
      </c>
      <c r="AY624" s="19" t="s">
        <v>140</v>
      </c>
      <c r="BE624" s="188">
        <f>IF(N624="základní",J624,0)</f>
        <v>0</v>
      </c>
      <c r="BF624" s="188">
        <f>IF(N624="snížená",J624,0)</f>
        <v>0</v>
      </c>
      <c r="BG624" s="188">
        <f>IF(N624="zákl. přenesená",J624,0)</f>
        <v>0</v>
      </c>
      <c r="BH624" s="188">
        <f>IF(N624="sníž. přenesená",J624,0)</f>
        <v>0</v>
      </c>
      <c r="BI624" s="188">
        <f>IF(N624="nulová",J624,0)</f>
        <v>0</v>
      </c>
      <c r="BJ624" s="19" t="s">
        <v>80</v>
      </c>
      <c r="BK624" s="188">
        <f>ROUND(I624*H624,2)</f>
        <v>0</v>
      </c>
      <c r="BL624" s="19" t="s">
        <v>147</v>
      </c>
      <c r="BM624" s="187" t="s">
        <v>1190</v>
      </c>
    </row>
    <row r="625" spans="2:51" s="13" customFormat="1" ht="11.25">
      <c r="B625" s="189"/>
      <c r="C625" s="190"/>
      <c r="D625" s="191" t="s">
        <v>149</v>
      </c>
      <c r="E625" s="190"/>
      <c r="F625" s="193" t="s">
        <v>1191</v>
      </c>
      <c r="G625" s="190"/>
      <c r="H625" s="194">
        <v>222.054</v>
      </c>
      <c r="I625" s="195"/>
      <c r="J625" s="190"/>
      <c r="K625" s="190"/>
      <c r="L625" s="196"/>
      <c r="M625" s="197"/>
      <c r="N625" s="198"/>
      <c r="O625" s="198"/>
      <c r="P625" s="198"/>
      <c r="Q625" s="198"/>
      <c r="R625" s="198"/>
      <c r="S625" s="198"/>
      <c r="T625" s="199"/>
      <c r="AT625" s="200" t="s">
        <v>149</v>
      </c>
      <c r="AU625" s="200" t="s">
        <v>82</v>
      </c>
      <c r="AV625" s="13" t="s">
        <v>82</v>
      </c>
      <c r="AW625" s="13" t="s">
        <v>4</v>
      </c>
      <c r="AX625" s="13" t="s">
        <v>80</v>
      </c>
      <c r="AY625" s="200" t="s">
        <v>140</v>
      </c>
    </row>
    <row r="626" spans="1:65" s="2" customFormat="1" ht="24">
      <c r="A626" s="36"/>
      <c r="B626" s="37"/>
      <c r="C626" s="176" t="s">
        <v>1192</v>
      </c>
      <c r="D626" s="176" t="s">
        <v>142</v>
      </c>
      <c r="E626" s="177" t="s">
        <v>1193</v>
      </c>
      <c r="F626" s="178" t="s">
        <v>1194</v>
      </c>
      <c r="G626" s="179" t="s">
        <v>292</v>
      </c>
      <c r="H626" s="180">
        <v>0.048</v>
      </c>
      <c r="I626" s="181"/>
      <c r="J626" s="182">
        <f>ROUND(I626*H626,2)</f>
        <v>0</v>
      </c>
      <c r="K626" s="178" t="s">
        <v>19</v>
      </c>
      <c r="L626" s="41"/>
      <c r="M626" s="183" t="s">
        <v>19</v>
      </c>
      <c r="N626" s="184" t="s">
        <v>43</v>
      </c>
      <c r="O626" s="66"/>
      <c r="P626" s="185">
        <f>O626*H626</f>
        <v>0</v>
      </c>
      <c r="Q626" s="185">
        <v>0</v>
      </c>
      <c r="R626" s="185">
        <f>Q626*H626</f>
        <v>0</v>
      </c>
      <c r="S626" s="185">
        <v>0</v>
      </c>
      <c r="T626" s="186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7" t="s">
        <v>147</v>
      </c>
      <c r="AT626" s="187" t="s">
        <v>142</v>
      </c>
      <c r="AU626" s="187" t="s">
        <v>82</v>
      </c>
      <c r="AY626" s="19" t="s">
        <v>140</v>
      </c>
      <c r="BE626" s="188">
        <f>IF(N626="základní",J626,0)</f>
        <v>0</v>
      </c>
      <c r="BF626" s="188">
        <f>IF(N626="snížená",J626,0)</f>
        <v>0</v>
      </c>
      <c r="BG626" s="188">
        <f>IF(N626="zákl. přenesená",J626,0)</f>
        <v>0</v>
      </c>
      <c r="BH626" s="188">
        <f>IF(N626="sníž. přenesená",J626,0)</f>
        <v>0</v>
      </c>
      <c r="BI626" s="188">
        <f>IF(N626="nulová",J626,0)</f>
        <v>0</v>
      </c>
      <c r="BJ626" s="19" t="s">
        <v>80</v>
      </c>
      <c r="BK626" s="188">
        <f>ROUND(I626*H626,2)</f>
        <v>0</v>
      </c>
      <c r="BL626" s="19" t="s">
        <v>147</v>
      </c>
      <c r="BM626" s="187" t="s">
        <v>1195</v>
      </c>
    </row>
    <row r="627" spans="2:51" s="13" customFormat="1" ht="11.25">
      <c r="B627" s="189"/>
      <c r="C627" s="190"/>
      <c r="D627" s="191" t="s">
        <v>149</v>
      </c>
      <c r="E627" s="192" t="s">
        <v>19</v>
      </c>
      <c r="F627" s="193" t="s">
        <v>1184</v>
      </c>
      <c r="G627" s="190"/>
      <c r="H627" s="194">
        <v>0.048</v>
      </c>
      <c r="I627" s="195"/>
      <c r="J627" s="190"/>
      <c r="K627" s="190"/>
      <c r="L627" s="196"/>
      <c r="M627" s="197"/>
      <c r="N627" s="198"/>
      <c r="O627" s="198"/>
      <c r="P627" s="198"/>
      <c r="Q627" s="198"/>
      <c r="R627" s="198"/>
      <c r="S627" s="198"/>
      <c r="T627" s="199"/>
      <c r="AT627" s="200" t="s">
        <v>149</v>
      </c>
      <c r="AU627" s="200" t="s">
        <v>82</v>
      </c>
      <c r="AV627" s="13" t="s">
        <v>82</v>
      </c>
      <c r="AW627" s="13" t="s">
        <v>33</v>
      </c>
      <c r="AX627" s="13" t="s">
        <v>80</v>
      </c>
      <c r="AY627" s="200" t="s">
        <v>140</v>
      </c>
    </row>
    <row r="628" spans="1:65" s="2" customFormat="1" ht="24">
      <c r="A628" s="36"/>
      <c r="B628" s="37"/>
      <c r="C628" s="176" t="s">
        <v>1196</v>
      </c>
      <c r="D628" s="176" t="s">
        <v>142</v>
      </c>
      <c r="E628" s="177" t="s">
        <v>1197</v>
      </c>
      <c r="F628" s="178" t="s">
        <v>1198</v>
      </c>
      <c r="G628" s="179" t="s">
        <v>292</v>
      </c>
      <c r="H628" s="180">
        <v>0.224</v>
      </c>
      <c r="I628" s="181"/>
      <c r="J628" s="182">
        <f>ROUND(I628*H628,2)</f>
        <v>0</v>
      </c>
      <c r="K628" s="178" t="s">
        <v>146</v>
      </c>
      <c r="L628" s="41"/>
      <c r="M628" s="183" t="s">
        <v>19</v>
      </c>
      <c r="N628" s="184" t="s">
        <v>43</v>
      </c>
      <c r="O628" s="66"/>
      <c r="P628" s="185">
        <f>O628*H628</f>
        <v>0</v>
      </c>
      <c r="Q628" s="185">
        <v>0</v>
      </c>
      <c r="R628" s="185">
        <f>Q628*H628</f>
        <v>0</v>
      </c>
      <c r="S628" s="185">
        <v>0</v>
      </c>
      <c r="T628" s="186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187" t="s">
        <v>147</v>
      </c>
      <c r="AT628" s="187" t="s">
        <v>142</v>
      </c>
      <c r="AU628" s="187" t="s">
        <v>82</v>
      </c>
      <c r="AY628" s="19" t="s">
        <v>140</v>
      </c>
      <c r="BE628" s="188">
        <f>IF(N628="základní",J628,0)</f>
        <v>0</v>
      </c>
      <c r="BF628" s="188">
        <f>IF(N628="snížená",J628,0)</f>
        <v>0</v>
      </c>
      <c r="BG628" s="188">
        <f>IF(N628="zákl. přenesená",J628,0)</f>
        <v>0</v>
      </c>
      <c r="BH628" s="188">
        <f>IF(N628="sníž. přenesená",J628,0)</f>
        <v>0</v>
      </c>
      <c r="BI628" s="188">
        <f>IF(N628="nulová",J628,0)</f>
        <v>0</v>
      </c>
      <c r="BJ628" s="19" t="s">
        <v>80</v>
      </c>
      <c r="BK628" s="188">
        <f>ROUND(I628*H628,2)</f>
        <v>0</v>
      </c>
      <c r="BL628" s="19" t="s">
        <v>147</v>
      </c>
      <c r="BM628" s="187" t="s">
        <v>1199</v>
      </c>
    </row>
    <row r="629" spans="1:65" s="2" customFormat="1" ht="24">
      <c r="A629" s="36"/>
      <c r="B629" s="37"/>
      <c r="C629" s="176" t="s">
        <v>1200</v>
      </c>
      <c r="D629" s="176" t="s">
        <v>142</v>
      </c>
      <c r="E629" s="177" t="s">
        <v>1201</v>
      </c>
      <c r="F629" s="178" t="s">
        <v>1202</v>
      </c>
      <c r="G629" s="179" t="s">
        <v>292</v>
      </c>
      <c r="H629" s="180">
        <v>373.976</v>
      </c>
      <c r="I629" s="181"/>
      <c r="J629" s="182">
        <f>ROUND(I629*H629,2)</f>
        <v>0</v>
      </c>
      <c r="K629" s="178" t="s">
        <v>146</v>
      </c>
      <c r="L629" s="41"/>
      <c r="M629" s="183" t="s">
        <v>19</v>
      </c>
      <c r="N629" s="184" t="s">
        <v>43</v>
      </c>
      <c r="O629" s="66"/>
      <c r="P629" s="185">
        <f>O629*H629</f>
        <v>0</v>
      </c>
      <c r="Q629" s="185">
        <v>0</v>
      </c>
      <c r="R629" s="185">
        <f>Q629*H629</f>
        <v>0</v>
      </c>
      <c r="S629" s="185">
        <v>0</v>
      </c>
      <c r="T629" s="186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7" t="s">
        <v>147</v>
      </c>
      <c r="AT629" s="187" t="s">
        <v>142</v>
      </c>
      <c r="AU629" s="187" t="s">
        <v>82</v>
      </c>
      <c r="AY629" s="19" t="s">
        <v>140</v>
      </c>
      <c r="BE629" s="188">
        <f>IF(N629="základní",J629,0)</f>
        <v>0</v>
      </c>
      <c r="BF629" s="188">
        <f>IF(N629="snížená",J629,0)</f>
        <v>0</v>
      </c>
      <c r="BG629" s="188">
        <f>IF(N629="zákl. přenesená",J629,0)</f>
        <v>0</v>
      </c>
      <c r="BH629" s="188">
        <f>IF(N629="sníž. přenesená",J629,0)</f>
        <v>0</v>
      </c>
      <c r="BI629" s="188">
        <f>IF(N629="nulová",J629,0)</f>
        <v>0</v>
      </c>
      <c r="BJ629" s="19" t="s">
        <v>80</v>
      </c>
      <c r="BK629" s="188">
        <f>ROUND(I629*H629,2)</f>
        <v>0</v>
      </c>
      <c r="BL629" s="19" t="s">
        <v>147</v>
      </c>
      <c r="BM629" s="187" t="s">
        <v>1203</v>
      </c>
    </row>
    <row r="630" spans="2:51" s="13" customFormat="1" ht="11.25">
      <c r="B630" s="189"/>
      <c r="C630" s="190"/>
      <c r="D630" s="191" t="s">
        <v>149</v>
      </c>
      <c r="E630" s="192" t="s">
        <v>19</v>
      </c>
      <c r="F630" s="193" t="s">
        <v>1204</v>
      </c>
      <c r="G630" s="190"/>
      <c r="H630" s="194">
        <v>129.888</v>
      </c>
      <c r="I630" s="195"/>
      <c r="J630" s="190"/>
      <c r="K630" s="190"/>
      <c r="L630" s="196"/>
      <c r="M630" s="197"/>
      <c r="N630" s="198"/>
      <c r="O630" s="198"/>
      <c r="P630" s="198"/>
      <c r="Q630" s="198"/>
      <c r="R630" s="198"/>
      <c r="S630" s="198"/>
      <c r="T630" s="199"/>
      <c r="AT630" s="200" t="s">
        <v>149</v>
      </c>
      <c r="AU630" s="200" t="s">
        <v>82</v>
      </c>
      <c r="AV630" s="13" t="s">
        <v>82</v>
      </c>
      <c r="AW630" s="13" t="s">
        <v>33</v>
      </c>
      <c r="AX630" s="13" t="s">
        <v>72</v>
      </c>
      <c r="AY630" s="200" t="s">
        <v>140</v>
      </c>
    </row>
    <row r="631" spans="2:51" s="13" customFormat="1" ht="11.25">
      <c r="B631" s="189"/>
      <c r="C631" s="190"/>
      <c r="D631" s="191" t="s">
        <v>149</v>
      </c>
      <c r="E631" s="192" t="s">
        <v>19</v>
      </c>
      <c r="F631" s="193" t="s">
        <v>1205</v>
      </c>
      <c r="G631" s="190"/>
      <c r="H631" s="194">
        <v>244.088</v>
      </c>
      <c r="I631" s="195"/>
      <c r="J631" s="190"/>
      <c r="K631" s="190"/>
      <c r="L631" s="196"/>
      <c r="M631" s="197"/>
      <c r="N631" s="198"/>
      <c r="O631" s="198"/>
      <c r="P631" s="198"/>
      <c r="Q631" s="198"/>
      <c r="R631" s="198"/>
      <c r="S631" s="198"/>
      <c r="T631" s="199"/>
      <c r="AT631" s="200" t="s">
        <v>149</v>
      </c>
      <c r="AU631" s="200" t="s">
        <v>82</v>
      </c>
      <c r="AV631" s="13" t="s">
        <v>82</v>
      </c>
      <c r="AW631" s="13" t="s">
        <v>33</v>
      </c>
      <c r="AX631" s="13" t="s">
        <v>72</v>
      </c>
      <c r="AY631" s="200" t="s">
        <v>140</v>
      </c>
    </row>
    <row r="632" spans="2:51" s="14" customFormat="1" ht="11.25">
      <c r="B632" s="201"/>
      <c r="C632" s="202"/>
      <c r="D632" s="191" t="s">
        <v>149</v>
      </c>
      <c r="E632" s="203" t="s">
        <v>19</v>
      </c>
      <c r="F632" s="204" t="s">
        <v>157</v>
      </c>
      <c r="G632" s="202"/>
      <c r="H632" s="205">
        <v>373.976</v>
      </c>
      <c r="I632" s="206"/>
      <c r="J632" s="202"/>
      <c r="K632" s="202"/>
      <c r="L632" s="207"/>
      <c r="M632" s="208"/>
      <c r="N632" s="209"/>
      <c r="O632" s="209"/>
      <c r="P632" s="209"/>
      <c r="Q632" s="209"/>
      <c r="R632" s="209"/>
      <c r="S632" s="209"/>
      <c r="T632" s="210"/>
      <c r="AT632" s="211" t="s">
        <v>149</v>
      </c>
      <c r="AU632" s="211" t="s">
        <v>82</v>
      </c>
      <c r="AV632" s="14" t="s">
        <v>147</v>
      </c>
      <c r="AW632" s="14" t="s">
        <v>33</v>
      </c>
      <c r="AX632" s="14" t="s">
        <v>80</v>
      </c>
      <c r="AY632" s="211" t="s">
        <v>140</v>
      </c>
    </row>
    <row r="633" spans="1:65" s="2" customFormat="1" ht="24">
      <c r="A633" s="36"/>
      <c r="B633" s="37"/>
      <c r="C633" s="176" t="s">
        <v>1206</v>
      </c>
      <c r="D633" s="176" t="s">
        <v>142</v>
      </c>
      <c r="E633" s="177" t="s">
        <v>1207</v>
      </c>
      <c r="F633" s="178" t="s">
        <v>1208</v>
      </c>
      <c r="G633" s="179" t="s">
        <v>292</v>
      </c>
      <c r="H633" s="180">
        <v>7853.496</v>
      </c>
      <c r="I633" s="181"/>
      <c r="J633" s="182">
        <f>ROUND(I633*H633,2)</f>
        <v>0</v>
      </c>
      <c r="K633" s="178" t="s">
        <v>146</v>
      </c>
      <c r="L633" s="41"/>
      <c r="M633" s="183" t="s">
        <v>19</v>
      </c>
      <c r="N633" s="184" t="s">
        <v>43</v>
      </c>
      <c r="O633" s="66"/>
      <c r="P633" s="185">
        <f>O633*H633</f>
        <v>0</v>
      </c>
      <c r="Q633" s="185">
        <v>0</v>
      </c>
      <c r="R633" s="185">
        <f>Q633*H633</f>
        <v>0</v>
      </c>
      <c r="S633" s="185">
        <v>0</v>
      </c>
      <c r="T633" s="186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7" t="s">
        <v>147</v>
      </c>
      <c r="AT633" s="187" t="s">
        <v>142</v>
      </c>
      <c r="AU633" s="187" t="s">
        <v>82</v>
      </c>
      <c r="AY633" s="19" t="s">
        <v>140</v>
      </c>
      <c r="BE633" s="188">
        <f>IF(N633="základní",J633,0)</f>
        <v>0</v>
      </c>
      <c r="BF633" s="188">
        <f>IF(N633="snížená",J633,0)</f>
        <v>0</v>
      </c>
      <c r="BG633" s="188">
        <f>IF(N633="zákl. přenesená",J633,0)</f>
        <v>0</v>
      </c>
      <c r="BH633" s="188">
        <f>IF(N633="sníž. přenesená",J633,0)</f>
        <v>0</v>
      </c>
      <c r="BI633" s="188">
        <f>IF(N633="nulová",J633,0)</f>
        <v>0</v>
      </c>
      <c r="BJ633" s="19" t="s">
        <v>80</v>
      </c>
      <c r="BK633" s="188">
        <f>ROUND(I633*H633,2)</f>
        <v>0</v>
      </c>
      <c r="BL633" s="19" t="s">
        <v>147</v>
      </c>
      <c r="BM633" s="187" t="s">
        <v>1209</v>
      </c>
    </row>
    <row r="634" spans="2:51" s="13" customFormat="1" ht="11.25">
      <c r="B634" s="189"/>
      <c r="C634" s="190"/>
      <c r="D634" s="191" t="s">
        <v>149</v>
      </c>
      <c r="E634" s="190"/>
      <c r="F634" s="193" t="s">
        <v>1210</v>
      </c>
      <c r="G634" s="190"/>
      <c r="H634" s="194">
        <v>7853.496</v>
      </c>
      <c r="I634" s="195"/>
      <c r="J634" s="190"/>
      <c r="K634" s="190"/>
      <c r="L634" s="196"/>
      <c r="M634" s="197"/>
      <c r="N634" s="198"/>
      <c r="O634" s="198"/>
      <c r="P634" s="198"/>
      <c r="Q634" s="198"/>
      <c r="R634" s="198"/>
      <c r="S634" s="198"/>
      <c r="T634" s="199"/>
      <c r="AT634" s="200" t="s">
        <v>149</v>
      </c>
      <c r="AU634" s="200" t="s">
        <v>82</v>
      </c>
      <c r="AV634" s="13" t="s">
        <v>82</v>
      </c>
      <c r="AW634" s="13" t="s">
        <v>4</v>
      </c>
      <c r="AX634" s="13" t="s">
        <v>80</v>
      </c>
      <c r="AY634" s="200" t="s">
        <v>140</v>
      </c>
    </row>
    <row r="635" spans="1:65" s="2" customFormat="1" ht="24">
      <c r="A635" s="36"/>
      <c r="B635" s="37"/>
      <c r="C635" s="176" t="s">
        <v>1211</v>
      </c>
      <c r="D635" s="176" t="s">
        <v>142</v>
      </c>
      <c r="E635" s="177" t="s">
        <v>1212</v>
      </c>
      <c r="F635" s="178" t="s">
        <v>1213</v>
      </c>
      <c r="G635" s="179" t="s">
        <v>292</v>
      </c>
      <c r="H635" s="180">
        <v>103.476</v>
      </c>
      <c r="I635" s="181"/>
      <c r="J635" s="182">
        <f>ROUND(I635*H635,2)</f>
        <v>0</v>
      </c>
      <c r="K635" s="178" t="s">
        <v>146</v>
      </c>
      <c r="L635" s="41"/>
      <c r="M635" s="183" t="s">
        <v>19</v>
      </c>
      <c r="N635" s="184" t="s">
        <v>43</v>
      </c>
      <c r="O635" s="66"/>
      <c r="P635" s="185">
        <f>O635*H635</f>
        <v>0</v>
      </c>
      <c r="Q635" s="185">
        <v>0</v>
      </c>
      <c r="R635" s="185">
        <f>Q635*H635</f>
        <v>0</v>
      </c>
      <c r="S635" s="185">
        <v>0</v>
      </c>
      <c r="T635" s="186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87" t="s">
        <v>147</v>
      </c>
      <c r="AT635" s="187" t="s">
        <v>142</v>
      </c>
      <c r="AU635" s="187" t="s">
        <v>82</v>
      </c>
      <c r="AY635" s="19" t="s">
        <v>140</v>
      </c>
      <c r="BE635" s="188">
        <f>IF(N635="základní",J635,0)</f>
        <v>0</v>
      </c>
      <c r="BF635" s="188">
        <f>IF(N635="snížená",J635,0)</f>
        <v>0</v>
      </c>
      <c r="BG635" s="188">
        <f>IF(N635="zákl. přenesená",J635,0)</f>
        <v>0</v>
      </c>
      <c r="BH635" s="188">
        <f>IF(N635="sníž. přenesená",J635,0)</f>
        <v>0</v>
      </c>
      <c r="BI635" s="188">
        <f>IF(N635="nulová",J635,0)</f>
        <v>0</v>
      </c>
      <c r="BJ635" s="19" t="s">
        <v>80</v>
      </c>
      <c r="BK635" s="188">
        <f>ROUND(I635*H635,2)</f>
        <v>0</v>
      </c>
      <c r="BL635" s="19" t="s">
        <v>147</v>
      </c>
      <c r="BM635" s="187" t="s">
        <v>1214</v>
      </c>
    </row>
    <row r="636" spans="2:51" s="13" customFormat="1" ht="11.25">
      <c r="B636" s="189"/>
      <c r="C636" s="190"/>
      <c r="D636" s="191" t="s">
        <v>149</v>
      </c>
      <c r="E636" s="192" t="s">
        <v>19</v>
      </c>
      <c r="F636" s="193" t="s">
        <v>1215</v>
      </c>
      <c r="G636" s="190"/>
      <c r="H636" s="194">
        <v>4.113</v>
      </c>
      <c r="I636" s="195"/>
      <c r="J636" s="190"/>
      <c r="K636" s="190"/>
      <c r="L636" s="196"/>
      <c r="M636" s="197"/>
      <c r="N636" s="198"/>
      <c r="O636" s="198"/>
      <c r="P636" s="198"/>
      <c r="Q636" s="198"/>
      <c r="R636" s="198"/>
      <c r="S636" s="198"/>
      <c r="T636" s="199"/>
      <c r="AT636" s="200" t="s">
        <v>149</v>
      </c>
      <c r="AU636" s="200" t="s">
        <v>82</v>
      </c>
      <c r="AV636" s="13" t="s">
        <v>82</v>
      </c>
      <c r="AW636" s="13" t="s">
        <v>33</v>
      </c>
      <c r="AX636" s="13" t="s">
        <v>72</v>
      </c>
      <c r="AY636" s="200" t="s">
        <v>140</v>
      </c>
    </row>
    <row r="637" spans="2:51" s="13" customFormat="1" ht="11.25">
      <c r="B637" s="189"/>
      <c r="C637" s="190"/>
      <c r="D637" s="191" t="s">
        <v>149</v>
      </c>
      <c r="E637" s="192" t="s">
        <v>19</v>
      </c>
      <c r="F637" s="193" t="s">
        <v>1216</v>
      </c>
      <c r="G637" s="190"/>
      <c r="H637" s="194">
        <v>91.905</v>
      </c>
      <c r="I637" s="195"/>
      <c r="J637" s="190"/>
      <c r="K637" s="190"/>
      <c r="L637" s="196"/>
      <c r="M637" s="197"/>
      <c r="N637" s="198"/>
      <c r="O637" s="198"/>
      <c r="P637" s="198"/>
      <c r="Q637" s="198"/>
      <c r="R637" s="198"/>
      <c r="S637" s="198"/>
      <c r="T637" s="199"/>
      <c r="AT637" s="200" t="s">
        <v>149</v>
      </c>
      <c r="AU637" s="200" t="s">
        <v>82</v>
      </c>
      <c r="AV637" s="13" t="s">
        <v>82</v>
      </c>
      <c r="AW637" s="13" t="s">
        <v>33</v>
      </c>
      <c r="AX637" s="13" t="s">
        <v>72</v>
      </c>
      <c r="AY637" s="200" t="s">
        <v>140</v>
      </c>
    </row>
    <row r="638" spans="2:51" s="13" customFormat="1" ht="11.25">
      <c r="B638" s="189"/>
      <c r="C638" s="190"/>
      <c r="D638" s="191" t="s">
        <v>149</v>
      </c>
      <c r="E638" s="192" t="s">
        <v>19</v>
      </c>
      <c r="F638" s="193" t="s">
        <v>1217</v>
      </c>
      <c r="G638" s="190"/>
      <c r="H638" s="194">
        <v>7.458</v>
      </c>
      <c r="I638" s="195"/>
      <c r="J638" s="190"/>
      <c r="K638" s="190"/>
      <c r="L638" s="196"/>
      <c r="M638" s="197"/>
      <c r="N638" s="198"/>
      <c r="O638" s="198"/>
      <c r="P638" s="198"/>
      <c r="Q638" s="198"/>
      <c r="R638" s="198"/>
      <c r="S638" s="198"/>
      <c r="T638" s="199"/>
      <c r="AT638" s="200" t="s">
        <v>149</v>
      </c>
      <c r="AU638" s="200" t="s">
        <v>82</v>
      </c>
      <c r="AV638" s="13" t="s">
        <v>82</v>
      </c>
      <c r="AW638" s="13" t="s">
        <v>33</v>
      </c>
      <c r="AX638" s="13" t="s">
        <v>72</v>
      </c>
      <c r="AY638" s="200" t="s">
        <v>140</v>
      </c>
    </row>
    <row r="639" spans="2:51" s="14" customFormat="1" ht="11.25">
      <c r="B639" s="201"/>
      <c r="C639" s="202"/>
      <c r="D639" s="191" t="s">
        <v>149</v>
      </c>
      <c r="E639" s="203" t="s">
        <v>19</v>
      </c>
      <c r="F639" s="204" t="s">
        <v>157</v>
      </c>
      <c r="G639" s="202"/>
      <c r="H639" s="205">
        <v>103.476</v>
      </c>
      <c r="I639" s="206"/>
      <c r="J639" s="202"/>
      <c r="K639" s="202"/>
      <c r="L639" s="207"/>
      <c r="M639" s="208"/>
      <c r="N639" s="209"/>
      <c r="O639" s="209"/>
      <c r="P639" s="209"/>
      <c r="Q639" s="209"/>
      <c r="R639" s="209"/>
      <c r="S639" s="209"/>
      <c r="T639" s="210"/>
      <c r="AT639" s="211" t="s">
        <v>149</v>
      </c>
      <c r="AU639" s="211" t="s">
        <v>82</v>
      </c>
      <c r="AV639" s="14" t="s">
        <v>147</v>
      </c>
      <c r="AW639" s="14" t="s">
        <v>33</v>
      </c>
      <c r="AX639" s="14" t="s">
        <v>80</v>
      </c>
      <c r="AY639" s="211" t="s">
        <v>140</v>
      </c>
    </row>
    <row r="640" spans="1:65" s="2" customFormat="1" ht="24">
      <c r="A640" s="36"/>
      <c r="B640" s="37"/>
      <c r="C640" s="176" t="s">
        <v>1218</v>
      </c>
      <c r="D640" s="176" t="s">
        <v>142</v>
      </c>
      <c r="E640" s="177" t="s">
        <v>1219</v>
      </c>
      <c r="F640" s="178" t="s">
        <v>1208</v>
      </c>
      <c r="G640" s="179" t="s">
        <v>292</v>
      </c>
      <c r="H640" s="180">
        <v>2172.996</v>
      </c>
      <c r="I640" s="181"/>
      <c r="J640" s="182">
        <f>ROUND(I640*H640,2)</f>
        <v>0</v>
      </c>
      <c r="K640" s="178" t="s">
        <v>146</v>
      </c>
      <c r="L640" s="41"/>
      <c r="M640" s="183" t="s">
        <v>19</v>
      </c>
      <c r="N640" s="184" t="s">
        <v>43</v>
      </c>
      <c r="O640" s="66"/>
      <c r="P640" s="185">
        <f>O640*H640</f>
        <v>0</v>
      </c>
      <c r="Q640" s="185">
        <v>0</v>
      </c>
      <c r="R640" s="185">
        <f>Q640*H640</f>
        <v>0</v>
      </c>
      <c r="S640" s="185">
        <v>0</v>
      </c>
      <c r="T640" s="186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87" t="s">
        <v>147</v>
      </c>
      <c r="AT640" s="187" t="s">
        <v>142</v>
      </c>
      <c r="AU640" s="187" t="s">
        <v>82</v>
      </c>
      <c r="AY640" s="19" t="s">
        <v>140</v>
      </c>
      <c r="BE640" s="188">
        <f>IF(N640="základní",J640,0)</f>
        <v>0</v>
      </c>
      <c r="BF640" s="188">
        <f>IF(N640="snížená",J640,0)</f>
        <v>0</v>
      </c>
      <c r="BG640" s="188">
        <f>IF(N640="zákl. přenesená",J640,0)</f>
        <v>0</v>
      </c>
      <c r="BH640" s="188">
        <f>IF(N640="sníž. přenesená",J640,0)</f>
        <v>0</v>
      </c>
      <c r="BI640" s="188">
        <f>IF(N640="nulová",J640,0)</f>
        <v>0</v>
      </c>
      <c r="BJ640" s="19" t="s">
        <v>80</v>
      </c>
      <c r="BK640" s="188">
        <f>ROUND(I640*H640,2)</f>
        <v>0</v>
      </c>
      <c r="BL640" s="19" t="s">
        <v>147</v>
      </c>
      <c r="BM640" s="187" t="s">
        <v>1220</v>
      </c>
    </row>
    <row r="641" spans="2:51" s="13" customFormat="1" ht="11.25">
      <c r="B641" s="189"/>
      <c r="C641" s="190"/>
      <c r="D641" s="191" t="s">
        <v>149</v>
      </c>
      <c r="E641" s="190"/>
      <c r="F641" s="193" t="s">
        <v>1221</v>
      </c>
      <c r="G641" s="190"/>
      <c r="H641" s="194">
        <v>2172.996</v>
      </c>
      <c r="I641" s="195"/>
      <c r="J641" s="190"/>
      <c r="K641" s="190"/>
      <c r="L641" s="196"/>
      <c r="M641" s="197"/>
      <c r="N641" s="198"/>
      <c r="O641" s="198"/>
      <c r="P641" s="198"/>
      <c r="Q641" s="198"/>
      <c r="R641" s="198"/>
      <c r="S641" s="198"/>
      <c r="T641" s="199"/>
      <c r="AT641" s="200" t="s">
        <v>149</v>
      </c>
      <c r="AU641" s="200" t="s">
        <v>82</v>
      </c>
      <c r="AV641" s="13" t="s">
        <v>82</v>
      </c>
      <c r="AW641" s="13" t="s">
        <v>4</v>
      </c>
      <c r="AX641" s="13" t="s">
        <v>80</v>
      </c>
      <c r="AY641" s="200" t="s">
        <v>140</v>
      </c>
    </row>
    <row r="642" spans="1:65" s="2" customFormat="1" ht="24">
      <c r="A642" s="36"/>
      <c r="B642" s="37"/>
      <c r="C642" s="176" t="s">
        <v>1222</v>
      </c>
      <c r="D642" s="176" t="s">
        <v>142</v>
      </c>
      <c r="E642" s="177" t="s">
        <v>1223</v>
      </c>
      <c r="F642" s="178" t="s">
        <v>1224</v>
      </c>
      <c r="G642" s="179" t="s">
        <v>292</v>
      </c>
      <c r="H642" s="180">
        <v>91.905</v>
      </c>
      <c r="I642" s="181"/>
      <c r="J642" s="182">
        <f>ROUND(I642*H642,2)</f>
        <v>0</v>
      </c>
      <c r="K642" s="178" t="s">
        <v>19</v>
      </c>
      <c r="L642" s="41"/>
      <c r="M642" s="183" t="s">
        <v>19</v>
      </c>
      <c r="N642" s="184" t="s">
        <v>43</v>
      </c>
      <c r="O642" s="66"/>
      <c r="P642" s="185">
        <f>O642*H642</f>
        <v>0</v>
      </c>
      <c r="Q642" s="185">
        <v>0</v>
      </c>
      <c r="R642" s="185">
        <f>Q642*H642</f>
        <v>0</v>
      </c>
      <c r="S642" s="185">
        <v>0</v>
      </c>
      <c r="T642" s="186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187" t="s">
        <v>147</v>
      </c>
      <c r="AT642" s="187" t="s">
        <v>142</v>
      </c>
      <c r="AU642" s="187" t="s">
        <v>82</v>
      </c>
      <c r="AY642" s="19" t="s">
        <v>140</v>
      </c>
      <c r="BE642" s="188">
        <f>IF(N642="základní",J642,0)</f>
        <v>0</v>
      </c>
      <c r="BF642" s="188">
        <f>IF(N642="snížená",J642,0)</f>
        <v>0</v>
      </c>
      <c r="BG642" s="188">
        <f>IF(N642="zákl. přenesená",J642,0)</f>
        <v>0</v>
      </c>
      <c r="BH642" s="188">
        <f>IF(N642="sníž. přenesená",J642,0)</f>
        <v>0</v>
      </c>
      <c r="BI642" s="188">
        <f>IF(N642="nulová",J642,0)</f>
        <v>0</v>
      </c>
      <c r="BJ642" s="19" t="s">
        <v>80</v>
      </c>
      <c r="BK642" s="188">
        <f>ROUND(I642*H642,2)</f>
        <v>0</v>
      </c>
      <c r="BL642" s="19" t="s">
        <v>147</v>
      </c>
      <c r="BM642" s="187" t="s">
        <v>1225</v>
      </c>
    </row>
    <row r="643" spans="2:51" s="13" customFormat="1" ht="11.25">
      <c r="B643" s="189"/>
      <c r="C643" s="190"/>
      <c r="D643" s="191" t="s">
        <v>149</v>
      </c>
      <c r="E643" s="192" t="s">
        <v>19</v>
      </c>
      <c r="F643" s="193" t="s">
        <v>1216</v>
      </c>
      <c r="G643" s="190"/>
      <c r="H643" s="194">
        <v>91.905</v>
      </c>
      <c r="I643" s="195"/>
      <c r="J643" s="190"/>
      <c r="K643" s="190"/>
      <c r="L643" s="196"/>
      <c r="M643" s="197"/>
      <c r="N643" s="198"/>
      <c r="O643" s="198"/>
      <c r="P643" s="198"/>
      <c r="Q643" s="198"/>
      <c r="R643" s="198"/>
      <c r="S643" s="198"/>
      <c r="T643" s="199"/>
      <c r="AT643" s="200" t="s">
        <v>149</v>
      </c>
      <c r="AU643" s="200" t="s">
        <v>82</v>
      </c>
      <c r="AV643" s="13" t="s">
        <v>82</v>
      </c>
      <c r="AW643" s="13" t="s">
        <v>33</v>
      </c>
      <c r="AX643" s="13" t="s">
        <v>80</v>
      </c>
      <c r="AY643" s="200" t="s">
        <v>140</v>
      </c>
    </row>
    <row r="644" spans="1:65" s="2" customFormat="1" ht="24">
      <c r="A644" s="36"/>
      <c r="B644" s="37"/>
      <c r="C644" s="176" t="s">
        <v>1226</v>
      </c>
      <c r="D644" s="176" t="s">
        <v>142</v>
      </c>
      <c r="E644" s="177" t="s">
        <v>1227</v>
      </c>
      <c r="F644" s="178" t="s">
        <v>1228</v>
      </c>
      <c r="G644" s="179" t="s">
        <v>292</v>
      </c>
      <c r="H644" s="180">
        <v>134.001</v>
      </c>
      <c r="I644" s="181"/>
      <c r="J644" s="182">
        <f>ROUND(I644*H644,2)</f>
        <v>0</v>
      </c>
      <c r="K644" s="178" t="s">
        <v>19</v>
      </c>
      <c r="L644" s="41"/>
      <c r="M644" s="183" t="s">
        <v>19</v>
      </c>
      <c r="N644" s="184" t="s">
        <v>43</v>
      </c>
      <c r="O644" s="66"/>
      <c r="P644" s="185">
        <f>O644*H644</f>
        <v>0</v>
      </c>
      <c r="Q644" s="185">
        <v>0</v>
      </c>
      <c r="R644" s="185">
        <f>Q644*H644</f>
        <v>0</v>
      </c>
      <c r="S644" s="185">
        <v>0</v>
      </c>
      <c r="T644" s="186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187" t="s">
        <v>147</v>
      </c>
      <c r="AT644" s="187" t="s">
        <v>142</v>
      </c>
      <c r="AU644" s="187" t="s">
        <v>82</v>
      </c>
      <c r="AY644" s="19" t="s">
        <v>140</v>
      </c>
      <c r="BE644" s="188">
        <f>IF(N644="základní",J644,0)</f>
        <v>0</v>
      </c>
      <c r="BF644" s="188">
        <f>IF(N644="snížená",J644,0)</f>
        <v>0</v>
      </c>
      <c r="BG644" s="188">
        <f>IF(N644="zákl. přenesená",J644,0)</f>
        <v>0</v>
      </c>
      <c r="BH644" s="188">
        <f>IF(N644="sníž. přenesená",J644,0)</f>
        <v>0</v>
      </c>
      <c r="BI644" s="188">
        <f>IF(N644="nulová",J644,0)</f>
        <v>0</v>
      </c>
      <c r="BJ644" s="19" t="s">
        <v>80</v>
      </c>
      <c r="BK644" s="188">
        <f>ROUND(I644*H644,2)</f>
        <v>0</v>
      </c>
      <c r="BL644" s="19" t="s">
        <v>147</v>
      </c>
      <c r="BM644" s="187" t="s">
        <v>1229</v>
      </c>
    </row>
    <row r="645" spans="2:51" s="13" customFormat="1" ht="11.25">
      <c r="B645" s="189"/>
      <c r="C645" s="190"/>
      <c r="D645" s="191" t="s">
        <v>149</v>
      </c>
      <c r="E645" s="192" t="s">
        <v>19</v>
      </c>
      <c r="F645" s="193" t="s">
        <v>1204</v>
      </c>
      <c r="G645" s="190"/>
      <c r="H645" s="194">
        <v>129.888</v>
      </c>
      <c r="I645" s="195"/>
      <c r="J645" s="190"/>
      <c r="K645" s="190"/>
      <c r="L645" s="196"/>
      <c r="M645" s="197"/>
      <c r="N645" s="198"/>
      <c r="O645" s="198"/>
      <c r="P645" s="198"/>
      <c r="Q645" s="198"/>
      <c r="R645" s="198"/>
      <c r="S645" s="198"/>
      <c r="T645" s="199"/>
      <c r="AT645" s="200" t="s">
        <v>149</v>
      </c>
      <c r="AU645" s="200" t="s">
        <v>82</v>
      </c>
      <c r="AV645" s="13" t="s">
        <v>82</v>
      </c>
      <c r="AW645" s="13" t="s">
        <v>33</v>
      </c>
      <c r="AX645" s="13" t="s">
        <v>72</v>
      </c>
      <c r="AY645" s="200" t="s">
        <v>140</v>
      </c>
    </row>
    <row r="646" spans="2:51" s="13" customFormat="1" ht="11.25">
      <c r="B646" s="189"/>
      <c r="C646" s="190"/>
      <c r="D646" s="191" t="s">
        <v>149</v>
      </c>
      <c r="E646" s="192" t="s">
        <v>19</v>
      </c>
      <c r="F646" s="193" t="s">
        <v>1215</v>
      </c>
      <c r="G646" s="190"/>
      <c r="H646" s="194">
        <v>4.113</v>
      </c>
      <c r="I646" s="195"/>
      <c r="J646" s="190"/>
      <c r="K646" s="190"/>
      <c r="L646" s="196"/>
      <c r="M646" s="197"/>
      <c r="N646" s="198"/>
      <c r="O646" s="198"/>
      <c r="P646" s="198"/>
      <c r="Q646" s="198"/>
      <c r="R646" s="198"/>
      <c r="S646" s="198"/>
      <c r="T646" s="199"/>
      <c r="AT646" s="200" t="s">
        <v>149</v>
      </c>
      <c r="AU646" s="200" t="s">
        <v>82</v>
      </c>
      <c r="AV646" s="13" t="s">
        <v>82</v>
      </c>
      <c r="AW646" s="13" t="s">
        <v>33</v>
      </c>
      <c r="AX646" s="13" t="s">
        <v>72</v>
      </c>
      <c r="AY646" s="200" t="s">
        <v>140</v>
      </c>
    </row>
    <row r="647" spans="2:51" s="14" customFormat="1" ht="11.25">
      <c r="B647" s="201"/>
      <c r="C647" s="202"/>
      <c r="D647" s="191" t="s">
        <v>149</v>
      </c>
      <c r="E647" s="203" t="s">
        <v>19</v>
      </c>
      <c r="F647" s="204" t="s">
        <v>157</v>
      </c>
      <c r="G647" s="202"/>
      <c r="H647" s="205">
        <v>134.001</v>
      </c>
      <c r="I647" s="206"/>
      <c r="J647" s="202"/>
      <c r="K647" s="202"/>
      <c r="L647" s="207"/>
      <c r="M647" s="208"/>
      <c r="N647" s="209"/>
      <c r="O647" s="209"/>
      <c r="P647" s="209"/>
      <c r="Q647" s="209"/>
      <c r="R647" s="209"/>
      <c r="S647" s="209"/>
      <c r="T647" s="210"/>
      <c r="AT647" s="211" t="s">
        <v>149</v>
      </c>
      <c r="AU647" s="211" t="s">
        <v>82</v>
      </c>
      <c r="AV647" s="14" t="s">
        <v>147</v>
      </c>
      <c r="AW647" s="14" t="s">
        <v>33</v>
      </c>
      <c r="AX647" s="14" t="s">
        <v>80</v>
      </c>
      <c r="AY647" s="211" t="s">
        <v>140</v>
      </c>
    </row>
    <row r="648" spans="1:65" s="2" customFormat="1" ht="24">
      <c r="A648" s="36"/>
      <c r="B648" s="37"/>
      <c r="C648" s="176" t="s">
        <v>1230</v>
      </c>
      <c r="D648" s="176" t="s">
        <v>142</v>
      </c>
      <c r="E648" s="177" t="s">
        <v>1231</v>
      </c>
      <c r="F648" s="178" t="s">
        <v>1232</v>
      </c>
      <c r="G648" s="179" t="s">
        <v>292</v>
      </c>
      <c r="H648" s="180">
        <v>251.546</v>
      </c>
      <c r="I648" s="181"/>
      <c r="J648" s="182">
        <f>ROUND(I648*H648,2)</f>
        <v>0</v>
      </c>
      <c r="K648" s="178" t="s">
        <v>19</v>
      </c>
      <c r="L648" s="41"/>
      <c r="M648" s="183" t="s">
        <v>19</v>
      </c>
      <c r="N648" s="184" t="s">
        <v>43</v>
      </c>
      <c r="O648" s="66"/>
      <c r="P648" s="185">
        <f>O648*H648</f>
        <v>0</v>
      </c>
      <c r="Q648" s="185">
        <v>0</v>
      </c>
      <c r="R648" s="185">
        <f>Q648*H648</f>
        <v>0</v>
      </c>
      <c r="S648" s="185">
        <v>0</v>
      </c>
      <c r="T648" s="186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87" t="s">
        <v>147</v>
      </c>
      <c r="AT648" s="187" t="s">
        <v>142</v>
      </c>
      <c r="AU648" s="187" t="s">
        <v>82</v>
      </c>
      <c r="AY648" s="19" t="s">
        <v>140</v>
      </c>
      <c r="BE648" s="188">
        <f>IF(N648="základní",J648,0)</f>
        <v>0</v>
      </c>
      <c r="BF648" s="188">
        <f>IF(N648="snížená",J648,0)</f>
        <v>0</v>
      </c>
      <c r="BG648" s="188">
        <f>IF(N648="zákl. přenesená",J648,0)</f>
        <v>0</v>
      </c>
      <c r="BH648" s="188">
        <f>IF(N648="sníž. přenesená",J648,0)</f>
        <v>0</v>
      </c>
      <c r="BI648" s="188">
        <f>IF(N648="nulová",J648,0)</f>
        <v>0</v>
      </c>
      <c r="BJ648" s="19" t="s">
        <v>80</v>
      </c>
      <c r="BK648" s="188">
        <f>ROUND(I648*H648,2)</f>
        <v>0</v>
      </c>
      <c r="BL648" s="19" t="s">
        <v>147</v>
      </c>
      <c r="BM648" s="187" t="s">
        <v>1233</v>
      </c>
    </row>
    <row r="649" spans="2:51" s="13" customFormat="1" ht="11.25">
      <c r="B649" s="189"/>
      <c r="C649" s="190"/>
      <c r="D649" s="191" t="s">
        <v>149</v>
      </c>
      <c r="E649" s="192" t="s">
        <v>19</v>
      </c>
      <c r="F649" s="193" t="s">
        <v>1205</v>
      </c>
      <c r="G649" s="190"/>
      <c r="H649" s="194">
        <v>244.088</v>
      </c>
      <c r="I649" s="195"/>
      <c r="J649" s="190"/>
      <c r="K649" s="190"/>
      <c r="L649" s="196"/>
      <c r="M649" s="197"/>
      <c r="N649" s="198"/>
      <c r="O649" s="198"/>
      <c r="P649" s="198"/>
      <c r="Q649" s="198"/>
      <c r="R649" s="198"/>
      <c r="S649" s="198"/>
      <c r="T649" s="199"/>
      <c r="AT649" s="200" t="s">
        <v>149</v>
      </c>
      <c r="AU649" s="200" t="s">
        <v>82</v>
      </c>
      <c r="AV649" s="13" t="s">
        <v>82</v>
      </c>
      <c r="AW649" s="13" t="s">
        <v>33</v>
      </c>
      <c r="AX649" s="13" t="s">
        <v>72</v>
      </c>
      <c r="AY649" s="200" t="s">
        <v>140</v>
      </c>
    </row>
    <row r="650" spans="2:51" s="13" customFormat="1" ht="11.25">
      <c r="B650" s="189"/>
      <c r="C650" s="190"/>
      <c r="D650" s="191" t="s">
        <v>149</v>
      </c>
      <c r="E650" s="192" t="s">
        <v>19</v>
      </c>
      <c r="F650" s="193" t="s">
        <v>1217</v>
      </c>
      <c r="G650" s="190"/>
      <c r="H650" s="194">
        <v>7.458</v>
      </c>
      <c r="I650" s="195"/>
      <c r="J650" s="190"/>
      <c r="K650" s="190"/>
      <c r="L650" s="196"/>
      <c r="M650" s="197"/>
      <c r="N650" s="198"/>
      <c r="O650" s="198"/>
      <c r="P650" s="198"/>
      <c r="Q650" s="198"/>
      <c r="R650" s="198"/>
      <c r="S650" s="198"/>
      <c r="T650" s="199"/>
      <c r="AT650" s="200" t="s">
        <v>149</v>
      </c>
      <c r="AU650" s="200" t="s">
        <v>82</v>
      </c>
      <c r="AV650" s="13" t="s">
        <v>82</v>
      </c>
      <c r="AW650" s="13" t="s">
        <v>33</v>
      </c>
      <c r="AX650" s="13" t="s">
        <v>72</v>
      </c>
      <c r="AY650" s="200" t="s">
        <v>140</v>
      </c>
    </row>
    <row r="651" spans="2:51" s="14" customFormat="1" ht="11.25">
      <c r="B651" s="201"/>
      <c r="C651" s="202"/>
      <c r="D651" s="191" t="s">
        <v>149</v>
      </c>
      <c r="E651" s="203" t="s">
        <v>19</v>
      </c>
      <c r="F651" s="204" t="s">
        <v>157</v>
      </c>
      <c r="G651" s="202"/>
      <c r="H651" s="205">
        <v>251.546</v>
      </c>
      <c r="I651" s="206"/>
      <c r="J651" s="202"/>
      <c r="K651" s="202"/>
      <c r="L651" s="207"/>
      <c r="M651" s="208"/>
      <c r="N651" s="209"/>
      <c r="O651" s="209"/>
      <c r="P651" s="209"/>
      <c r="Q651" s="209"/>
      <c r="R651" s="209"/>
      <c r="S651" s="209"/>
      <c r="T651" s="210"/>
      <c r="AT651" s="211" t="s">
        <v>149</v>
      </c>
      <c r="AU651" s="211" t="s">
        <v>82</v>
      </c>
      <c r="AV651" s="14" t="s">
        <v>147</v>
      </c>
      <c r="AW651" s="14" t="s">
        <v>33</v>
      </c>
      <c r="AX651" s="14" t="s">
        <v>80</v>
      </c>
      <c r="AY651" s="211" t="s">
        <v>140</v>
      </c>
    </row>
    <row r="652" spans="2:63" s="12" customFormat="1" ht="22.9" customHeight="1">
      <c r="B652" s="160"/>
      <c r="C652" s="161"/>
      <c r="D652" s="162" t="s">
        <v>71</v>
      </c>
      <c r="E652" s="174" t="s">
        <v>1234</v>
      </c>
      <c r="F652" s="174" t="s">
        <v>1235</v>
      </c>
      <c r="G652" s="161"/>
      <c r="H652" s="161"/>
      <c r="I652" s="164"/>
      <c r="J652" s="175">
        <f>BK652</f>
        <v>0</v>
      </c>
      <c r="K652" s="161"/>
      <c r="L652" s="166"/>
      <c r="M652" s="167"/>
      <c r="N652" s="168"/>
      <c r="O652" s="168"/>
      <c r="P652" s="169">
        <f>P653</f>
        <v>0</v>
      </c>
      <c r="Q652" s="168"/>
      <c r="R652" s="169">
        <f>R653</f>
        <v>0</v>
      </c>
      <c r="S652" s="168"/>
      <c r="T652" s="170">
        <f>T653</f>
        <v>0</v>
      </c>
      <c r="AR652" s="171" t="s">
        <v>80</v>
      </c>
      <c r="AT652" s="172" t="s">
        <v>71</v>
      </c>
      <c r="AU652" s="172" t="s">
        <v>80</v>
      </c>
      <c r="AY652" s="171" t="s">
        <v>140</v>
      </c>
      <c r="BK652" s="173">
        <f>BK653</f>
        <v>0</v>
      </c>
    </row>
    <row r="653" spans="1:65" s="2" customFormat="1" ht="24">
      <c r="A653" s="36"/>
      <c r="B653" s="37"/>
      <c r="C653" s="176" t="s">
        <v>1236</v>
      </c>
      <c r="D653" s="176" t="s">
        <v>142</v>
      </c>
      <c r="E653" s="177" t="s">
        <v>1237</v>
      </c>
      <c r="F653" s="178" t="s">
        <v>1238</v>
      </c>
      <c r="G653" s="179" t="s">
        <v>292</v>
      </c>
      <c r="H653" s="180">
        <v>372.308</v>
      </c>
      <c r="I653" s="181"/>
      <c r="J653" s="182">
        <f>ROUND(I653*H653,2)</f>
        <v>0</v>
      </c>
      <c r="K653" s="178" t="s">
        <v>146</v>
      </c>
      <c r="L653" s="41"/>
      <c r="M653" s="183" t="s">
        <v>19</v>
      </c>
      <c r="N653" s="184" t="s">
        <v>43</v>
      </c>
      <c r="O653" s="66"/>
      <c r="P653" s="185">
        <f>O653*H653</f>
        <v>0</v>
      </c>
      <c r="Q653" s="185">
        <v>0</v>
      </c>
      <c r="R653" s="185">
        <f>Q653*H653</f>
        <v>0</v>
      </c>
      <c r="S653" s="185">
        <v>0</v>
      </c>
      <c r="T653" s="186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187" t="s">
        <v>147</v>
      </c>
      <c r="AT653" s="187" t="s">
        <v>142</v>
      </c>
      <c r="AU653" s="187" t="s">
        <v>82</v>
      </c>
      <c r="AY653" s="19" t="s">
        <v>140</v>
      </c>
      <c r="BE653" s="188">
        <f>IF(N653="základní",J653,0)</f>
        <v>0</v>
      </c>
      <c r="BF653" s="188">
        <f>IF(N653="snížená",J653,0)</f>
        <v>0</v>
      </c>
      <c r="BG653" s="188">
        <f>IF(N653="zákl. přenesená",J653,0)</f>
        <v>0</v>
      </c>
      <c r="BH653" s="188">
        <f>IF(N653="sníž. přenesená",J653,0)</f>
        <v>0</v>
      </c>
      <c r="BI653" s="188">
        <f>IF(N653="nulová",J653,0)</f>
        <v>0</v>
      </c>
      <c r="BJ653" s="19" t="s">
        <v>80</v>
      </c>
      <c r="BK653" s="188">
        <f>ROUND(I653*H653,2)</f>
        <v>0</v>
      </c>
      <c r="BL653" s="19" t="s">
        <v>147</v>
      </c>
      <c r="BM653" s="187" t="s">
        <v>1239</v>
      </c>
    </row>
    <row r="654" spans="2:63" s="12" customFormat="1" ht="25.9" customHeight="1">
      <c r="B654" s="160"/>
      <c r="C654" s="161"/>
      <c r="D654" s="162" t="s">
        <v>71</v>
      </c>
      <c r="E654" s="163" t="s">
        <v>314</v>
      </c>
      <c r="F654" s="163" t="s">
        <v>1240</v>
      </c>
      <c r="G654" s="161"/>
      <c r="H654" s="161"/>
      <c r="I654" s="164"/>
      <c r="J654" s="165">
        <f>BK654</f>
        <v>0</v>
      </c>
      <c r="K654" s="161"/>
      <c r="L654" s="166"/>
      <c r="M654" s="167"/>
      <c r="N654" s="168"/>
      <c r="O654" s="168"/>
      <c r="P654" s="169">
        <f>P655</f>
        <v>0</v>
      </c>
      <c r="Q654" s="168"/>
      <c r="R654" s="169">
        <f>R655</f>
        <v>0.0078</v>
      </c>
      <c r="S654" s="168"/>
      <c r="T654" s="170">
        <f>T655</f>
        <v>0</v>
      </c>
      <c r="AR654" s="171" t="s">
        <v>158</v>
      </c>
      <c r="AT654" s="172" t="s">
        <v>71</v>
      </c>
      <c r="AU654" s="172" t="s">
        <v>72</v>
      </c>
      <c r="AY654" s="171" t="s">
        <v>140</v>
      </c>
      <c r="BK654" s="173">
        <f>BK655</f>
        <v>0</v>
      </c>
    </row>
    <row r="655" spans="2:63" s="12" customFormat="1" ht="22.9" customHeight="1">
      <c r="B655" s="160"/>
      <c r="C655" s="161"/>
      <c r="D655" s="162" t="s">
        <v>71</v>
      </c>
      <c r="E655" s="174" t="s">
        <v>1241</v>
      </c>
      <c r="F655" s="174" t="s">
        <v>1242</v>
      </c>
      <c r="G655" s="161"/>
      <c r="H655" s="161"/>
      <c r="I655" s="164"/>
      <c r="J655" s="175">
        <f>BK655</f>
        <v>0</v>
      </c>
      <c r="K655" s="161"/>
      <c r="L655" s="166"/>
      <c r="M655" s="167"/>
      <c r="N655" s="168"/>
      <c r="O655" s="168"/>
      <c r="P655" s="169">
        <f>SUM(P656:P657)</f>
        <v>0</v>
      </c>
      <c r="Q655" s="168"/>
      <c r="R655" s="169">
        <f>SUM(R656:R657)</f>
        <v>0.0078</v>
      </c>
      <c r="S655" s="168"/>
      <c r="T655" s="170">
        <f>SUM(T656:T657)</f>
        <v>0</v>
      </c>
      <c r="AR655" s="171" t="s">
        <v>158</v>
      </c>
      <c r="AT655" s="172" t="s">
        <v>71</v>
      </c>
      <c r="AU655" s="172" t="s">
        <v>80</v>
      </c>
      <c r="AY655" s="171" t="s">
        <v>140</v>
      </c>
      <c r="BK655" s="173">
        <f>SUM(BK656:BK657)</f>
        <v>0</v>
      </c>
    </row>
    <row r="656" spans="1:65" s="2" customFormat="1" ht="21.75" customHeight="1">
      <c r="A656" s="36"/>
      <c r="B656" s="37"/>
      <c r="C656" s="176" t="s">
        <v>1243</v>
      </c>
      <c r="D656" s="176" t="s">
        <v>142</v>
      </c>
      <c r="E656" s="177" t="s">
        <v>1244</v>
      </c>
      <c r="F656" s="178" t="s">
        <v>1245</v>
      </c>
      <c r="G656" s="179" t="s">
        <v>507</v>
      </c>
      <c r="H656" s="180">
        <v>12</v>
      </c>
      <c r="I656" s="181"/>
      <c r="J656" s="182">
        <f>ROUND(I656*H656,2)</f>
        <v>0</v>
      </c>
      <c r="K656" s="178" t="s">
        <v>146</v>
      </c>
      <c r="L656" s="41"/>
      <c r="M656" s="183" t="s">
        <v>19</v>
      </c>
      <c r="N656" s="184" t="s">
        <v>43</v>
      </c>
      <c r="O656" s="66"/>
      <c r="P656" s="185">
        <f>O656*H656</f>
        <v>0</v>
      </c>
      <c r="Q656" s="185">
        <v>0.00065</v>
      </c>
      <c r="R656" s="185">
        <f>Q656*H656</f>
        <v>0.0078</v>
      </c>
      <c r="S656" s="185">
        <v>0</v>
      </c>
      <c r="T656" s="186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187" t="s">
        <v>566</v>
      </c>
      <c r="AT656" s="187" t="s">
        <v>142</v>
      </c>
      <c r="AU656" s="187" t="s">
        <v>82</v>
      </c>
      <c r="AY656" s="19" t="s">
        <v>140</v>
      </c>
      <c r="BE656" s="188">
        <f>IF(N656="základní",J656,0)</f>
        <v>0</v>
      </c>
      <c r="BF656" s="188">
        <f>IF(N656="snížená",J656,0)</f>
        <v>0</v>
      </c>
      <c r="BG656" s="188">
        <f>IF(N656="zákl. přenesená",J656,0)</f>
        <v>0</v>
      </c>
      <c r="BH656" s="188">
        <f>IF(N656="sníž. přenesená",J656,0)</f>
        <v>0</v>
      </c>
      <c r="BI656" s="188">
        <f>IF(N656="nulová",J656,0)</f>
        <v>0</v>
      </c>
      <c r="BJ656" s="19" t="s">
        <v>80</v>
      </c>
      <c r="BK656" s="188">
        <f>ROUND(I656*H656,2)</f>
        <v>0</v>
      </c>
      <c r="BL656" s="19" t="s">
        <v>566</v>
      </c>
      <c r="BM656" s="187" t="s">
        <v>1246</v>
      </c>
    </row>
    <row r="657" spans="2:51" s="13" customFormat="1" ht="11.25">
      <c r="B657" s="189"/>
      <c r="C657" s="190"/>
      <c r="D657" s="191" t="s">
        <v>149</v>
      </c>
      <c r="E657" s="192" t="s">
        <v>19</v>
      </c>
      <c r="F657" s="193" t="s">
        <v>1247</v>
      </c>
      <c r="G657" s="190"/>
      <c r="H657" s="194">
        <v>12</v>
      </c>
      <c r="I657" s="195"/>
      <c r="J657" s="190"/>
      <c r="K657" s="190"/>
      <c r="L657" s="196"/>
      <c r="M657" s="236"/>
      <c r="N657" s="237"/>
      <c r="O657" s="237"/>
      <c r="P657" s="237"/>
      <c r="Q657" s="237"/>
      <c r="R657" s="237"/>
      <c r="S657" s="237"/>
      <c r="T657" s="238"/>
      <c r="AT657" s="200" t="s">
        <v>149</v>
      </c>
      <c r="AU657" s="200" t="s">
        <v>82</v>
      </c>
      <c r="AV657" s="13" t="s">
        <v>82</v>
      </c>
      <c r="AW657" s="13" t="s">
        <v>33</v>
      </c>
      <c r="AX657" s="13" t="s">
        <v>80</v>
      </c>
      <c r="AY657" s="200" t="s">
        <v>140</v>
      </c>
    </row>
    <row r="658" spans="1:31" s="2" customFormat="1" ht="6.95" customHeight="1">
      <c r="A658" s="36"/>
      <c r="B658" s="49"/>
      <c r="C658" s="50"/>
      <c r="D658" s="50"/>
      <c r="E658" s="50"/>
      <c r="F658" s="50"/>
      <c r="G658" s="50"/>
      <c r="H658" s="50"/>
      <c r="I658" s="50"/>
      <c r="J658" s="50"/>
      <c r="K658" s="50"/>
      <c r="L658" s="41"/>
      <c r="M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</row>
  </sheetData>
  <sheetProtection algorithmName="SHA-512" hashValue="yooG852wpWa4iN47TaHkDgofBsGii6cHXDg+y5N3D9d/+bbeirvipwH+xgdE9RYRit8Da7/x4vmRT/UOK2Sf5w==" saltValue="XmV7+/Ldb85B2QqUcbdNQ1dREXJfK2WWfGJIlhESiX9ppdFfYd2fI7g5RP+yn57WERq8HCv1e3w2u6Gw6LloNw==" spinCount="100000" sheet="1" objects="1" scenarios="1" formatColumns="0" formatRows="0" autoFilter="0"/>
  <autoFilter ref="C91:K657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85</v>
      </c>
      <c r="AZ2" s="103" t="s">
        <v>1248</v>
      </c>
      <c r="BA2" s="103" t="s">
        <v>1249</v>
      </c>
      <c r="BB2" s="103" t="s">
        <v>95</v>
      </c>
      <c r="BC2" s="103" t="s">
        <v>1250</v>
      </c>
      <c r="BD2" s="103" t="s">
        <v>82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82</v>
      </c>
      <c r="AZ3" s="103" t="s">
        <v>1251</v>
      </c>
      <c r="BA3" s="103" t="s">
        <v>1252</v>
      </c>
      <c r="BB3" s="103" t="s">
        <v>95</v>
      </c>
      <c r="BC3" s="103" t="s">
        <v>1253</v>
      </c>
      <c r="BD3" s="103" t="s">
        <v>82</v>
      </c>
    </row>
    <row r="4" spans="2:56" s="1" customFormat="1" ht="24.95" customHeight="1">
      <c r="B4" s="22"/>
      <c r="D4" s="106" t="s">
        <v>100</v>
      </c>
      <c r="L4" s="22"/>
      <c r="M4" s="107" t="s">
        <v>10</v>
      </c>
      <c r="AT4" s="19" t="s">
        <v>4</v>
      </c>
      <c r="AZ4" s="103" t="s">
        <v>97</v>
      </c>
      <c r="BA4" s="103" t="s">
        <v>98</v>
      </c>
      <c r="BB4" s="103" t="s">
        <v>95</v>
      </c>
      <c r="BC4" s="103" t="s">
        <v>1254</v>
      </c>
      <c r="BD4" s="103" t="s">
        <v>82</v>
      </c>
    </row>
    <row r="5" spans="2:56" s="1" customFormat="1" ht="6.95" customHeight="1">
      <c r="B5" s="22"/>
      <c r="L5" s="22"/>
      <c r="AZ5" s="103" t="s">
        <v>49</v>
      </c>
      <c r="BA5" s="103" t="s">
        <v>101</v>
      </c>
      <c r="BB5" s="103" t="s">
        <v>95</v>
      </c>
      <c r="BC5" s="103" t="s">
        <v>1255</v>
      </c>
      <c r="BD5" s="103" t="s">
        <v>82</v>
      </c>
    </row>
    <row r="6" spans="2:56" s="1" customFormat="1" ht="12" customHeight="1">
      <c r="B6" s="22"/>
      <c r="D6" s="108" t="s">
        <v>16</v>
      </c>
      <c r="L6" s="22"/>
      <c r="AZ6" s="103" t="s">
        <v>103</v>
      </c>
      <c r="BA6" s="103" t="s">
        <v>104</v>
      </c>
      <c r="BB6" s="103" t="s">
        <v>95</v>
      </c>
      <c r="BC6" s="103" t="s">
        <v>1256</v>
      </c>
      <c r="BD6" s="103" t="s">
        <v>82</v>
      </c>
    </row>
    <row r="7" spans="2:12" s="1" customFormat="1" ht="16.5" customHeight="1">
      <c r="B7" s="22"/>
      <c r="E7" s="390" t="str">
        <f>'Rekapitulace stavby'!K6</f>
        <v>Mnichovo Hradiště, ul. Víta Nejedlého - Obnova vodovodu a kanalizace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8" t="s">
        <v>106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1257</v>
      </c>
      <c r="F9" s="393"/>
      <c r="G9" s="393"/>
      <c r="H9" s="393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30. 4. 2021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tr">
        <f>IF('Rekapitulace stavby'!AN10="","",'Rekapitulace stavby'!AN10)</f>
        <v/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tr">
        <f>IF('Rekapitulace stavby'!E11="","",'Rekapitulace stavby'!E11)</f>
        <v>Vodovody a kanalizace Mladá Boleslav a.s.</v>
      </c>
      <c r="F15" s="36"/>
      <c r="G15" s="36"/>
      <c r="H15" s="36"/>
      <c r="I15" s="108" t="s">
        <v>28</v>
      </c>
      <c r="J15" s="110" t="str">
        <f>IF('Rekapitulace stavby'!AN11="","",'Rekapitulace stavby'!AN11)</f>
        <v/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29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8" t="s">
        <v>28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31</v>
      </c>
      <c r="E20" s="36"/>
      <c r="F20" s="36"/>
      <c r="G20" s="36"/>
      <c r="H20" s="36"/>
      <c r="I20" s="108" t="s">
        <v>26</v>
      </c>
      <c r="J20" s="110" t="str">
        <f>IF('Rekapitulace stavby'!AN16="","",'Rekapitulace stavby'!AN16)</f>
        <v/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RYVE projekt s.r.o. Ústí nad Labem </v>
      </c>
      <c r="F21" s="36"/>
      <c r="G21" s="36"/>
      <c r="H21" s="36"/>
      <c r="I21" s="108" t="s">
        <v>28</v>
      </c>
      <c r="J21" s="110" t="str">
        <f>IF('Rekapitulace stavby'!AN17="","",'Rekapitulace stavby'!AN17)</f>
        <v/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34</v>
      </c>
      <c r="E23" s="36"/>
      <c r="F23" s="36"/>
      <c r="G23" s="36"/>
      <c r="H23" s="36"/>
      <c r="I23" s="108" t="s">
        <v>26</v>
      </c>
      <c r="J23" s="110" t="s">
        <v>19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35</v>
      </c>
      <c r="F24" s="36"/>
      <c r="G24" s="36"/>
      <c r="H24" s="36"/>
      <c r="I24" s="108" t="s">
        <v>28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36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96" t="s">
        <v>19</v>
      </c>
      <c r="F27" s="396"/>
      <c r="G27" s="396"/>
      <c r="H27" s="39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38</v>
      </c>
      <c r="E30" s="36"/>
      <c r="F30" s="36"/>
      <c r="G30" s="36"/>
      <c r="H30" s="36"/>
      <c r="I30" s="36"/>
      <c r="J30" s="117">
        <f>ROUND(J89,2)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40</v>
      </c>
      <c r="G32" s="36"/>
      <c r="H32" s="36"/>
      <c r="I32" s="118" t="s">
        <v>39</v>
      </c>
      <c r="J32" s="118" t="s">
        <v>41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42</v>
      </c>
      <c r="E33" s="108" t="s">
        <v>43</v>
      </c>
      <c r="F33" s="120">
        <f>ROUND((SUM(BE89:BE386)),2)</f>
        <v>0</v>
      </c>
      <c r="G33" s="36"/>
      <c r="H33" s="36"/>
      <c r="I33" s="121">
        <v>0.21</v>
      </c>
      <c r="J33" s="120">
        <f>ROUND(((SUM(BE89:BE386))*I33),2)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44</v>
      </c>
      <c r="F34" s="120">
        <f>ROUND((SUM(BF89:BF386)),2)</f>
        <v>0</v>
      </c>
      <c r="G34" s="36"/>
      <c r="H34" s="36"/>
      <c r="I34" s="121">
        <v>0.15</v>
      </c>
      <c r="J34" s="120">
        <f>ROUND(((SUM(BF89:BF386))*I34),2)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45</v>
      </c>
      <c r="F35" s="120">
        <f>ROUND((SUM(BG89:BG386)),2)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46</v>
      </c>
      <c r="F36" s="120">
        <f>ROUND((SUM(BH89:BH386)),2)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47</v>
      </c>
      <c r="F37" s="120">
        <f>ROUND((SUM(BI89:BI386)),2)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Mnichovo Hradiště, ul. Víta Nejedlého - Obnova vodovodu a kanalizace</v>
      </c>
      <c r="F48" s="398"/>
      <c r="G48" s="398"/>
      <c r="H48" s="398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0" t="str">
        <f>E9</f>
        <v>02 - SO 02.1_Obnova kanalizace</v>
      </c>
      <c r="F50" s="399"/>
      <c r="G50" s="399"/>
      <c r="H50" s="399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Mnichovo Hradiště</v>
      </c>
      <c r="G52" s="38"/>
      <c r="H52" s="38"/>
      <c r="I52" s="31" t="s">
        <v>23</v>
      </c>
      <c r="J52" s="61" t="str">
        <f>IF(J12="","",J12)</f>
        <v>30. 4. 2021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Vodovody a kanalizace Mladá Boleslav a.s.</v>
      </c>
      <c r="G54" s="38"/>
      <c r="H54" s="38"/>
      <c r="I54" s="31" t="s">
        <v>31</v>
      </c>
      <c r="J54" s="34" t="str">
        <f>E21</f>
        <v xml:space="preserve">RYVE projekt s.r.o. Ústí nad Labem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 Eva Sochorová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70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111</v>
      </c>
    </row>
    <row r="60" spans="2:12" s="9" customFormat="1" ht="24.95" customHeight="1">
      <c r="B60" s="137"/>
      <c r="C60" s="138"/>
      <c r="D60" s="139" t="s">
        <v>112</v>
      </c>
      <c r="E60" s="140"/>
      <c r="F60" s="140"/>
      <c r="G60" s="140"/>
      <c r="H60" s="140"/>
      <c r="I60" s="140"/>
      <c r="J60" s="141">
        <f>J90</f>
        <v>0</v>
      </c>
      <c r="K60" s="138"/>
      <c r="L60" s="142"/>
    </row>
    <row r="61" spans="2:12" s="10" customFormat="1" ht="19.9" customHeight="1">
      <c r="B61" s="143"/>
      <c r="C61" s="144"/>
      <c r="D61" s="145" t="s">
        <v>113</v>
      </c>
      <c r="E61" s="146"/>
      <c r="F61" s="146"/>
      <c r="G61" s="146"/>
      <c r="H61" s="146"/>
      <c r="I61" s="146"/>
      <c r="J61" s="147">
        <f>J91</f>
        <v>0</v>
      </c>
      <c r="K61" s="144"/>
      <c r="L61" s="148"/>
    </row>
    <row r="62" spans="2:12" s="10" customFormat="1" ht="19.9" customHeight="1">
      <c r="B62" s="143"/>
      <c r="C62" s="144"/>
      <c r="D62" s="145" t="s">
        <v>114</v>
      </c>
      <c r="E62" s="146"/>
      <c r="F62" s="146"/>
      <c r="G62" s="146"/>
      <c r="H62" s="146"/>
      <c r="I62" s="146"/>
      <c r="J62" s="147">
        <f>J215</f>
        <v>0</v>
      </c>
      <c r="K62" s="144"/>
      <c r="L62" s="148"/>
    </row>
    <row r="63" spans="2:12" s="10" customFormat="1" ht="19.9" customHeight="1">
      <c r="B63" s="143"/>
      <c r="C63" s="144"/>
      <c r="D63" s="145" t="s">
        <v>1258</v>
      </c>
      <c r="E63" s="146"/>
      <c r="F63" s="146"/>
      <c r="G63" s="146"/>
      <c r="H63" s="146"/>
      <c r="I63" s="146"/>
      <c r="J63" s="147">
        <f>J224</f>
        <v>0</v>
      </c>
      <c r="K63" s="144"/>
      <c r="L63" s="148"/>
    </row>
    <row r="64" spans="2:12" s="10" customFormat="1" ht="19.9" customHeight="1">
      <c r="B64" s="143"/>
      <c r="C64" s="144"/>
      <c r="D64" s="145" t="s">
        <v>115</v>
      </c>
      <c r="E64" s="146"/>
      <c r="F64" s="146"/>
      <c r="G64" s="146"/>
      <c r="H64" s="146"/>
      <c r="I64" s="146"/>
      <c r="J64" s="147">
        <f>J230</f>
        <v>0</v>
      </c>
      <c r="K64" s="144"/>
      <c r="L64" s="148"/>
    </row>
    <row r="65" spans="2:12" s="10" customFormat="1" ht="19.9" customHeight="1">
      <c r="B65" s="143"/>
      <c r="C65" s="144"/>
      <c r="D65" s="145" t="s">
        <v>116</v>
      </c>
      <c r="E65" s="146"/>
      <c r="F65" s="146"/>
      <c r="G65" s="146"/>
      <c r="H65" s="146"/>
      <c r="I65" s="146"/>
      <c r="J65" s="147">
        <f>J263</f>
        <v>0</v>
      </c>
      <c r="K65" s="144"/>
      <c r="L65" s="148"/>
    </row>
    <row r="66" spans="2:12" s="10" customFormat="1" ht="19.9" customHeight="1">
      <c r="B66" s="143"/>
      <c r="C66" s="144"/>
      <c r="D66" s="145" t="s">
        <v>118</v>
      </c>
      <c r="E66" s="146"/>
      <c r="F66" s="146"/>
      <c r="G66" s="146"/>
      <c r="H66" s="146"/>
      <c r="I66" s="146"/>
      <c r="J66" s="147">
        <f>J273</f>
        <v>0</v>
      </c>
      <c r="K66" s="144"/>
      <c r="L66" s="148"/>
    </row>
    <row r="67" spans="2:12" s="10" customFormat="1" ht="19.9" customHeight="1">
      <c r="B67" s="143"/>
      <c r="C67" s="144"/>
      <c r="D67" s="145" t="s">
        <v>120</v>
      </c>
      <c r="E67" s="146"/>
      <c r="F67" s="146"/>
      <c r="G67" s="146"/>
      <c r="H67" s="146"/>
      <c r="I67" s="146"/>
      <c r="J67" s="147">
        <f>J350</f>
        <v>0</v>
      </c>
      <c r="K67" s="144"/>
      <c r="L67" s="148"/>
    </row>
    <row r="68" spans="2:12" s="10" customFormat="1" ht="19.9" customHeight="1">
      <c r="B68" s="143"/>
      <c r="C68" s="144"/>
      <c r="D68" s="145" t="s">
        <v>121</v>
      </c>
      <c r="E68" s="146"/>
      <c r="F68" s="146"/>
      <c r="G68" s="146"/>
      <c r="H68" s="146"/>
      <c r="I68" s="146"/>
      <c r="J68" s="147">
        <f>J354</f>
        <v>0</v>
      </c>
      <c r="K68" s="144"/>
      <c r="L68" s="148"/>
    </row>
    <row r="69" spans="2:12" s="10" customFormat="1" ht="19.9" customHeight="1">
      <c r="B69" s="143"/>
      <c r="C69" s="144"/>
      <c r="D69" s="145" t="s">
        <v>122</v>
      </c>
      <c r="E69" s="146"/>
      <c r="F69" s="146"/>
      <c r="G69" s="146"/>
      <c r="H69" s="146"/>
      <c r="I69" s="146"/>
      <c r="J69" s="147">
        <f>J385</f>
        <v>0</v>
      </c>
      <c r="K69" s="144"/>
      <c r="L69" s="148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125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7" t="str">
        <f>E7</f>
        <v>Mnichovo Hradiště, ul. Víta Nejedlého - Obnova vodovodu a kanalizace</v>
      </c>
      <c r="F79" s="398"/>
      <c r="G79" s="398"/>
      <c r="H79" s="39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106</v>
      </c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50" t="str">
        <f>E9</f>
        <v>02 - SO 02.1_Obnova kanalizace</v>
      </c>
      <c r="F81" s="399"/>
      <c r="G81" s="399"/>
      <c r="H81" s="399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>Mnichovo Hradiště</v>
      </c>
      <c r="G83" s="38"/>
      <c r="H83" s="38"/>
      <c r="I83" s="31" t="s">
        <v>23</v>
      </c>
      <c r="J83" s="61" t="str">
        <f>IF(J12="","",J12)</f>
        <v>30. 4. 2021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7" customHeight="1">
      <c r="A85" s="36"/>
      <c r="B85" s="37"/>
      <c r="C85" s="31" t="s">
        <v>25</v>
      </c>
      <c r="D85" s="38"/>
      <c r="E85" s="38"/>
      <c r="F85" s="29" t="str">
        <f>E15</f>
        <v>Vodovody a kanalizace Mladá Boleslav a.s.</v>
      </c>
      <c r="G85" s="38"/>
      <c r="H85" s="38"/>
      <c r="I85" s="31" t="s">
        <v>31</v>
      </c>
      <c r="J85" s="34" t="str">
        <f>E21</f>
        <v xml:space="preserve">RYVE projekt s.r.o. Ústí nad Labem </v>
      </c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29</v>
      </c>
      <c r="D86" s="38"/>
      <c r="E86" s="38"/>
      <c r="F86" s="29" t="str">
        <f>IF(E18="","",E18)</f>
        <v>Vyplň údaj</v>
      </c>
      <c r="G86" s="38"/>
      <c r="H86" s="38"/>
      <c r="I86" s="31" t="s">
        <v>34</v>
      </c>
      <c r="J86" s="34" t="str">
        <f>E24</f>
        <v>Ing. Eva Sochorová</v>
      </c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9"/>
      <c r="B88" s="150"/>
      <c r="C88" s="151" t="s">
        <v>126</v>
      </c>
      <c r="D88" s="152" t="s">
        <v>57</v>
      </c>
      <c r="E88" s="152" t="s">
        <v>53</v>
      </c>
      <c r="F88" s="152" t="s">
        <v>54</v>
      </c>
      <c r="G88" s="152" t="s">
        <v>127</v>
      </c>
      <c r="H88" s="152" t="s">
        <v>128</v>
      </c>
      <c r="I88" s="152" t="s">
        <v>129</v>
      </c>
      <c r="J88" s="152" t="s">
        <v>110</v>
      </c>
      <c r="K88" s="153" t="s">
        <v>130</v>
      </c>
      <c r="L88" s="154"/>
      <c r="M88" s="70" t="s">
        <v>19</v>
      </c>
      <c r="N88" s="71" t="s">
        <v>42</v>
      </c>
      <c r="O88" s="71" t="s">
        <v>131</v>
      </c>
      <c r="P88" s="71" t="s">
        <v>132</v>
      </c>
      <c r="Q88" s="71" t="s">
        <v>133</v>
      </c>
      <c r="R88" s="71" t="s">
        <v>134</v>
      </c>
      <c r="S88" s="71" t="s">
        <v>135</v>
      </c>
      <c r="T88" s="72" t="s">
        <v>136</v>
      </c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  <row r="89" spans="1:63" s="2" customFormat="1" ht="22.9" customHeight="1">
      <c r="A89" s="36"/>
      <c r="B89" s="37"/>
      <c r="C89" s="77" t="s">
        <v>137</v>
      </c>
      <c r="D89" s="38"/>
      <c r="E89" s="38"/>
      <c r="F89" s="38"/>
      <c r="G89" s="38"/>
      <c r="H89" s="38"/>
      <c r="I89" s="38"/>
      <c r="J89" s="155">
        <f>BK89</f>
        <v>0</v>
      </c>
      <c r="K89" s="38"/>
      <c r="L89" s="41"/>
      <c r="M89" s="73"/>
      <c r="N89" s="156"/>
      <c r="O89" s="74"/>
      <c r="P89" s="157">
        <f>P90</f>
        <v>0</v>
      </c>
      <c r="Q89" s="74"/>
      <c r="R89" s="157">
        <f>R90</f>
        <v>112.96966114000001</v>
      </c>
      <c r="S89" s="74"/>
      <c r="T89" s="158">
        <f>T90</f>
        <v>545.01926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71</v>
      </c>
      <c r="AU89" s="19" t="s">
        <v>111</v>
      </c>
      <c r="BK89" s="159">
        <f>BK90</f>
        <v>0</v>
      </c>
    </row>
    <row r="90" spans="2:63" s="12" customFormat="1" ht="25.9" customHeight="1">
      <c r="B90" s="160"/>
      <c r="C90" s="161"/>
      <c r="D90" s="162" t="s">
        <v>71</v>
      </c>
      <c r="E90" s="163" t="s">
        <v>138</v>
      </c>
      <c r="F90" s="163" t="s">
        <v>139</v>
      </c>
      <c r="G90" s="161"/>
      <c r="H90" s="161"/>
      <c r="I90" s="164"/>
      <c r="J90" s="165">
        <f>BK90</f>
        <v>0</v>
      </c>
      <c r="K90" s="161"/>
      <c r="L90" s="166"/>
      <c r="M90" s="167"/>
      <c r="N90" s="168"/>
      <c r="O90" s="168"/>
      <c r="P90" s="169">
        <f>P91+P215+P224+P230+P263+P273+P350+P354+P385</f>
        <v>0</v>
      </c>
      <c r="Q90" s="168"/>
      <c r="R90" s="169">
        <f>R91+R215+R224+R230+R263+R273+R350+R354+R385</f>
        <v>112.96966114000001</v>
      </c>
      <c r="S90" s="168"/>
      <c r="T90" s="170">
        <f>T91+T215+T224+T230+T263+T273+T350+T354+T385</f>
        <v>545.01926</v>
      </c>
      <c r="AR90" s="171" t="s">
        <v>80</v>
      </c>
      <c r="AT90" s="172" t="s">
        <v>71</v>
      </c>
      <c r="AU90" s="172" t="s">
        <v>72</v>
      </c>
      <c r="AY90" s="171" t="s">
        <v>140</v>
      </c>
      <c r="BK90" s="173">
        <f>BK91+BK215+BK224+BK230+BK263+BK273+BK350+BK354+BK385</f>
        <v>0</v>
      </c>
    </row>
    <row r="91" spans="2:63" s="12" customFormat="1" ht="22.9" customHeight="1">
      <c r="B91" s="160"/>
      <c r="C91" s="161"/>
      <c r="D91" s="162" t="s">
        <v>71</v>
      </c>
      <c r="E91" s="174" t="s">
        <v>80</v>
      </c>
      <c r="F91" s="174" t="s">
        <v>141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SUM(P92:P214)</f>
        <v>0</v>
      </c>
      <c r="Q91" s="168"/>
      <c r="R91" s="169">
        <f>SUM(R92:R214)</f>
        <v>1.5802121</v>
      </c>
      <c r="S91" s="168"/>
      <c r="T91" s="170">
        <f>SUM(T92:T214)</f>
        <v>512.6125000000001</v>
      </c>
      <c r="AR91" s="171" t="s">
        <v>80</v>
      </c>
      <c r="AT91" s="172" t="s">
        <v>71</v>
      </c>
      <c r="AU91" s="172" t="s">
        <v>80</v>
      </c>
      <c r="AY91" s="171" t="s">
        <v>140</v>
      </c>
      <c r="BK91" s="173">
        <f>SUM(BK92:BK214)</f>
        <v>0</v>
      </c>
    </row>
    <row r="92" spans="1:65" s="2" customFormat="1" ht="36">
      <c r="A92" s="36"/>
      <c r="B92" s="37"/>
      <c r="C92" s="176" t="s">
        <v>80</v>
      </c>
      <c r="D92" s="176" t="s">
        <v>142</v>
      </c>
      <c r="E92" s="177" t="s">
        <v>143</v>
      </c>
      <c r="F92" s="178" t="s">
        <v>144</v>
      </c>
      <c r="G92" s="179" t="s">
        <v>145</v>
      </c>
      <c r="H92" s="180">
        <v>31.3</v>
      </c>
      <c r="I92" s="181"/>
      <c r="J92" s="182">
        <f>ROUND(I92*H92,2)</f>
        <v>0</v>
      </c>
      <c r="K92" s="178" t="s">
        <v>146</v>
      </c>
      <c r="L92" s="41"/>
      <c r="M92" s="183" t="s">
        <v>19</v>
      </c>
      <c r="N92" s="184" t="s">
        <v>43</v>
      </c>
      <c r="O92" s="66"/>
      <c r="P92" s="185">
        <f>O92*H92</f>
        <v>0</v>
      </c>
      <c r="Q92" s="185">
        <v>0</v>
      </c>
      <c r="R92" s="185">
        <f>Q92*H92</f>
        <v>0</v>
      </c>
      <c r="S92" s="185">
        <v>0.235</v>
      </c>
      <c r="T92" s="186">
        <f>S92*H92</f>
        <v>7.3555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147</v>
      </c>
      <c r="AT92" s="187" t="s">
        <v>142</v>
      </c>
      <c r="AU92" s="187" t="s">
        <v>82</v>
      </c>
      <c r="AY92" s="19" t="s">
        <v>140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80</v>
      </c>
      <c r="BK92" s="188">
        <f>ROUND(I92*H92,2)</f>
        <v>0</v>
      </c>
      <c r="BL92" s="19" t="s">
        <v>147</v>
      </c>
      <c r="BM92" s="187" t="s">
        <v>1259</v>
      </c>
    </row>
    <row r="93" spans="2:51" s="13" customFormat="1" ht="11.25">
      <c r="B93" s="189"/>
      <c r="C93" s="190"/>
      <c r="D93" s="191" t="s">
        <v>149</v>
      </c>
      <c r="E93" s="192" t="s">
        <v>19</v>
      </c>
      <c r="F93" s="193" t="s">
        <v>1260</v>
      </c>
      <c r="G93" s="190"/>
      <c r="H93" s="194">
        <v>31.3</v>
      </c>
      <c r="I93" s="195"/>
      <c r="J93" s="190"/>
      <c r="K93" s="190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149</v>
      </c>
      <c r="AU93" s="200" t="s">
        <v>82</v>
      </c>
      <c r="AV93" s="13" t="s">
        <v>82</v>
      </c>
      <c r="AW93" s="13" t="s">
        <v>33</v>
      </c>
      <c r="AX93" s="13" t="s">
        <v>80</v>
      </c>
      <c r="AY93" s="200" t="s">
        <v>140</v>
      </c>
    </row>
    <row r="94" spans="1:65" s="2" customFormat="1" ht="36">
      <c r="A94" s="36"/>
      <c r="B94" s="37"/>
      <c r="C94" s="176" t="s">
        <v>82</v>
      </c>
      <c r="D94" s="176" t="s">
        <v>142</v>
      </c>
      <c r="E94" s="177" t="s">
        <v>151</v>
      </c>
      <c r="F94" s="178" t="s">
        <v>152</v>
      </c>
      <c r="G94" s="179" t="s">
        <v>145</v>
      </c>
      <c r="H94" s="180">
        <v>326.5</v>
      </c>
      <c r="I94" s="181"/>
      <c r="J94" s="182">
        <f>ROUND(I94*H94,2)</f>
        <v>0</v>
      </c>
      <c r="K94" s="178" t="s">
        <v>146</v>
      </c>
      <c r="L94" s="41"/>
      <c r="M94" s="183" t="s">
        <v>19</v>
      </c>
      <c r="N94" s="184" t="s">
        <v>43</v>
      </c>
      <c r="O94" s="66"/>
      <c r="P94" s="185">
        <f>O94*H94</f>
        <v>0</v>
      </c>
      <c r="Q94" s="185">
        <v>0</v>
      </c>
      <c r="R94" s="185">
        <f>Q94*H94</f>
        <v>0</v>
      </c>
      <c r="S94" s="185">
        <v>0.44</v>
      </c>
      <c r="T94" s="186">
        <f>S94*H94</f>
        <v>143.66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147</v>
      </c>
      <c r="AT94" s="187" t="s">
        <v>142</v>
      </c>
      <c r="AU94" s="187" t="s">
        <v>82</v>
      </c>
      <c r="AY94" s="19" t="s">
        <v>140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80</v>
      </c>
      <c r="BK94" s="188">
        <f>ROUND(I94*H94,2)</f>
        <v>0</v>
      </c>
      <c r="BL94" s="19" t="s">
        <v>147</v>
      </c>
      <c r="BM94" s="187" t="s">
        <v>1261</v>
      </c>
    </row>
    <row r="95" spans="2:51" s="13" customFormat="1" ht="11.25">
      <c r="B95" s="189"/>
      <c r="C95" s="190"/>
      <c r="D95" s="191" t="s">
        <v>149</v>
      </c>
      <c r="E95" s="192" t="s">
        <v>19</v>
      </c>
      <c r="F95" s="193" t="s">
        <v>1262</v>
      </c>
      <c r="G95" s="190"/>
      <c r="H95" s="194">
        <v>306.5</v>
      </c>
      <c r="I95" s="195"/>
      <c r="J95" s="190"/>
      <c r="K95" s="190"/>
      <c r="L95" s="196"/>
      <c r="M95" s="197"/>
      <c r="N95" s="198"/>
      <c r="O95" s="198"/>
      <c r="P95" s="198"/>
      <c r="Q95" s="198"/>
      <c r="R95" s="198"/>
      <c r="S95" s="198"/>
      <c r="T95" s="199"/>
      <c r="AT95" s="200" t="s">
        <v>149</v>
      </c>
      <c r="AU95" s="200" t="s">
        <v>82</v>
      </c>
      <c r="AV95" s="13" t="s">
        <v>82</v>
      </c>
      <c r="AW95" s="13" t="s">
        <v>33</v>
      </c>
      <c r="AX95" s="13" t="s">
        <v>72</v>
      </c>
      <c r="AY95" s="200" t="s">
        <v>140</v>
      </c>
    </row>
    <row r="96" spans="2:51" s="13" customFormat="1" ht="11.25">
      <c r="B96" s="189"/>
      <c r="C96" s="190"/>
      <c r="D96" s="191" t="s">
        <v>149</v>
      </c>
      <c r="E96" s="192" t="s">
        <v>19</v>
      </c>
      <c r="F96" s="193" t="s">
        <v>1263</v>
      </c>
      <c r="G96" s="190"/>
      <c r="H96" s="194">
        <v>20</v>
      </c>
      <c r="I96" s="195"/>
      <c r="J96" s="190"/>
      <c r="K96" s="190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149</v>
      </c>
      <c r="AU96" s="200" t="s">
        <v>82</v>
      </c>
      <c r="AV96" s="13" t="s">
        <v>82</v>
      </c>
      <c r="AW96" s="13" t="s">
        <v>33</v>
      </c>
      <c r="AX96" s="13" t="s">
        <v>72</v>
      </c>
      <c r="AY96" s="200" t="s">
        <v>140</v>
      </c>
    </row>
    <row r="97" spans="2:51" s="14" customFormat="1" ht="11.25">
      <c r="B97" s="201"/>
      <c r="C97" s="202"/>
      <c r="D97" s="191" t="s">
        <v>149</v>
      </c>
      <c r="E97" s="203" t="s">
        <v>19</v>
      </c>
      <c r="F97" s="204" t="s">
        <v>157</v>
      </c>
      <c r="G97" s="202"/>
      <c r="H97" s="205">
        <v>326.5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149</v>
      </c>
      <c r="AU97" s="211" t="s">
        <v>82</v>
      </c>
      <c r="AV97" s="14" t="s">
        <v>147</v>
      </c>
      <c r="AW97" s="14" t="s">
        <v>33</v>
      </c>
      <c r="AX97" s="14" t="s">
        <v>80</v>
      </c>
      <c r="AY97" s="211" t="s">
        <v>140</v>
      </c>
    </row>
    <row r="98" spans="1:65" s="2" customFormat="1" ht="36">
      <c r="A98" s="36"/>
      <c r="B98" s="37"/>
      <c r="C98" s="176" t="s">
        <v>158</v>
      </c>
      <c r="D98" s="176" t="s">
        <v>142</v>
      </c>
      <c r="E98" s="177" t="s">
        <v>159</v>
      </c>
      <c r="F98" s="178" t="s">
        <v>160</v>
      </c>
      <c r="G98" s="179" t="s">
        <v>145</v>
      </c>
      <c r="H98" s="180">
        <v>306.5</v>
      </c>
      <c r="I98" s="181"/>
      <c r="J98" s="182">
        <f>ROUND(I98*H98,2)</f>
        <v>0</v>
      </c>
      <c r="K98" s="178" t="s">
        <v>146</v>
      </c>
      <c r="L98" s="41"/>
      <c r="M98" s="183" t="s">
        <v>19</v>
      </c>
      <c r="N98" s="184" t="s">
        <v>43</v>
      </c>
      <c r="O98" s="66"/>
      <c r="P98" s="185">
        <f>O98*H98</f>
        <v>0</v>
      </c>
      <c r="Q98" s="185">
        <v>0</v>
      </c>
      <c r="R98" s="185">
        <f>Q98*H98</f>
        <v>0</v>
      </c>
      <c r="S98" s="185">
        <v>0.33</v>
      </c>
      <c r="T98" s="186">
        <f>S98*H98</f>
        <v>101.14500000000001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147</v>
      </c>
      <c r="AT98" s="187" t="s">
        <v>142</v>
      </c>
      <c r="AU98" s="187" t="s">
        <v>82</v>
      </c>
      <c r="AY98" s="19" t="s">
        <v>140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9" t="s">
        <v>80</v>
      </c>
      <c r="BK98" s="188">
        <f>ROUND(I98*H98,2)</f>
        <v>0</v>
      </c>
      <c r="BL98" s="19" t="s">
        <v>147</v>
      </c>
      <c r="BM98" s="187" t="s">
        <v>1264</v>
      </c>
    </row>
    <row r="99" spans="2:51" s="13" customFormat="1" ht="11.25">
      <c r="B99" s="189"/>
      <c r="C99" s="190"/>
      <c r="D99" s="191" t="s">
        <v>149</v>
      </c>
      <c r="E99" s="192" t="s">
        <v>19</v>
      </c>
      <c r="F99" s="193" t="s">
        <v>1265</v>
      </c>
      <c r="G99" s="190"/>
      <c r="H99" s="194">
        <v>306.5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149</v>
      </c>
      <c r="AU99" s="200" t="s">
        <v>82</v>
      </c>
      <c r="AV99" s="13" t="s">
        <v>82</v>
      </c>
      <c r="AW99" s="13" t="s">
        <v>33</v>
      </c>
      <c r="AX99" s="13" t="s">
        <v>80</v>
      </c>
      <c r="AY99" s="200" t="s">
        <v>140</v>
      </c>
    </row>
    <row r="100" spans="1:65" s="2" customFormat="1" ht="24">
      <c r="A100" s="36"/>
      <c r="B100" s="37"/>
      <c r="C100" s="176" t="s">
        <v>147</v>
      </c>
      <c r="D100" s="176" t="s">
        <v>142</v>
      </c>
      <c r="E100" s="177" t="s">
        <v>168</v>
      </c>
      <c r="F100" s="178" t="s">
        <v>169</v>
      </c>
      <c r="G100" s="179" t="s">
        <v>145</v>
      </c>
      <c r="H100" s="180">
        <v>596</v>
      </c>
      <c r="I100" s="181"/>
      <c r="J100" s="182">
        <f>ROUND(I100*H100,2)</f>
        <v>0</v>
      </c>
      <c r="K100" s="178" t="s">
        <v>146</v>
      </c>
      <c r="L100" s="41"/>
      <c r="M100" s="183" t="s">
        <v>19</v>
      </c>
      <c r="N100" s="184" t="s">
        <v>43</v>
      </c>
      <c r="O100" s="66"/>
      <c r="P100" s="185">
        <f>O100*H100</f>
        <v>0</v>
      </c>
      <c r="Q100" s="185">
        <v>4E-05</v>
      </c>
      <c r="R100" s="185">
        <f>Q100*H100</f>
        <v>0.023840000000000004</v>
      </c>
      <c r="S100" s="185">
        <v>0.092</v>
      </c>
      <c r="T100" s="186">
        <f>S100*H100</f>
        <v>54.832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147</v>
      </c>
      <c r="AT100" s="187" t="s">
        <v>142</v>
      </c>
      <c r="AU100" s="187" t="s">
        <v>82</v>
      </c>
      <c r="AY100" s="19" t="s">
        <v>140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80</v>
      </c>
      <c r="BK100" s="188">
        <f>ROUND(I100*H100,2)</f>
        <v>0</v>
      </c>
      <c r="BL100" s="19" t="s">
        <v>147</v>
      </c>
      <c r="BM100" s="187" t="s">
        <v>1266</v>
      </c>
    </row>
    <row r="101" spans="2:51" s="13" customFormat="1" ht="11.25">
      <c r="B101" s="189"/>
      <c r="C101" s="190"/>
      <c r="D101" s="191" t="s">
        <v>149</v>
      </c>
      <c r="E101" s="192" t="s">
        <v>19</v>
      </c>
      <c r="F101" s="193" t="s">
        <v>1267</v>
      </c>
      <c r="G101" s="190"/>
      <c r="H101" s="194">
        <v>596</v>
      </c>
      <c r="I101" s="195"/>
      <c r="J101" s="190"/>
      <c r="K101" s="190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149</v>
      </c>
      <c r="AU101" s="200" t="s">
        <v>82</v>
      </c>
      <c r="AV101" s="13" t="s">
        <v>82</v>
      </c>
      <c r="AW101" s="13" t="s">
        <v>33</v>
      </c>
      <c r="AX101" s="13" t="s">
        <v>80</v>
      </c>
      <c r="AY101" s="200" t="s">
        <v>140</v>
      </c>
    </row>
    <row r="102" spans="1:65" s="2" customFormat="1" ht="24">
      <c r="A102" s="36"/>
      <c r="B102" s="37"/>
      <c r="C102" s="176" t="s">
        <v>167</v>
      </c>
      <c r="D102" s="176" t="s">
        <v>142</v>
      </c>
      <c r="E102" s="177" t="s">
        <v>173</v>
      </c>
      <c r="F102" s="178" t="s">
        <v>174</v>
      </c>
      <c r="G102" s="179" t="s">
        <v>145</v>
      </c>
      <c r="H102" s="180">
        <v>596</v>
      </c>
      <c r="I102" s="181"/>
      <c r="J102" s="182">
        <f>ROUND(I102*H102,2)</f>
        <v>0</v>
      </c>
      <c r="K102" s="178" t="s">
        <v>146</v>
      </c>
      <c r="L102" s="41"/>
      <c r="M102" s="183" t="s">
        <v>19</v>
      </c>
      <c r="N102" s="184" t="s">
        <v>43</v>
      </c>
      <c r="O102" s="66"/>
      <c r="P102" s="185">
        <f>O102*H102</f>
        <v>0</v>
      </c>
      <c r="Q102" s="185">
        <v>5E-05</v>
      </c>
      <c r="R102" s="185">
        <f>Q102*H102</f>
        <v>0.0298</v>
      </c>
      <c r="S102" s="185">
        <v>0.115</v>
      </c>
      <c r="T102" s="186">
        <f>S102*H102</f>
        <v>68.54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147</v>
      </c>
      <c r="AT102" s="187" t="s">
        <v>142</v>
      </c>
      <c r="AU102" s="187" t="s">
        <v>82</v>
      </c>
      <c r="AY102" s="19" t="s">
        <v>140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80</v>
      </c>
      <c r="BK102" s="188">
        <f>ROUND(I102*H102,2)</f>
        <v>0</v>
      </c>
      <c r="BL102" s="19" t="s">
        <v>147</v>
      </c>
      <c r="BM102" s="187" t="s">
        <v>1268</v>
      </c>
    </row>
    <row r="103" spans="2:51" s="13" customFormat="1" ht="11.25">
      <c r="B103" s="189"/>
      <c r="C103" s="190"/>
      <c r="D103" s="191" t="s">
        <v>149</v>
      </c>
      <c r="E103" s="192" t="s">
        <v>19</v>
      </c>
      <c r="F103" s="193" t="s">
        <v>1269</v>
      </c>
      <c r="G103" s="190"/>
      <c r="H103" s="194">
        <v>596</v>
      </c>
      <c r="I103" s="195"/>
      <c r="J103" s="190"/>
      <c r="K103" s="190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149</v>
      </c>
      <c r="AU103" s="200" t="s">
        <v>82</v>
      </c>
      <c r="AV103" s="13" t="s">
        <v>82</v>
      </c>
      <c r="AW103" s="13" t="s">
        <v>33</v>
      </c>
      <c r="AX103" s="13" t="s">
        <v>80</v>
      </c>
      <c r="AY103" s="200" t="s">
        <v>140</v>
      </c>
    </row>
    <row r="104" spans="1:65" s="2" customFormat="1" ht="24">
      <c r="A104" s="36"/>
      <c r="B104" s="37"/>
      <c r="C104" s="176" t="s">
        <v>172</v>
      </c>
      <c r="D104" s="176" t="s">
        <v>142</v>
      </c>
      <c r="E104" s="177" t="s">
        <v>178</v>
      </c>
      <c r="F104" s="178" t="s">
        <v>179</v>
      </c>
      <c r="G104" s="179" t="s">
        <v>145</v>
      </c>
      <c r="H104" s="180">
        <v>596</v>
      </c>
      <c r="I104" s="181"/>
      <c r="J104" s="182">
        <f>ROUND(I104*H104,2)</f>
        <v>0</v>
      </c>
      <c r="K104" s="178" t="s">
        <v>19</v>
      </c>
      <c r="L104" s="41"/>
      <c r="M104" s="183" t="s">
        <v>19</v>
      </c>
      <c r="N104" s="184" t="s">
        <v>43</v>
      </c>
      <c r="O104" s="66"/>
      <c r="P104" s="185">
        <f>O104*H104</f>
        <v>0</v>
      </c>
      <c r="Q104" s="185">
        <v>9E-05</v>
      </c>
      <c r="R104" s="185">
        <f>Q104*H104</f>
        <v>0.05364</v>
      </c>
      <c r="S104" s="185">
        <v>0.23</v>
      </c>
      <c r="T104" s="186">
        <f>S104*H104</f>
        <v>137.08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147</v>
      </c>
      <c r="AT104" s="187" t="s">
        <v>142</v>
      </c>
      <c r="AU104" s="187" t="s">
        <v>82</v>
      </c>
      <c r="AY104" s="19" t="s">
        <v>140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80</v>
      </c>
      <c r="BK104" s="188">
        <f>ROUND(I104*H104,2)</f>
        <v>0</v>
      </c>
      <c r="BL104" s="19" t="s">
        <v>147</v>
      </c>
      <c r="BM104" s="187" t="s">
        <v>1270</v>
      </c>
    </row>
    <row r="105" spans="2:51" s="13" customFormat="1" ht="11.25">
      <c r="B105" s="189"/>
      <c r="C105" s="190"/>
      <c r="D105" s="191" t="s">
        <v>149</v>
      </c>
      <c r="E105" s="192" t="s">
        <v>19</v>
      </c>
      <c r="F105" s="193" t="s">
        <v>1271</v>
      </c>
      <c r="G105" s="190"/>
      <c r="H105" s="194">
        <v>596</v>
      </c>
      <c r="I105" s="195"/>
      <c r="J105" s="190"/>
      <c r="K105" s="190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149</v>
      </c>
      <c r="AU105" s="200" t="s">
        <v>82</v>
      </c>
      <c r="AV105" s="13" t="s">
        <v>82</v>
      </c>
      <c r="AW105" s="13" t="s">
        <v>33</v>
      </c>
      <c r="AX105" s="13" t="s">
        <v>80</v>
      </c>
      <c r="AY105" s="200" t="s">
        <v>140</v>
      </c>
    </row>
    <row r="106" spans="1:65" s="2" customFormat="1" ht="21.75" customHeight="1">
      <c r="A106" s="36"/>
      <c r="B106" s="37"/>
      <c r="C106" s="176" t="s">
        <v>177</v>
      </c>
      <c r="D106" s="176" t="s">
        <v>142</v>
      </c>
      <c r="E106" s="177" t="s">
        <v>1272</v>
      </c>
      <c r="F106" s="178" t="s">
        <v>1273</v>
      </c>
      <c r="G106" s="179" t="s">
        <v>1018</v>
      </c>
      <c r="H106" s="180">
        <v>1</v>
      </c>
      <c r="I106" s="181"/>
      <c r="J106" s="182">
        <f>ROUND(I106*H106,2)</f>
        <v>0</v>
      </c>
      <c r="K106" s="178" t="s">
        <v>19</v>
      </c>
      <c r="L106" s="41"/>
      <c r="M106" s="183" t="s">
        <v>19</v>
      </c>
      <c r="N106" s="184" t="s">
        <v>43</v>
      </c>
      <c r="O106" s="66"/>
      <c r="P106" s="185">
        <f>O106*H106</f>
        <v>0</v>
      </c>
      <c r="Q106" s="185">
        <v>0.00732</v>
      </c>
      <c r="R106" s="185">
        <f>Q106*H106</f>
        <v>0.00732</v>
      </c>
      <c r="S106" s="185">
        <v>0</v>
      </c>
      <c r="T106" s="18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147</v>
      </c>
      <c r="AT106" s="187" t="s">
        <v>142</v>
      </c>
      <c r="AU106" s="187" t="s">
        <v>82</v>
      </c>
      <c r="AY106" s="19" t="s">
        <v>140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9" t="s">
        <v>80</v>
      </c>
      <c r="BK106" s="188">
        <f>ROUND(I106*H106,2)</f>
        <v>0</v>
      </c>
      <c r="BL106" s="19" t="s">
        <v>147</v>
      </c>
      <c r="BM106" s="187" t="s">
        <v>1274</v>
      </c>
    </row>
    <row r="107" spans="1:65" s="2" customFormat="1" ht="16.5" customHeight="1">
      <c r="A107" s="36"/>
      <c r="B107" s="37"/>
      <c r="C107" s="176" t="s">
        <v>182</v>
      </c>
      <c r="D107" s="176" t="s">
        <v>142</v>
      </c>
      <c r="E107" s="177" t="s">
        <v>183</v>
      </c>
      <c r="F107" s="178" t="s">
        <v>184</v>
      </c>
      <c r="G107" s="179" t="s">
        <v>185</v>
      </c>
      <c r="H107" s="180">
        <v>300</v>
      </c>
      <c r="I107" s="181"/>
      <c r="J107" s="182">
        <f>ROUND(I107*H107,2)</f>
        <v>0</v>
      </c>
      <c r="K107" s="178" t="s">
        <v>146</v>
      </c>
      <c r="L107" s="41"/>
      <c r="M107" s="183" t="s">
        <v>19</v>
      </c>
      <c r="N107" s="184" t="s">
        <v>43</v>
      </c>
      <c r="O107" s="66"/>
      <c r="P107" s="185">
        <f>O107*H107</f>
        <v>0</v>
      </c>
      <c r="Q107" s="185">
        <v>3E-05</v>
      </c>
      <c r="R107" s="185">
        <f>Q107*H107</f>
        <v>0.009000000000000001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147</v>
      </c>
      <c r="AT107" s="187" t="s">
        <v>142</v>
      </c>
      <c r="AU107" s="187" t="s">
        <v>82</v>
      </c>
      <c r="AY107" s="19" t="s">
        <v>140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80</v>
      </c>
      <c r="BK107" s="188">
        <f>ROUND(I107*H107,2)</f>
        <v>0</v>
      </c>
      <c r="BL107" s="19" t="s">
        <v>147</v>
      </c>
      <c r="BM107" s="187" t="s">
        <v>1275</v>
      </c>
    </row>
    <row r="108" spans="1:65" s="2" customFormat="1" ht="24">
      <c r="A108" s="36"/>
      <c r="B108" s="37"/>
      <c r="C108" s="176" t="s">
        <v>187</v>
      </c>
      <c r="D108" s="176" t="s">
        <v>142</v>
      </c>
      <c r="E108" s="177" t="s">
        <v>188</v>
      </c>
      <c r="F108" s="178" t="s">
        <v>189</v>
      </c>
      <c r="G108" s="179" t="s">
        <v>190</v>
      </c>
      <c r="H108" s="180">
        <v>41</v>
      </c>
      <c r="I108" s="181"/>
      <c r="J108" s="182">
        <f>ROUND(I108*H108,2)</f>
        <v>0</v>
      </c>
      <c r="K108" s="178" t="s">
        <v>146</v>
      </c>
      <c r="L108" s="41"/>
      <c r="M108" s="183" t="s">
        <v>19</v>
      </c>
      <c r="N108" s="184" t="s">
        <v>43</v>
      </c>
      <c r="O108" s="66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147</v>
      </c>
      <c r="AT108" s="187" t="s">
        <v>142</v>
      </c>
      <c r="AU108" s="187" t="s">
        <v>82</v>
      </c>
      <c r="AY108" s="19" t="s">
        <v>140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80</v>
      </c>
      <c r="BK108" s="188">
        <f>ROUND(I108*H108,2)</f>
        <v>0</v>
      </c>
      <c r="BL108" s="19" t="s">
        <v>147</v>
      </c>
      <c r="BM108" s="187" t="s">
        <v>1276</v>
      </c>
    </row>
    <row r="109" spans="1:65" s="2" customFormat="1" ht="48">
      <c r="A109" s="36"/>
      <c r="B109" s="37"/>
      <c r="C109" s="176" t="s">
        <v>192</v>
      </c>
      <c r="D109" s="176" t="s">
        <v>142</v>
      </c>
      <c r="E109" s="177" t="s">
        <v>193</v>
      </c>
      <c r="F109" s="178" t="s">
        <v>194</v>
      </c>
      <c r="G109" s="179" t="s">
        <v>195</v>
      </c>
      <c r="H109" s="180">
        <v>18.7</v>
      </c>
      <c r="I109" s="181"/>
      <c r="J109" s="182">
        <f>ROUND(I109*H109,2)</f>
        <v>0</v>
      </c>
      <c r="K109" s="178" t="s">
        <v>146</v>
      </c>
      <c r="L109" s="41"/>
      <c r="M109" s="183" t="s">
        <v>19</v>
      </c>
      <c r="N109" s="184" t="s">
        <v>43</v>
      </c>
      <c r="O109" s="66"/>
      <c r="P109" s="185">
        <f>O109*H109</f>
        <v>0</v>
      </c>
      <c r="Q109" s="185">
        <v>0.00868</v>
      </c>
      <c r="R109" s="185">
        <f>Q109*H109</f>
        <v>0.162316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147</v>
      </c>
      <c r="AT109" s="187" t="s">
        <v>142</v>
      </c>
      <c r="AU109" s="187" t="s">
        <v>82</v>
      </c>
      <c r="AY109" s="19" t="s">
        <v>140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80</v>
      </c>
      <c r="BK109" s="188">
        <f>ROUND(I109*H109,2)</f>
        <v>0</v>
      </c>
      <c r="BL109" s="19" t="s">
        <v>147</v>
      </c>
      <c r="BM109" s="187" t="s">
        <v>1277</v>
      </c>
    </row>
    <row r="110" spans="2:51" s="13" customFormat="1" ht="11.25">
      <c r="B110" s="189"/>
      <c r="C110" s="190"/>
      <c r="D110" s="191" t="s">
        <v>149</v>
      </c>
      <c r="E110" s="192" t="s">
        <v>19</v>
      </c>
      <c r="F110" s="193" t="s">
        <v>1278</v>
      </c>
      <c r="G110" s="190"/>
      <c r="H110" s="194">
        <v>5.5</v>
      </c>
      <c r="I110" s="195"/>
      <c r="J110" s="190"/>
      <c r="K110" s="190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149</v>
      </c>
      <c r="AU110" s="200" t="s">
        <v>82</v>
      </c>
      <c r="AV110" s="13" t="s">
        <v>82</v>
      </c>
      <c r="AW110" s="13" t="s">
        <v>33</v>
      </c>
      <c r="AX110" s="13" t="s">
        <v>72</v>
      </c>
      <c r="AY110" s="200" t="s">
        <v>140</v>
      </c>
    </row>
    <row r="111" spans="2:51" s="13" customFormat="1" ht="11.25">
      <c r="B111" s="189"/>
      <c r="C111" s="190"/>
      <c r="D111" s="191" t="s">
        <v>149</v>
      </c>
      <c r="E111" s="192" t="s">
        <v>19</v>
      </c>
      <c r="F111" s="193" t="s">
        <v>1279</v>
      </c>
      <c r="G111" s="190"/>
      <c r="H111" s="194">
        <v>13.2</v>
      </c>
      <c r="I111" s="195"/>
      <c r="J111" s="190"/>
      <c r="K111" s="190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149</v>
      </c>
      <c r="AU111" s="200" t="s">
        <v>82</v>
      </c>
      <c r="AV111" s="13" t="s">
        <v>82</v>
      </c>
      <c r="AW111" s="13" t="s">
        <v>33</v>
      </c>
      <c r="AX111" s="13" t="s">
        <v>72</v>
      </c>
      <c r="AY111" s="200" t="s">
        <v>140</v>
      </c>
    </row>
    <row r="112" spans="2:51" s="14" customFormat="1" ht="11.25">
      <c r="B112" s="201"/>
      <c r="C112" s="202"/>
      <c r="D112" s="191" t="s">
        <v>149</v>
      </c>
      <c r="E112" s="203" t="s">
        <v>19</v>
      </c>
      <c r="F112" s="204" t="s">
        <v>157</v>
      </c>
      <c r="G112" s="202"/>
      <c r="H112" s="205">
        <v>18.7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149</v>
      </c>
      <c r="AU112" s="211" t="s">
        <v>82</v>
      </c>
      <c r="AV112" s="14" t="s">
        <v>147</v>
      </c>
      <c r="AW112" s="14" t="s">
        <v>33</v>
      </c>
      <c r="AX112" s="14" t="s">
        <v>80</v>
      </c>
      <c r="AY112" s="211" t="s">
        <v>140</v>
      </c>
    </row>
    <row r="113" spans="1:65" s="2" customFormat="1" ht="48">
      <c r="A113" s="36"/>
      <c r="B113" s="37"/>
      <c r="C113" s="176" t="s">
        <v>199</v>
      </c>
      <c r="D113" s="176" t="s">
        <v>142</v>
      </c>
      <c r="E113" s="177" t="s">
        <v>1280</v>
      </c>
      <c r="F113" s="178" t="s">
        <v>1281</v>
      </c>
      <c r="G113" s="179" t="s">
        <v>195</v>
      </c>
      <c r="H113" s="180">
        <v>1.1</v>
      </c>
      <c r="I113" s="181"/>
      <c r="J113" s="182">
        <f>ROUND(I113*H113,2)</f>
        <v>0</v>
      </c>
      <c r="K113" s="178" t="s">
        <v>146</v>
      </c>
      <c r="L113" s="41"/>
      <c r="M113" s="183" t="s">
        <v>19</v>
      </c>
      <c r="N113" s="184" t="s">
        <v>43</v>
      </c>
      <c r="O113" s="66"/>
      <c r="P113" s="185">
        <f>O113*H113</f>
        <v>0</v>
      </c>
      <c r="Q113" s="185">
        <v>0.0369</v>
      </c>
      <c r="R113" s="185">
        <f>Q113*H113</f>
        <v>0.04059000000000001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147</v>
      </c>
      <c r="AT113" s="187" t="s">
        <v>142</v>
      </c>
      <c r="AU113" s="187" t="s">
        <v>82</v>
      </c>
      <c r="AY113" s="19" t="s">
        <v>140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80</v>
      </c>
      <c r="BK113" s="188">
        <f>ROUND(I113*H113,2)</f>
        <v>0</v>
      </c>
      <c r="BL113" s="19" t="s">
        <v>147</v>
      </c>
      <c r="BM113" s="187" t="s">
        <v>1282</v>
      </c>
    </row>
    <row r="114" spans="2:51" s="13" customFormat="1" ht="11.25">
      <c r="B114" s="189"/>
      <c r="C114" s="190"/>
      <c r="D114" s="191" t="s">
        <v>149</v>
      </c>
      <c r="E114" s="192" t="s">
        <v>19</v>
      </c>
      <c r="F114" s="193" t="s">
        <v>1283</v>
      </c>
      <c r="G114" s="190"/>
      <c r="H114" s="194">
        <v>1.1</v>
      </c>
      <c r="I114" s="195"/>
      <c r="J114" s="190"/>
      <c r="K114" s="190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149</v>
      </c>
      <c r="AU114" s="200" t="s">
        <v>82</v>
      </c>
      <c r="AV114" s="13" t="s">
        <v>82</v>
      </c>
      <c r="AW114" s="13" t="s">
        <v>33</v>
      </c>
      <c r="AX114" s="13" t="s">
        <v>72</v>
      </c>
      <c r="AY114" s="200" t="s">
        <v>140</v>
      </c>
    </row>
    <row r="115" spans="2:51" s="14" customFormat="1" ht="11.25">
      <c r="B115" s="201"/>
      <c r="C115" s="202"/>
      <c r="D115" s="191" t="s">
        <v>149</v>
      </c>
      <c r="E115" s="203" t="s">
        <v>19</v>
      </c>
      <c r="F115" s="204" t="s">
        <v>157</v>
      </c>
      <c r="G115" s="202"/>
      <c r="H115" s="205">
        <v>1.1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149</v>
      </c>
      <c r="AU115" s="211" t="s">
        <v>82</v>
      </c>
      <c r="AV115" s="14" t="s">
        <v>147</v>
      </c>
      <c r="AW115" s="14" t="s">
        <v>33</v>
      </c>
      <c r="AX115" s="14" t="s">
        <v>80</v>
      </c>
      <c r="AY115" s="211" t="s">
        <v>140</v>
      </c>
    </row>
    <row r="116" spans="1:65" s="2" customFormat="1" ht="48">
      <c r="A116" s="36"/>
      <c r="B116" s="37"/>
      <c r="C116" s="176" t="s">
        <v>205</v>
      </c>
      <c r="D116" s="176" t="s">
        <v>142</v>
      </c>
      <c r="E116" s="177" t="s">
        <v>200</v>
      </c>
      <c r="F116" s="178" t="s">
        <v>201</v>
      </c>
      <c r="G116" s="179" t="s">
        <v>195</v>
      </c>
      <c r="H116" s="180">
        <v>2.2</v>
      </c>
      <c r="I116" s="181"/>
      <c r="J116" s="182">
        <f>ROUND(I116*H116,2)</f>
        <v>0</v>
      </c>
      <c r="K116" s="178" t="s">
        <v>146</v>
      </c>
      <c r="L116" s="41"/>
      <c r="M116" s="183" t="s">
        <v>19</v>
      </c>
      <c r="N116" s="184" t="s">
        <v>43</v>
      </c>
      <c r="O116" s="66"/>
      <c r="P116" s="185">
        <f>O116*H116</f>
        <v>0</v>
      </c>
      <c r="Q116" s="185">
        <v>0.01269</v>
      </c>
      <c r="R116" s="185">
        <f>Q116*H116</f>
        <v>0.027918000000000002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147</v>
      </c>
      <c r="AT116" s="187" t="s">
        <v>142</v>
      </c>
      <c r="AU116" s="187" t="s">
        <v>82</v>
      </c>
      <c r="AY116" s="19" t="s">
        <v>140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80</v>
      </c>
      <c r="BK116" s="188">
        <f>ROUND(I116*H116,2)</f>
        <v>0</v>
      </c>
      <c r="BL116" s="19" t="s">
        <v>147</v>
      </c>
      <c r="BM116" s="187" t="s">
        <v>1284</v>
      </c>
    </row>
    <row r="117" spans="2:51" s="13" customFormat="1" ht="11.25">
      <c r="B117" s="189"/>
      <c r="C117" s="190"/>
      <c r="D117" s="191" t="s">
        <v>149</v>
      </c>
      <c r="E117" s="192" t="s">
        <v>19</v>
      </c>
      <c r="F117" s="193" t="s">
        <v>1285</v>
      </c>
      <c r="G117" s="190"/>
      <c r="H117" s="194">
        <v>1.1</v>
      </c>
      <c r="I117" s="195"/>
      <c r="J117" s="190"/>
      <c r="K117" s="190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149</v>
      </c>
      <c r="AU117" s="200" t="s">
        <v>82</v>
      </c>
      <c r="AV117" s="13" t="s">
        <v>82</v>
      </c>
      <c r="AW117" s="13" t="s">
        <v>33</v>
      </c>
      <c r="AX117" s="13" t="s">
        <v>72</v>
      </c>
      <c r="AY117" s="200" t="s">
        <v>140</v>
      </c>
    </row>
    <row r="118" spans="2:51" s="13" customFormat="1" ht="11.25">
      <c r="B118" s="189"/>
      <c r="C118" s="190"/>
      <c r="D118" s="191" t="s">
        <v>149</v>
      </c>
      <c r="E118" s="192" t="s">
        <v>19</v>
      </c>
      <c r="F118" s="193" t="s">
        <v>1286</v>
      </c>
      <c r="G118" s="190"/>
      <c r="H118" s="194">
        <v>1.1</v>
      </c>
      <c r="I118" s="195"/>
      <c r="J118" s="190"/>
      <c r="K118" s="190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149</v>
      </c>
      <c r="AU118" s="200" t="s">
        <v>82</v>
      </c>
      <c r="AV118" s="13" t="s">
        <v>82</v>
      </c>
      <c r="AW118" s="13" t="s">
        <v>33</v>
      </c>
      <c r="AX118" s="13" t="s">
        <v>72</v>
      </c>
      <c r="AY118" s="200" t="s">
        <v>140</v>
      </c>
    </row>
    <row r="119" spans="2:51" s="14" customFormat="1" ht="11.25">
      <c r="B119" s="201"/>
      <c r="C119" s="202"/>
      <c r="D119" s="191" t="s">
        <v>149</v>
      </c>
      <c r="E119" s="203" t="s">
        <v>19</v>
      </c>
      <c r="F119" s="204" t="s">
        <v>157</v>
      </c>
      <c r="G119" s="202"/>
      <c r="H119" s="205">
        <v>2.2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149</v>
      </c>
      <c r="AU119" s="211" t="s">
        <v>82</v>
      </c>
      <c r="AV119" s="14" t="s">
        <v>147</v>
      </c>
      <c r="AW119" s="14" t="s">
        <v>33</v>
      </c>
      <c r="AX119" s="14" t="s">
        <v>80</v>
      </c>
      <c r="AY119" s="211" t="s">
        <v>140</v>
      </c>
    </row>
    <row r="120" spans="1:65" s="2" customFormat="1" ht="48">
      <c r="A120" s="36"/>
      <c r="B120" s="37"/>
      <c r="C120" s="176" t="s">
        <v>212</v>
      </c>
      <c r="D120" s="176" t="s">
        <v>142</v>
      </c>
      <c r="E120" s="177" t="s">
        <v>206</v>
      </c>
      <c r="F120" s="178" t="s">
        <v>207</v>
      </c>
      <c r="G120" s="179" t="s">
        <v>195</v>
      </c>
      <c r="H120" s="180">
        <v>6.6</v>
      </c>
      <c r="I120" s="181"/>
      <c r="J120" s="182">
        <f>ROUND(I120*H120,2)</f>
        <v>0</v>
      </c>
      <c r="K120" s="178" t="s">
        <v>146</v>
      </c>
      <c r="L120" s="41"/>
      <c r="M120" s="183" t="s">
        <v>19</v>
      </c>
      <c r="N120" s="184" t="s">
        <v>43</v>
      </c>
      <c r="O120" s="66"/>
      <c r="P120" s="185">
        <f>O120*H120</f>
        <v>0</v>
      </c>
      <c r="Q120" s="185">
        <v>0.0369</v>
      </c>
      <c r="R120" s="185">
        <f>Q120*H120</f>
        <v>0.24354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147</v>
      </c>
      <c r="AT120" s="187" t="s">
        <v>142</v>
      </c>
      <c r="AU120" s="187" t="s">
        <v>82</v>
      </c>
      <c r="AY120" s="19" t="s">
        <v>140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80</v>
      </c>
      <c r="BK120" s="188">
        <f>ROUND(I120*H120,2)</f>
        <v>0</v>
      </c>
      <c r="BL120" s="19" t="s">
        <v>147</v>
      </c>
      <c r="BM120" s="187" t="s">
        <v>1287</v>
      </c>
    </row>
    <row r="121" spans="2:51" s="13" customFormat="1" ht="11.25">
      <c r="B121" s="189"/>
      <c r="C121" s="190"/>
      <c r="D121" s="191" t="s">
        <v>149</v>
      </c>
      <c r="E121" s="192" t="s">
        <v>19</v>
      </c>
      <c r="F121" s="193" t="s">
        <v>1288</v>
      </c>
      <c r="G121" s="190"/>
      <c r="H121" s="194">
        <v>3.3</v>
      </c>
      <c r="I121" s="195"/>
      <c r="J121" s="190"/>
      <c r="K121" s="190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149</v>
      </c>
      <c r="AU121" s="200" t="s">
        <v>82</v>
      </c>
      <c r="AV121" s="13" t="s">
        <v>82</v>
      </c>
      <c r="AW121" s="13" t="s">
        <v>33</v>
      </c>
      <c r="AX121" s="13" t="s">
        <v>72</v>
      </c>
      <c r="AY121" s="200" t="s">
        <v>140</v>
      </c>
    </row>
    <row r="122" spans="2:51" s="13" customFormat="1" ht="11.25">
      <c r="B122" s="189"/>
      <c r="C122" s="190"/>
      <c r="D122" s="191" t="s">
        <v>149</v>
      </c>
      <c r="E122" s="192" t="s">
        <v>19</v>
      </c>
      <c r="F122" s="193" t="s">
        <v>1289</v>
      </c>
      <c r="G122" s="190"/>
      <c r="H122" s="194">
        <v>1.1</v>
      </c>
      <c r="I122" s="195"/>
      <c r="J122" s="190"/>
      <c r="K122" s="190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149</v>
      </c>
      <c r="AU122" s="200" t="s">
        <v>82</v>
      </c>
      <c r="AV122" s="13" t="s">
        <v>82</v>
      </c>
      <c r="AW122" s="13" t="s">
        <v>33</v>
      </c>
      <c r="AX122" s="13" t="s">
        <v>72</v>
      </c>
      <c r="AY122" s="200" t="s">
        <v>140</v>
      </c>
    </row>
    <row r="123" spans="2:51" s="13" customFormat="1" ht="11.25">
      <c r="B123" s="189"/>
      <c r="C123" s="190"/>
      <c r="D123" s="191" t="s">
        <v>149</v>
      </c>
      <c r="E123" s="192" t="s">
        <v>19</v>
      </c>
      <c r="F123" s="193" t="s">
        <v>1290</v>
      </c>
      <c r="G123" s="190"/>
      <c r="H123" s="194">
        <v>2.2</v>
      </c>
      <c r="I123" s="195"/>
      <c r="J123" s="190"/>
      <c r="K123" s="190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149</v>
      </c>
      <c r="AU123" s="200" t="s">
        <v>82</v>
      </c>
      <c r="AV123" s="13" t="s">
        <v>82</v>
      </c>
      <c r="AW123" s="13" t="s">
        <v>33</v>
      </c>
      <c r="AX123" s="13" t="s">
        <v>72</v>
      </c>
      <c r="AY123" s="200" t="s">
        <v>140</v>
      </c>
    </row>
    <row r="124" spans="2:51" s="14" customFormat="1" ht="11.25">
      <c r="B124" s="201"/>
      <c r="C124" s="202"/>
      <c r="D124" s="191" t="s">
        <v>149</v>
      </c>
      <c r="E124" s="203" t="s">
        <v>19</v>
      </c>
      <c r="F124" s="204" t="s">
        <v>157</v>
      </c>
      <c r="G124" s="202"/>
      <c r="H124" s="205">
        <v>6.6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149</v>
      </c>
      <c r="AU124" s="211" t="s">
        <v>82</v>
      </c>
      <c r="AV124" s="14" t="s">
        <v>147</v>
      </c>
      <c r="AW124" s="14" t="s">
        <v>33</v>
      </c>
      <c r="AX124" s="14" t="s">
        <v>80</v>
      </c>
      <c r="AY124" s="211" t="s">
        <v>140</v>
      </c>
    </row>
    <row r="125" spans="1:65" s="2" customFormat="1" ht="24">
      <c r="A125" s="36"/>
      <c r="B125" s="37"/>
      <c r="C125" s="176" t="s">
        <v>217</v>
      </c>
      <c r="D125" s="176" t="s">
        <v>142</v>
      </c>
      <c r="E125" s="177" t="s">
        <v>218</v>
      </c>
      <c r="F125" s="178" t="s">
        <v>219</v>
      </c>
      <c r="G125" s="179" t="s">
        <v>95</v>
      </c>
      <c r="H125" s="180">
        <v>368.463</v>
      </c>
      <c r="I125" s="181"/>
      <c r="J125" s="182">
        <f>ROUND(I125*H125,2)</f>
        <v>0</v>
      </c>
      <c r="K125" s="178" t="s">
        <v>146</v>
      </c>
      <c r="L125" s="41"/>
      <c r="M125" s="183" t="s">
        <v>19</v>
      </c>
      <c r="N125" s="184" t="s">
        <v>43</v>
      </c>
      <c r="O125" s="66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147</v>
      </c>
      <c r="AT125" s="187" t="s">
        <v>142</v>
      </c>
      <c r="AU125" s="187" t="s">
        <v>82</v>
      </c>
      <c r="AY125" s="19" t="s">
        <v>140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80</v>
      </c>
      <c r="BK125" s="188">
        <f>ROUND(I125*H125,2)</f>
        <v>0</v>
      </c>
      <c r="BL125" s="19" t="s">
        <v>147</v>
      </c>
      <c r="BM125" s="187" t="s">
        <v>1291</v>
      </c>
    </row>
    <row r="126" spans="2:51" s="15" customFormat="1" ht="11.25">
      <c r="B126" s="212"/>
      <c r="C126" s="213"/>
      <c r="D126" s="191" t="s">
        <v>149</v>
      </c>
      <c r="E126" s="214" t="s">
        <v>19</v>
      </c>
      <c r="F126" s="215" t="s">
        <v>1292</v>
      </c>
      <c r="G126" s="213"/>
      <c r="H126" s="214" t="s">
        <v>19</v>
      </c>
      <c r="I126" s="216"/>
      <c r="J126" s="213"/>
      <c r="K126" s="213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149</v>
      </c>
      <c r="AU126" s="221" t="s">
        <v>82</v>
      </c>
      <c r="AV126" s="15" t="s">
        <v>80</v>
      </c>
      <c r="AW126" s="15" t="s">
        <v>33</v>
      </c>
      <c r="AX126" s="15" t="s">
        <v>72</v>
      </c>
      <c r="AY126" s="221" t="s">
        <v>140</v>
      </c>
    </row>
    <row r="127" spans="2:51" s="13" customFormat="1" ht="11.25">
      <c r="B127" s="189"/>
      <c r="C127" s="190"/>
      <c r="D127" s="191" t="s">
        <v>149</v>
      </c>
      <c r="E127" s="192" t="s">
        <v>19</v>
      </c>
      <c r="F127" s="193" t="s">
        <v>1293</v>
      </c>
      <c r="G127" s="190"/>
      <c r="H127" s="194">
        <v>367.052</v>
      </c>
      <c r="I127" s="195"/>
      <c r="J127" s="190"/>
      <c r="K127" s="190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149</v>
      </c>
      <c r="AU127" s="200" t="s">
        <v>82</v>
      </c>
      <c r="AV127" s="13" t="s">
        <v>82</v>
      </c>
      <c r="AW127" s="13" t="s">
        <v>33</v>
      </c>
      <c r="AX127" s="13" t="s">
        <v>72</v>
      </c>
      <c r="AY127" s="200" t="s">
        <v>140</v>
      </c>
    </row>
    <row r="128" spans="2:51" s="13" customFormat="1" ht="11.25">
      <c r="B128" s="189"/>
      <c r="C128" s="190"/>
      <c r="D128" s="191" t="s">
        <v>149</v>
      </c>
      <c r="E128" s="192" t="s">
        <v>19</v>
      </c>
      <c r="F128" s="193" t="s">
        <v>1294</v>
      </c>
      <c r="G128" s="190"/>
      <c r="H128" s="194">
        <v>205.969</v>
      </c>
      <c r="I128" s="195"/>
      <c r="J128" s="190"/>
      <c r="K128" s="190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149</v>
      </c>
      <c r="AU128" s="200" t="s">
        <v>82</v>
      </c>
      <c r="AV128" s="13" t="s">
        <v>82</v>
      </c>
      <c r="AW128" s="13" t="s">
        <v>33</v>
      </c>
      <c r="AX128" s="13" t="s">
        <v>72</v>
      </c>
      <c r="AY128" s="200" t="s">
        <v>140</v>
      </c>
    </row>
    <row r="129" spans="2:51" s="13" customFormat="1" ht="11.25">
      <c r="B129" s="189"/>
      <c r="C129" s="190"/>
      <c r="D129" s="191" t="s">
        <v>149</v>
      </c>
      <c r="E129" s="192" t="s">
        <v>19</v>
      </c>
      <c r="F129" s="193" t="s">
        <v>1295</v>
      </c>
      <c r="G129" s="190"/>
      <c r="H129" s="194">
        <v>101.21</v>
      </c>
      <c r="I129" s="195"/>
      <c r="J129" s="190"/>
      <c r="K129" s="190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149</v>
      </c>
      <c r="AU129" s="200" t="s">
        <v>82</v>
      </c>
      <c r="AV129" s="13" t="s">
        <v>82</v>
      </c>
      <c r="AW129" s="13" t="s">
        <v>33</v>
      </c>
      <c r="AX129" s="13" t="s">
        <v>72</v>
      </c>
      <c r="AY129" s="200" t="s">
        <v>140</v>
      </c>
    </row>
    <row r="130" spans="2:51" s="13" customFormat="1" ht="11.25">
      <c r="B130" s="189"/>
      <c r="C130" s="190"/>
      <c r="D130" s="191" t="s">
        <v>149</v>
      </c>
      <c r="E130" s="192" t="s">
        <v>19</v>
      </c>
      <c r="F130" s="193" t="s">
        <v>1296</v>
      </c>
      <c r="G130" s="190"/>
      <c r="H130" s="194">
        <v>11.946</v>
      </c>
      <c r="I130" s="195"/>
      <c r="J130" s="190"/>
      <c r="K130" s="190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149</v>
      </c>
      <c r="AU130" s="200" t="s">
        <v>82</v>
      </c>
      <c r="AV130" s="13" t="s">
        <v>82</v>
      </c>
      <c r="AW130" s="13" t="s">
        <v>33</v>
      </c>
      <c r="AX130" s="13" t="s">
        <v>72</v>
      </c>
      <c r="AY130" s="200" t="s">
        <v>140</v>
      </c>
    </row>
    <row r="131" spans="2:51" s="15" customFormat="1" ht="11.25">
      <c r="B131" s="212"/>
      <c r="C131" s="213"/>
      <c r="D131" s="191" t="s">
        <v>149</v>
      </c>
      <c r="E131" s="214" t="s">
        <v>19</v>
      </c>
      <c r="F131" s="215" t="s">
        <v>1297</v>
      </c>
      <c r="G131" s="213"/>
      <c r="H131" s="214" t="s">
        <v>19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149</v>
      </c>
      <c r="AU131" s="221" t="s">
        <v>82</v>
      </c>
      <c r="AV131" s="15" t="s">
        <v>80</v>
      </c>
      <c r="AW131" s="15" t="s">
        <v>33</v>
      </c>
      <c r="AX131" s="15" t="s">
        <v>72</v>
      </c>
      <c r="AY131" s="221" t="s">
        <v>140</v>
      </c>
    </row>
    <row r="132" spans="2:51" s="13" customFormat="1" ht="11.25">
      <c r="B132" s="189"/>
      <c r="C132" s="190"/>
      <c r="D132" s="191" t="s">
        <v>149</v>
      </c>
      <c r="E132" s="192" t="s">
        <v>19</v>
      </c>
      <c r="F132" s="193" t="s">
        <v>1298</v>
      </c>
      <c r="G132" s="190"/>
      <c r="H132" s="194">
        <v>40.95</v>
      </c>
      <c r="I132" s="195"/>
      <c r="J132" s="190"/>
      <c r="K132" s="190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149</v>
      </c>
      <c r="AU132" s="200" t="s">
        <v>82</v>
      </c>
      <c r="AV132" s="13" t="s">
        <v>82</v>
      </c>
      <c r="AW132" s="13" t="s">
        <v>33</v>
      </c>
      <c r="AX132" s="13" t="s">
        <v>72</v>
      </c>
      <c r="AY132" s="200" t="s">
        <v>140</v>
      </c>
    </row>
    <row r="133" spans="2:51" s="13" customFormat="1" ht="11.25">
      <c r="B133" s="189"/>
      <c r="C133" s="190"/>
      <c r="D133" s="191" t="s">
        <v>149</v>
      </c>
      <c r="E133" s="192" t="s">
        <v>19</v>
      </c>
      <c r="F133" s="193" t="s">
        <v>1299</v>
      </c>
      <c r="G133" s="190"/>
      <c r="H133" s="194">
        <v>25.34</v>
      </c>
      <c r="I133" s="195"/>
      <c r="J133" s="190"/>
      <c r="K133" s="190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149</v>
      </c>
      <c r="AU133" s="200" t="s">
        <v>82</v>
      </c>
      <c r="AV133" s="13" t="s">
        <v>82</v>
      </c>
      <c r="AW133" s="13" t="s">
        <v>33</v>
      </c>
      <c r="AX133" s="13" t="s">
        <v>72</v>
      </c>
      <c r="AY133" s="200" t="s">
        <v>140</v>
      </c>
    </row>
    <row r="134" spans="2:51" s="13" customFormat="1" ht="11.25">
      <c r="B134" s="189"/>
      <c r="C134" s="190"/>
      <c r="D134" s="191" t="s">
        <v>149</v>
      </c>
      <c r="E134" s="192" t="s">
        <v>19</v>
      </c>
      <c r="F134" s="193" t="s">
        <v>1300</v>
      </c>
      <c r="G134" s="190"/>
      <c r="H134" s="194">
        <v>19.688</v>
      </c>
      <c r="I134" s="195"/>
      <c r="J134" s="190"/>
      <c r="K134" s="190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149</v>
      </c>
      <c r="AU134" s="200" t="s">
        <v>82</v>
      </c>
      <c r="AV134" s="13" t="s">
        <v>82</v>
      </c>
      <c r="AW134" s="13" t="s">
        <v>33</v>
      </c>
      <c r="AX134" s="13" t="s">
        <v>72</v>
      </c>
      <c r="AY134" s="200" t="s">
        <v>140</v>
      </c>
    </row>
    <row r="135" spans="2:51" s="15" customFormat="1" ht="11.25">
      <c r="B135" s="212"/>
      <c r="C135" s="213"/>
      <c r="D135" s="191" t="s">
        <v>149</v>
      </c>
      <c r="E135" s="214" t="s">
        <v>19</v>
      </c>
      <c r="F135" s="215" t="s">
        <v>1301</v>
      </c>
      <c r="G135" s="213"/>
      <c r="H135" s="214" t="s">
        <v>19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149</v>
      </c>
      <c r="AU135" s="221" t="s">
        <v>82</v>
      </c>
      <c r="AV135" s="15" t="s">
        <v>80</v>
      </c>
      <c r="AW135" s="15" t="s">
        <v>33</v>
      </c>
      <c r="AX135" s="15" t="s">
        <v>72</v>
      </c>
      <c r="AY135" s="221" t="s">
        <v>140</v>
      </c>
    </row>
    <row r="136" spans="2:51" s="13" customFormat="1" ht="11.25">
      <c r="B136" s="189"/>
      <c r="C136" s="190"/>
      <c r="D136" s="191" t="s">
        <v>149</v>
      </c>
      <c r="E136" s="192" t="s">
        <v>19</v>
      </c>
      <c r="F136" s="193" t="s">
        <v>1302</v>
      </c>
      <c r="G136" s="190"/>
      <c r="H136" s="194">
        <v>-153.25</v>
      </c>
      <c r="I136" s="195"/>
      <c r="J136" s="190"/>
      <c r="K136" s="190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149</v>
      </c>
      <c r="AU136" s="200" t="s">
        <v>82</v>
      </c>
      <c r="AV136" s="13" t="s">
        <v>82</v>
      </c>
      <c r="AW136" s="13" t="s">
        <v>33</v>
      </c>
      <c r="AX136" s="13" t="s">
        <v>72</v>
      </c>
      <c r="AY136" s="200" t="s">
        <v>140</v>
      </c>
    </row>
    <row r="137" spans="2:51" s="13" customFormat="1" ht="11.25">
      <c r="B137" s="189"/>
      <c r="C137" s="190"/>
      <c r="D137" s="191" t="s">
        <v>149</v>
      </c>
      <c r="E137" s="192" t="s">
        <v>19</v>
      </c>
      <c r="F137" s="193" t="s">
        <v>1303</v>
      </c>
      <c r="G137" s="190"/>
      <c r="H137" s="194">
        <v>-4.8</v>
      </c>
      <c r="I137" s="195"/>
      <c r="J137" s="190"/>
      <c r="K137" s="190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149</v>
      </c>
      <c r="AU137" s="200" t="s">
        <v>82</v>
      </c>
      <c r="AV137" s="13" t="s">
        <v>82</v>
      </c>
      <c r="AW137" s="13" t="s">
        <v>33</v>
      </c>
      <c r="AX137" s="13" t="s">
        <v>72</v>
      </c>
      <c r="AY137" s="200" t="s">
        <v>140</v>
      </c>
    </row>
    <row r="138" spans="2:51" s="16" customFormat="1" ht="11.25">
      <c r="B138" s="239"/>
      <c r="C138" s="240"/>
      <c r="D138" s="191" t="s">
        <v>149</v>
      </c>
      <c r="E138" s="241" t="s">
        <v>49</v>
      </c>
      <c r="F138" s="242" t="s">
        <v>1304</v>
      </c>
      <c r="G138" s="240"/>
      <c r="H138" s="243">
        <v>614.105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149</v>
      </c>
      <c r="AU138" s="249" t="s">
        <v>82</v>
      </c>
      <c r="AV138" s="16" t="s">
        <v>158</v>
      </c>
      <c r="AW138" s="16" t="s">
        <v>33</v>
      </c>
      <c r="AX138" s="16" t="s">
        <v>72</v>
      </c>
      <c r="AY138" s="249" t="s">
        <v>140</v>
      </c>
    </row>
    <row r="139" spans="2:51" s="13" customFormat="1" ht="11.25">
      <c r="B139" s="189"/>
      <c r="C139" s="190"/>
      <c r="D139" s="191" t="s">
        <v>149</v>
      </c>
      <c r="E139" s="192" t="s">
        <v>19</v>
      </c>
      <c r="F139" s="193" t="s">
        <v>238</v>
      </c>
      <c r="G139" s="190"/>
      <c r="H139" s="194">
        <v>368.463</v>
      </c>
      <c r="I139" s="195"/>
      <c r="J139" s="190"/>
      <c r="K139" s="190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149</v>
      </c>
      <c r="AU139" s="200" t="s">
        <v>82</v>
      </c>
      <c r="AV139" s="13" t="s">
        <v>82</v>
      </c>
      <c r="AW139" s="13" t="s">
        <v>33</v>
      </c>
      <c r="AX139" s="13" t="s">
        <v>80</v>
      </c>
      <c r="AY139" s="200" t="s">
        <v>140</v>
      </c>
    </row>
    <row r="140" spans="1:65" s="2" customFormat="1" ht="24">
      <c r="A140" s="36"/>
      <c r="B140" s="37"/>
      <c r="C140" s="176" t="s">
        <v>8</v>
      </c>
      <c r="D140" s="176" t="s">
        <v>142</v>
      </c>
      <c r="E140" s="177" t="s">
        <v>239</v>
      </c>
      <c r="F140" s="178" t="s">
        <v>240</v>
      </c>
      <c r="G140" s="179" t="s">
        <v>95</v>
      </c>
      <c r="H140" s="180">
        <v>184.232</v>
      </c>
      <c r="I140" s="181"/>
      <c r="J140" s="182">
        <f>ROUND(I140*H140,2)</f>
        <v>0</v>
      </c>
      <c r="K140" s="178" t="s">
        <v>146</v>
      </c>
      <c r="L140" s="41"/>
      <c r="M140" s="183" t="s">
        <v>19</v>
      </c>
      <c r="N140" s="184" t="s">
        <v>43</v>
      </c>
      <c r="O140" s="66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147</v>
      </c>
      <c r="AT140" s="187" t="s">
        <v>142</v>
      </c>
      <c r="AU140" s="187" t="s">
        <v>82</v>
      </c>
      <c r="AY140" s="19" t="s">
        <v>140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80</v>
      </c>
      <c r="BK140" s="188">
        <f>ROUND(I140*H140,2)</f>
        <v>0</v>
      </c>
      <c r="BL140" s="19" t="s">
        <v>147</v>
      </c>
      <c r="BM140" s="187" t="s">
        <v>1305</v>
      </c>
    </row>
    <row r="141" spans="2:51" s="13" customFormat="1" ht="11.25">
      <c r="B141" s="189"/>
      <c r="C141" s="190"/>
      <c r="D141" s="191" t="s">
        <v>149</v>
      </c>
      <c r="E141" s="192" t="s">
        <v>19</v>
      </c>
      <c r="F141" s="193" t="s">
        <v>242</v>
      </c>
      <c r="G141" s="190"/>
      <c r="H141" s="194">
        <v>184.232</v>
      </c>
      <c r="I141" s="195"/>
      <c r="J141" s="190"/>
      <c r="K141" s="190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149</v>
      </c>
      <c r="AU141" s="200" t="s">
        <v>82</v>
      </c>
      <c r="AV141" s="13" t="s">
        <v>82</v>
      </c>
      <c r="AW141" s="13" t="s">
        <v>33</v>
      </c>
      <c r="AX141" s="13" t="s">
        <v>80</v>
      </c>
      <c r="AY141" s="200" t="s">
        <v>140</v>
      </c>
    </row>
    <row r="142" spans="1:65" s="2" customFormat="1" ht="24">
      <c r="A142" s="36"/>
      <c r="B142" s="37"/>
      <c r="C142" s="176" t="s">
        <v>243</v>
      </c>
      <c r="D142" s="176" t="s">
        <v>142</v>
      </c>
      <c r="E142" s="177" t="s">
        <v>244</v>
      </c>
      <c r="F142" s="178" t="s">
        <v>245</v>
      </c>
      <c r="G142" s="179" t="s">
        <v>95</v>
      </c>
      <c r="H142" s="180">
        <v>61.411</v>
      </c>
      <c r="I142" s="181"/>
      <c r="J142" s="182">
        <f>ROUND(I142*H142,2)</f>
        <v>0</v>
      </c>
      <c r="K142" s="178" t="s">
        <v>146</v>
      </c>
      <c r="L142" s="41"/>
      <c r="M142" s="183" t="s">
        <v>19</v>
      </c>
      <c r="N142" s="184" t="s">
        <v>43</v>
      </c>
      <c r="O142" s="66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147</v>
      </c>
      <c r="AT142" s="187" t="s">
        <v>142</v>
      </c>
      <c r="AU142" s="187" t="s">
        <v>82</v>
      </c>
      <c r="AY142" s="19" t="s">
        <v>140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9" t="s">
        <v>80</v>
      </c>
      <c r="BK142" s="188">
        <f>ROUND(I142*H142,2)</f>
        <v>0</v>
      </c>
      <c r="BL142" s="19" t="s">
        <v>147</v>
      </c>
      <c r="BM142" s="187" t="s">
        <v>1306</v>
      </c>
    </row>
    <row r="143" spans="2:51" s="13" customFormat="1" ht="11.25">
      <c r="B143" s="189"/>
      <c r="C143" s="190"/>
      <c r="D143" s="191" t="s">
        <v>149</v>
      </c>
      <c r="E143" s="192" t="s">
        <v>19</v>
      </c>
      <c r="F143" s="193" t="s">
        <v>216</v>
      </c>
      <c r="G143" s="190"/>
      <c r="H143" s="194">
        <v>61.411</v>
      </c>
      <c r="I143" s="195"/>
      <c r="J143" s="190"/>
      <c r="K143" s="190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149</v>
      </c>
      <c r="AU143" s="200" t="s">
        <v>82</v>
      </c>
      <c r="AV143" s="13" t="s">
        <v>82</v>
      </c>
      <c r="AW143" s="13" t="s">
        <v>33</v>
      </c>
      <c r="AX143" s="13" t="s">
        <v>80</v>
      </c>
      <c r="AY143" s="200" t="s">
        <v>140</v>
      </c>
    </row>
    <row r="144" spans="1:65" s="2" customFormat="1" ht="24">
      <c r="A144" s="36"/>
      <c r="B144" s="37"/>
      <c r="C144" s="176" t="s">
        <v>247</v>
      </c>
      <c r="D144" s="176" t="s">
        <v>142</v>
      </c>
      <c r="E144" s="177" t="s">
        <v>1307</v>
      </c>
      <c r="F144" s="178" t="s">
        <v>214</v>
      </c>
      <c r="G144" s="179" t="s">
        <v>95</v>
      </c>
      <c r="H144" s="180">
        <v>61.411</v>
      </c>
      <c r="I144" s="181"/>
      <c r="J144" s="182">
        <f>ROUND(I144*H144,2)</f>
        <v>0</v>
      </c>
      <c r="K144" s="178" t="s">
        <v>146</v>
      </c>
      <c r="L144" s="41"/>
      <c r="M144" s="183" t="s">
        <v>19</v>
      </c>
      <c r="N144" s="184" t="s">
        <v>43</v>
      </c>
      <c r="O144" s="66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147</v>
      </c>
      <c r="AT144" s="187" t="s">
        <v>142</v>
      </c>
      <c r="AU144" s="187" t="s">
        <v>82</v>
      </c>
      <c r="AY144" s="19" t="s">
        <v>140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9" t="s">
        <v>80</v>
      </c>
      <c r="BK144" s="188">
        <f>ROUND(I144*H144,2)</f>
        <v>0</v>
      </c>
      <c r="BL144" s="19" t="s">
        <v>147</v>
      </c>
      <c r="BM144" s="187" t="s">
        <v>1308</v>
      </c>
    </row>
    <row r="145" spans="2:51" s="13" customFormat="1" ht="11.25">
      <c r="B145" s="189"/>
      <c r="C145" s="190"/>
      <c r="D145" s="191" t="s">
        <v>149</v>
      </c>
      <c r="E145" s="192" t="s">
        <v>19</v>
      </c>
      <c r="F145" s="193" t="s">
        <v>1309</v>
      </c>
      <c r="G145" s="190"/>
      <c r="H145" s="194">
        <v>61.411</v>
      </c>
      <c r="I145" s="195"/>
      <c r="J145" s="190"/>
      <c r="K145" s="190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149</v>
      </c>
      <c r="AU145" s="200" t="s">
        <v>82</v>
      </c>
      <c r="AV145" s="13" t="s">
        <v>82</v>
      </c>
      <c r="AW145" s="13" t="s">
        <v>33</v>
      </c>
      <c r="AX145" s="13" t="s">
        <v>72</v>
      </c>
      <c r="AY145" s="200" t="s">
        <v>140</v>
      </c>
    </row>
    <row r="146" spans="2:51" s="14" customFormat="1" ht="11.25">
      <c r="B146" s="201"/>
      <c r="C146" s="202"/>
      <c r="D146" s="191" t="s">
        <v>149</v>
      </c>
      <c r="E146" s="203" t="s">
        <v>19</v>
      </c>
      <c r="F146" s="204" t="s">
        <v>157</v>
      </c>
      <c r="G146" s="202"/>
      <c r="H146" s="205">
        <v>61.411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149</v>
      </c>
      <c r="AU146" s="211" t="s">
        <v>82</v>
      </c>
      <c r="AV146" s="14" t="s">
        <v>147</v>
      </c>
      <c r="AW146" s="14" t="s">
        <v>33</v>
      </c>
      <c r="AX146" s="14" t="s">
        <v>80</v>
      </c>
      <c r="AY146" s="211" t="s">
        <v>140</v>
      </c>
    </row>
    <row r="147" spans="1:65" s="2" customFormat="1" ht="21.75" customHeight="1">
      <c r="A147" s="36"/>
      <c r="B147" s="37"/>
      <c r="C147" s="176" t="s">
        <v>263</v>
      </c>
      <c r="D147" s="176" t="s">
        <v>142</v>
      </c>
      <c r="E147" s="177" t="s">
        <v>1310</v>
      </c>
      <c r="F147" s="178" t="s">
        <v>1311</v>
      </c>
      <c r="G147" s="179" t="s">
        <v>145</v>
      </c>
      <c r="H147" s="180">
        <v>1155.586</v>
      </c>
      <c r="I147" s="181"/>
      <c r="J147" s="182">
        <f>ROUND(I147*H147,2)</f>
        <v>0</v>
      </c>
      <c r="K147" s="178" t="s">
        <v>146</v>
      </c>
      <c r="L147" s="41"/>
      <c r="M147" s="183" t="s">
        <v>19</v>
      </c>
      <c r="N147" s="184" t="s">
        <v>43</v>
      </c>
      <c r="O147" s="66"/>
      <c r="P147" s="185">
        <f>O147*H147</f>
        <v>0</v>
      </c>
      <c r="Q147" s="185">
        <v>0.00085</v>
      </c>
      <c r="R147" s="185">
        <f>Q147*H147</f>
        <v>0.9822481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147</v>
      </c>
      <c r="AT147" s="187" t="s">
        <v>142</v>
      </c>
      <c r="AU147" s="187" t="s">
        <v>82</v>
      </c>
      <c r="AY147" s="19" t="s">
        <v>140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80</v>
      </c>
      <c r="BK147" s="188">
        <f>ROUND(I147*H147,2)</f>
        <v>0</v>
      </c>
      <c r="BL147" s="19" t="s">
        <v>147</v>
      </c>
      <c r="BM147" s="187" t="s">
        <v>1312</v>
      </c>
    </row>
    <row r="148" spans="2:51" s="15" customFormat="1" ht="11.25">
      <c r="B148" s="212"/>
      <c r="C148" s="213"/>
      <c r="D148" s="191" t="s">
        <v>149</v>
      </c>
      <c r="E148" s="214" t="s">
        <v>19</v>
      </c>
      <c r="F148" s="215" t="s">
        <v>1292</v>
      </c>
      <c r="G148" s="213"/>
      <c r="H148" s="214" t="s">
        <v>19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149</v>
      </c>
      <c r="AU148" s="221" t="s">
        <v>82</v>
      </c>
      <c r="AV148" s="15" t="s">
        <v>80</v>
      </c>
      <c r="AW148" s="15" t="s">
        <v>33</v>
      </c>
      <c r="AX148" s="15" t="s">
        <v>72</v>
      </c>
      <c r="AY148" s="221" t="s">
        <v>140</v>
      </c>
    </row>
    <row r="149" spans="2:51" s="13" customFormat="1" ht="11.25">
      <c r="B149" s="189"/>
      <c r="C149" s="190"/>
      <c r="D149" s="191" t="s">
        <v>149</v>
      </c>
      <c r="E149" s="192" t="s">
        <v>19</v>
      </c>
      <c r="F149" s="193" t="s">
        <v>1313</v>
      </c>
      <c r="G149" s="190"/>
      <c r="H149" s="194">
        <v>667.368</v>
      </c>
      <c r="I149" s="195"/>
      <c r="J149" s="190"/>
      <c r="K149" s="190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149</v>
      </c>
      <c r="AU149" s="200" t="s">
        <v>82</v>
      </c>
      <c r="AV149" s="13" t="s">
        <v>82</v>
      </c>
      <c r="AW149" s="13" t="s">
        <v>33</v>
      </c>
      <c r="AX149" s="13" t="s">
        <v>72</v>
      </c>
      <c r="AY149" s="200" t="s">
        <v>140</v>
      </c>
    </row>
    <row r="150" spans="2:51" s="13" customFormat="1" ht="11.25">
      <c r="B150" s="189"/>
      <c r="C150" s="190"/>
      <c r="D150" s="191" t="s">
        <v>149</v>
      </c>
      <c r="E150" s="192" t="s">
        <v>19</v>
      </c>
      <c r="F150" s="193" t="s">
        <v>1314</v>
      </c>
      <c r="G150" s="190"/>
      <c r="H150" s="194">
        <v>374.489</v>
      </c>
      <c r="I150" s="195"/>
      <c r="J150" s="190"/>
      <c r="K150" s="190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149</v>
      </c>
      <c r="AU150" s="200" t="s">
        <v>82</v>
      </c>
      <c r="AV150" s="13" t="s">
        <v>82</v>
      </c>
      <c r="AW150" s="13" t="s">
        <v>33</v>
      </c>
      <c r="AX150" s="13" t="s">
        <v>72</v>
      </c>
      <c r="AY150" s="200" t="s">
        <v>140</v>
      </c>
    </row>
    <row r="151" spans="2:51" s="13" customFormat="1" ht="11.25">
      <c r="B151" s="189"/>
      <c r="C151" s="190"/>
      <c r="D151" s="191" t="s">
        <v>149</v>
      </c>
      <c r="E151" s="192" t="s">
        <v>19</v>
      </c>
      <c r="F151" s="193" t="s">
        <v>1315</v>
      </c>
      <c r="G151" s="190"/>
      <c r="H151" s="194">
        <v>92.009</v>
      </c>
      <c r="I151" s="195"/>
      <c r="J151" s="190"/>
      <c r="K151" s="190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149</v>
      </c>
      <c r="AU151" s="200" t="s">
        <v>82</v>
      </c>
      <c r="AV151" s="13" t="s">
        <v>82</v>
      </c>
      <c r="AW151" s="13" t="s">
        <v>33</v>
      </c>
      <c r="AX151" s="13" t="s">
        <v>72</v>
      </c>
      <c r="AY151" s="200" t="s">
        <v>140</v>
      </c>
    </row>
    <row r="152" spans="2:51" s="13" customFormat="1" ht="11.25">
      <c r="B152" s="189"/>
      <c r="C152" s="190"/>
      <c r="D152" s="191" t="s">
        <v>149</v>
      </c>
      <c r="E152" s="192" t="s">
        <v>19</v>
      </c>
      <c r="F152" s="193" t="s">
        <v>1316</v>
      </c>
      <c r="G152" s="190"/>
      <c r="H152" s="194">
        <v>21.72</v>
      </c>
      <c r="I152" s="195"/>
      <c r="J152" s="190"/>
      <c r="K152" s="190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149</v>
      </c>
      <c r="AU152" s="200" t="s">
        <v>82</v>
      </c>
      <c r="AV152" s="13" t="s">
        <v>82</v>
      </c>
      <c r="AW152" s="13" t="s">
        <v>33</v>
      </c>
      <c r="AX152" s="13" t="s">
        <v>72</v>
      </c>
      <c r="AY152" s="200" t="s">
        <v>140</v>
      </c>
    </row>
    <row r="153" spans="2:51" s="14" customFormat="1" ht="11.25">
      <c r="B153" s="201"/>
      <c r="C153" s="202"/>
      <c r="D153" s="191" t="s">
        <v>149</v>
      </c>
      <c r="E153" s="203" t="s">
        <v>19</v>
      </c>
      <c r="F153" s="204" t="s">
        <v>157</v>
      </c>
      <c r="G153" s="202"/>
      <c r="H153" s="205">
        <v>1155.586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149</v>
      </c>
      <c r="AU153" s="211" t="s">
        <v>82</v>
      </c>
      <c r="AV153" s="14" t="s">
        <v>147</v>
      </c>
      <c r="AW153" s="14" t="s">
        <v>33</v>
      </c>
      <c r="AX153" s="14" t="s">
        <v>80</v>
      </c>
      <c r="AY153" s="211" t="s">
        <v>140</v>
      </c>
    </row>
    <row r="154" spans="1:65" s="2" customFormat="1" ht="24">
      <c r="A154" s="36"/>
      <c r="B154" s="37"/>
      <c r="C154" s="176" t="s">
        <v>267</v>
      </c>
      <c r="D154" s="176" t="s">
        <v>142</v>
      </c>
      <c r="E154" s="177" t="s">
        <v>1317</v>
      </c>
      <c r="F154" s="178" t="s">
        <v>1318</v>
      </c>
      <c r="G154" s="179" t="s">
        <v>145</v>
      </c>
      <c r="H154" s="180">
        <v>1155.586</v>
      </c>
      <c r="I154" s="181"/>
      <c r="J154" s="182">
        <f>ROUND(I154*H154,2)</f>
        <v>0</v>
      </c>
      <c r="K154" s="178" t="s">
        <v>146</v>
      </c>
      <c r="L154" s="41"/>
      <c r="M154" s="183" t="s">
        <v>19</v>
      </c>
      <c r="N154" s="184" t="s">
        <v>43</v>
      </c>
      <c r="O154" s="66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147</v>
      </c>
      <c r="AT154" s="187" t="s">
        <v>142</v>
      </c>
      <c r="AU154" s="187" t="s">
        <v>82</v>
      </c>
      <c r="AY154" s="19" t="s">
        <v>140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80</v>
      </c>
      <c r="BK154" s="188">
        <f>ROUND(I154*H154,2)</f>
        <v>0</v>
      </c>
      <c r="BL154" s="19" t="s">
        <v>147</v>
      </c>
      <c r="BM154" s="187" t="s">
        <v>1319</v>
      </c>
    </row>
    <row r="155" spans="1:65" s="2" customFormat="1" ht="36">
      <c r="A155" s="36"/>
      <c r="B155" s="37"/>
      <c r="C155" s="176" t="s">
        <v>274</v>
      </c>
      <c r="D155" s="176" t="s">
        <v>142</v>
      </c>
      <c r="E155" s="177" t="s">
        <v>268</v>
      </c>
      <c r="F155" s="178" t="s">
        <v>269</v>
      </c>
      <c r="G155" s="179" t="s">
        <v>95</v>
      </c>
      <c r="H155" s="180">
        <v>825.489</v>
      </c>
      <c r="I155" s="181"/>
      <c r="J155" s="182">
        <f>ROUND(I155*H155,2)</f>
        <v>0</v>
      </c>
      <c r="K155" s="178" t="s">
        <v>146</v>
      </c>
      <c r="L155" s="41"/>
      <c r="M155" s="183" t="s">
        <v>19</v>
      </c>
      <c r="N155" s="184" t="s">
        <v>43</v>
      </c>
      <c r="O155" s="66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147</v>
      </c>
      <c r="AT155" s="187" t="s">
        <v>142</v>
      </c>
      <c r="AU155" s="187" t="s">
        <v>82</v>
      </c>
      <c r="AY155" s="19" t="s">
        <v>140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80</v>
      </c>
      <c r="BK155" s="188">
        <f>ROUND(I155*H155,2)</f>
        <v>0</v>
      </c>
      <c r="BL155" s="19" t="s">
        <v>147</v>
      </c>
      <c r="BM155" s="187" t="s">
        <v>1320</v>
      </c>
    </row>
    <row r="156" spans="2:51" s="13" customFormat="1" ht="11.25">
      <c r="B156" s="189"/>
      <c r="C156" s="190"/>
      <c r="D156" s="191" t="s">
        <v>149</v>
      </c>
      <c r="E156" s="192" t="s">
        <v>19</v>
      </c>
      <c r="F156" s="193" t="s">
        <v>272</v>
      </c>
      <c r="G156" s="190"/>
      <c r="H156" s="194">
        <v>263.834</v>
      </c>
      <c r="I156" s="195"/>
      <c r="J156" s="190"/>
      <c r="K156" s="190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149</v>
      </c>
      <c r="AU156" s="200" t="s">
        <v>82</v>
      </c>
      <c r="AV156" s="13" t="s">
        <v>82</v>
      </c>
      <c r="AW156" s="13" t="s">
        <v>33</v>
      </c>
      <c r="AX156" s="13" t="s">
        <v>72</v>
      </c>
      <c r="AY156" s="200" t="s">
        <v>140</v>
      </c>
    </row>
    <row r="157" spans="2:51" s="13" customFormat="1" ht="11.25">
      <c r="B157" s="189"/>
      <c r="C157" s="190"/>
      <c r="D157" s="191" t="s">
        <v>149</v>
      </c>
      <c r="E157" s="192" t="s">
        <v>19</v>
      </c>
      <c r="F157" s="193" t="s">
        <v>1321</v>
      </c>
      <c r="G157" s="190"/>
      <c r="H157" s="194">
        <v>561.655</v>
      </c>
      <c r="I157" s="195"/>
      <c r="J157" s="190"/>
      <c r="K157" s="190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149</v>
      </c>
      <c r="AU157" s="200" t="s">
        <v>82</v>
      </c>
      <c r="AV157" s="13" t="s">
        <v>82</v>
      </c>
      <c r="AW157" s="13" t="s">
        <v>33</v>
      </c>
      <c r="AX157" s="13" t="s">
        <v>72</v>
      </c>
      <c r="AY157" s="200" t="s">
        <v>140</v>
      </c>
    </row>
    <row r="158" spans="2:51" s="14" customFormat="1" ht="11.25">
      <c r="B158" s="201"/>
      <c r="C158" s="202"/>
      <c r="D158" s="191" t="s">
        <v>149</v>
      </c>
      <c r="E158" s="203" t="s">
        <v>19</v>
      </c>
      <c r="F158" s="204" t="s">
        <v>157</v>
      </c>
      <c r="G158" s="202"/>
      <c r="H158" s="205">
        <v>825.489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149</v>
      </c>
      <c r="AU158" s="211" t="s">
        <v>82</v>
      </c>
      <c r="AV158" s="14" t="s">
        <v>147</v>
      </c>
      <c r="AW158" s="14" t="s">
        <v>33</v>
      </c>
      <c r="AX158" s="14" t="s">
        <v>80</v>
      </c>
      <c r="AY158" s="211" t="s">
        <v>140</v>
      </c>
    </row>
    <row r="159" spans="1:65" s="2" customFormat="1" ht="36">
      <c r="A159" s="36"/>
      <c r="B159" s="37"/>
      <c r="C159" s="176" t="s">
        <v>7</v>
      </c>
      <c r="D159" s="176" t="s">
        <v>142</v>
      </c>
      <c r="E159" s="177" t="s">
        <v>275</v>
      </c>
      <c r="F159" s="178" t="s">
        <v>276</v>
      </c>
      <c r="G159" s="179" t="s">
        <v>95</v>
      </c>
      <c r="H159" s="180">
        <v>104.629</v>
      </c>
      <c r="I159" s="181"/>
      <c r="J159" s="182">
        <f>ROUND(I159*H159,2)</f>
        <v>0</v>
      </c>
      <c r="K159" s="178" t="s">
        <v>146</v>
      </c>
      <c r="L159" s="41"/>
      <c r="M159" s="183" t="s">
        <v>19</v>
      </c>
      <c r="N159" s="184" t="s">
        <v>43</v>
      </c>
      <c r="O159" s="66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147</v>
      </c>
      <c r="AT159" s="187" t="s">
        <v>142</v>
      </c>
      <c r="AU159" s="187" t="s">
        <v>82</v>
      </c>
      <c r="AY159" s="19" t="s">
        <v>140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80</v>
      </c>
      <c r="BK159" s="188">
        <f>ROUND(I159*H159,2)</f>
        <v>0</v>
      </c>
      <c r="BL159" s="19" t="s">
        <v>147</v>
      </c>
      <c r="BM159" s="187" t="s">
        <v>1322</v>
      </c>
    </row>
    <row r="160" spans="2:51" s="13" customFormat="1" ht="11.25">
      <c r="B160" s="189"/>
      <c r="C160" s="190"/>
      <c r="D160" s="191" t="s">
        <v>149</v>
      </c>
      <c r="E160" s="192" t="s">
        <v>19</v>
      </c>
      <c r="F160" s="193" t="s">
        <v>238</v>
      </c>
      <c r="G160" s="190"/>
      <c r="H160" s="194">
        <v>368.463</v>
      </c>
      <c r="I160" s="195"/>
      <c r="J160" s="190"/>
      <c r="K160" s="190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149</v>
      </c>
      <c r="AU160" s="200" t="s">
        <v>82</v>
      </c>
      <c r="AV160" s="13" t="s">
        <v>82</v>
      </c>
      <c r="AW160" s="13" t="s">
        <v>33</v>
      </c>
      <c r="AX160" s="13" t="s">
        <v>72</v>
      </c>
      <c r="AY160" s="200" t="s">
        <v>140</v>
      </c>
    </row>
    <row r="161" spans="2:51" s="13" customFormat="1" ht="11.25">
      <c r="B161" s="189"/>
      <c r="C161" s="190"/>
      <c r="D161" s="191" t="s">
        <v>149</v>
      </c>
      <c r="E161" s="192" t="s">
        <v>19</v>
      </c>
      <c r="F161" s="193" t="s">
        <v>278</v>
      </c>
      <c r="G161" s="190"/>
      <c r="H161" s="194">
        <v>-263.834</v>
      </c>
      <c r="I161" s="195"/>
      <c r="J161" s="190"/>
      <c r="K161" s="190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149</v>
      </c>
      <c r="AU161" s="200" t="s">
        <v>82</v>
      </c>
      <c r="AV161" s="13" t="s">
        <v>82</v>
      </c>
      <c r="AW161" s="13" t="s">
        <v>33</v>
      </c>
      <c r="AX161" s="13" t="s">
        <v>72</v>
      </c>
      <c r="AY161" s="200" t="s">
        <v>140</v>
      </c>
    </row>
    <row r="162" spans="2:51" s="14" customFormat="1" ht="11.25">
      <c r="B162" s="201"/>
      <c r="C162" s="202"/>
      <c r="D162" s="191" t="s">
        <v>149</v>
      </c>
      <c r="E162" s="203" t="s">
        <v>19</v>
      </c>
      <c r="F162" s="204" t="s">
        <v>157</v>
      </c>
      <c r="G162" s="202"/>
      <c r="H162" s="205">
        <v>104.629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149</v>
      </c>
      <c r="AU162" s="211" t="s">
        <v>82</v>
      </c>
      <c r="AV162" s="14" t="s">
        <v>147</v>
      </c>
      <c r="AW162" s="14" t="s">
        <v>33</v>
      </c>
      <c r="AX162" s="14" t="s">
        <v>80</v>
      </c>
      <c r="AY162" s="211" t="s">
        <v>140</v>
      </c>
    </row>
    <row r="163" spans="1:65" s="2" customFormat="1" ht="36">
      <c r="A163" s="36"/>
      <c r="B163" s="37"/>
      <c r="C163" s="176" t="s">
        <v>283</v>
      </c>
      <c r="D163" s="176" t="s">
        <v>142</v>
      </c>
      <c r="E163" s="177" t="s">
        <v>1323</v>
      </c>
      <c r="F163" s="178" t="s">
        <v>1324</v>
      </c>
      <c r="G163" s="179" t="s">
        <v>95</v>
      </c>
      <c r="H163" s="180">
        <v>1255.548</v>
      </c>
      <c r="I163" s="181"/>
      <c r="J163" s="182">
        <f>ROUND(I163*H163,2)</f>
        <v>0</v>
      </c>
      <c r="K163" s="178" t="s">
        <v>146</v>
      </c>
      <c r="L163" s="41"/>
      <c r="M163" s="183" t="s">
        <v>19</v>
      </c>
      <c r="N163" s="184" t="s">
        <v>43</v>
      </c>
      <c r="O163" s="66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147</v>
      </c>
      <c r="AT163" s="187" t="s">
        <v>142</v>
      </c>
      <c r="AU163" s="187" t="s">
        <v>82</v>
      </c>
      <c r="AY163" s="19" t="s">
        <v>140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9" t="s">
        <v>80</v>
      </c>
      <c r="BK163" s="188">
        <f>ROUND(I163*H163,2)</f>
        <v>0</v>
      </c>
      <c r="BL163" s="19" t="s">
        <v>147</v>
      </c>
      <c r="BM163" s="187" t="s">
        <v>1325</v>
      </c>
    </row>
    <row r="164" spans="2:51" s="13" customFormat="1" ht="11.25">
      <c r="B164" s="189"/>
      <c r="C164" s="190"/>
      <c r="D164" s="191" t="s">
        <v>149</v>
      </c>
      <c r="E164" s="192" t="s">
        <v>19</v>
      </c>
      <c r="F164" s="193" t="s">
        <v>238</v>
      </c>
      <c r="G164" s="190"/>
      <c r="H164" s="194">
        <v>368.463</v>
      </c>
      <c r="I164" s="195"/>
      <c r="J164" s="190"/>
      <c r="K164" s="190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149</v>
      </c>
      <c r="AU164" s="200" t="s">
        <v>82</v>
      </c>
      <c r="AV164" s="13" t="s">
        <v>82</v>
      </c>
      <c r="AW164" s="13" t="s">
        <v>33</v>
      </c>
      <c r="AX164" s="13" t="s">
        <v>72</v>
      </c>
      <c r="AY164" s="200" t="s">
        <v>140</v>
      </c>
    </row>
    <row r="165" spans="2:51" s="13" customFormat="1" ht="11.25">
      <c r="B165" s="189"/>
      <c r="C165" s="190"/>
      <c r="D165" s="191" t="s">
        <v>149</v>
      </c>
      <c r="E165" s="192" t="s">
        <v>19</v>
      </c>
      <c r="F165" s="193" t="s">
        <v>278</v>
      </c>
      <c r="G165" s="190"/>
      <c r="H165" s="194">
        <v>-263.834</v>
      </c>
      <c r="I165" s="195"/>
      <c r="J165" s="190"/>
      <c r="K165" s="190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149</v>
      </c>
      <c r="AU165" s="200" t="s">
        <v>82</v>
      </c>
      <c r="AV165" s="13" t="s">
        <v>82</v>
      </c>
      <c r="AW165" s="13" t="s">
        <v>33</v>
      </c>
      <c r="AX165" s="13" t="s">
        <v>72</v>
      </c>
      <c r="AY165" s="200" t="s">
        <v>140</v>
      </c>
    </row>
    <row r="166" spans="2:51" s="14" customFormat="1" ht="11.25">
      <c r="B166" s="201"/>
      <c r="C166" s="202"/>
      <c r="D166" s="191" t="s">
        <v>149</v>
      </c>
      <c r="E166" s="203" t="s">
        <v>19</v>
      </c>
      <c r="F166" s="204" t="s">
        <v>157</v>
      </c>
      <c r="G166" s="202"/>
      <c r="H166" s="205">
        <v>104.629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149</v>
      </c>
      <c r="AU166" s="211" t="s">
        <v>82</v>
      </c>
      <c r="AV166" s="14" t="s">
        <v>147</v>
      </c>
      <c r="AW166" s="14" t="s">
        <v>33</v>
      </c>
      <c r="AX166" s="14" t="s">
        <v>80</v>
      </c>
      <c r="AY166" s="211" t="s">
        <v>140</v>
      </c>
    </row>
    <row r="167" spans="2:51" s="13" customFormat="1" ht="11.25">
      <c r="B167" s="189"/>
      <c r="C167" s="190"/>
      <c r="D167" s="191" t="s">
        <v>149</v>
      </c>
      <c r="E167" s="190"/>
      <c r="F167" s="193" t="s">
        <v>1326</v>
      </c>
      <c r="G167" s="190"/>
      <c r="H167" s="194">
        <v>1255.548</v>
      </c>
      <c r="I167" s="195"/>
      <c r="J167" s="190"/>
      <c r="K167" s="190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149</v>
      </c>
      <c r="AU167" s="200" t="s">
        <v>82</v>
      </c>
      <c r="AV167" s="13" t="s">
        <v>82</v>
      </c>
      <c r="AW167" s="13" t="s">
        <v>4</v>
      </c>
      <c r="AX167" s="13" t="s">
        <v>80</v>
      </c>
      <c r="AY167" s="200" t="s">
        <v>140</v>
      </c>
    </row>
    <row r="168" spans="1:65" s="2" customFormat="1" ht="36">
      <c r="A168" s="36"/>
      <c r="B168" s="37"/>
      <c r="C168" s="176" t="s">
        <v>289</v>
      </c>
      <c r="D168" s="176" t="s">
        <v>142</v>
      </c>
      <c r="E168" s="177" t="s">
        <v>279</v>
      </c>
      <c r="F168" s="178" t="s">
        <v>280</v>
      </c>
      <c r="G168" s="179" t="s">
        <v>95</v>
      </c>
      <c r="H168" s="180">
        <v>245.642</v>
      </c>
      <c r="I168" s="181"/>
      <c r="J168" s="182">
        <f>ROUND(I168*H168,2)</f>
        <v>0</v>
      </c>
      <c r="K168" s="178" t="s">
        <v>146</v>
      </c>
      <c r="L168" s="41"/>
      <c r="M168" s="183" t="s">
        <v>19</v>
      </c>
      <c r="N168" s="184" t="s">
        <v>43</v>
      </c>
      <c r="O168" s="66"/>
      <c r="P168" s="185">
        <f>O168*H168</f>
        <v>0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147</v>
      </c>
      <c r="AT168" s="187" t="s">
        <v>142</v>
      </c>
      <c r="AU168" s="187" t="s">
        <v>82</v>
      </c>
      <c r="AY168" s="19" t="s">
        <v>140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9" t="s">
        <v>80</v>
      </c>
      <c r="BK168" s="188">
        <f>ROUND(I168*H168,2)</f>
        <v>0</v>
      </c>
      <c r="BL168" s="19" t="s">
        <v>147</v>
      </c>
      <c r="BM168" s="187" t="s">
        <v>1327</v>
      </c>
    </row>
    <row r="169" spans="2:51" s="13" customFormat="1" ht="11.25">
      <c r="B169" s="189"/>
      <c r="C169" s="190"/>
      <c r="D169" s="191" t="s">
        <v>149</v>
      </c>
      <c r="E169" s="192" t="s">
        <v>19</v>
      </c>
      <c r="F169" s="193" t="s">
        <v>282</v>
      </c>
      <c r="G169" s="190"/>
      <c r="H169" s="194">
        <v>245.642</v>
      </c>
      <c r="I169" s="195"/>
      <c r="J169" s="190"/>
      <c r="K169" s="190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149</v>
      </c>
      <c r="AU169" s="200" t="s">
        <v>82</v>
      </c>
      <c r="AV169" s="13" t="s">
        <v>82</v>
      </c>
      <c r="AW169" s="13" t="s">
        <v>33</v>
      </c>
      <c r="AX169" s="13" t="s">
        <v>72</v>
      </c>
      <c r="AY169" s="200" t="s">
        <v>140</v>
      </c>
    </row>
    <row r="170" spans="2:51" s="14" customFormat="1" ht="11.25">
      <c r="B170" s="201"/>
      <c r="C170" s="202"/>
      <c r="D170" s="191" t="s">
        <v>149</v>
      </c>
      <c r="E170" s="203" t="s">
        <v>19</v>
      </c>
      <c r="F170" s="204" t="s">
        <v>157</v>
      </c>
      <c r="G170" s="202"/>
      <c r="H170" s="205">
        <v>245.642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149</v>
      </c>
      <c r="AU170" s="211" t="s">
        <v>82</v>
      </c>
      <c r="AV170" s="14" t="s">
        <v>147</v>
      </c>
      <c r="AW170" s="14" t="s">
        <v>33</v>
      </c>
      <c r="AX170" s="14" t="s">
        <v>80</v>
      </c>
      <c r="AY170" s="211" t="s">
        <v>140</v>
      </c>
    </row>
    <row r="171" spans="1:65" s="2" customFormat="1" ht="36">
      <c r="A171" s="36"/>
      <c r="B171" s="37"/>
      <c r="C171" s="176" t="s">
        <v>295</v>
      </c>
      <c r="D171" s="176" t="s">
        <v>142</v>
      </c>
      <c r="E171" s="177" t="s">
        <v>1328</v>
      </c>
      <c r="F171" s="178" t="s">
        <v>1329</v>
      </c>
      <c r="G171" s="179" t="s">
        <v>95</v>
      </c>
      <c r="H171" s="180">
        <v>2947.704</v>
      </c>
      <c r="I171" s="181"/>
      <c r="J171" s="182">
        <f>ROUND(I171*H171,2)</f>
        <v>0</v>
      </c>
      <c r="K171" s="178" t="s">
        <v>146</v>
      </c>
      <c r="L171" s="41"/>
      <c r="M171" s="183" t="s">
        <v>19</v>
      </c>
      <c r="N171" s="184" t="s">
        <v>43</v>
      </c>
      <c r="O171" s="66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147</v>
      </c>
      <c r="AT171" s="187" t="s">
        <v>142</v>
      </c>
      <c r="AU171" s="187" t="s">
        <v>82</v>
      </c>
      <c r="AY171" s="19" t="s">
        <v>140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9" t="s">
        <v>80</v>
      </c>
      <c r="BK171" s="188">
        <f>ROUND(I171*H171,2)</f>
        <v>0</v>
      </c>
      <c r="BL171" s="19" t="s">
        <v>147</v>
      </c>
      <c r="BM171" s="187" t="s">
        <v>1330</v>
      </c>
    </row>
    <row r="172" spans="2:51" s="13" customFormat="1" ht="11.25">
      <c r="B172" s="189"/>
      <c r="C172" s="190"/>
      <c r="D172" s="191" t="s">
        <v>149</v>
      </c>
      <c r="E172" s="192" t="s">
        <v>19</v>
      </c>
      <c r="F172" s="193" t="s">
        <v>282</v>
      </c>
      <c r="G172" s="190"/>
      <c r="H172" s="194">
        <v>245.642</v>
      </c>
      <c r="I172" s="195"/>
      <c r="J172" s="190"/>
      <c r="K172" s="190"/>
      <c r="L172" s="196"/>
      <c r="M172" s="197"/>
      <c r="N172" s="198"/>
      <c r="O172" s="198"/>
      <c r="P172" s="198"/>
      <c r="Q172" s="198"/>
      <c r="R172" s="198"/>
      <c r="S172" s="198"/>
      <c r="T172" s="199"/>
      <c r="AT172" s="200" t="s">
        <v>149</v>
      </c>
      <c r="AU172" s="200" t="s">
        <v>82</v>
      </c>
      <c r="AV172" s="13" t="s">
        <v>82</v>
      </c>
      <c r="AW172" s="13" t="s">
        <v>33</v>
      </c>
      <c r="AX172" s="13" t="s">
        <v>72</v>
      </c>
      <c r="AY172" s="200" t="s">
        <v>140</v>
      </c>
    </row>
    <row r="173" spans="2:51" s="14" customFormat="1" ht="11.25">
      <c r="B173" s="201"/>
      <c r="C173" s="202"/>
      <c r="D173" s="191" t="s">
        <v>149</v>
      </c>
      <c r="E173" s="203" t="s">
        <v>19</v>
      </c>
      <c r="F173" s="204" t="s">
        <v>157</v>
      </c>
      <c r="G173" s="202"/>
      <c r="H173" s="205">
        <v>245.642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149</v>
      </c>
      <c r="AU173" s="211" t="s">
        <v>82</v>
      </c>
      <c r="AV173" s="14" t="s">
        <v>147</v>
      </c>
      <c r="AW173" s="14" t="s">
        <v>33</v>
      </c>
      <c r="AX173" s="14" t="s">
        <v>80</v>
      </c>
      <c r="AY173" s="211" t="s">
        <v>140</v>
      </c>
    </row>
    <row r="174" spans="2:51" s="13" customFormat="1" ht="11.25">
      <c r="B174" s="189"/>
      <c r="C174" s="190"/>
      <c r="D174" s="191" t="s">
        <v>149</v>
      </c>
      <c r="E174" s="190"/>
      <c r="F174" s="193" t="s">
        <v>1331</v>
      </c>
      <c r="G174" s="190"/>
      <c r="H174" s="194">
        <v>2947.704</v>
      </c>
      <c r="I174" s="195"/>
      <c r="J174" s="190"/>
      <c r="K174" s="190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149</v>
      </c>
      <c r="AU174" s="200" t="s">
        <v>82</v>
      </c>
      <c r="AV174" s="13" t="s">
        <v>82</v>
      </c>
      <c r="AW174" s="13" t="s">
        <v>4</v>
      </c>
      <c r="AX174" s="13" t="s">
        <v>80</v>
      </c>
      <c r="AY174" s="200" t="s">
        <v>140</v>
      </c>
    </row>
    <row r="175" spans="1:65" s="2" customFormat="1" ht="24">
      <c r="A175" s="36"/>
      <c r="B175" s="37"/>
      <c r="C175" s="176" t="s">
        <v>302</v>
      </c>
      <c r="D175" s="176" t="s">
        <v>142</v>
      </c>
      <c r="E175" s="177" t="s">
        <v>284</v>
      </c>
      <c r="F175" s="178" t="s">
        <v>285</v>
      </c>
      <c r="G175" s="179" t="s">
        <v>95</v>
      </c>
      <c r="H175" s="180">
        <v>561.655</v>
      </c>
      <c r="I175" s="181"/>
      <c r="J175" s="182">
        <f>ROUND(I175*H175,2)</f>
        <v>0</v>
      </c>
      <c r="K175" s="178" t="s">
        <v>146</v>
      </c>
      <c r="L175" s="41"/>
      <c r="M175" s="183" t="s">
        <v>19</v>
      </c>
      <c r="N175" s="184" t="s">
        <v>43</v>
      </c>
      <c r="O175" s="66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147</v>
      </c>
      <c r="AT175" s="187" t="s">
        <v>142</v>
      </c>
      <c r="AU175" s="187" t="s">
        <v>82</v>
      </c>
      <c r="AY175" s="19" t="s">
        <v>140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9" t="s">
        <v>80</v>
      </c>
      <c r="BK175" s="188">
        <f>ROUND(I175*H175,2)</f>
        <v>0</v>
      </c>
      <c r="BL175" s="19" t="s">
        <v>147</v>
      </c>
      <c r="BM175" s="187" t="s">
        <v>1332</v>
      </c>
    </row>
    <row r="176" spans="2:51" s="13" customFormat="1" ht="11.25">
      <c r="B176" s="189"/>
      <c r="C176" s="190"/>
      <c r="D176" s="191" t="s">
        <v>149</v>
      </c>
      <c r="E176" s="192" t="s">
        <v>19</v>
      </c>
      <c r="F176" s="193" t="s">
        <v>1333</v>
      </c>
      <c r="G176" s="190"/>
      <c r="H176" s="194">
        <v>184.75</v>
      </c>
      <c r="I176" s="195"/>
      <c r="J176" s="190"/>
      <c r="K176" s="190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149</v>
      </c>
      <c r="AU176" s="200" t="s">
        <v>82</v>
      </c>
      <c r="AV176" s="13" t="s">
        <v>82</v>
      </c>
      <c r="AW176" s="13" t="s">
        <v>33</v>
      </c>
      <c r="AX176" s="13" t="s">
        <v>72</v>
      </c>
      <c r="AY176" s="200" t="s">
        <v>140</v>
      </c>
    </row>
    <row r="177" spans="2:51" s="13" customFormat="1" ht="11.25">
      <c r="B177" s="189"/>
      <c r="C177" s="190"/>
      <c r="D177" s="191" t="s">
        <v>149</v>
      </c>
      <c r="E177" s="192" t="s">
        <v>19</v>
      </c>
      <c r="F177" s="193" t="s">
        <v>1334</v>
      </c>
      <c r="G177" s="190"/>
      <c r="H177" s="194">
        <v>376.905</v>
      </c>
      <c r="I177" s="195"/>
      <c r="J177" s="190"/>
      <c r="K177" s="190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149</v>
      </c>
      <c r="AU177" s="200" t="s">
        <v>82</v>
      </c>
      <c r="AV177" s="13" t="s">
        <v>82</v>
      </c>
      <c r="AW177" s="13" t="s">
        <v>33</v>
      </c>
      <c r="AX177" s="13" t="s">
        <v>72</v>
      </c>
      <c r="AY177" s="200" t="s">
        <v>140</v>
      </c>
    </row>
    <row r="178" spans="2:51" s="14" customFormat="1" ht="11.25">
      <c r="B178" s="201"/>
      <c r="C178" s="202"/>
      <c r="D178" s="191" t="s">
        <v>149</v>
      </c>
      <c r="E178" s="203" t="s">
        <v>19</v>
      </c>
      <c r="F178" s="204" t="s">
        <v>157</v>
      </c>
      <c r="G178" s="202"/>
      <c r="H178" s="205">
        <v>561.655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149</v>
      </c>
      <c r="AU178" s="211" t="s">
        <v>82</v>
      </c>
      <c r="AV178" s="14" t="s">
        <v>147</v>
      </c>
      <c r="AW178" s="14" t="s">
        <v>33</v>
      </c>
      <c r="AX178" s="14" t="s">
        <v>80</v>
      </c>
      <c r="AY178" s="211" t="s">
        <v>140</v>
      </c>
    </row>
    <row r="179" spans="1:65" s="2" customFormat="1" ht="24">
      <c r="A179" s="36"/>
      <c r="B179" s="37"/>
      <c r="C179" s="176" t="s">
        <v>308</v>
      </c>
      <c r="D179" s="176" t="s">
        <v>142</v>
      </c>
      <c r="E179" s="177" t="s">
        <v>290</v>
      </c>
      <c r="F179" s="178" t="s">
        <v>291</v>
      </c>
      <c r="G179" s="179" t="s">
        <v>292</v>
      </c>
      <c r="H179" s="180">
        <v>350.271</v>
      </c>
      <c r="I179" s="181"/>
      <c r="J179" s="182">
        <f>ROUND(I179*H179,2)</f>
        <v>0</v>
      </c>
      <c r="K179" s="178" t="s">
        <v>19</v>
      </c>
      <c r="L179" s="41"/>
      <c r="M179" s="183" t="s">
        <v>19</v>
      </c>
      <c r="N179" s="184" t="s">
        <v>43</v>
      </c>
      <c r="O179" s="66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7" t="s">
        <v>147</v>
      </c>
      <c r="AT179" s="187" t="s">
        <v>142</v>
      </c>
      <c r="AU179" s="187" t="s">
        <v>82</v>
      </c>
      <c r="AY179" s="19" t="s">
        <v>140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9" t="s">
        <v>80</v>
      </c>
      <c r="BK179" s="188">
        <f>ROUND(I179*H179,2)</f>
        <v>0</v>
      </c>
      <c r="BL179" s="19" t="s">
        <v>147</v>
      </c>
      <c r="BM179" s="187" t="s">
        <v>1335</v>
      </c>
    </row>
    <row r="180" spans="1:47" s="2" customFormat="1" ht="19.5">
      <c r="A180" s="36"/>
      <c r="B180" s="37"/>
      <c r="C180" s="38"/>
      <c r="D180" s="191" t="s">
        <v>318</v>
      </c>
      <c r="E180" s="38"/>
      <c r="F180" s="232" t="s">
        <v>1336</v>
      </c>
      <c r="G180" s="38"/>
      <c r="H180" s="38"/>
      <c r="I180" s="233"/>
      <c r="J180" s="38"/>
      <c r="K180" s="38"/>
      <c r="L180" s="41"/>
      <c r="M180" s="234"/>
      <c r="N180" s="235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318</v>
      </c>
      <c r="AU180" s="19" t="s">
        <v>82</v>
      </c>
    </row>
    <row r="181" spans="2:51" s="13" customFormat="1" ht="11.25">
      <c r="B181" s="189"/>
      <c r="C181" s="190"/>
      <c r="D181" s="191" t="s">
        <v>149</v>
      </c>
      <c r="E181" s="192" t="s">
        <v>19</v>
      </c>
      <c r="F181" s="193" t="s">
        <v>49</v>
      </c>
      <c r="G181" s="190"/>
      <c r="H181" s="194">
        <v>614.105</v>
      </c>
      <c r="I181" s="195"/>
      <c r="J181" s="190"/>
      <c r="K181" s="190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149</v>
      </c>
      <c r="AU181" s="200" t="s">
        <v>82</v>
      </c>
      <c r="AV181" s="13" t="s">
        <v>82</v>
      </c>
      <c r="AW181" s="13" t="s">
        <v>33</v>
      </c>
      <c r="AX181" s="13" t="s">
        <v>72</v>
      </c>
      <c r="AY181" s="200" t="s">
        <v>140</v>
      </c>
    </row>
    <row r="182" spans="2:51" s="13" customFormat="1" ht="11.25">
      <c r="B182" s="189"/>
      <c r="C182" s="190"/>
      <c r="D182" s="191" t="s">
        <v>149</v>
      </c>
      <c r="E182" s="192" t="s">
        <v>19</v>
      </c>
      <c r="F182" s="193" t="s">
        <v>1337</v>
      </c>
      <c r="G182" s="190"/>
      <c r="H182" s="194">
        <v>-263.834</v>
      </c>
      <c r="I182" s="195"/>
      <c r="J182" s="190"/>
      <c r="K182" s="190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149</v>
      </c>
      <c r="AU182" s="200" t="s">
        <v>82</v>
      </c>
      <c r="AV182" s="13" t="s">
        <v>82</v>
      </c>
      <c r="AW182" s="13" t="s">
        <v>33</v>
      </c>
      <c r="AX182" s="13" t="s">
        <v>72</v>
      </c>
      <c r="AY182" s="200" t="s">
        <v>140</v>
      </c>
    </row>
    <row r="183" spans="2:51" s="14" customFormat="1" ht="11.25">
      <c r="B183" s="201"/>
      <c r="C183" s="202"/>
      <c r="D183" s="191" t="s">
        <v>149</v>
      </c>
      <c r="E183" s="203" t="s">
        <v>19</v>
      </c>
      <c r="F183" s="204" t="s">
        <v>157</v>
      </c>
      <c r="G183" s="202"/>
      <c r="H183" s="205">
        <v>350.271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149</v>
      </c>
      <c r="AU183" s="211" t="s">
        <v>82</v>
      </c>
      <c r="AV183" s="14" t="s">
        <v>147</v>
      </c>
      <c r="AW183" s="14" t="s">
        <v>33</v>
      </c>
      <c r="AX183" s="14" t="s">
        <v>80</v>
      </c>
      <c r="AY183" s="211" t="s">
        <v>140</v>
      </c>
    </row>
    <row r="184" spans="1:65" s="2" customFormat="1" ht="24">
      <c r="A184" s="36"/>
      <c r="B184" s="37"/>
      <c r="C184" s="176" t="s">
        <v>313</v>
      </c>
      <c r="D184" s="176" t="s">
        <v>142</v>
      </c>
      <c r="E184" s="177" t="s">
        <v>296</v>
      </c>
      <c r="F184" s="178" t="s">
        <v>297</v>
      </c>
      <c r="G184" s="179" t="s">
        <v>95</v>
      </c>
      <c r="H184" s="180">
        <v>561.656</v>
      </c>
      <c r="I184" s="181"/>
      <c r="J184" s="182">
        <f>ROUND(I184*H184,2)</f>
        <v>0</v>
      </c>
      <c r="K184" s="178" t="s">
        <v>146</v>
      </c>
      <c r="L184" s="41"/>
      <c r="M184" s="183" t="s">
        <v>19</v>
      </c>
      <c r="N184" s="184" t="s">
        <v>43</v>
      </c>
      <c r="O184" s="66"/>
      <c r="P184" s="185">
        <f>O184*H184</f>
        <v>0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147</v>
      </c>
      <c r="AT184" s="187" t="s">
        <v>142</v>
      </c>
      <c r="AU184" s="187" t="s">
        <v>82</v>
      </c>
      <c r="AY184" s="19" t="s">
        <v>140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9" t="s">
        <v>80</v>
      </c>
      <c r="BK184" s="188">
        <f>ROUND(I184*H184,2)</f>
        <v>0</v>
      </c>
      <c r="BL184" s="19" t="s">
        <v>147</v>
      </c>
      <c r="BM184" s="187" t="s">
        <v>1338</v>
      </c>
    </row>
    <row r="185" spans="2:51" s="15" customFormat="1" ht="11.25">
      <c r="B185" s="212"/>
      <c r="C185" s="213"/>
      <c r="D185" s="191" t="s">
        <v>149</v>
      </c>
      <c r="E185" s="214" t="s">
        <v>19</v>
      </c>
      <c r="F185" s="215" t="s">
        <v>271</v>
      </c>
      <c r="G185" s="213"/>
      <c r="H185" s="214" t="s">
        <v>19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149</v>
      </c>
      <c r="AU185" s="221" t="s">
        <v>82</v>
      </c>
      <c r="AV185" s="15" t="s">
        <v>80</v>
      </c>
      <c r="AW185" s="15" t="s">
        <v>33</v>
      </c>
      <c r="AX185" s="15" t="s">
        <v>72</v>
      </c>
      <c r="AY185" s="221" t="s">
        <v>140</v>
      </c>
    </row>
    <row r="186" spans="2:51" s="13" customFormat="1" ht="11.25">
      <c r="B186" s="189"/>
      <c r="C186" s="190"/>
      <c r="D186" s="191" t="s">
        <v>149</v>
      </c>
      <c r="E186" s="192" t="s">
        <v>19</v>
      </c>
      <c r="F186" s="193" t="s">
        <v>97</v>
      </c>
      <c r="G186" s="190"/>
      <c r="H186" s="194">
        <v>184.75</v>
      </c>
      <c r="I186" s="195"/>
      <c r="J186" s="190"/>
      <c r="K186" s="190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149</v>
      </c>
      <c r="AU186" s="200" t="s">
        <v>82</v>
      </c>
      <c r="AV186" s="13" t="s">
        <v>82</v>
      </c>
      <c r="AW186" s="13" t="s">
        <v>33</v>
      </c>
      <c r="AX186" s="13" t="s">
        <v>72</v>
      </c>
      <c r="AY186" s="200" t="s">
        <v>140</v>
      </c>
    </row>
    <row r="187" spans="2:51" s="13" customFormat="1" ht="11.25">
      <c r="B187" s="189"/>
      <c r="C187" s="190"/>
      <c r="D187" s="191" t="s">
        <v>149</v>
      </c>
      <c r="E187" s="192" t="s">
        <v>19</v>
      </c>
      <c r="F187" s="193" t="s">
        <v>300</v>
      </c>
      <c r="G187" s="190"/>
      <c r="H187" s="194">
        <v>263.834</v>
      </c>
      <c r="I187" s="195"/>
      <c r="J187" s="190"/>
      <c r="K187" s="190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149</v>
      </c>
      <c r="AU187" s="200" t="s">
        <v>82</v>
      </c>
      <c r="AV187" s="13" t="s">
        <v>82</v>
      </c>
      <c r="AW187" s="13" t="s">
        <v>33</v>
      </c>
      <c r="AX187" s="13" t="s">
        <v>72</v>
      </c>
      <c r="AY187" s="200" t="s">
        <v>140</v>
      </c>
    </row>
    <row r="188" spans="2:51" s="13" customFormat="1" ht="11.25">
      <c r="B188" s="189"/>
      <c r="C188" s="190"/>
      <c r="D188" s="191" t="s">
        <v>149</v>
      </c>
      <c r="E188" s="192" t="s">
        <v>19</v>
      </c>
      <c r="F188" s="193" t="s">
        <v>1339</v>
      </c>
      <c r="G188" s="190"/>
      <c r="H188" s="194">
        <v>113.072</v>
      </c>
      <c r="I188" s="195"/>
      <c r="J188" s="190"/>
      <c r="K188" s="190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149</v>
      </c>
      <c r="AU188" s="200" t="s">
        <v>82</v>
      </c>
      <c r="AV188" s="13" t="s">
        <v>82</v>
      </c>
      <c r="AW188" s="13" t="s">
        <v>33</v>
      </c>
      <c r="AX188" s="13" t="s">
        <v>72</v>
      </c>
      <c r="AY188" s="200" t="s">
        <v>140</v>
      </c>
    </row>
    <row r="189" spans="2:51" s="14" customFormat="1" ht="11.25">
      <c r="B189" s="201"/>
      <c r="C189" s="202"/>
      <c r="D189" s="191" t="s">
        <v>149</v>
      </c>
      <c r="E189" s="203" t="s">
        <v>19</v>
      </c>
      <c r="F189" s="204" t="s">
        <v>157</v>
      </c>
      <c r="G189" s="202"/>
      <c r="H189" s="205">
        <v>561.656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149</v>
      </c>
      <c r="AU189" s="211" t="s">
        <v>82</v>
      </c>
      <c r="AV189" s="14" t="s">
        <v>147</v>
      </c>
      <c r="AW189" s="14" t="s">
        <v>33</v>
      </c>
      <c r="AX189" s="14" t="s">
        <v>80</v>
      </c>
      <c r="AY189" s="211" t="s">
        <v>140</v>
      </c>
    </row>
    <row r="190" spans="1:65" s="2" customFormat="1" ht="16.5" customHeight="1">
      <c r="A190" s="36"/>
      <c r="B190" s="37"/>
      <c r="C190" s="176" t="s">
        <v>322</v>
      </c>
      <c r="D190" s="176" t="s">
        <v>142</v>
      </c>
      <c r="E190" s="177" t="s">
        <v>303</v>
      </c>
      <c r="F190" s="178" t="s">
        <v>304</v>
      </c>
      <c r="G190" s="179" t="s">
        <v>95</v>
      </c>
      <c r="H190" s="180">
        <v>263.834</v>
      </c>
      <c r="I190" s="181"/>
      <c r="J190" s="182">
        <f>ROUND(I190*H190,2)</f>
        <v>0</v>
      </c>
      <c r="K190" s="178" t="s">
        <v>19</v>
      </c>
      <c r="L190" s="41"/>
      <c r="M190" s="183" t="s">
        <v>19</v>
      </c>
      <c r="N190" s="184" t="s">
        <v>43</v>
      </c>
      <c r="O190" s="66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7" t="s">
        <v>147</v>
      </c>
      <c r="AT190" s="187" t="s">
        <v>142</v>
      </c>
      <c r="AU190" s="187" t="s">
        <v>82</v>
      </c>
      <c r="AY190" s="19" t="s">
        <v>140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9" t="s">
        <v>80</v>
      </c>
      <c r="BK190" s="188">
        <f>ROUND(I190*H190,2)</f>
        <v>0</v>
      </c>
      <c r="BL190" s="19" t="s">
        <v>147</v>
      </c>
      <c r="BM190" s="187" t="s">
        <v>1340</v>
      </c>
    </row>
    <row r="191" spans="2:51" s="15" customFormat="1" ht="11.25">
      <c r="B191" s="212"/>
      <c r="C191" s="213"/>
      <c r="D191" s="191" t="s">
        <v>149</v>
      </c>
      <c r="E191" s="214" t="s">
        <v>19</v>
      </c>
      <c r="F191" s="215" t="s">
        <v>306</v>
      </c>
      <c r="G191" s="213"/>
      <c r="H191" s="214" t="s">
        <v>19</v>
      </c>
      <c r="I191" s="216"/>
      <c r="J191" s="213"/>
      <c r="K191" s="213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149</v>
      </c>
      <c r="AU191" s="221" t="s">
        <v>82</v>
      </c>
      <c r="AV191" s="15" t="s">
        <v>80</v>
      </c>
      <c r="AW191" s="15" t="s">
        <v>33</v>
      </c>
      <c r="AX191" s="15" t="s">
        <v>72</v>
      </c>
      <c r="AY191" s="221" t="s">
        <v>140</v>
      </c>
    </row>
    <row r="192" spans="2:51" s="13" customFormat="1" ht="11.25">
      <c r="B192" s="189"/>
      <c r="C192" s="190"/>
      <c r="D192" s="191" t="s">
        <v>149</v>
      </c>
      <c r="E192" s="192" t="s">
        <v>19</v>
      </c>
      <c r="F192" s="193" t="s">
        <v>1341</v>
      </c>
      <c r="G192" s="190"/>
      <c r="H192" s="194">
        <v>263.834</v>
      </c>
      <c r="I192" s="195"/>
      <c r="J192" s="190"/>
      <c r="K192" s="190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149</v>
      </c>
      <c r="AU192" s="200" t="s">
        <v>82</v>
      </c>
      <c r="AV192" s="13" t="s">
        <v>82</v>
      </c>
      <c r="AW192" s="13" t="s">
        <v>33</v>
      </c>
      <c r="AX192" s="13" t="s">
        <v>72</v>
      </c>
      <c r="AY192" s="200" t="s">
        <v>140</v>
      </c>
    </row>
    <row r="193" spans="2:51" s="14" customFormat="1" ht="11.25">
      <c r="B193" s="201"/>
      <c r="C193" s="202"/>
      <c r="D193" s="191" t="s">
        <v>149</v>
      </c>
      <c r="E193" s="203" t="s">
        <v>19</v>
      </c>
      <c r="F193" s="204" t="s">
        <v>157</v>
      </c>
      <c r="G193" s="202"/>
      <c r="H193" s="205">
        <v>263.834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149</v>
      </c>
      <c r="AU193" s="211" t="s">
        <v>82</v>
      </c>
      <c r="AV193" s="14" t="s">
        <v>147</v>
      </c>
      <c r="AW193" s="14" t="s">
        <v>33</v>
      </c>
      <c r="AX193" s="14" t="s">
        <v>80</v>
      </c>
      <c r="AY193" s="211" t="s">
        <v>140</v>
      </c>
    </row>
    <row r="194" spans="1:65" s="2" customFormat="1" ht="24">
      <c r="A194" s="36"/>
      <c r="B194" s="37"/>
      <c r="C194" s="176" t="s">
        <v>338</v>
      </c>
      <c r="D194" s="176" t="s">
        <v>142</v>
      </c>
      <c r="E194" s="177" t="s">
        <v>309</v>
      </c>
      <c r="F194" s="178" t="s">
        <v>310</v>
      </c>
      <c r="G194" s="179" t="s">
        <v>95</v>
      </c>
      <c r="H194" s="180">
        <v>388.981</v>
      </c>
      <c r="I194" s="181"/>
      <c r="J194" s="182">
        <f>ROUND(I194*H194,2)</f>
        <v>0</v>
      </c>
      <c r="K194" s="178" t="s">
        <v>146</v>
      </c>
      <c r="L194" s="41"/>
      <c r="M194" s="183" t="s">
        <v>19</v>
      </c>
      <c r="N194" s="184" t="s">
        <v>43</v>
      </c>
      <c r="O194" s="66"/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147</v>
      </c>
      <c r="AT194" s="187" t="s">
        <v>142</v>
      </c>
      <c r="AU194" s="187" t="s">
        <v>82</v>
      </c>
      <c r="AY194" s="19" t="s">
        <v>140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9" t="s">
        <v>80</v>
      </c>
      <c r="BK194" s="188">
        <f>ROUND(I194*H194,2)</f>
        <v>0</v>
      </c>
      <c r="BL194" s="19" t="s">
        <v>147</v>
      </c>
      <c r="BM194" s="187" t="s">
        <v>1342</v>
      </c>
    </row>
    <row r="195" spans="2:51" s="13" customFormat="1" ht="11.25">
      <c r="B195" s="189"/>
      <c r="C195" s="190"/>
      <c r="D195" s="191" t="s">
        <v>149</v>
      </c>
      <c r="E195" s="192" t="s">
        <v>103</v>
      </c>
      <c r="F195" s="193" t="s">
        <v>1343</v>
      </c>
      <c r="G195" s="190"/>
      <c r="H195" s="194">
        <v>376.905</v>
      </c>
      <c r="I195" s="195"/>
      <c r="J195" s="190"/>
      <c r="K195" s="190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149</v>
      </c>
      <c r="AU195" s="200" t="s">
        <v>82</v>
      </c>
      <c r="AV195" s="13" t="s">
        <v>82</v>
      </c>
      <c r="AW195" s="13" t="s">
        <v>33</v>
      </c>
      <c r="AX195" s="13" t="s">
        <v>72</v>
      </c>
      <c r="AY195" s="200" t="s">
        <v>140</v>
      </c>
    </row>
    <row r="196" spans="2:51" s="13" customFormat="1" ht="11.25">
      <c r="B196" s="189"/>
      <c r="C196" s="190"/>
      <c r="D196" s="191" t="s">
        <v>149</v>
      </c>
      <c r="E196" s="192" t="s">
        <v>19</v>
      </c>
      <c r="F196" s="193" t="s">
        <v>1344</v>
      </c>
      <c r="G196" s="190"/>
      <c r="H196" s="194">
        <v>12.076</v>
      </c>
      <c r="I196" s="195"/>
      <c r="J196" s="190"/>
      <c r="K196" s="190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149</v>
      </c>
      <c r="AU196" s="200" t="s">
        <v>82</v>
      </c>
      <c r="AV196" s="13" t="s">
        <v>82</v>
      </c>
      <c r="AW196" s="13" t="s">
        <v>33</v>
      </c>
      <c r="AX196" s="13" t="s">
        <v>72</v>
      </c>
      <c r="AY196" s="200" t="s">
        <v>140</v>
      </c>
    </row>
    <row r="197" spans="2:51" s="14" customFormat="1" ht="11.25">
      <c r="B197" s="201"/>
      <c r="C197" s="202"/>
      <c r="D197" s="191" t="s">
        <v>149</v>
      </c>
      <c r="E197" s="203" t="s">
        <v>19</v>
      </c>
      <c r="F197" s="204" t="s">
        <v>157</v>
      </c>
      <c r="G197" s="202"/>
      <c r="H197" s="205">
        <v>388.981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149</v>
      </c>
      <c r="AU197" s="211" t="s">
        <v>82</v>
      </c>
      <c r="AV197" s="14" t="s">
        <v>147</v>
      </c>
      <c r="AW197" s="14" t="s">
        <v>33</v>
      </c>
      <c r="AX197" s="14" t="s">
        <v>80</v>
      </c>
      <c r="AY197" s="211" t="s">
        <v>140</v>
      </c>
    </row>
    <row r="198" spans="1:65" s="2" customFormat="1" ht="16.5" customHeight="1">
      <c r="A198" s="36"/>
      <c r="B198" s="37"/>
      <c r="C198" s="222" t="s">
        <v>344</v>
      </c>
      <c r="D198" s="222" t="s">
        <v>314</v>
      </c>
      <c r="E198" s="223" t="s">
        <v>1345</v>
      </c>
      <c r="F198" s="224" t="s">
        <v>316</v>
      </c>
      <c r="G198" s="225" t="s">
        <v>292</v>
      </c>
      <c r="H198" s="226">
        <v>225.266</v>
      </c>
      <c r="I198" s="227"/>
      <c r="J198" s="228">
        <f>ROUND(I198*H198,2)</f>
        <v>0</v>
      </c>
      <c r="K198" s="224" t="s">
        <v>19</v>
      </c>
      <c r="L198" s="229"/>
      <c r="M198" s="230" t="s">
        <v>19</v>
      </c>
      <c r="N198" s="231" t="s">
        <v>43</v>
      </c>
      <c r="O198" s="66"/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7" t="s">
        <v>182</v>
      </c>
      <c r="AT198" s="187" t="s">
        <v>314</v>
      </c>
      <c r="AU198" s="187" t="s">
        <v>82</v>
      </c>
      <c r="AY198" s="19" t="s">
        <v>140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19" t="s">
        <v>80</v>
      </c>
      <c r="BK198" s="188">
        <f>ROUND(I198*H198,2)</f>
        <v>0</v>
      </c>
      <c r="BL198" s="19" t="s">
        <v>147</v>
      </c>
      <c r="BM198" s="187" t="s">
        <v>1346</v>
      </c>
    </row>
    <row r="199" spans="2:51" s="13" customFormat="1" ht="11.25">
      <c r="B199" s="189"/>
      <c r="C199" s="190"/>
      <c r="D199" s="191" t="s">
        <v>149</v>
      </c>
      <c r="E199" s="192" t="s">
        <v>19</v>
      </c>
      <c r="F199" s="193" t="s">
        <v>1339</v>
      </c>
      <c r="G199" s="190"/>
      <c r="H199" s="194">
        <v>113.072</v>
      </c>
      <c r="I199" s="195"/>
      <c r="J199" s="190"/>
      <c r="K199" s="190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149</v>
      </c>
      <c r="AU199" s="200" t="s">
        <v>82</v>
      </c>
      <c r="AV199" s="13" t="s">
        <v>82</v>
      </c>
      <c r="AW199" s="13" t="s">
        <v>33</v>
      </c>
      <c r="AX199" s="13" t="s">
        <v>72</v>
      </c>
      <c r="AY199" s="200" t="s">
        <v>140</v>
      </c>
    </row>
    <row r="200" spans="2:51" s="13" customFormat="1" ht="11.25">
      <c r="B200" s="189"/>
      <c r="C200" s="190"/>
      <c r="D200" s="191" t="s">
        <v>149</v>
      </c>
      <c r="E200" s="192" t="s">
        <v>19</v>
      </c>
      <c r="F200" s="193" t="s">
        <v>1344</v>
      </c>
      <c r="G200" s="190"/>
      <c r="H200" s="194">
        <v>12.076</v>
      </c>
      <c r="I200" s="195"/>
      <c r="J200" s="190"/>
      <c r="K200" s="190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149</v>
      </c>
      <c r="AU200" s="200" t="s">
        <v>82</v>
      </c>
      <c r="AV200" s="13" t="s">
        <v>82</v>
      </c>
      <c r="AW200" s="13" t="s">
        <v>33</v>
      </c>
      <c r="AX200" s="13" t="s">
        <v>72</v>
      </c>
      <c r="AY200" s="200" t="s">
        <v>140</v>
      </c>
    </row>
    <row r="201" spans="2:51" s="14" customFormat="1" ht="11.25">
      <c r="B201" s="201"/>
      <c r="C201" s="202"/>
      <c r="D201" s="191" t="s">
        <v>149</v>
      </c>
      <c r="E201" s="203" t="s">
        <v>19</v>
      </c>
      <c r="F201" s="204" t="s">
        <v>157</v>
      </c>
      <c r="G201" s="202"/>
      <c r="H201" s="205">
        <v>125.148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149</v>
      </c>
      <c r="AU201" s="211" t="s">
        <v>82</v>
      </c>
      <c r="AV201" s="14" t="s">
        <v>147</v>
      </c>
      <c r="AW201" s="14" t="s">
        <v>33</v>
      </c>
      <c r="AX201" s="14" t="s">
        <v>80</v>
      </c>
      <c r="AY201" s="211" t="s">
        <v>140</v>
      </c>
    </row>
    <row r="202" spans="2:51" s="13" customFormat="1" ht="11.25">
      <c r="B202" s="189"/>
      <c r="C202" s="190"/>
      <c r="D202" s="191" t="s">
        <v>149</v>
      </c>
      <c r="E202" s="190"/>
      <c r="F202" s="193" t="s">
        <v>1347</v>
      </c>
      <c r="G202" s="190"/>
      <c r="H202" s="194">
        <v>225.266</v>
      </c>
      <c r="I202" s="195"/>
      <c r="J202" s="190"/>
      <c r="K202" s="190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149</v>
      </c>
      <c r="AU202" s="200" t="s">
        <v>82</v>
      </c>
      <c r="AV202" s="13" t="s">
        <v>82</v>
      </c>
      <c r="AW202" s="13" t="s">
        <v>4</v>
      </c>
      <c r="AX202" s="13" t="s">
        <v>80</v>
      </c>
      <c r="AY202" s="200" t="s">
        <v>140</v>
      </c>
    </row>
    <row r="203" spans="1:65" s="2" customFormat="1" ht="36">
      <c r="A203" s="36"/>
      <c r="B203" s="37"/>
      <c r="C203" s="176" t="s">
        <v>361</v>
      </c>
      <c r="D203" s="176" t="s">
        <v>142</v>
      </c>
      <c r="E203" s="177" t="s">
        <v>323</v>
      </c>
      <c r="F203" s="178" t="s">
        <v>324</v>
      </c>
      <c r="G203" s="179" t="s">
        <v>95</v>
      </c>
      <c r="H203" s="180">
        <v>161.769</v>
      </c>
      <c r="I203" s="181"/>
      <c r="J203" s="182">
        <f>ROUND(I203*H203,2)</f>
        <v>0</v>
      </c>
      <c r="K203" s="178" t="s">
        <v>146</v>
      </c>
      <c r="L203" s="41"/>
      <c r="M203" s="183" t="s">
        <v>19</v>
      </c>
      <c r="N203" s="184" t="s">
        <v>43</v>
      </c>
      <c r="O203" s="66"/>
      <c r="P203" s="185">
        <f>O203*H203</f>
        <v>0</v>
      </c>
      <c r="Q203" s="185">
        <v>0</v>
      </c>
      <c r="R203" s="185">
        <f>Q203*H203</f>
        <v>0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147</v>
      </c>
      <c r="AT203" s="187" t="s">
        <v>142</v>
      </c>
      <c r="AU203" s="187" t="s">
        <v>82</v>
      </c>
      <c r="AY203" s="19" t="s">
        <v>140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9" t="s">
        <v>80</v>
      </c>
      <c r="BK203" s="188">
        <f>ROUND(I203*H203,2)</f>
        <v>0</v>
      </c>
      <c r="BL203" s="19" t="s">
        <v>147</v>
      </c>
      <c r="BM203" s="187" t="s">
        <v>1348</v>
      </c>
    </row>
    <row r="204" spans="2:51" s="15" customFormat="1" ht="11.25">
      <c r="B204" s="212"/>
      <c r="C204" s="213"/>
      <c r="D204" s="191" t="s">
        <v>149</v>
      </c>
      <c r="E204" s="214" t="s">
        <v>19</v>
      </c>
      <c r="F204" s="215" t="s">
        <v>1349</v>
      </c>
      <c r="G204" s="213"/>
      <c r="H204" s="214" t="s">
        <v>19</v>
      </c>
      <c r="I204" s="216"/>
      <c r="J204" s="213"/>
      <c r="K204" s="213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149</v>
      </c>
      <c r="AU204" s="221" t="s">
        <v>82</v>
      </c>
      <c r="AV204" s="15" t="s">
        <v>80</v>
      </c>
      <c r="AW204" s="15" t="s">
        <v>33</v>
      </c>
      <c r="AX204" s="15" t="s">
        <v>72</v>
      </c>
      <c r="AY204" s="221" t="s">
        <v>140</v>
      </c>
    </row>
    <row r="205" spans="2:51" s="13" customFormat="1" ht="11.25">
      <c r="B205" s="189"/>
      <c r="C205" s="190"/>
      <c r="D205" s="191" t="s">
        <v>149</v>
      </c>
      <c r="E205" s="192" t="s">
        <v>19</v>
      </c>
      <c r="F205" s="193" t="s">
        <v>1350</v>
      </c>
      <c r="G205" s="190"/>
      <c r="H205" s="194">
        <v>91.763</v>
      </c>
      <c r="I205" s="195"/>
      <c r="J205" s="190"/>
      <c r="K205" s="190"/>
      <c r="L205" s="196"/>
      <c r="M205" s="197"/>
      <c r="N205" s="198"/>
      <c r="O205" s="198"/>
      <c r="P205" s="198"/>
      <c r="Q205" s="198"/>
      <c r="R205" s="198"/>
      <c r="S205" s="198"/>
      <c r="T205" s="199"/>
      <c r="AT205" s="200" t="s">
        <v>149</v>
      </c>
      <c r="AU205" s="200" t="s">
        <v>82</v>
      </c>
      <c r="AV205" s="13" t="s">
        <v>82</v>
      </c>
      <c r="AW205" s="13" t="s">
        <v>33</v>
      </c>
      <c r="AX205" s="13" t="s">
        <v>72</v>
      </c>
      <c r="AY205" s="200" t="s">
        <v>140</v>
      </c>
    </row>
    <row r="206" spans="2:51" s="13" customFormat="1" ht="11.25">
      <c r="B206" s="189"/>
      <c r="C206" s="190"/>
      <c r="D206" s="191" t="s">
        <v>149</v>
      </c>
      <c r="E206" s="192" t="s">
        <v>19</v>
      </c>
      <c r="F206" s="193" t="s">
        <v>1351</v>
      </c>
      <c r="G206" s="190"/>
      <c r="H206" s="194">
        <v>66.57</v>
      </c>
      <c r="I206" s="195"/>
      <c r="J206" s="190"/>
      <c r="K206" s="190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149</v>
      </c>
      <c r="AU206" s="200" t="s">
        <v>82</v>
      </c>
      <c r="AV206" s="13" t="s">
        <v>82</v>
      </c>
      <c r="AW206" s="13" t="s">
        <v>33</v>
      </c>
      <c r="AX206" s="13" t="s">
        <v>72</v>
      </c>
      <c r="AY206" s="200" t="s">
        <v>140</v>
      </c>
    </row>
    <row r="207" spans="2:51" s="13" customFormat="1" ht="11.25">
      <c r="B207" s="189"/>
      <c r="C207" s="190"/>
      <c r="D207" s="191" t="s">
        <v>149</v>
      </c>
      <c r="E207" s="192" t="s">
        <v>19</v>
      </c>
      <c r="F207" s="193" t="s">
        <v>1352</v>
      </c>
      <c r="G207" s="190"/>
      <c r="H207" s="194">
        <v>7.891</v>
      </c>
      <c r="I207" s="195"/>
      <c r="J207" s="190"/>
      <c r="K207" s="190"/>
      <c r="L207" s="196"/>
      <c r="M207" s="197"/>
      <c r="N207" s="198"/>
      <c r="O207" s="198"/>
      <c r="P207" s="198"/>
      <c r="Q207" s="198"/>
      <c r="R207" s="198"/>
      <c r="S207" s="198"/>
      <c r="T207" s="199"/>
      <c r="AT207" s="200" t="s">
        <v>149</v>
      </c>
      <c r="AU207" s="200" t="s">
        <v>82</v>
      </c>
      <c r="AV207" s="13" t="s">
        <v>82</v>
      </c>
      <c r="AW207" s="13" t="s">
        <v>33</v>
      </c>
      <c r="AX207" s="13" t="s">
        <v>72</v>
      </c>
      <c r="AY207" s="200" t="s">
        <v>140</v>
      </c>
    </row>
    <row r="208" spans="2:51" s="13" customFormat="1" ht="11.25">
      <c r="B208" s="189"/>
      <c r="C208" s="190"/>
      <c r="D208" s="191" t="s">
        <v>149</v>
      </c>
      <c r="E208" s="192" t="s">
        <v>19</v>
      </c>
      <c r="F208" s="193" t="s">
        <v>1353</v>
      </c>
      <c r="G208" s="190"/>
      <c r="H208" s="194">
        <v>15.015</v>
      </c>
      <c r="I208" s="195"/>
      <c r="J208" s="190"/>
      <c r="K208" s="190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149</v>
      </c>
      <c r="AU208" s="200" t="s">
        <v>82</v>
      </c>
      <c r="AV208" s="13" t="s">
        <v>82</v>
      </c>
      <c r="AW208" s="13" t="s">
        <v>33</v>
      </c>
      <c r="AX208" s="13" t="s">
        <v>72</v>
      </c>
      <c r="AY208" s="200" t="s">
        <v>140</v>
      </c>
    </row>
    <row r="209" spans="2:51" s="13" customFormat="1" ht="11.25">
      <c r="B209" s="189"/>
      <c r="C209" s="190"/>
      <c r="D209" s="191" t="s">
        <v>149</v>
      </c>
      <c r="E209" s="192" t="s">
        <v>19</v>
      </c>
      <c r="F209" s="193" t="s">
        <v>1354</v>
      </c>
      <c r="G209" s="190"/>
      <c r="H209" s="194">
        <v>3.511</v>
      </c>
      <c r="I209" s="195"/>
      <c r="J209" s="190"/>
      <c r="K209" s="190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149</v>
      </c>
      <c r="AU209" s="200" t="s">
        <v>82</v>
      </c>
      <c r="AV209" s="13" t="s">
        <v>82</v>
      </c>
      <c r="AW209" s="13" t="s">
        <v>33</v>
      </c>
      <c r="AX209" s="13" t="s">
        <v>72</v>
      </c>
      <c r="AY209" s="200" t="s">
        <v>140</v>
      </c>
    </row>
    <row r="210" spans="2:51" s="16" customFormat="1" ht="11.25">
      <c r="B210" s="239"/>
      <c r="C210" s="240"/>
      <c r="D210" s="191" t="s">
        <v>149</v>
      </c>
      <c r="E210" s="241" t="s">
        <v>97</v>
      </c>
      <c r="F210" s="242" t="s">
        <v>1304</v>
      </c>
      <c r="G210" s="240"/>
      <c r="H210" s="243">
        <v>184.75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149</v>
      </c>
      <c r="AU210" s="249" t="s">
        <v>82</v>
      </c>
      <c r="AV210" s="16" t="s">
        <v>158</v>
      </c>
      <c r="AW210" s="16" t="s">
        <v>33</v>
      </c>
      <c r="AX210" s="16" t="s">
        <v>72</v>
      </c>
      <c r="AY210" s="249" t="s">
        <v>140</v>
      </c>
    </row>
    <row r="211" spans="2:51" s="13" customFormat="1" ht="11.25">
      <c r="B211" s="189"/>
      <c r="C211" s="190"/>
      <c r="D211" s="191" t="s">
        <v>149</v>
      </c>
      <c r="E211" s="192" t="s">
        <v>19</v>
      </c>
      <c r="F211" s="193" t="s">
        <v>1355</v>
      </c>
      <c r="G211" s="190"/>
      <c r="H211" s="194">
        <v>-22.981</v>
      </c>
      <c r="I211" s="195"/>
      <c r="J211" s="190"/>
      <c r="K211" s="190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149</v>
      </c>
      <c r="AU211" s="200" t="s">
        <v>82</v>
      </c>
      <c r="AV211" s="13" t="s">
        <v>82</v>
      </c>
      <c r="AW211" s="13" t="s">
        <v>33</v>
      </c>
      <c r="AX211" s="13" t="s">
        <v>72</v>
      </c>
      <c r="AY211" s="200" t="s">
        <v>140</v>
      </c>
    </row>
    <row r="212" spans="2:51" s="14" customFormat="1" ht="11.25">
      <c r="B212" s="201"/>
      <c r="C212" s="202"/>
      <c r="D212" s="191" t="s">
        <v>149</v>
      </c>
      <c r="E212" s="203" t="s">
        <v>1251</v>
      </c>
      <c r="F212" s="204" t="s">
        <v>157</v>
      </c>
      <c r="G212" s="202"/>
      <c r="H212" s="205">
        <v>161.769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149</v>
      </c>
      <c r="AU212" s="211" t="s">
        <v>82</v>
      </c>
      <c r="AV212" s="14" t="s">
        <v>147</v>
      </c>
      <c r="AW212" s="14" t="s">
        <v>33</v>
      </c>
      <c r="AX212" s="14" t="s">
        <v>80</v>
      </c>
      <c r="AY212" s="211" t="s">
        <v>140</v>
      </c>
    </row>
    <row r="213" spans="1:65" s="2" customFormat="1" ht="16.5" customHeight="1">
      <c r="A213" s="36"/>
      <c r="B213" s="37"/>
      <c r="C213" s="222" t="s">
        <v>377</v>
      </c>
      <c r="D213" s="222" t="s">
        <v>314</v>
      </c>
      <c r="E213" s="223" t="s">
        <v>1356</v>
      </c>
      <c r="F213" s="224" t="s">
        <v>1357</v>
      </c>
      <c r="G213" s="225" t="s">
        <v>292</v>
      </c>
      <c r="H213" s="226">
        <v>291.184</v>
      </c>
      <c r="I213" s="227"/>
      <c r="J213" s="228">
        <f>ROUND(I213*H213,2)</f>
        <v>0</v>
      </c>
      <c r="K213" s="224" t="s">
        <v>146</v>
      </c>
      <c r="L213" s="229"/>
      <c r="M213" s="230" t="s">
        <v>19</v>
      </c>
      <c r="N213" s="231" t="s">
        <v>43</v>
      </c>
      <c r="O213" s="66"/>
      <c r="P213" s="185">
        <f>O213*H213</f>
        <v>0</v>
      </c>
      <c r="Q213" s="185">
        <v>0</v>
      </c>
      <c r="R213" s="185">
        <f>Q213*H213</f>
        <v>0</v>
      </c>
      <c r="S213" s="185">
        <v>0</v>
      </c>
      <c r="T213" s="18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7" t="s">
        <v>182</v>
      </c>
      <c r="AT213" s="187" t="s">
        <v>314</v>
      </c>
      <c r="AU213" s="187" t="s">
        <v>82</v>
      </c>
      <c r="AY213" s="19" t="s">
        <v>140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9" t="s">
        <v>80</v>
      </c>
      <c r="BK213" s="188">
        <f>ROUND(I213*H213,2)</f>
        <v>0</v>
      </c>
      <c r="BL213" s="19" t="s">
        <v>147</v>
      </c>
      <c r="BM213" s="187" t="s">
        <v>1358</v>
      </c>
    </row>
    <row r="214" spans="2:51" s="13" customFormat="1" ht="11.25">
      <c r="B214" s="189"/>
      <c r="C214" s="190"/>
      <c r="D214" s="191" t="s">
        <v>149</v>
      </c>
      <c r="E214" s="192" t="s">
        <v>19</v>
      </c>
      <c r="F214" s="193" t="s">
        <v>1359</v>
      </c>
      <c r="G214" s="190"/>
      <c r="H214" s="194">
        <v>291.184</v>
      </c>
      <c r="I214" s="195"/>
      <c r="J214" s="190"/>
      <c r="K214" s="190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149</v>
      </c>
      <c r="AU214" s="200" t="s">
        <v>82</v>
      </c>
      <c r="AV214" s="13" t="s">
        <v>82</v>
      </c>
      <c r="AW214" s="13" t="s">
        <v>33</v>
      </c>
      <c r="AX214" s="13" t="s">
        <v>80</v>
      </c>
      <c r="AY214" s="200" t="s">
        <v>140</v>
      </c>
    </row>
    <row r="215" spans="2:63" s="12" customFormat="1" ht="22.9" customHeight="1">
      <c r="B215" s="160"/>
      <c r="C215" s="161"/>
      <c r="D215" s="162" t="s">
        <v>71</v>
      </c>
      <c r="E215" s="174" t="s">
        <v>82</v>
      </c>
      <c r="F215" s="174" t="s">
        <v>343</v>
      </c>
      <c r="G215" s="161"/>
      <c r="H215" s="161"/>
      <c r="I215" s="164"/>
      <c r="J215" s="175">
        <f>BK215</f>
        <v>0</v>
      </c>
      <c r="K215" s="161"/>
      <c r="L215" s="166"/>
      <c r="M215" s="167"/>
      <c r="N215" s="168"/>
      <c r="O215" s="168"/>
      <c r="P215" s="169">
        <f>SUM(P216:P223)</f>
        <v>0</v>
      </c>
      <c r="Q215" s="168"/>
      <c r="R215" s="169">
        <f>SUM(R216:R223)</f>
        <v>60.8091913</v>
      </c>
      <c r="S215" s="168"/>
      <c r="T215" s="170">
        <f>SUM(T216:T223)</f>
        <v>0</v>
      </c>
      <c r="AR215" s="171" t="s">
        <v>80</v>
      </c>
      <c r="AT215" s="172" t="s">
        <v>71</v>
      </c>
      <c r="AU215" s="172" t="s">
        <v>80</v>
      </c>
      <c r="AY215" s="171" t="s">
        <v>140</v>
      </c>
      <c r="BK215" s="173">
        <f>SUM(BK216:BK223)</f>
        <v>0</v>
      </c>
    </row>
    <row r="216" spans="1:65" s="2" customFormat="1" ht="36">
      <c r="A216" s="36"/>
      <c r="B216" s="37"/>
      <c r="C216" s="176" t="s">
        <v>383</v>
      </c>
      <c r="D216" s="176" t="s">
        <v>142</v>
      </c>
      <c r="E216" s="177" t="s">
        <v>345</v>
      </c>
      <c r="F216" s="178" t="s">
        <v>346</v>
      </c>
      <c r="G216" s="179" t="s">
        <v>195</v>
      </c>
      <c r="H216" s="180">
        <v>297.37</v>
      </c>
      <c r="I216" s="181"/>
      <c r="J216" s="182">
        <f>ROUND(I216*H216,2)</f>
        <v>0</v>
      </c>
      <c r="K216" s="178" t="s">
        <v>146</v>
      </c>
      <c r="L216" s="41"/>
      <c r="M216" s="183" t="s">
        <v>19</v>
      </c>
      <c r="N216" s="184" t="s">
        <v>43</v>
      </c>
      <c r="O216" s="66"/>
      <c r="P216" s="185">
        <f>O216*H216</f>
        <v>0</v>
      </c>
      <c r="Q216" s="185">
        <v>0.20449</v>
      </c>
      <c r="R216" s="185">
        <f>Q216*H216</f>
        <v>60.8091913</v>
      </c>
      <c r="S216" s="185">
        <v>0</v>
      </c>
      <c r="T216" s="18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147</v>
      </c>
      <c r="AT216" s="187" t="s">
        <v>142</v>
      </c>
      <c r="AU216" s="187" t="s">
        <v>82</v>
      </c>
      <c r="AY216" s="19" t="s">
        <v>140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9" t="s">
        <v>80</v>
      </c>
      <c r="BK216" s="188">
        <f>ROUND(I216*H216,2)</f>
        <v>0</v>
      </c>
      <c r="BL216" s="19" t="s">
        <v>147</v>
      </c>
      <c r="BM216" s="187" t="s">
        <v>1360</v>
      </c>
    </row>
    <row r="217" spans="2:51" s="15" customFormat="1" ht="11.25">
      <c r="B217" s="212"/>
      <c r="C217" s="213"/>
      <c r="D217" s="191" t="s">
        <v>149</v>
      </c>
      <c r="E217" s="214" t="s">
        <v>19</v>
      </c>
      <c r="F217" s="215" t="s">
        <v>1349</v>
      </c>
      <c r="G217" s="213"/>
      <c r="H217" s="214" t="s">
        <v>19</v>
      </c>
      <c r="I217" s="216"/>
      <c r="J217" s="213"/>
      <c r="K217" s="213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149</v>
      </c>
      <c r="AU217" s="221" t="s">
        <v>82</v>
      </c>
      <c r="AV217" s="15" t="s">
        <v>80</v>
      </c>
      <c r="AW217" s="15" t="s">
        <v>33</v>
      </c>
      <c r="AX217" s="15" t="s">
        <v>72</v>
      </c>
      <c r="AY217" s="221" t="s">
        <v>140</v>
      </c>
    </row>
    <row r="218" spans="2:51" s="13" customFormat="1" ht="11.25">
      <c r="B218" s="189"/>
      <c r="C218" s="190"/>
      <c r="D218" s="191" t="s">
        <v>149</v>
      </c>
      <c r="E218" s="192" t="s">
        <v>19</v>
      </c>
      <c r="F218" s="193" t="s">
        <v>1361</v>
      </c>
      <c r="G218" s="190"/>
      <c r="H218" s="194">
        <v>142.6</v>
      </c>
      <c r="I218" s="195"/>
      <c r="J218" s="190"/>
      <c r="K218" s="190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149</v>
      </c>
      <c r="AU218" s="200" t="s">
        <v>82</v>
      </c>
      <c r="AV218" s="13" t="s">
        <v>82</v>
      </c>
      <c r="AW218" s="13" t="s">
        <v>33</v>
      </c>
      <c r="AX218" s="13" t="s">
        <v>72</v>
      </c>
      <c r="AY218" s="200" t="s">
        <v>140</v>
      </c>
    </row>
    <row r="219" spans="2:51" s="13" customFormat="1" ht="11.25">
      <c r="B219" s="189"/>
      <c r="C219" s="190"/>
      <c r="D219" s="191" t="s">
        <v>149</v>
      </c>
      <c r="E219" s="192" t="s">
        <v>19</v>
      </c>
      <c r="F219" s="193" t="s">
        <v>1362</v>
      </c>
      <c r="G219" s="190"/>
      <c r="H219" s="194">
        <v>103.45</v>
      </c>
      <c r="I219" s="195"/>
      <c r="J219" s="190"/>
      <c r="K219" s="190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149</v>
      </c>
      <c r="AU219" s="200" t="s">
        <v>82</v>
      </c>
      <c r="AV219" s="13" t="s">
        <v>82</v>
      </c>
      <c r="AW219" s="13" t="s">
        <v>33</v>
      </c>
      <c r="AX219" s="13" t="s">
        <v>72</v>
      </c>
      <c r="AY219" s="200" t="s">
        <v>140</v>
      </c>
    </row>
    <row r="220" spans="2:51" s="13" customFormat="1" ht="11.25">
      <c r="B220" s="189"/>
      <c r="C220" s="190"/>
      <c r="D220" s="191" t="s">
        <v>149</v>
      </c>
      <c r="E220" s="192" t="s">
        <v>19</v>
      </c>
      <c r="F220" s="193" t="s">
        <v>1363</v>
      </c>
      <c r="G220" s="190"/>
      <c r="H220" s="194">
        <v>17</v>
      </c>
      <c r="I220" s="195"/>
      <c r="J220" s="190"/>
      <c r="K220" s="190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149</v>
      </c>
      <c r="AU220" s="200" t="s">
        <v>82</v>
      </c>
      <c r="AV220" s="13" t="s">
        <v>82</v>
      </c>
      <c r="AW220" s="13" t="s">
        <v>33</v>
      </c>
      <c r="AX220" s="13" t="s">
        <v>72</v>
      </c>
      <c r="AY220" s="200" t="s">
        <v>140</v>
      </c>
    </row>
    <row r="221" spans="2:51" s="13" customFormat="1" ht="11.25">
      <c r="B221" s="189"/>
      <c r="C221" s="190"/>
      <c r="D221" s="191" t="s">
        <v>149</v>
      </c>
      <c r="E221" s="192" t="s">
        <v>19</v>
      </c>
      <c r="F221" s="193" t="s">
        <v>1364</v>
      </c>
      <c r="G221" s="190"/>
      <c r="H221" s="194">
        <v>28.32</v>
      </c>
      <c r="I221" s="195"/>
      <c r="J221" s="190"/>
      <c r="K221" s="190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149</v>
      </c>
      <c r="AU221" s="200" t="s">
        <v>82</v>
      </c>
      <c r="AV221" s="13" t="s">
        <v>82</v>
      </c>
      <c r="AW221" s="13" t="s">
        <v>33</v>
      </c>
      <c r="AX221" s="13" t="s">
        <v>72</v>
      </c>
      <c r="AY221" s="200" t="s">
        <v>140</v>
      </c>
    </row>
    <row r="222" spans="2:51" s="13" customFormat="1" ht="11.25">
      <c r="B222" s="189"/>
      <c r="C222" s="190"/>
      <c r="D222" s="191" t="s">
        <v>149</v>
      </c>
      <c r="E222" s="192" t="s">
        <v>19</v>
      </c>
      <c r="F222" s="193" t="s">
        <v>1365</v>
      </c>
      <c r="G222" s="190"/>
      <c r="H222" s="194">
        <v>6</v>
      </c>
      <c r="I222" s="195"/>
      <c r="J222" s="190"/>
      <c r="K222" s="190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149</v>
      </c>
      <c r="AU222" s="200" t="s">
        <v>82</v>
      </c>
      <c r="AV222" s="13" t="s">
        <v>82</v>
      </c>
      <c r="AW222" s="13" t="s">
        <v>33</v>
      </c>
      <c r="AX222" s="13" t="s">
        <v>72</v>
      </c>
      <c r="AY222" s="200" t="s">
        <v>140</v>
      </c>
    </row>
    <row r="223" spans="2:51" s="14" customFormat="1" ht="11.25">
      <c r="B223" s="201"/>
      <c r="C223" s="202"/>
      <c r="D223" s="191" t="s">
        <v>149</v>
      </c>
      <c r="E223" s="203" t="s">
        <v>19</v>
      </c>
      <c r="F223" s="204" t="s">
        <v>157</v>
      </c>
      <c r="G223" s="202"/>
      <c r="H223" s="205">
        <v>297.37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149</v>
      </c>
      <c r="AU223" s="211" t="s">
        <v>82</v>
      </c>
      <c r="AV223" s="14" t="s">
        <v>147</v>
      </c>
      <c r="AW223" s="14" t="s">
        <v>33</v>
      </c>
      <c r="AX223" s="14" t="s">
        <v>80</v>
      </c>
      <c r="AY223" s="211" t="s">
        <v>140</v>
      </c>
    </row>
    <row r="224" spans="2:63" s="12" customFormat="1" ht="22.9" customHeight="1">
      <c r="B224" s="160"/>
      <c r="C224" s="161"/>
      <c r="D224" s="162" t="s">
        <v>71</v>
      </c>
      <c r="E224" s="174" t="s">
        <v>158</v>
      </c>
      <c r="F224" s="174" t="s">
        <v>1366</v>
      </c>
      <c r="G224" s="161"/>
      <c r="H224" s="161"/>
      <c r="I224" s="164"/>
      <c r="J224" s="175">
        <f>BK224</f>
        <v>0</v>
      </c>
      <c r="K224" s="161"/>
      <c r="L224" s="166"/>
      <c r="M224" s="167"/>
      <c r="N224" s="168"/>
      <c r="O224" s="168"/>
      <c r="P224" s="169">
        <f>SUM(P225:P229)</f>
        <v>0</v>
      </c>
      <c r="Q224" s="168"/>
      <c r="R224" s="169">
        <f>SUM(R225:R229)</f>
        <v>0</v>
      </c>
      <c r="S224" s="168"/>
      <c r="T224" s="170">
        <f>SUM(T225:T229)</f>
        <v>0</v>
      </c>
      <c r="AR224" s="171" t="s">
        <v>80</v>
      </c>
      <c r="AT224" s="172" t="s">
        <v>71</v>
      </c>
      <c r="AU224" s="172" t="s">
        <v>80</v>
      </c>
      <c r="AY224" s="171" t="s">
        <v>140</v>
      </c>
      <c r="BK224" s="173">
        <f>SUM(BK225:BK229)</f>
        <v>0</v>
      </c>
    </row>
    <row r="225" spans="1:65" s="2" customFormat="1" ht="16.5" customHeight="1">
      <c r="A225" s="36"/>
      <c r="B225" s="37"/>
      <c r="C225" s="176" t="s">
        <v>394</v>
      </c>
      <c r="D225" s="176" t="s">
        <v>142</v>
      </c>
      <c r="E225" s="177" t="s">
        <v>1367</v>
      </c>
      <c r="F225" s="178" t="s">
        <v>1368</v>
      </c>
      <c r="G225" s="179" t="s">
        <v>195</v>
      </c>
      <c r="H225" s="180">
        <v>246.05</v>
      </c>
      <c r="I225" s="181"/>
      <c r="J225" s="182">
        <f>ROUND(I225*H225,2)</f>
        <v>0</v>
      </c>
      <c r="K225" s="178" t="s">
        <v>146</v>
      </c>
      <c r="L225" s="41"/>
      <c r="M225" s="183" t="s">
        <v>19</v>
      </c>
      <c r="N225" s="184" t="s">
        <v>43</v>
      </c>
      <c r="O225" s="66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147</v>
      </c>
      <c r="AT225" s="187" t="s">
        <v>142</v>
      </c>
      <c r="AU225" s="187" t="s">
        <v>82</v>
      </c>
      <c r="AY225" s="19" t="s">
        <v>140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9" t="s">
        <v>80</v>
      </c>
      <c r="BK225" s="188">
        <f>ROUND(I225*H225,2)</f>
        <v>0</v>
      </c>
      <c r="BL225" s="19" t="s">
        <v>147</v>
      </c>
      <c r="BM225" s="187" t="s">
        <v>1369</v>
      </c>
    </row>
    <row r="226" spans="2:51" s="13" customFormat="1" ht="11.25">
      <c r="B226" s="189"/>
      <c r="C226" s="190"/>
      <c r="D226" s="191" t="s">
        <v>149</v>
      </c>
      <c r="E226" s="192" t="s">
        <v>19</v>
      </c>
      <c r="F226" s="193" t="s">
        <v>1370</v>
      </c>
      <c r="G226" s="190"/>
      <c r="H226" s="194">
        <v>246.05</v>
      </c>
      <c r="I226" s="195"/>
      <c r="J226" s="190"/>
      <c r="K226" s="190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149</v>
      </c>
      <c r="AU226" s="200" t="s">
        <v>82</v>
      </c>
      <c r="AV226" s="13" t="s">
        <v>82</v>
      </c>
      <c r="AW226" s="13" t="s">
        <v>33</v>
      </c>
      <c r="AX226" s="13" t="s">
        <v>80</v>
      </c>
      <c r="AY226" s="200" t="s">
        <v>140</v>
      </c>
    </row>
    <row r="227" spans="1:65" s="2" customFormat="1" ht="16.5" customHeight="1">
      <c r="A227" s="36"/>
      <c r="B227" s="37"/>
      <c r="C227" s="176" t="s">
        <v>399</v>
      </c>
      <c r="D227" s="176" t="s">
        <v>142</v>
      </c>
      <c r="E227" s="177" t="s">
        <v>1371</v>
      </c>
      <c r="F227" s="178" t="s">
        <v>1372</v>
      </c>
      <c r="G227" s="179" t="s">
        <v>95</v>
      </c>
      <c r="H227" s="180">
        <v>43.59</v>
      </c>
      <c r="I227" s="181"/>
      <c r="J227" s="182">
        <f>ROUND(I227*H227,2)</f>
        <v>0</v>
      </c>
      <c r="K227" s="178" t="s">
        <v>19</v>
      </c>
      <c r="L227" s="41"/>
      <c r="M227" s="183" t="s">
        <v>19</v>
      </c>
      <c r="N227" s="184" t="s">
        <v>43</v>
      </c>
      <c r="O227" s="66"/>
      <c r="P227" s="185">
        <f>O227*H227</f>
        <v>0</v>
      </c>
      <c r="Q227" s="185">
        <v>0</v>
      </c>
      <c r="R227" s="185">
        <f>Q227*H227</f>
        <v>0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147</v>
      </c>
      <c r="AT227" s="187" t="s">
        <v>142</v>
      </c>
      <c r="AU227" s="187" t="s">
        <v>82</v>
      </c>
      <c r="AY227" s="19" t="s">
        <v>140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9" t="s">
        <v>80</v>
      </c>
      <c r="BK227" s="188">
        <f>ROUND(I227*H227,2)</f>
        <v>0</v>
      </c>
      <c r="BL227" s="19" t="s">
        <v>147</v>
      </c>
      <c r="BM227" s="187" t="s">
        <v>1373</v>
      </c>
    </row>
    <row r="228" spans="2:51" s="15" customFormat="1" ht="11.25">
      <c r="B228" s="212"/>
      <c r="C228" s="213"/>
      <c r="D228" s="191" t="s">
        <v>149</v>
      </c>
      <c r="E228" s="214" t="s">
        <v>19</v>
      </c>
      <c r="F228" s="215" t="s">
        <v>1374</v>
      </c>
      <c r="G228" s="213"/>
      <c r="H228" s="214" t="s">
        <v>19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149</v>
      </c>
      <c r="AU228" s="221" t="s">
        <v>82</v>
      </c>
      <c r="AV228" s="15" t="s">
        <v>80</v>
      </c>
      <c r="AW228" s="15" t="s">
        <v>33</v>
      </c>
      <c r="AX228" s="15" t="s">
        <v>72</v>
      </c>
      <c r="AY228" s="221" t="s">
        <v>140</v>
      </c>
    </row>
    <row r="229" spans="2:51" s="13" customFormat="1" ht="11.25">
      <c r="B229" s="189"/>
      <c r="C229" s="190"/>
      <c r="D229" s="191" t="s">
        <v>149</v>
      </c>
      <c r="E229" s="192" t="s">
        <v>19</v>
      </c>
      <c r="F229" s="193" t="s">
        <v>1375</v>
      </c>
      <c r="G229" s="190"/>
      <c r="H229" s="194">
        <v>43.59</v>
      </c>
      <c r="I229" s="195"/>
      <c r="J229" s="190"/>
      <c r="K229" s="190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149</v>
      </c>
      <c r="AU229" s="200" t="s">
        <v>82</v>
      </c>
      <c r="AV229" s="13" t="s">
        <v>82</v>
      </c>
      <c r="AW229" s="13" t="s">
        <v>33</v>
      </c>
      <c r="AX229" s="13" t="s">
        <v>80</v>
      </c>
      <c r="AY229" s="200" t="s">
        <v>140</v>
      </c>
    </row>
    <row r="230" spans="2:63" s="12" customFormat="1" ht="22.9" customHeight="1">
      <c r="B230" s="160"/>
      <c r="C230" s="161"/>
      <c r="D230" s="162" t="s">
        <v>71</v>
      </c>
      <c r="E230" s="174" t="s">
        <v>147</v>
      </c>
      <c r="F230" s="174" t="s">
        <v>360</v>
      </c>
      <c r="G230" s="161"/>
      <c r="H230" s="161"/>
      <c r="I230" s="164"/>
      <c r="J230" s="175">
        <f>BK230</f>
        <v>0</v>
      </c>
      <c r="K230" s="161"/>
      <c r="L230" s="166"/>
      <c r="M230" s="167"/>
      <c r="N230" s="168"/>
      <c r="O230" s="168"/>
      <c r="P230" s="169">
        <f>SUM(P231:P262)</f>
        <v>0</v>
      </c>
      <c r="Q230" s="168"/>
      <c r="R230" s="169">
        <f>SUM(R231:R262)</f>
        <v>1.80096584</v>
      </c>
      <c r="S230" s="168"/>
      <c r="T230" s="170">
        <f>SUM(T231:T262)</f>
        <v>0</v>
      </c>
      <c r="AR230" s="171" t="s">
        <v>80</v>
      </c>
      <c r="AT230" s="172" t="s">
        <v>71</v>
      </c>
      <c r="AU230" s="172" t="s">
        <v>80</v>
      </c>
      <c r="AY230" s="171" t="s">
        <v>140</v>
      </c>
      <c r="BK230" s="173">
        <f>SUM(BK231:BK262)</f>
        <v>0</v>
      </c>
    </row>
    <row r="231" spans="1:65" s="2" customFormat="1" ht="16.5" customHeight="1">
      <c r="A231" s="36"/>
      <c r="B231" s="37"/>
      <c r="C231" s="176" t="s">
        <v>405</v>
      </c>
      <c r="D231" s="176" t="s">
        <v>142</v>
      </c>
      <c r="E231" s="177" t="s">
        <v>1376</v>
      </c>
      <c r="F231" s="178" t="s">
        <v>1377</v>
      </c>
      <c r="G231" s="179" t="s">
        <v>507</v>
      </c>
      <c r="H231" s="180">
        <v>8</v>
      </c>
      <c r="I231" s="181"/>
      <c r="J231" s="182">
        <f>ROUND(I231*H231,2)</f>
        <v>0</v>
      </c>
      <c r="K231" s="178" t="s">
        <v>146</v>
      </c>
      <c r="L231" s="41"/>
      <c r="M231" s="183" t="s">
        <v>19</v>
      </c>
      <c r="N231" s="184" t="s">
        <v>43</v>
      </c>
      <c r="O231" s="66"/>
      <c r="P231" s="185">
        <f>O231*H231</f>
        <v>0</v>
      </c>
      <c r="Q231" s="185">
        <v>0.0066</v>
      </c>
      <c r="R231" s="185">
        <f>Q231*H231</f>
        <v>0.0528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147</v>
      </c>
      <c r="AT231" s="187" t="s">
        <v>142</v>
      </c>
      <c r="AU231" s="187" t="s">
        <v>82</v>
      </c>
      <c r="AY231" s="19" t="s">
        <v>140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9" t="s">
        <v>80</v>
      </c>
      <c r="BK231" s="188">
        <f>ROUND(I231*H231,2)</f>
        <v>0</v>
      </c>
      <c r="BL231" s="19" t="s">
        <v>147</v>
      </c>
      <c r="BM231" s="187" t="s">
        <v>1378</v>
      </c>
    </row>
    <row r="232" spans="2:51" s="13" customFormat="1" ht="11.25">
      <c r="B232" s="189"/>
      <c r="C232" s="190"/>
      <c r="D232" s="191" t="s">
        <v>149</v>
      </c>
      <c r="E232" s="192" t="s">
        <v>19</v>
      </c>
      <c r="F232" s="193" t="s">
        <v>1379</v>
      </c>
      <c r="G232" s="190"/>
      <c r="H232" s="194">
        <v>8</v>
      </c>
      <c r="I232" s="195"/>
      <c r="J232" s="190"/>
      <c r="K232" s="190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149</v>
      </c>
      <c r="AU232" s="200" t="s">
        <v>82</v>
      </c>
      <c r="AV232" s="13" t="s">
        <v>82</v>
      </c>
      <c r="AW232" s="13" t="s">
        <v>33</v>
      </c>
      <c r="AX232" s="13" t="s">
        <v>80</v>
      </c>
      <c r="AY232" s="200" t="s">
        <v>140</v>
      </c>
    </row>
    <row r="233" spans="1:65" s="2" customFormat="1" ht="16.5" customHeight="1">
      <c r="A233" s="36"/>
      <c r="B233" s="37"/>
      <c r="C233" s="222" t="s">
        <v>412</v>
      </c>
      <c r="D233" s="222" t="s">
        <v>314</v>
      </c>
      <c r="E233" s="223" t="s">
        <v>1380</v>
      </c>
      <c r="F233" s="224" t="s">
        <v>1381</v>
      </c>
      <c r="G233" s="225" t="s">
        <v>507</v>
      </c>
      <c r="H233" s="226">
        <v>1</v>
      </c>
      <c r="I233" s="227"/>
      <c r="J233" s="228">
        <f aca="true" t="shared" si="0" ref="J233:J239">ROUND(I233*H233,2)</f>
        <v>0</v>
      </c>
      <c r="K233" s="224" t="s">
        <v>146</v>
      </c>
      <c r="L233" s="229"/>
      <c r="M233" s="230" t="s">
        <v>19</v>
      </c>
      <c r="N233" s="231" t="s">
        <v>43</v>
      </c>
      <c r="O233" s="66"/>
      <c r="P233" s="185">
        <f aca="true" t="shared" si="1" ref="P233:P239">O233*H233</f>
        <v>0</v>
      </c>
      <c r="Q233" s="185">
        <v>0.028</v>
      </c>
      <c r="R233" s="185">
        <f aca="true" t="shared" si="2" ref="R233:R239">Q233*H233</f>
        <v>0.028</v>
      </c>
      <c r="S233" s="185">
        <v>0</v>
      </c>
      <c r="T233" s="186">
        <f aca="true" t="shared" si="3" ref="T233:T239"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182</v>
      </c>
      <c r="AT233" s="187" t="s">
        <v>314</v>
      </c>
      <c r="AU233" s="187" t="s">
        <v>82</v>
      </c>
      <c r="AY233" s="19" t="s">
        <v>140</v>
      </c>
      <c r="BE233" s="188">
        <f aca="true" t="shared" si="4" ref="BE233:BE239">IF(N233="základní",J233,0)</f>
        <v>0</v>
      </c>
      <c r="BF233" s="188">
        <f aca="true" t="shared" si="5" ref="BF233:BF239">IF(N233="snížená",J233,0)</f>
        <v>0</v>
      </c>
      <c r="BG233" s="188">
        <f aca="true" t="shared" si="6" ref="BG233:BG239">IF(N233="zákl. přenesená",J233,0)</f>
        <v>0</v>
      </c>
      <c r="BH233" s="188">
        <f aca="true" t="shared" si="7" ref="BH233:BH239">IF(N233="sníž. přenesená",J233,0)</f>
        <v>0</v>
      </c>
      <c r="BI233" s="188">
        <f aca="true" t="shared" si="8" ref="BI233:BI239">IF(N233="nulová",J233,0)</f>
        <v>0</v>
      </c>
      <c r="BJ233" s="19" t="s">
        <v>80</v>
      </c>
      <c r="BK233" s="188">
        <f aca="true" t="shared" si="9" ref="BK233:BK239">ROUND(I233*H233,2)</f>
        <v>0</v>
      </c>
      <c r="BL233" s="19" t="s">
        <v>147</v>
      </c>
      <c r="BM233" s="187" t="s">
        <v>1382</v>
      </c>
    </row>
    <row r="234" spans="1:65" s="2" customFormat="1" ht="16.5" customHeight="1">
      <c r="A234" s="36"/>
      <c r="B234" s="37"/>
      <c r="C234" s="222" t="s">
        <v>420</v>
      </c>
      <c r="D234" s="222" t="s">
        <v>314</v>
      </c>
      <c r="E234" s="223" t="s">
        <v>1383</v>
      </c>
      <c r="F234" s="224" t="s">
        <v>1384</v>
      </c>
      <c r="G234" s="225" t="s">
        <v>507</v>
      </c>
      <c r="H234" s="226">
        <v>1</v>
      </c>
      <c r="I234" s="227"/>
      <c r="J234" s="228">
        <f t="shared" si="0"/>
        <v>0</v>
      </c>
      <c r="K234" s="224" t="s">
        <v>146</v>
      </c>
      <c r="L234" s="229"/>
      <c r="M234" s="230" t="s">
        <v>19</v>
      </c>
      <c r="N234" s="231" t="s">
        <v>43</v>
      </c>
      <c r="O234" s="66"/>
      <c r="P234" s="185">
        <f t="shared" si="1"/>
        <v>0</v>
      </c>
      <c r="Q234" s="185">
        <v>0.04</v>
      </c>
      <c r="R234" s="185">
        <f t="shared" si="2"/>
        <v>0.04</v>
      </c>
      <c r="S234" s="185">
        <v>0</v>
      </c>
      <c r="T234" s="186">
        <f t="shared" si="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182</v>
      </c>
      <c r="AT234" s="187" t="s">
        <v>314</v>
      </c>
      <c r="AU234" s="187" t="s">
        <v>82</v>
      </c>
      <c r="AY234" s="19" t="s">
        <v>140</v>
      </c>
      <c r="BE234" s="188">
        <f t="shared" si="4"/>
        <v>0</v>
      </c>
      <c r="BF234" s="188">
        <f t="shared" si="5"/>
        <v>0</v>
      </c>
      <c r="BG234" s="188">
        <f t="shared" si="6"/>
        <v>0</v>
      </c>
      <c r="BH234" s="188">
        <f t="shared" si="7"/>
        <v>0</v>
      </c>
      <c r="BI234" s="188">
        <f t="shared" si="8"/>
        <v>0</v>
      </c>
      <c r="BJ234" s="19" t="s">
        <v>80</v>
      </c>
      <c r="BK234" s="188">
        <f t="shared" si="9"/>
        <v>0</v>
      </c>
      <c r="BL234" s="19" t="s">
        <v>147</v>
      </c>
      <c r="BM234" s="187" t="s">
        <v>1385</v>
      </c>
    </row>
    <row r="235" spans="1:65" s="2" customFormat="1" ht="16.5" customHeight="1">
      <c r="A235" s="36"/>
      <c r="B235" s="37"/>
      <c r="C235" s="222" t="s">
        <v>425</v>
      </c>
      <c r="D235" s="222" t="s">
        <v>314</v>
      </c>
      <c r="E235" s="223" t="s">
        <v>1386</v>
      </c>
      <c r="F235" s="224" t="s">
        <v>1387</v>
      </c>
      <c r="G235" s="225" t="s">
        <v>507</v>
      </c>
      <c r="H235" s="226">
        <v>4</v>
      </c>
      <c r="I235" s="227"/>
      <c r="J235" s="228">
        <f t="shared" si="0"/>
        <v>0</v>
      </c>
      <c r="K235" s="224" t="s">
        <v>146</v>
      </c>
      <c r="L235" s="229"/>
      <c r="M235" s="230" t="s">
        <v>19</v>
      </c>
      <c r="N235" s="231" t="s">
        <v>43</v>
      </c>
      <c r="O235" s="66"/>
      <c r="P235" s="185">
        <f t="shared" si="1"/>
        <v>0</v>
      </c>
      <c r="Q235" s="185">
        <v>0.051</v>
      </c>
      <c r="R235" s="185">
        <f t="shared" si="2"/>
        <v>0.204</v>
      </c>
      <c r="S235" s="185">
        <v>0</v>
      </c>
      <c r="T235" s="186">
        <f t="shared" si="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182</v>
      </c>
      <c r="AT235" s="187" t="s">
        <v>314</v>
      </c>
      <c r="AU235" s="187" t="s">
        <v>82</v>
      </c>
      <c r="AY235" s="19" t="s">
        <v>140</v>
      </c>
      <c r="BE235" s="188">
        <f t="shared" si="4"/>
        <v>0</v>
      </c>
      <c r="BF235" s="188">
        <f t="shared" si="5"/>
        <v>0</v>
      </c>
      <c r="BG235" s="188">
        <f t="shared" si="6"/>
        <v>0</v>
      </c>
      <c r="BH235" s="188">
        <f t="shared" si="7"/>
        <v>0</v>
      </c>
      <c r="BI235" s="188">
        <f t="shared" si="8"/>
        <v>0</v>
      </c>
      <c r="BJ235" s="19" t="s">
        <v>80</v>
      </c>
      <c r="BK235" s="188">
        <f t="shared" si="9"/>
        <v>0</v>
      </c>
      <c r="BL235" s="19" t="s">
        <v>147</v>
      </c>
      <c r="BM235" s="187" t="s">
        <v>1388</v>
      </c>
    </row>
    <row r="236" spans="1:65" s="2" customFormat="1" ht="16.5" customHeight="1">
      <c r="A236" s="36"/>
      <c r="B236" s="37"/>
      <c r="C236" s="222" t="s">
        <v>431</v>
      </c>
      <c r="D236" s="222" t="s">
        <v>314</v>
      </c>
      <c r="E236" s="223" t="s">
        <v>1389</v>
      </c>
      <c r="F236" s="224" t="s">
        <v>1390</v>
      </c>
      <c r="G236" s="225" t="s">
        <v>507</v>
      </c>
      <c r="H236" s="226">
        <v>2</v>
      </c>
      <c r="I236" s="227"/>
      <c r="J236" s="228">
        <f t="shared" si="0"/>
        <v>0</v>
      </c>
      <c r="K236" s="224" t="s">
        <v>146</v>
      </c>
      <c r="L236" s="229"/>
      <c r="M236" s="230" t="s">
        <v>19</v>
      </c>
      <c r="N236" s="231" t="s">
        <v>43</v>
      </c>
      <c r="O236" s="66"/>
      <c r="P236" s="185">
        <f t="shared" si="1"/>
        <v>0</v>
      </c>
      <c r="Q236" s="185">
        <v>0.068</v>
      </c>
      <c r="R236" s="185">
        <f t="shared" si="2"/>
        <v>0.136</v>
      </c>
      <c r="S236" s="185">
        <v>0</v>
      </c>
      <c r="T236" s="186">
        <f t="shared" si="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182</v>
      </c>
      <c r="AT236" s="187" t="s">
        <v>314</v>
      </c>
      <c r="AU236" s="187" t="s">
        <v>82</v>
      </c>
      <c r="AY236" s="19" t="s">
        <v>140</v>
      </c>
      <c r="BE236" s="188">
        <f t="shared" si="4"/>
        <v>0</v>
      </c>
      <c r="BF236" s="188">
        <f t="shared" si="5"/>
        <v>0</v>
      </c>
      <c r="BG236" s="188">
        <f t="shared" si="6"/>
        <v>0</v>
      </c>
      <c r="BH236" s="188">
        <f t="shared" si="7"/>
        <v>0</v>
      </c>
      <c r="BI236" s="188">
        <f t="shared" si="8"/>
        <v>0</v>
      </c>
      <c r="BJ236" s="19" t="s">
        <v>80</v>
      </c>
      <c r="BK236" s="188">
        <f t="shared" si="9"/>
        <v>0</v>
      </c>
      <c r="BL236" s="19" t="s">
        <v>147</v>
      </c>
      <c r="BM236" s="187" t="s">
        <v>1391</v>
      </c>
    </row>
    <row r="237" spans="1:65" s="2" customFormat="1" ht="21.75" customHeight="1">
      <c r="A237" s="36"/>
      <c r="B237" s="37"/>
      <c r="C237" s="176" t="s">
        <v>437</v>
      </c>
      <c r="D237" s="176" t="s">
        <v>142</v>
      </c>
      <c r="E237" s="177" t="s">
        <v>1392</v>
      </c>
      <c r="F237" s="178" t="s">
        <v>1393</v>
      </c>
      <c r="G237" s="179" t="s">
        <v>507</v>
      </c>
      <c r="H237" s="180">
        <v>6</v>
      </c>
      <c r="I237" s="181"/>
      <c r="J237" s="182">
        <f t="shared" si="0"/>
        <v>0</v>
      </c>
      <c r="K237" s="178" t="s">
        <v>146</v>
      </c>
      <c r="L237" s="41"/>
      <c r="M237" s="183" t="s">
        <v>19</v>
      </c>
      <c r="N237" s="184" t="s">
        <v>43</v>
      </c>
      <c r="O237" s="66"/>
      <c r="P237" s="185">
        <f t="shared" si="1"/>
        <v>0</v>
      </c>
      <c r="Q237" s="185">
        <v>0.0066</v>
      </c>
      <c r="R237" s="185">
        <f t="shared" si="2"/>
        <v>0.039599999999999996</v>
      </c>
      <c r="S237" s="185">
        <v>0</v>
      </c>
      <c r="T237" s="186">
        <f t="shared" si="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147</v>
      </c>
      <c r="AT237" s="187" t="s">
        <v>142</v>
      </c>
      <c r="AU237" s="187" t="s">
        <v>82</v>
      </c>
      <c r="AY237" s="19" t="s">
        <v>140</v>
      </c>
      <c r="BE237" s="188">
        <f t="shared" si="4"/>
        <v>0</v>
      </c>
      <c r="BF237" s="188">
        <f t="shared" si="5"/>
        <v>0</v>
      </c>
      <c r="BG237" s="188">
        <f t="shared" si="6"/>
        <v>0</v>
      </c>
      <c r="BH237" s="188">
        <f t="shared" si="7"/>
        <v>0</v>
      </c>
      <c r="BI237" s="188">
        <f t="shared" si="8"/>
        <v>0</v>
      </c>
      <c r="BJ237" s="19" t="s">
        <v>80</v>
      </c>
      <c r="BK237" s="188">
        <f t="shared" si="9"/>
        <v>0</v>
      </c>
      <c r="BL237" s="19" t="s">
        <v>147</v>
      </c>
      <c r="BM237" s="187" t="s">
        <v>1394</v>
      </c>
    </row>
    <row r="238" spans="1:65" s="2" customFormat="1" ht="16.5" customHeight="1">
      <c r="A238" s="36"/>
      <c r="B238" s="37"/>
      <c r="C238" s="222" t="s">
        <v>442</v>
      </c>
      <c r="D238" s="222" t="s">
        <v>314</v>
      </c>
      <c r="E238" s="223" t="s">
        <v>1395</v>
      </c>
      <c r="F238" s="224" t="s">
        <v>1396</v>
      </c>
      <c r="G238" s="225" t="s">
        <v>507</v>
      </c>
      <c r="H238" s="226">
        <v>6</v>
      </c>
      <c r="I238" s="227"/>
      <c r="J238" s="228">
        <f t="shared" si="0"/>
        <v>0</v>
      </c>
      <c r="K238" s="224" t="s">
        <v>146</v>
      </c>
      <c r="L238" s="229"/>
      <c r="M238" s="230" t="s">
        <v>19</v>
      </c>
      <c r="N238" s="231" t="s">
        <v>43</v>
      </c>
      <c r="O238" s="66"/>
      <c r="P238" s="185">
        <f t="shared" si="1"/>
        <v>0</v>
      </c>
      <c r="Q238" s="185">
        <v>0.081</v>
      </c>
      <c r="R238" s="185">
        <f t="shared" si="2"/>
        <v>0.486</v>
      </c>
      <c r="S238" s="185">
        <v>0</v>
      </c>
      <c r="T238" s="186">
        <f t="shared" si="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182</v>
      </c>
      <c r="AT238" s="187" t="s">
        <v>314</v>
      </c>
      <c r="AU238" s="187" t="s">
        <v>82</v>
      </c>
      <c r="AY238" s="19" t="s">
        <v>140</v>
      </c>
      <c r="BE238" s="188">
        <f t="shared" si="4"/>
        <v>0</v>
      </c>
      <c r="BF238" s="188">
        <f t="shared" si="5"/>
        <v>0</v>
      </c>
      <c r="BG238" s="188">
        <f t="shared" si="6"/>
        <v>0</v>
      </c>
      <c r="BH238" s="188">
        <f t="shared" si="7"/>
        <v>0</v>
      </c>
      <c r="BI238" s="188">
        <f t="shared" si="8"/>
        <v>0</v>
      </c>
      <c r="BJ238" s="19" t="s">
        <v>80</v>
      </c>
      <c r="BK238" s="188">
        <f t="shared" si="9"/>
        <v>0</v>
      </c>
      <c r="BL238" s="19" t="s">
        <v>147</v>
      </c>
      <c r="BM238" s="187" t="s">
        <v>1397</v>
      </c>
    </row>
    <row r="239" spans="1:65" s="2" customFormat="1" ht="24">
      <c r="A239" s="36"/>
      <c r="B239" s="37"/>
      <c r="C239" s="176" t="s">
        <v>448</v>
      </c>
      <c r="D239" s="176" t="s">
        <v>142</v>
      </c>
      <c r="E239" s="177" t="s">
        <v>1398</v>
      </c>
      <c r="F239" s="178" t="s">
        <v>1399</v>
      </c>
      <c r="G239" s="179" t="s">
        <v>95</v>
      </c>
      <c r="H239" s="180">
        <v>52.45</v>
      </c>
      <c r="I239" s="181"/>
      <c r="J239" s="182">
        <f t="shared" si="0"/>
        <v>0</v>
      </c>
      <c r="K239" s="178" t="s">
        <v>146</v>
      </c>
      <c r="L239" s="41"/>
      <c r="M239" s="183" t="s">
        <v>19</v>
      </c>
      <c r="N239" s="184" t="s">
        <v>43</v>
      </c>
      <c r="O239" s="66"/>
      <c r="P239" s="185">
        <f t="shared" si="1"/>
        <v>0</v>
      </c>
      <c r="Q239" s="185">
        <v>0</v>
      </c>
      <c r="R239" s="185">
        <f t="shared" si="2"/>
        <v>0</v>
      </c>
      <c r="S239" s="185">
        <v>0</v>
      </c>
      <c r="T239" s="186">
        <f t="shared" si="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147</v>
      </c>
      <c r="AT239" s="187" t="s">
        <v>142</v>
      </c>
      <c r="AU239" s="187" t="s">
        <v>82</v>
      </c>
      <c r="AY239" s="19" t="s">
        <v>140</v>
      </c>
      <c r="BE239" s="188">
        <f t="shared" si="4"/>
        <v>0</v>
      </c>
      <c r="BF239" s="188">
        <f t="shared" si="5"/>
        <v>0</v>
      </c>
      <c r="BG239" s="188">
        <f t="shared" si="6"/>
        <v>0</v>
      </c>
      <c r="BH239" s="188">
        <f t="shared" si="7"/>
        <v>0</v>
      </c>
      <c r="BI239" s="188">
        <f t="shared" si="8"/>
        <v>0</v>
      </c>
      <c r="BJ239" s="19" t="s">
        <v>80</v>
      </c>
      <c r="BK239" s="188">
        <f t="shared" si="9"/>
        <v>0</v>
      </c>
      <c r="BL239" s="19" t="s">
        <v>147</v>
      </c>
      <c r="BM239" s="187" t="s">
        <v>1400</v>
      </c>
    </row>
    <row r="240" spans="2:51" s="13" customFormat="1" ht="11.25">
      <c r="B240" s="189"/>
      <c r="C240" s="190"/>
      <c r="D240" s="191" t="s">
        <v>149</v>
      </c>
      <c r="E240" s="192" t="s">
        <v>19</v>
      </c>
      <c r="F240" s="193" t="s">
        <v>1401</v>
      </c>
      <c r="G240" s="190"/>
      <c r="H240" s="194">
        <v>4.374</v>
      </c>
      <c r="I240" s="195"/>
      <c r="J240" s="190"/>
      <c r="K240" s="190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149</v>
      </c>
      <c r="AU240" s="200" t="s">
        <v>82</v>
      </c>
      <c r="AV240" s="13" t="s">
        <v>82</v>
      </c>
      <c r="AW240" s="13" t="s">
        <v>33</v>
      </c>
      <c r="AX240" s="13" t="s">
        <v>72</v>
      </c>
      <c r="AY240" s="200" t="s">
        <v>140</v>
      </c>
    </row>
    <row r="241" spans="2:51" s="15" customFormat="1" ht="11.25">
      <c r="B241" s="212"/>
      <c r="C241" s="213"/>
      <c r="D241" s="191" t="s">
        <v>149</v>
      </c>
      <c r="E241" s="214" t="s">
        <v>19</v>
      </c>
      <c r="F241" s="215" t="s">
        <v>1349</v>
      </c>
      <c r="G241" s="213"/>
      <c r="H241" s="214" t="s">
        <v>19</v>
      </c>
      <c r="I241" s="216"/>
      <c r="J241" s="213"/>
      <c r="K241" s="213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149</v>
      </c>
      <c r="AU241" s="221" t="s">
        <v>82</v>
      </c>
      <c r="AV241" s="15" t="s">
        <v>80</v>
      </c>
      <c r="AW241" s="15" t="s">
        <v>33</v>
      </c>
      <c r="AX241" s="15" t="s">
        <v>72</v>
      </c>
      <c r="AY241" s="221" t="s">
        <v>140</v>
      </c>
    </row>
    <row r="242" spans="2:51" s="13" customFormat="1" ht="11.25">
      <c r="B242" s="189"/>
      <c r="C242" s="190"/>
      <c r="D242" s="191" t="s">
        <v>149</v>
      </c>
      <c r="E242" s="192" t="s">
        <v>19</v>
      </c>
      <c r="F242" s="193" t="s">
        <v>1402</v>
      </c>
      <c r="G242" s="190"/>
      <c r="H242" s="194">
        <v>23.529</v>
      </c>
      <c r="I242" s="195"/>
      <c r="J242" s="190"/>
      <c r="K242" s="190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149</v>
      </c>
      <c r="AU242" s="200" t="s">
        <v>82</v>
      </c>
      <c r="AV242" s="13" t="s">
        <v>82</v>
      </c>
      <c r="AW242" s="13" t="s">
        <v>33</v>
      </c>
      <c r="AX242" s="13" t="s">
        <v>72</v>
      </c>
      <c r="AY242" s="200" t="s">
        <v>140</v>
      </c>
    </row>
    <row r="243" spans="2:51" s="13" customFormat="1" ht="11.25">
      <c r="B243" s="189"/>
      <c r="C243" s="190"/>
      <c r="D243" s="191" t="s">
        <v>149</v>
      </c>
      <c r="E243" s="192" t="s">
        <v>19</v>
      </c>
      <c r="F243" s="193" t="s">
        <v>1403</v>
      </c>
      <c r="G243" s="190"/>
      <c r="H243" s="194">
        <v>17.069</v>
      </c>
      <c r="I243" s="195"/>
      <c r="J243" s="190"/>
      <c r="K243" s="190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149</v>
      </c>
      <c r="AU243" s="200" t="s">
        <v>82</v>
      </c>
      <c r="AV243" s="13" t="s">
        <v>82</v>
      </c>
      <c r="AW243" s="13" t="s">
        <v>33</v>
      </c>
      <c r="AX243" s="13" t="s">
        <v>72</v>
      </c>
      <c r="AY243" s="200" t="s">
        <v>140</v>
      </c>
    </row>
    <row r="244" spans="2:51" s="13" customFormat="1" ht="11.25">
      <c r="B244" s="189"/>
      <c r="C244" s="190"/>
      <c r="D244" s="191" t="s">
        <v>149</v>
      </c>
      <c r="E244" s="192" t="s">
        <v>19</v>
      </c>
      <c r="F244" s="193" t="s">
        <v>1404</v>
      </c>
      <c r="G244" s="190"/>
      <c r="H244" s="194">
        <v>7.478</v>
      </c>
      <c r="I244" s="195"/>
      <c r="J244" s="190"/>
      <c r="K244" s="190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149</v>
      </c>
      <c r="AU244" s="200" t="s">
        <v>82</v>
      </c>
      <c r="AV244" s="13" t="s">
        <v>82</v>
      </c>
      <c r="AW244" s="13" t="s">
        <v>33</v>
      </c>
      <c r="AX244" s="13" t="s">
        <v>72</v>
      </c>
      <c r="AY244" s="200" t="s">
        <v>140</v>
      </c>
    </row>
    <row r="245" spans="2:51" s="14" customFormat="1" ht="11.25">
      <c r="B245" s="201"/>
      <c r="C245" s="202"/>
      <c r="D245" s="191" t="s">
        <v>149</v>
      </c>
      <c r="E245" s="203" t="s">
        <v>1248</v>
      </c>
      <c r="F245" s="204" t="s">
        <v>157</v>
      </c>
      <c r="G245" s="202"/>
      <c r="H245" s="205">
        <v>52.45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149</v>
      </c>
      <c r="AU245" s="211" t="s">
        <v>82</v>
      </c>
      <c r="AV245" s="14" t="s">
        <v>147</v>
      </c>
      <c r="AW245" s="14" t="s">
        <v>33</v>
      </c>
      <c r="AX245" s="14" t="s">
        <v>80</v>
      </c>
      <c r="AY245" s="211" t="s">
        <v>140</v>
      </c>
    </row>
    <row r="246" spans="1:65" s="2" customFormat="1" ht="24">
      <c r="A246" s="36"/>
      <c r="B246" s="37"/>
      <c r="C246" s="176" t="s">
        <v>454</v>
      </c>
      <c r="D246" s="176" t="s">
        <v>142</v>
      </c>
      <c r="E246" s="177" t="s">
        <v>1405</v>
      </c>
      <c r="F246" s="178" t="s">
        <v>1406</v>
      </c>
      <c r="G246" s="179" t="s">
        <v>95</v>
      </c>
      <c r="H246" s="180">
        <v>26.214</v>
      </c>
      <c r="I246" s="181"/>
      <c r="J246" s="182">
        <f>ROUND(I246*H246,2)</f>
        <v>0</v>
      </c>
      <c r="K246" s="178" t="s">
        <v>146</v>
      </c>
      <c r="L246" s="41"/>
      <c r="M246" s="183" t="s">
        <v>19</v>
      </c>
      <c r="N246" s="184" t="s">
        <v>43</v>
      </c>
      <c r="O246" s="66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147</v>
      </c>
      <c r="AT246" s="187" t="s">
        <v>142</v>
      </c>
      <c r="AU246" s="187" t="s">
        <v>82</v>
      </c>
      <c r="AY246" s="19" t="s">
        <v>140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9" t="s">
        <v>80</v>
      </c>
      <c r="BK246" s="188">
        <f>ROUND(I246*H246,2)</f>
        <v>0</v>
      </c>
      <c r="BL246" s="19" t="s">
        <v>147</v>
      </c>
      <c r="BM246" s="187" t="s">
        <v>1407</v>
      </c>
    </row>
    <row r="247" spans="2:51" s="15" customFormat="1" ht="11.25">
      <c r="B247" s="212"/>
      <c r="C247" s="213"/>
      <c r="D247" s="191" t="s">
        <v>149</v>
      </c>
      <c r="E247" s="214" t="s">
        <v>19</v>
      </c>
      <c r="F247" s="215" t="s">
        <v>1408</v>
      </c>
      <c r="G247" s="213"/>
      <c r="H247" s="214" t="s">
        <v>19</v>
      </c>
      <c r="I247" s="216"/>
      <c r="J247" s="213"/>
      <c r="K247" s="213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149</v>
      </c>
      <c r="AU247" s="221" t="s">
        <v>82</v>
      </c>
      <c r="AV247" s="15" t="s">
        <v>80</v>
      </c>
      <c r="AW247" s="15" t="s">
        <v>33</v>
      </c>
      <c r="AX247" s="15" t="s">
        <v>72</v>
      </c>
      <c r="AY247" s="221" t="s">
        <v>140</v>
      </c>
    </row>
    <row r="248" spans="2:51" s="13" customFormat="1" ht="11.25">
      <c r="B248" s="189"/>
      <c r="C248" s="190"/>
      <c r="D248" s="191" t="s">
        <v>149</v>
      </c>
      <c r="E248" s="192" t="s">
        <v>19</v>
      </c>
      <c r="F248" s="193" t="s">
        <v>1409</v>
      </c>
      <c r="G248" s="190"/>
      <c r="H248" s="194">
        <v>1.162</v>
      </c>
      <c r="I248" s="195"/>
      <c r="J248" s="190"/>
      <c r="K248" s="190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149</v>
      </c>
      <c r="AU248" s="200" t="s">
        <v>82</v>
      </c>
      <c r="AV248" s="13" t="s">
        <v>82</v>
      </c>
      <c r="AW248" s="13" t="s">
        <v>33</v>
      </c>
      <c r="AX248" s="13" t="s">
        <v>72</v>
      </c>
      <c r="AY248" s="200" t="s">
        <v>140</v>
      </c>
    </row>
    <row r="249" spans="2:51" s="15" customFormat="1" ht="11.25">
      <c r="B249" s="212"/>
      <c r="C249" s="213"/>
      <c r="D249" s="191" t="s">
        <v>149</v>
      </c>
      <c r="E249" s="214" t="s">
        <v>19</v>
      </c>
      <c r="F249" s="215" t="s">
        <v>1410</v>
      </c>
      <c r="G249" s="213"/>
      <c r="H249" s="214" t="s">
        <v>19</v>
      </c>
      <c r="I249" s="216"/>
      <c r="J249" s="213"/>
      <c r="K249" s="213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149</v>
      </c>
      <c r="AU249" s="221" t="s">
        <v>82</v>
      </c>
      <c r="AV249" s="15" t="s">
        <v>80</v>
      </c>
      <c r="AW249" s="15" t="s">
        <v>33</v>
      </c>
      <c r="AX249" s="15" t="s">
        <v>72</v>
      </c>
      <c r="AY249" s="221" t="s">
        <v>140</v>
      </c>
    </row>
    <row r="250" spans="2:51" s="15" customFormat="1" ht="11.25">
      <c r="B250" s="212"/>
      <c r="C250" s="213"/>
      <c r="D250" s="191" t="s">
        <v>149</v>
      </c>
      <c r="E250" s="214" t="s">
        <v>19</v>
      </c>
      <c r="F250" s="215" t="s">
        <v>1349</v>
      </c>
      <c r="G250" s="213"/>
      <c r="H250" s="214" t="s">
        <v>19</v>
      </c>
      <c r="I250" s="216"/>
      <c r="J250" s="213"/>
      <c r="K250" s="213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149</v>
      </c>
      <c r="AU250" s="221" t="s">
        <v>82</v>
      </c>
      <c r="AV250" s="15" t="s">
        <v>80</v>
      </c>
      <c r="AW250" s="15" t="s">
        <v>33</v>
      </c>
      <c r="AX250" s="15" t="s">
        <v>72</v>
      </c>
      <c r="AY250" s="221" t="s">
        <v>140</v>
      </c>
    </row>
    <row r="251" spans="2:51" s="13" customFormat="1" ht="11.25">
      <c r="B251" s="189"/>
      <c r="C251" s="190"/>
      <c r="D251" s="191" t="s">
        <v>149</v>
      </c>
      <c r="E251" s="192" t="s">
        <v>19</v>
      </c>
      <c r="F251" s="193" t="s">
        <v>1411</v>
      </c>
      <c r="G251" s="190"/>
      <c r="H251" s="194">
        <v>12.549</v>
      </c>
      <c r="I251" s="195"/>
      <c r="J251" s="190"/>
      <c r="K251" s="190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149</v>
      </c>
      <c r="AU251" s="200" t="s">
        <v>82</v>
      </c>
      <c r="AV251" s="13" t="s">
        <v>82</v>
      </c>
      <c r="AW251" s="13" t="s">
        <v>33</v>
      </c>
      <c r="AX251" s="13" t="s">
        <v>72</v>
      </c>
      <c r="AY251" s="200" t="s">
        <v>140</v>
      </c>
    </row>
    <row r="252" spans="2:51" s="13" customFormat="1" ht="11.25">
      <c r="B252" s="189"/>
      <c r="C252" s="190"/>
      <c r="D252" s="191" t="s">
        <v>149</v>
      </c>
      <c r="E252" s="192" t="s">
        <v>19</v>
      </c>
      <c r="F252" s="193" t="s">
        <v>1412</v>
      </c>
      <c r="G252" s="190"/>
      <c r="H252" s="194">
        <v>9.104</v>
      </c>
      <c r="I252" s="195"/>
      <c r="J252" s="190"/>
      <c r="K252" s="190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149</v>
      </c>
      <c r="AU252" s="200" t="s">
        <v>82</v>
      </c>
      <c r="AV252" s="13" t="s">
        <v>82</v>
      </c>
      <c r="AW252" s="13" t="s">
        <v>33</v>
      </c>
      <c r="AX252" s="13" t="s">
        <v>72</v>
      </c>
      <c r="AY252" s="200" t="s">
        <v>140</v>
      </c>
    </row>
    <row r="253" spans="2:51" s="13" customFormat="1" ht="11.25">
      <c r="B253" s="189"/>
      <c r="C253" s="190"/>
      <c r="D253" s="191" t="s">
        <v>149</v>
      </c>
      <c r="E253" s="192" t="s">
        <v>19</v>
      </c>
      <c r="F253" s="193" t="s">
        <v>1413</v>
      </c>
      <c r="G253" s="190"/>
      <c r="H253" s="194">
        <v>3.988</v>
      </c>
      <c r="I253" s="195"/>
      <c r="J253" s="190"/>
      <c r="K253" s="190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149</v>
      </c>
      <c r="AU253" s="200" t="s">
        <v>82</v>
      </c>
      <c r="AV253" s="13" t="s">
        <v>82</v>
      </c>
      <c r="AW253" s="13" t="s">
        <v>33</v>
      </c>
      <c r="AX253" s="13" t="s">
        <v>72</v>
      </c>
      <c r="AY253" s="200" t="s">
        <v>140</v>
      </c>
    </row>
    <row r="254" spans="2:51" s="13" customFormat="1" ht="11.25">
      <c r="B254" s="189"/>
      <c r="C254" s="190"/>
      <c r="D254" s="191" t="s">
        <v>149</v>
      </c>
      <c r="E254" s="192" t="s">
        <v>19</v>
      </c>
      <c r="F254" s="193" t="s">
        <v>1414</v>
      </c>
      <c r="G254" s="190"/>
      <c r="H254" s="194">
        <v>-0.589</v>
      </c>
      <c r="I254" s="195"/>
      <c r="J254" s="190"/>
      <c r="K254" s="190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149</v>
      </c>
      <c r="AU254" s="200" t="s">
        <v>82</v>
      </c>
      <c r="AV254" s="13" t="s">
        <v>82</v>
      </c>
      <c r="AW254" s="13" t="s">
        <v>33</v>
      </c>
      <c r="AX254" s="13" t="s">
        <v>72</v>
      </c>
      <c r="AY254" s="200" t="s">
        <v>140</v>
      </c>
    </row>
    <row r="255" spans="2:51" s="14" customFormat="1" ht="11.25">
      <c r="B255" s="201"/>
      <c r="C255" s="202"/>
      <c r="D255" s="191" t="s">
        <v>149</v>
      </c>
      <c r="E255" s="203" t="s">
        <v>19</v>
      </c>
      <c r="F255" s="204" t="s">
        <v>157</v>
      </c>
      <c r="G255" s="202"/>
      <c r="H255" s="205">
        <v>26.214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149</v>
      </c>
      <c r="AU255" s="211" t="s">
        <v>82</v>
      </c>
      <c r="AV255" s="14" t="s">
        <v>147</v>
      </c>
      <c r="AW255" s="14" t="s">
        <v>33</v>
      </c>
      <c r="AX255" s="14" t="s">
        <v>80</v>
      </c>
      <c r="AY255" s="211" t="s">
        <v>140</v>
      </c>
    </row>
    <row r="256" spans="1:65" s="2" customFormat="1" ht="24">
      <c r="A256" s="36"/>
      <c r="B256" s="37"/>
      <c r="C256" s="176" t="s">
        <v>459</v>
      </c>
      <c r="D256" s="176" t="s">
        <v>142</v>
      </c>
      <c r="E256" s="177" t="s">
        <v>1415</v>
      </c>
      <c r="F256" s="178" t="s">
        <v>1416</v>
      </c>
      <c r="G256" s="179" t="s">
        <v>145</v>
      </c>
      <c r="H256" s="180">
        <v>128.887</v>
      </c>
      <c r="I256" s="181"/>
      <c r="J256" s="182">
        <f>ROUND(I256*H256,2)</f>
        <v>0</v>
      </c>
      <c r="K256" s="178" t="s">
        <v>146</v>
      </c>
      <c r="L256" s="41"/>
      <c r="M256" s="183" t="s">
        <v>19</v>
      </c>
      <c r="N256" s="184" t="s">
        <v>43</v>
      </c>
      <c r="O256" s="66"/>
      <c r="P256" s="185">
        <f>O256*H256</f>
        <v>0</v>
      </c>
      <c r="Q256" s="185">
        <v>0.00632</v>
      </c>
      <c r="R256" s="185">
        <f>Q256*H256</f>
        <v>0.81456584</v>
      </c>
      <c r="S256" s="185">
        <v>0</v>
      </c>
      <c r="T256" s="18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147</v>
      </c>
      <c r="AT256" s="187" t="s">
        <v>142</v>
      </c>
      <c r="AU256" s="187" t="s">
        <v>82</v>
      </c>
      <c r="AY256" s="19" t="s">
        <v>140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9" t="s">
        <v>80</v>
      </c>
      <c r="BK256" s="188">
        <f>ROUND(I256*H256,2)</f>
        <v>0</v>
      </c>
      <c r="BL256" s="19" t="s">
        <v>147</v>
      </c>
      <c r="BM256" s="187" t="s">
        <v>1417</v>
      </c>
    </row>
    <row r="257" spans="2:51" s="13" customFormat="1" ht="11.25">
      <c r="B257" s="189"/>
      <c r="C257" s="190"/>
      <c r="D257" s="191" t="s">
        <v>149</v>
      </c>
      <c r="E257" s="192" t="s">
        <v>19</v>
      </c>
      <c r="F257" s="193" t="s">
        <v>1418</v>
      </c>
      <c r="G257" s="190"/>
      <c r="H257" s="194">
        <v>9.72</v>
      </c>
      <c r="I257" s="195"/>
      <c r="J257" s="190"/>
      <c r="K257" s="190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149</v>
      </c>
      <c r="AU257" s="200" t="s">
        <v>82</v>
      </c>
      <c r="AV257" s="13" t="s">
        <v>82</v>
      </c>
      <c r="AW257" s="13" t="s">
        <v>33</v>
      </c>
      <c r="AX257" s="13" t="s">
        <v>72</v>
      </c>
      <c r="AY257" s="200" t="s">
        <v>140</v>
      </c>
    </row>
    <row r="258" spans="2:51" s="13" customFormat="1" ht="11.25">
      <c r="B258" s="189"/>
      <c r="C258" s="190"/>
      <c r="D258" s="191" t="s">
        <v>149</v>
      </c>
      <c r="E258" s="192" t="s">
        <v>19</v>
      </c>
      <c r="F258" s="193" t="s">
        <v>1419</v>
      </c>
      <c r="G258" s="190"/>
      <c r="H258" s="194">
        <v>5.984</v>
      </c>
      <c r="I258" s="195"/>
      <c r="J258" s="190"/>
      <c r="K258" s="190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149</v>
      </c>
      <c r="AU258" s="200" t="s">
        <v>82</v>
      </c>
      <c r="AV258" s="13" t="s">
        <v>82</v>
      </c>
      <c r="AW258" s="13" t="s">
        <v>33</v>
      </c>
      <c r="AX258" s="13" t="s">
        <v>72</v>
      </c>
      <c r="AY258" s="200" t="s">
        <v>140</v>
      </c>
    </row>
    <row r="259" spans="2:51" s="15" customFormat="1" ht="11.25">
      <c r="B259" s="212"/>
      <c r="C259" s="213"/>
      <c r="D259" s="191" t="s">
        <v>149</v>
      </c>
      <c r="E259" s="214" t="s">
        <v>19</v>
      </c>
      <c r="F259" s="215" t="s">
        <v>1349</v>
      </c>
      <c r="G259" s="213"/>
      <c r="H259" s="214" t="s">
        <v>19</v>
      </c>
      <c r="I259" s="216"/>
      <c r="J259" s="213"/>
      <c r="K259" s="213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149</v>
      </c>
      <c r="AU259" s="221" t="s">
        <v>82</v>
      </c>
      <c r="AV259" s="15" t="s">
        <v>80</v>
      </c>
      <c r="AW259" s="15" t="s">
        <v>33</v>
      </c>
      <c r="AX259" s="15" t="s">
        <v>72</v>
      </c>
      <c r="AY259" s="221" t="s">
        <v>140</v>
      </c>
    </row>
    <row r="260" spans="2:51" s="13" customFormat="1" ht="11.25">
      <c r="B260" s="189"/>
      <c r="C260" s="190"/>
      <c r="D260" s="191" t="s">
        <v>149</v>
      </c>
      <c r="E260" s="192" t="s">
        <v>19</v>
      </c>
      <c r="F260" s="193" t="s">
        <v>1420</v>
      </c>
      <c r="G260" s="190"/>
      <c r="H260" s="194">
        <v>65.596</v>
      </c>
      <c r="I260" s="195"/>
      <c r="J260" s="190"/>
      <c r="K260" s="190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149</v>
      </c>
      <c r="AU260" s="200" t="s">
        <v>82</v>
      </c>
      <c r="AV260" s="13" t="s">
        <v>82</v>
      </c>
      <c r="AW260" s="13" t="s">
        <v>33</v>
      </c>
      <c r="AX260" s="13" t="s">
        <v>72</v>
      </c>
      <c r="AY260" s="200" t="s">
        <v>140</v>
      </c>
    </row>
    <row r="261" spans="2:51" s="13" customFormat="1" ht="11.25">
      <c r="B261" s="189"/>
      <c r="C261" s="190"/>
      <c r="D261" s="191" t="s">
        <v>149</v>
      </c>
      <c r="E261" s="192" t="s">
        <v>19</v>
      </c>
      <c r="F261" s="193" t="s">
        <v>1421</v>
      </c>
      <c r="G261" s="190"/>
      <c r="H261" s="194">
        <v>47.587</v>
      </c>
      <c r="I261" s="195"/>
      <c r="J261" s="190"/>
      <c r="K261" s="190"/>
      <c r="L261" s="196"/>
      <c r="M261" s="197"/>
      <c r="N261" s="198"/>
      <c r="O261" s="198"/>
      <c r="P261" s="198"/>
      <c r="Q261" s="198"/>
      <c r="R261" s="198"/>
      <c r="S261" s="198"/>
      <c r="T261" s="199"/>
      <c r="AT261" s="200" t="s">
        <v>149</v>
      </c>
      <c r="AU261" s="200" t="s">
        <v>82</v>
      </c>
      <c r="AV261" s="13" t="s">
        <v>82</v>
      </c>
      <c r="AW261" s="13" t="s">
        <v>33</v>
      </c>
      <c r="AX261" s="13" t="s">
        <v>72</v>
      </c>
      <c r="AY261" s="200" t="s">
        <v>140</v>
      </c>
    </row>
    <row r="262" spans="2:51" s="14" customFormat="1" ht="11.25">
      <c r="B262" s="201"/>
      <c r="C262" s="202"/>
      <c r="D262" s="191" t="s">
        <v>149</v>
      </c>
      <c r="E262" s="203" t="s">
        <v>19</v>
      </c>
      <c r="F262" s="204" t="s">
        <v>157</v>
      </c>
      <c r="G262" s="202"/>
      <c r="H262" s="205">
        <v>128.887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149</v>
      </c>
      <c r="AU262" s="211" t="s">
        <v>82</v>
      </c>
      <c r="AV262" s="14" t="s">
        <v>147</v>
      </c>
      <c r="AW262" s="14" t="s">
        <v>33</v>
      </c>
      <c r="AX262" s="14" t="s">
        <v>80</v>
      </c>
      <c r="AY262" s="211" t="s">
        <v>140</v>
      </c>
    </row>
    <row r="263" spans="2:63" s="12" customFormat="1" ht="22.9" customHeight="1">
      <c r="B263" s="160"/>
      <c r="C263" s="161"/>
      <c r="D263" s="162" t="s">
        <v>71</v>
      </c>
      <c r="E263" s="174" t="s">
        <v>167</v>
      </c>
      <c r="F263" s="174" t="s">
        <v>393</v>
      </c>
      <c r="G263" s="161"/>
      <c r="H263" s="161"/>
      <c r="I263" s="164"/>
      <c r="J263" s="175">
        <f>BK263</f>
        <v>0</v>
      </c>
      <c r="K263" s="161"/>
      <c r="L263" s="166"/>
      <c r="M263" s="167"/>
      <c r="N263" s="168"/>
      <c r="O263" s="168"/>
      <c r="P263" s="169">
        <f>SUM(P264:P272)</f>
        <v>0</v>
      </c>
      <c r="Q263" s="168"/>
      <c r="R263" s="169">
        <f>SUM(R264:R272)</f>
        <v>0</v>
      </c>
      <c r="S263" s="168"/>
      <c r="T263" s="170">
        <f>SUM(T264:T272)</f>
        <v>0</v>
      </c>
      <c r="AR263" s="171" t="s">
        <v>80</v>
      </c>
      <c r="AT263" s="172" t="s">
        <v>71</v>
      </c>
      <c r="AU263" s="172" t="s">
        <v>80</v>
      </c>
      <c r="AY263" s="171" t="s">
        <v>140</v>
      </c>
      <c r="BK263" s="173">
        <f>SUM(BK264:BK272)</f>
        <v>0</v>
      </c>
    </row>
    <row r="264" spans="1:65" s="2" customFormat="1" ht="21.75" customHeight="1">
      <c r="A264" s="36"/>
      <c r="B264" s="37"/>
      <c r="C264" s="176" t="s">
        <v>464</v>
      </c>
      <c r="D264" s="176" t="s">
        <v>142</v>
      </c>
      <c r="E264" s="177" t="s">
        <v>413</v>
      </c>
      <c r="F264" s="178" t="s">
        <v>414</v>
      </c>
      <c r="G264" s="179" t="s">
        <v>145</v>
      </c>
      <c r="H264" s="180">
        <v>613</v>
      </c>
      <c r="I264" s="181"/>
      <c r="J264" s="182">
        <f>ROUND(I264*H264,2)</f>
        <v>0</v>
      </c>
      <c r="K264" s="178" t="s">
        <v>146</v>
      </c>
      <c r="L264" s="41"/>
      <c r="M264" s="183" t="s">
        <v>19</v>
      </c>
      <c r="N264" s="184" t="s">
        <v>43</v>
      </c>
      <c r="O264" s="66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147</v>
      </c>
      <c r="AT264" s="187" t="s">
        <v>142</v>
      </c>
      <c r="AU264" s="187" t="s">
        <v>82</v>
      </c>
      <c r="AY264" s="19" t="s">
        <v>140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9" t="s">
        <v>80</v>
      </c>
      <c r="BK264" s="188">
        <f>ROUND(I264*H264,2)</f>
        <v>0</v>
      </c>
      <c r="BL264" s="19" t="s">
        <v>147</v>
      </c>
      <c r="BM264" s="187" t="s">
        <v>1422</v>
      </c>
    </row>
    <row r="265" spans="2:51" s="15" customFormat="1" ht="11.25">
      <c r="B265" s="212"/>
      <c r="C265" s="213"/>
      <c r="D265" s="191" t="s">
        <v>149</v>
      </c>
      <c r="E265" s="214" t="s">
        <v>19</v>
      </c>
      <c r="F265" s="215" t="s">
        <v>1423</v>
      </c>
      <c r="G265" s="213"/>
      <c r="H265" s="214" t="s">
        <v>19</v>
      </c>
      <c r="I265" s="216"/>
      <c r="J265" s="213"/>
      <c r="K265" s="213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149</v>
      </c>
      <c r="AU265" s="221" t="s">
        <v>82</v>
      </c>
      <c r="AV265" s="15" t="s">
        <v>80</v>
      </c>
      <c r="AW265" s="15" t="s">
        <v>33</v>
      </c>
      <c r="AX265" s="15" t="s">
        <v>72</v>
      </c>
      <c r="AY265" s="221" t="s">
        <v>140</v>
      </c>
    </row>
    <row r="266" spans="2:51" s="13" customFormat="1" ht="11.25">
      <c r="B266" s="189"/>
      <c r="C266" s="190"/>
      <c r="D266" s="191" t="s">
        <v>149</v>
      </c>
      <c r="E266" s="192" t="s">
        <v>19</v>
      </c>
      <c r="F266" s="193" t="s">
        <v>1424</v>
      </c>
      <c r="G266" s="190"/>
      <c r="H266" s="194">
        <v>613</v>
      </c>
      <c r="I266" s="195"/>
      <c r="J266" s="190"/>
      <c r="K266" s="190"/>
      <c r="L266" s="196"/>
      <c r="M266" s="197"/>
      <c r="N266" s="198"/>
      <c r="O266" s="198"/>
      <c r="P266" s="198"/>
      <c r="Q266" s="198"/>
      <c r="R266" s="198"/>
      <c r="S266" s="198"/>
      <c r="T266" s="199"/>
      <c r="AT266" s="200" t="s">
        <v>149</v>
      </c>
      <c r="AU266" s="200" t="s">
        <v>82</v>
      </c>
      <c r="AV266" s="13" t="s">
        <v>82</v>
      </c>
      <c r="AW266" s="13" t="s">
        <v>33</v>
      </c>
      <c r="AX266" s="13" t="s">
        <v>72</v>
      </c>
      <c r="AY266" s="200" t="s">
        <v>140</v>
      </c>
    </row>
    <row r="267" spans="2:51" s="14" customFormat="1" ht="11.25">
      <c r="B267" s="201"/>
      <c r="C267" s="202"/>
      <c r="D267" s="191" t="s">
        <v>149</v>
      </c>
      <c r="E267" s="203" t="s">
        <v>19</v>
      </c>
      <c r="F267" s="204" t="s">
        <v>157</v>
      </c>
      <c r="G267" s="202"/>
      <c r="H267" s="205">
        <v>613</v>
      </c>
      <c r="I267" s="206"/>
      <c r="J267" s="202"/>
      <c r="K267" s="202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149</v>
      </c>
      <c r="AU267" s="211" t="s">
        <v>82</v>
      </c>
      <c r="AV267" s="14" t="s">
        <v>147</v>
      </c>
      <c r="AW267" s="14" t="s">
        <v>33</v>
      </c>
      <c r="AX267" s="14" t="s">
        <v>80</v>
      </c>
      <c r="AY267" s="211" t="s">
        <v>140</v>
      </c>
    </row>
    <row r="268" spans="1:65" s="2" customFormat="1" ht="21.75" customHeight="1">
      <c r="A268" s="36"/>
      <c r="B268" s="37"/>
      <c r="C268" s="176" t="s">
        <v>470</v>
      </c>
      <c r="D268" s="176" t="s">
        <v>142</v>
      </c>
      <c r="E268" s="177" t="s">
        <v>421</v>
      </c>
      <c r="F268" s="178" t="s">
        <v>422</v>
      </c>
      <c r="G268" s="179" t="s">
        <v>145</v>
      </c>
      <c r="H268" s="180">
        <v>902.5</v>
      </c>
      <c r="I268" s="181"/>
      <c r="J268" s="182">
        <f>ROUND(I268*H268,2)</f>
        <v>0</v>
      </c>
      <c r="K268" s="178" t="s">
        <v>146</v>
      </c>
      <c r="L268" s="41"/>
      <c r="M268" s="183" t="s">
        <v>19</v>
      </c>
      <c r="N268" s="184" t="s">
        <v>43</v>
      </c>
      <c r="O268" s="66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147</v>
      </c>
      <c r="AT268" s="187" t="s">
        <v>142</v>
      </c>
      <c r="AU268" s="187" t="s">
        <v>82</v>
      </c>
      <c r="AY268" s="19" t="s">
        <v>140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9" t="s">
        <v>80</v>
      </c>
      <c r="BK268" s="188">
        <f>ROUND(I268*H268,2)</f>
        <v>0</v>
      </c>
      <c r="BL268" s="19" t="s">
        <v>147</v>
      </c>
      <c r="BM268" s="187" t="s">
        <v>1425</v>
      </c>
    </row>
    <row r="269" spans="2:51" s="15" customFormat="1" ht="11.25">
      <c r="B269" s="212"/>
      <c r="C269" s="213"/>
      <c r="D269" s="191" t="s">
        <v>149</v>
      </c>
      <c r="E269" s="214" t="s">
        <v>19</v>
      </c>
      <c r="F269" s="215" t="s">
        <v>1426</v>
      </c>
      <c r="G269" s="213"/>
      <c r="H269" s="214" t="s">
        <v>19</v>
      </c>
      <c r="I269" s="216"/>
      <c r="J269" s="213"/>
      <c r="K269" s="213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149</v>
      </c>
      <c r="AU269" s="221" t="s">
        <v>82</v>
      </c>
      <c r="AV269" s="15" t="s">
        <v>80</v>
      </c>
      <c r="AW269" s="15" t="s">
        <v>33</v>
      </c>
      <c r="AX269" s="15" t="s">
        <v>72</v>
      </c>
      <c r="AY269" s="221" t="s">
        <v>140</v>
      </c>
    </row>
    <row r="270" spans="2:51" s="13" customFormat="1" ht="11.25">
      <c r="B270" s="189"/>
      <c r="C270" s="190"/>
      <c r="D270" s="191" t="s">
        <v>149</v>
      </c>
      <c r="E270" s="192" t="s">
        <v>19</v>
      </c>
      <c r="F270" s="193" t="s">
        <v>1427</v>
      </c>
      <c r="G270" s="190"/>
      <c r="H270" s="194">
        <v>306.5</v>
      </c>
      <c r="I270" s="195"/>
      <c r="J270" s="190"/>
      <c r="K270" s="190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149</v>
      </c>
      <c r="AU270" s="200" t="s">
        <v>82</v>
      </c>
      <c r="AV270" s="13" t="s">
        <v>82</v>
      </c>
      <c r="AW270" s="13" t="s">
        <v>33</v>
      </c>
      <c r="AX270" s="13" t="s">
        <v>72</v>
      </c>
      <c r="AY270" s="200" t="s">
        <v>140</v>
      </c>
    </row>
    <row r="271" spans="2:51" s="13" customFormat="1" ht="11.25">
      <c r="B271" s="189"/>
      <c r="C271" s="190"/>
      <c r="D271" s="191" t="s">
        <v>149</v>
      </c>
      <c r="E271" s="192" t="s">
        <v>19</v>
      </c>
      <c r="F271" s="193" t="s">
        <v>1428</v>
      </c>
      <c r="G271" s="190"/>
      <c r="H271" s="194">
        <v>596</v>
      </c>
      <c r="I271" s="195"/>
      <c r="J271" s="190"/>
      <c r="K271" s="190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149</v>
      </c>
      <c r="AU271" s="200" t="s">
        <v>82</v>
      </c>
      <c r="AV271" s="13" t="s">
        <v>82</v>
      </c>
      <c r="AW271" s="13" t="s">
        <v>33</v>
      </c>
      <c r="AX271" s="13" t="s">
        <v>72</v>
      </c>
      <c r="AY271" s="200" t="s">
        <v>140</v>
      </c>
    </row>
    <row r="272" spans="2:51" s="14" customFormat="1" ht="11.25">
      <c r="B272" s="201"/>
      <c r="C272" s="202"/>
      <c r="D272" s="191" t="s">
        <v>149</v>
      </c>
      <c r="E272" s="203" t="s">
        <v>19</v>
      </c>
      <c r="F272" s="204" t="s">
        <v>157</v>
      </c>
      <c r="G272" s="202"/>
      <c r="H272" s="205">
        <v>902.5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149</v>
      </c>
      <c r="AU272" s="211" t="s">
        <v>82</v>
      </c>
      <c r="AV272" s="14" t="s">
        <v>147</v>
      </c>
      <c r="AW272" s="14" t="s">
        <v>33</v>
      </c>
      <c r="AX272" s="14" t="s">
        <v>80</v>
      </c>
      <c r="AY272" s="211" t="s">
        <v>140</v>
      </c>
    </row>
    <row r="273" spans="2:63" s="12" customFormat="1" ht="22.9" customHeight="1">
      <c r="B273" s="160"/>
      <c r="C273" s="161"/>
      <c r="D273" s="162" t="s">
        <v>71</v>
      </c>
      <c r="E273" s="174" t="s">
        <v>182</v>
      </c>
      <c r="F273" s="174" t="s">
        <v>503</v>
      </c>
      <c r="G273" s="161"/>
      <c r="H273" s="161"/>
      <c r="I273" s="164"/>
      <c r="J273" s="175">
        <f>BK273</f>
        <v>0</v>
      </c>
      <c r="K273" s="161"/>
      <c r="L273" s="166"/>
      <c r="M273" s="167"/>
      <c r="N273" s="168"/>
      <c r="O273" s="168"/>
      <c r="P273" s="169">
        <f>SUM(P274:P349)</f>
        <v>0</v>
      </c>
      <c r="Q273" s="168"/>
      <c r="R273" s="169">
        <f>SUM(R274:R349)</f>
        <v>48.66895190000002</v>
      </c>
      <c r="S273" s="168"/>
      <c r="T273" s="170">
        <f>SUM(T274:T349)</f>
        <v>32.406760000000006</v>
      </c>
      <c r="AR273" s="171" t="s">
        <v>80</v>
      </c>
      <c r="AT273" s="172" t="s">
        <v>71</v>
      </c>
      <c r="AU273" s="172" t="s">
        <v>80</v>
      </c>
      <c r="AY273" s="171" t="s">
        <v>140</v>
      </c>
      <c r="BK273" s="173">
        <f>SUM(BK274:BK349)</f>
        <v>0</v>
      </c>
    </row>
    <row r="274" spans="1:65" s="2" customFormat="1" ht="16.5" customHeight="1">
      <c r="A274" s="36"/>
      <c r="B274" s="37"/>
      <c r="C274" s="176" t="s">
        <v>476</v>
      </c>
      <c r="D274" s="176" t="s">
        <v>142</v>
      </c>
      <c r="E274" s="177" t="s">
        <v>1429</v>
      </c>
      <c r="F274" s="178" t="s">
        <v>1430</v>
      </c>
      <c r="G274" s="179" t="s">
        <v>195</v>
      </c>
      <c r="H274" s="180">
        <v>39.32</v>
      </c>
      <c r="I274" s="181"/>
      <c r="J274" s="182">
        <f>ROUND(I274*H274,2)</f>
        <v>0</v>
      </c>
      <c r="K274" s="178" t="s">
        <v>146</v>
      </c>
      <c r="L274" s="41"/>
      <c r="M274" s="183" t="s">
        <v>19</v>
      </c>
      <c r="N274" s="184" t="s">
        <v>43</v>
      </c>
      <c r="O274" s="66"/>
      <c r="P274" s="185">
        <f>O274*H274</f>
        <v>0</v>
      </c>
      <c r="Q274" s="185">
        <v>0</v>
      </c>
      <c r="R274" s="185">
        <f>Q274*H274</f>
        <v>0</v>
      </c>
      <c r="S274" s="185">
        <v>0.18</v>
      </c>
      <c r="T274" s="186">
        <f>S274*H274</f>
        <v>7.0775999999999994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7" t="s">
        <v>147</v>
      </c>
      <c r="AT274" s="187" t="s">
        <v>142</v>
      </c>
      <c r="AU274" s="187" t="s">
        <v>82</v>
      </c>
      <c r="AY274" s="19" t="s">
        <v>140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9" t="s">
        <v>80</v>
      </c>
      <c r="BK274" s="188">
        <f>ROUND(I274*H274,2)</f>
        <v>0</v>
      </c>
      <c r="BL274" s="19" t="s">
        <v>147</v>
      </c>
      <c r="BM274" s="187" t="s">
        <v>1431</v>
      </c>
    </row>
    <row r="275" spans="2:51" s="13" customFormat="1" ht="11.25">
      <c r="B275" s="189"/>
      <c r="C275" s="190"/>
      <c r="D275" s="191" t="s">
        <v>149</v>
      </c>
      <c r="E275" s="192" t="s">
        <v>19</v>
      </c>
      <c r="F275" s="193" t="s">
        <v>1432</v>
      </c>
      <c r="G275" s="190"/>
      <c r="H275" s="194">
        <v>17</v>
      </c>
      <c r="I275" s="195"/>
      <c r="J275" s="190"/>
      <c r="K275" s="190"/>
      <c r="L275" s="196"/>
      <c r="M275" s="197"/>
      <c r="N275" s="198"/>
      <c r="O275" s="198"/>
      <c r="P275" s="198"/>
      <c r="Q275" s="198"/>
      <c r="R275" s="198"/>
      <c r="S275" s="198"/>
      <c r="T275" s="199"/>
      <c r="AT275" s="200" t="s">
        <v>149</v>
      </c>
      <c r="AU275" s="200" t="s">
        <v>82</v>
      </c>
      <c r="AV275" s="13" t="s">
        <v>82</v>
      </c>
      <c r="AW275" s="13" t="s">
        <v>33</v>
      </c>
      <c r="AX275" s="13" t="s">
        <v>72</v>
      </c>
      <c r="AY275" s="200" t="s">
        <v>140</v>
      </c>
    </row>
    <row r="276" spans="2:51" s="13" customFormat="1" ht="11.25">
      <c r="B276" s="189"/>
      <c r="C276" s="190"/>
      <c r="D276" s="191" t="s">
        <v>149</v>
      </c>
      <c r="E276" s="192" t="s">
        <v>19</v>
      </c>
      <c r="F276" s="193" t="s">
        <v>1433</v>
      </c>
      <c r="G276" s="190"/>
      <c r="H276" s="194">
        <v>22.32</v>
      </c>
      <c r="I276" s="195"/>
      <c r="J276" s="190"/>
      <c r="K276" s="190"/>
      <c r="L276" s="196"/>
      <c r="M276" s="197"/>
      <c r="N276" s="198"/>
      <c r="O276" s="198"/>
      <c r="P276" s="198"/>
      <c r="Q276" s="198"/>
      <c r="R276" s="198"/>
      <c r="S276" s="198"/>
      <c r="T276" s="199"/>
      <c r="AT276" s="200" t="s">
        <v>149</v>
      </c>
      <c r="AU276" s="200" t="s">
        <v>82</v>
      </c>
      <c r="AV276" s="13" t="s">
        <v>82</v>
      </c>
      <c r="AW276" s="13" t="s">
        <v>33</v>
      </c>
      <c r="AX276" s="13" t="s">
        <v>72</v>
      </c>
      <c r="AY276" s="200" t="s">
        <v>140</v>
      </c>
    </row>
    <row r="277" spans="2:51" s="14" customFormat="1" ht="11.25">
      <c r="B277" s="201"/>
      <c r="C277" s="202"/>
      <c r="D277" s="191" t="s">
        <v>149</v>
      </c>
      <c r="E277" s="203" t="s">
        <v>19</v>
      </c>
      <c r="F277" s="204" t="s">
        <v>157</v>
      </c>
      <c r="G277" s="202"/>
      <c r="H277" s="205">
        <v>39.32</v>
      </c>
      <c r="I277" s="206"/>
      <c r="J277" s="202"/>
      <c r="K277" s="202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149</v>
      </c>
      <c r="AU277" s="211" t="s">
        <v>82</v>
      </c>
      <c r="AV277" s="14" t="s">
        <v>147</v>
      </c>
      <c r="AW277" s="14" t="s">
        <v>33</v>
      </c>
      <c r="AX277" s="14" t="s">
        <v>80</v>
      </c>
      <c r="AY277" s="211" t="s">
        <v>140</v>
      </c>
    </row>
    <row r="278" spans="1:65" s="2" customFormat="1" ht="16.5" customHeight="1">
      <c r="A278" s="36"/>
      <c r="B278" s="37"/>
      <c r="C278" s="176" t="s">
        <v>484</v>
      </c>
      <c r="D278" s="176" t="s">
        <v>142</v>
      </c>
      <c r="E278" s="177" t="s">
        <v>1434</v>
      </c>
      <c r="F278" s="178" t="s">
        <v>1435</v>
      </c>
      <c r="G278" s="179" t="s">
        <v>195</v>
      </c>
      <c r="H278" s="180">
        <v>69.5</v>
      </c>
      <c r="I278" s="181"/>
      <c r="J278" s="182">
        <f>ROUND(I278*H278,2)</f>
        <v>0</v>
      </c>
      <c r="K278" s="178" t="s">
        <v>146</v>
      </c>
      <c r="L278" s="41"/>
      <c r="M278" s="183" t="s">
        <v>19</v>
      </c>
      <c r="N278" s="184" t="s">
        <v>43</v>
      </c>
      <c r="O278" s="66"/>
      <c r="P278" s="185">
        <f>O278*H278</f>
        <v>0</v>
      </c>
      <c r="Q278" s="185">
        <v>0</v>
      </c>
      <c r="R278" s="185">
        <f>Q278*H278</f>
        <v>0</v>
      </c>
      <c r="S278" s="185">
        <v>0.32</v>
      </c>
      <c r="T278" s="186">
        <f>S278*H278</f>
        <v>22.240000000000002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147</v>
      </c>
      <c r="AT278" s="187" t="s">
        <v>142</v>
      </c>
      <c r="AU278" s="187" t="s">
        <v>82</v>
      </c>
      <c r="AY278" s="19" t="s">
        <v>140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9" t="s">
        <v>80</v>
      </c>
      <c r="BK278" s="188">
        <f>ROUND(I278*H278,2)</f>
        <v>0</v>
      </c>
      <c r="BL278" s="19" t="s">
        <v>147</v>
      </c>
      <c r="BM278" s="187" t="s">
        <v>1436</v>
      </c>
    </row>
    <row r="279" spans="2:51" s="13" customFormat="1" ht="11.25">
      <c r="B279" s="189"/>
      <c r="C279" s="190"/>
      <c r="D279" s="191" t="s">
        <v>149</v>
      </c>
      <c r="E279" s="192" t="s">
        <v>19</v>
      </c>
      <c r="F279" s="193" t="s">
        <v>1437</v>
      </c>
      <c r="G279" s="190"/>
      <c r="H279" s="194">
        <v>63.5</v>
      </c>
      <c r="I279" s="195"/>
      <c r="J279" s="190"/>
      <c r="K279" s="190"/>
      <c r="L279" s="196"/>
      <c r="M279" s="197"/>
      <c r="N279" s="198"/>
      <c r="O279" s="198"/>
      <c r="P279" s="198"/>
      <c r="Q279" s="198"/>
      <c r="R279" s="198"/>
      <c r="S279" s="198"/>
      <c r="T279" s="199"/>
      <c r="AT279" s="200" t="s">
        <v>149</v>
      </c>
      <c r="AU279" s="200" t="s">
        <v>82</v>
      </c>
      <c r="AV279" s="13" t="s">
        <v>82</v>
      </c>
      <c r="AW279" s="13" t="s">
        <v>33</v>
      </c>
      <c r="AX279" s="13" t="s">
        <v>72</v>
      </c>
      <c r="AY279" s="200" t="s">
        <v>140</v>
      </c>
    </row>
    <row r="280" spans="2:51" s="13" customFormat="1" ht="11.25">
      <c r="B280" s="189"/>
      <c r="C280" s="190"/>
      <c r="D280" s="191" t="s">
        <v>149</v>
      </c>
      <c r="E280" s="192" t="s">
        <v>19</v>
      </c>
      <c r="F280" s="193" t="s">
        <v>1365</v>
      </c>
      <c r="G280" s="190"/>
      <c r="H280" s="194">
        <v>6</v>
      </c>
      <c r="I280" s="195"/>
      <c r="J280" s="190"/>
      <c r="K280" s="190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149</v>
      </c>
      <c r="AU280" s="200" t="s">
        <v>82</v>
      </c>
      <c r="AV280" s="13" t="s">
        <v>82</v>
      </c>
      <c r="AW280" s="13" t="s">
        <v>33</v>
      </c>
      <c r="AX280" s="13" t="s">
        <v>72</v>
      </c>
      <c r="AY280" s="200" t="s">
        <v>140</v>
      </c>
    </row>
    <row r="281" spans="2:51" s="14" customFormat="1" ht="11.25">
      <c r="B281" s="201"/>
      <c r="C281" s="202"/>
      <c r="D281" s="191" t="s">
        <v>149</v>
      </c>
      <c r="E281" s="203" t="s">
        <v>19</v>
      </c>
      <c r="F281" s="204" t="s">
        <v>157</v>
      </c>
      <c r="G281" s="202"/>
      <c r="H281" s="205">
        <v>69.5</v>
      </c>
      <c r="I281" s="206"/>
      <c r="J281" s="202"/>
      <c r="K281" s="202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149</v>
      </c>
      <c r="AU281" s="211" t="s">
        <v>82</v>
      </c>
      <c r="AV281" s="14" t="s">
        <v>147</v>
      </c>
      <c r="AW281" s="14" t="s">
        <v>33</v>
      </c>
      <c r="AX281" s="14" t="s">
        <v>80</v>
      </c>
      <c r="AY281" s="211" t="s">
        <v>140</v>
      </c>
    </row>
    <row r="282" spans="1:65" s="2" customFormat="1" ht="24">
      <c r="A282" s="36"/>
      <c r="B282" s="37"/>
      <c r="C282" s="176" t="s">
        <v>491</v>
      </c>
      <c r="D282" s="176" t="s">
        <v>142</v>
      </c>
      <c r="E282" s="177" t="s">
        <v>1438</v>
      </c>
      <c r="F282" s="178" t="s">
        <v>1439</v>
      </c>
      <c r="G282" s="179" t="s">
        <v>195</v>
      </c>
      <c r="H282" s="180">
        <v>17</v>
      </c>
      <c r="I282" s="181"/>
      <c r="J282" s="182">
        <f>ROUND(I282*H282,2)</f>
        <v>0</v>
      </c>
      <c r="K282" s="178" t="s">
        <v>146</v>
      </c>
      <c r="L282" s="41"/>
      <c r="M282" s="183" t="s">
        <v>19</v>
      </c>
      <c r="N282" s="184" t="s">
        <v>43</v>
      </c>
      <c r="O282" s="66"/>
      <c r="P282" s="185">
        <f>O282*H282</f>
        <v>0</v>
      </c>
      <c r="Q282" s="185">
        <v>3E-05</v>
      </c>
      <c r="R282" s="185">
        <f>Q282*H282</f>
        <v>0.00051</v>
      </c>
      <c r="S282" s="185">
        <v>0</v>
      </c>
      <c r="T282" s="18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7" t="s">
        <v>147</v>
      </c>
      <c r="AT282" s="187" t="s">
        <v>142</v>
      </c>
      <c r="AU282" s="187" t="s">
        <v>82</v>
      </c>
      <c r="AY282" s="19" t="s">
        <v>140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9" t="s">
        <v>80</v>
      </c>
      <c r="BK282" s="188">
        <f>ROUND(I282*H282,2)</f>
        <v>0</v>
      </c>
      <c r="BL282" s="19" t="s">
        <v>147</v>
      </c>
      <c r="BM282" s="187" t="s">
        <v>1440</v>
      </c>
    </row>
    <row r="283" spans="2:51" s="13" customFormat="1" ht="11.25">
      <c r="B283" s="189"/>
      <c r="C283" s="190"/>
      <c r="D283" s="191" t="s">
        <v>149</v>
      </c>
      <c r="E283" s="192" t="s">
        <v>19</v>
      </c>
      <c r="F283" s="193" t="s">
        <v>1441</v>
      </c>
      <c r="G283" s="190"/>
      <c r="H283" s="194">
        <v>17</v>
      </c>
      <c r="I283" s="195"/>
      <c r="J283" s="190"/>
      <c r="K283" s="190"/>
      <c r="L283" s="196"/>
      <c r="M283" s="197"/>
      <c r="N283" s="198"/>
      <c r="O283" s="198"/>
      <c r="P283" s="198"/>
      <c r="Q283" s="198"/>
      <c r="R283" s="198"/>
      <c r="S283" s="198"/>
      <c r="T283" s="199"/>
      <c r="AT283" s="200" t="s">
        <v>149</v>
      </c>
      <c r="AU283" s="200" t="s">
        <v>82</v>
      </c>
      <c r="AV283" s="13" t="s">
        <v>82</v>
      </c>
      <c r="AW283" s="13" t="s">
        <v>33</v>
      </c>
      <c r="AX283" s="13" t="s">
        <v>80</v>
      </c>
      <c r="AY283" s="200" t="s">
        <v>140</v>
      </c>
    </row>
    <row r="284" spans="1:65" s="2" customFormat="1" ht="16.5" customHeight="1">
      <c r="A284" s="36"/>
      <c r="B284" s="37"/>
      <c r="C284" s="222" t="s">
        <v>497</v>
      </c>
      <c r="D284" s="222" t="s">
        <v>314</v>
      </c>
      <c r="E284" s="223" t="s">
        <v>1442</v>
      </c>
      <c r="F284" s="224" t="s">
        <v>1443</v>
      </c>
      <c r="G284" s="225" t="s">
        <v>195</v>
      </c>
      <c r="H284" s="226">
        <v>17.255</v>
      </c>
      <c r="I284" s="227"/>
      <c r="J284" s="228">
        <f>ROUND(I284*H284,2)</f>
        <v>0</v>
      </c>
      <c r="K284" s="224" t="s">
        <v>146</v>
      </c>
      <c r="L284" s="229"/>
      <c r="M284" s="230" t="s">
        <v>19</v>
      </c>
      <c r="N284" s="231" t="s">
        <v>43</v>
      </c>
      <c r="O284" s="66"/>
      <c r="P284" s="185">
        <f>O284*H284</f>
        <v>0</v>
      </c>
      <c r="Q284" s="185">
        <v>0.024</v>
      </c>
      <c r="R284" s="185">
        <f>Q284*H284</f>
        <v>0.41412</v>
      </c>
      <c r="S284" s="185">
        <v>0</v>
      </c>
      <c r="T284" s="18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182</v>
      </c>
      <c r="AT284" s="187" t="s">
        <v>314</v>
      </c>
      <c r="AU284" s="187" t="s">
        <v>82</v>
      </c>
      <c r="AY284" s="19" t="s">
        <v>140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9" t="s">
        <v>80</v>
      </c>
      <c r="BK284" s="188">
        <f>ROUND(I284*H284,2)</f>
        <v>0</v>
      </c>
      <c r="BL284" s="19" t="s">
        <v>147</v>
      </c>
      <c r="BM284" s="187" t="s">
        <v>1444</v>
      </c>
    </row>
    <row r="285" spans="2:51" s="13" customFormat="1" ht="11.25">
      <c r="B285" s="189"/>
      <c r="C285" s="190"/>
      <c r="D285" s="191" t="s">
        <v>149</v>
      </c>
      <c r="E285" s="192" t="s">
        <v>19</v>
      </c>
      <c r="F285" s="193" t="s">
        <v>1441</v>
      </c>
      <c r="G285" s="190"/>
      <c r="H285" s="194">
        <v>17</v>
      </c>
      <c r="I285" s="195"/>
      <c r="J285" s="190"/>
      <c r="K285" s="190"/>
      <c r="L285" s="196"/>
      <c r="M285" s="197"/>
      <c r="N285" s="198"/>
      <c r="O285" s="198"/>
      <c r="P285" s="198"/>
      <c r="Q285" s="198"/>
      <c r="R285" s="198"/>
      <c r="S285" s="198"/>
      <c r="T285" s="199"/>
      <c r="AT285" s="200" t="s">
        <v>149</v>
      </c>
      <c r="AU285" s="200" t="s">
        <v>82</v>
      </c>
      <c r="AV285" s="13" t="s">
        <v>82</v>
      </c>
      <c r="AW285" s="13" t="s">
        <v>33</v>
      </c>
      <c r="AX285" s="13" t="s">
        <v>80</v>
      </c>
      <c r="AY285" s="200" t="s">
        <v>140</v>
      </c>
    </row>
    <row r="286" spans="2:51" s="13" customFormat="1" ht="11.25">
      <c r="B286" s="189"/>
      <c r="C286" s="190"/>
      <c r="D286" s="191" t="s">
        <v>149</v>
      </c>
      <c r="E286" s="190"/>
      <c r="F286" s="193" t="s">
        <v>1445</v>
      </c>
      <c r="G286" s="190"/>
      <c r="H286" s="194">
        <v>17.255</v>
      </c>
      <c r="I286" s="195"/>
      <c r="J286" s="190"/>
      <c r="K286" s="190"/>
      <c r="L286" s="196"/>
      <c r="M286" s="197"/>
      <c r="N286" s="198"/>
      <c r="O286" s="198"/>
      <c r="P286" s="198"/>
      <c r="Q286" s="198"/>
      <c r="R286" s="198"/>
      <c r="S286" s="198"/>
      <c r="T286" s="199"/>
      <c r="AT286" s="200" t="s">
        <v>149</v>
      </c>
      <c r="AU286" s="200" t="s">
        <v>82</v>
      </c>
      <c r="AV286" s="13" t="s">
        <v>82</v>
      </c>
      <c r="AW286" s="13" t="s">
        <v>4</v>
      </c>
      <c r="AX286" s="13" t="s">
        <v>80</v>
      </c>
      <c r="AY286" s="200" t="s">
        <v>140</v>
      </c>
    </row>
    <row r="287" spans="1:65" s="2" customFormat="1" ht="24">
      <c r="A287" s="36"/>
      <c r="B287" s="37"/>
      <c r="C287" s="176" t="s">
        <v>504</v>
      </c>
      <c r="D287" s="176" t="s">
        <v>142</v>
      </c>
      <c r="E287" s="177" t="s">
        <v>1446</v>
      </c>
      <c r="F287" s="178" t="s">
        <v>1447</v>
      </c>
      <c r="G287" s="179" t="s">
        <v>195</v>
      </c>
      <c r="H287" s="180">
        <v>22.32</v>
      </c>
      <c r="I287" s="181"/>
      <c r="J287" s="182">
        <f>ROUND(I287*H287,2)</f>
        <v>0</v>
      </c>
      <c r="K287" s="178" t="s">
        <v>146</v>
      </c>
      <c r="L287" s="41"/>
      <c r="M287" s="183" t="s">
        <v>19</v>
      </c>
      <c r="N287" s="184" t="s">
        <v>43</v>
      </c>
      <c r="O287" s="66"/>
      <c r="P287" s="185">
        <f>O287*H287</f>
        <v>0</v>
      </c>
      <c r="Q287" s="185">
        <v>4E-05</v>
      </c>
      <c r="R287" s="185">
        <f>Q287*H287</f>
        <v>0.0008928000000000001</v>
      </c>
      <c r="S287" s="185">
        <v>0</v>
      </c>
      <c r="T287" s="18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147</v>
      </c>
      <c r="AT287" s="187" t="s">
        <v>142</v>
      </c>
      <c r="AU287" s="187" t="s">
        <v>82</v>
      </c>
      <c r="AY287" s="19" t="s">
        <v>140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9" t="s">
        <v>80</v>
      </c>
      <c r="BK287" s="188">
        <f>ROUND(I287*H287,2)</f>
        <v>0</v>
      </c>
      <c r="BL287" s="19" t="s">
        <v>147</v>
      </c>
      <c r="BM287" s="187" t="s">
        <v>1448</v>
      </c>
    </row>
    <row r="288" spans="2:51" s="13" customFormat="1" ht="11.25">
      <c r="B288" s="189"/>
      <c r="C288" s="190"/>
      <c r="D288" s="191" t="s">
        <v>149</v>
      </c>
      <c r="E288" s="192" t="s">
        <v>19</v>
      </c>
      <c r="F288" s="193" t="s">
        <v>1449</v>
      </c>
      <c r="G288" s="190"/>
      <c r="H288" s="194">
        <v>22.32</v>
      </c>
      <c r="I288" s="195"/>
      <c r="J288" s="190"/>
      <c r="K288" s="190"/>
      <c r="L288" s="196"/>
      <c r="M288" s="197"/>
      <c r="N288" s="198"/>
      <c r="O288" s="198"/>
      <c r="P288" s="198"/>
      <c r="Q288" s="198"/>
      <c r="R288" s="198"/>
      <c r="S288" s="198"/>
      <c r="T288" s="199"/>
      <c r="AT288" s="200" t="s">
        <v>149</v>
      </c>
      <c r="AU288" s="200" t="s">
        <v>82</v>
      </c>
      <c r="AV288" s="13" t="s">
        <v>82</v>
      </c>
      <c r="AW288" s="13" t="s">
        <v>33</v>
      </c>
      <c r="AX288" s="13" t="s">
        <v>80</v>
      </c>
      <c r="AY288" s="200" t="s">
        <v>140</v>
      </c>
    </row>
    <row r="289" spans="1:65" s="2" customFormat="1" ht="16.5" customHeight="1">
      <c r="A289" s="36"/>
      <c r="B289" s="37"/>
      <c r="C289" s="222" t="s">
        <v>509</v>
      </c>
      <c r="D289" s="222" t="s">
        <v>314</v>
      </c>
      <c r="E289" s="223" t="s">
        <v>1450</v>
      </c>
      <c r="F289" s="224" t="s">
        <v>1451</v>
      </c>
      <c r="G289" s="225" t="s">
        <v>195</v>
      </c>
      <c r="H289" s="226">
        <v>22.655</v>
      </c>
      <c r="I289" s="227"/>
      <c r="J289" s="228">
        <f>ROUND(I289*H289,2)</f>
        <v>0</v>
      </c>
      <c r="K289" s="224" t="s">
        <v>146</v>
      </c>
      <c r="L289" s="229"/>
      <c r="M289" s="230" t="s">
        <v>19</v>
      </c>
      <c r="N289" s="231" t="s">
        <v>43</v>
      </c>
      <c r="O289" s="66"/>
      <c r="P289" s="185">
        <f>O289*H289</f>
        <v>0</v>
      </c>
      <c r="Q289" s="185">
        <v>0.037</v>
      </c>
      <c r="R289" s="185">
        <f>Q289*H289</f>
        <v>0.838235</v>
      </c>
      <c r="S289" s="185">
        <v>0</v>
      </c>
      <c r="T289" s="18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182</v>
      </c>
      <c r="AT289" s="187" t="s">
        <v>314</v>
      </c>
      <c r="AU289" s="187" t="s">
        <v>82</v>
      </c>
      <c r="AY289" s="19" t="s">
        <v>140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9" t="s">
        <v>80</v>
      </c>
      <c r="BK289" s="188">
        <f>ROUND(I289*H289,2)</f>
        <v>0</v>
      </c>
      <c r="BL289" s="19" t="s">
        <v>147</v>
      </c>
      <c r="BM289" s="187" t="s">
        <v>1452</v>
      </c>
    </row>
    <row r="290" spans="2:51" s="13" customFormat="1" ht="11.25">
      <c r="B290" s="189"/>
      <c r="C290" s="190"/>
      <c r="D290" s="191" t="s">
        <v>149</v>
      </c>
      <c r="E290" s="192" t="s">
        <v>19</v>
      </c>
      <c r="F290" s="193" t="s">
        <v>1449</v>
      </c>
      <c r="G290" s="190"/>
      <c r="H290" s="194">
        <v>22.32</v>
      </c>
      <c r="I290" s="195"/>
      <c r="J290" s="190"/>
      <c r="K290" s="190"/>
      <c r="L290" s="196"/>
      <c r="M290" s="197"/>
      <c r="N290" s="198"/>
      <c r="O290" s="198"/>
      <c r="P290" s="198"/>
      <c r="Q290" s="198"/>
      <c r="R290" s="198"/>
      <c r="S290" s="198"/>
      <c r="T290" s="199"/>
      <c r="AT290" s="200" t="s">
        <v>149</v>
      </c>
      <c r="AU290" s="200" t="s">
        <v>82</v>
      </c>
      <c r="AV290" s="13" t="s">
        <v>82</v>
      </c>
      <c r="AW290" s="13" t="s">
        <v>33</v>
      </c>
      <c r="AX290" s="13" t="s">
        <v>80</v>
      </c>
      <c r="AY290" s="200" t="s">
        <v>140</v>
      </c>
    </row>
    <row r="291" spans="2:51" s="13" customFormat="1" ht="11.25">
      <c r="B291" s="189"/>
      <c r="C291" s="190"/>
      <c r="D291" s="191" t="s">
        <v>149</v>
      </c>
      <c r="E291" s="190"/>
      <c r="F291" s="193" t="s">
        <v>1453</v>
      </c>
      <c r="G291" s="190"/>
      <c r="H291" s="194">
        <v>22.655</v>
      </c>
      <c r="I291" s="195"/>
      <c r="J291" s="190"/>
      <c r="K291" s="190"/>
      <c r="L291" s="196"/>
      <c r="M291" s="197"/>
      <c r="N291" s="198"/>
      <c r="O291" s="198"/>
      <c r="P291" s="198"/>
      <c r="Q291" s="198"/>
      <c r="R291" s="198"/>
      <c r="S291" s="198"/>
      <c r="T291" s="199"/>
      <c r="AT291" s="200" t="s">
        <v>149</v>
      </c>
      <c r="AU291" s="200" t="s">
        <v>82</v>
      </c>
      <c r="AV291" s="13" t="s">
        <v>82</v>
      </c>
      <c r="AW291" s="13" t="s">
        <v>4</v>
      </c>
      <c r="AX291" s="13" t="s">
        <v>80</v>
      </c>
      <c r="AY291" s="200" t="s">
        <v>140</v>
      </c>
    </row>
    <row r="292" spans="1:65" s="2" customFormat="1" ht="24">
      <c r="A292" s="36"/>
      <c r="B292" s="37"/>
      <c r="C292" s="176" t="s">
        <v>513</v>
      </c>
      <c r="D292" s="176" t="s">
        <v>142</v>
      </c>
      <c r="E292" s="177" t="s">
        <v>1454</v>
      </c>
      <c r="F292" s="178" t="s">
        <v>1455</v>
      </c>
      <c r="G292" s="179" t="s">
        <v>195</v>
      </c>
      <c r="H292" s="180">
        <v>6</v>
      </c>
      <c r="I292" s="181"/>
      <c r="J292" s="182">
        <f>ROUND(I292*H292,2)</f>
        <v>0</v>
      </c>
      <c r="K292" s="178" t="s">
        <v>146</v>
      </c>
      <c r="L292" s="41"/>
      <c r="M292" s="183" t="s">
        <v>19</v>
      </c>
      <c r="N292" s="184" t="s">
        <v>43</v>
      </c>
      <c r="O292" s="66"/>
      <c r="P292" s="185">
        <f>O292*H292</f>
        <v>0</v>
      </c>
      <c r="Q292" s="185">
        <v>5E-05</v>
      </c>
      <c r="R292" s="185">
        <f>Q292*H292</f>
        <v>0.00030000000000000003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147</v>
      </c>
      <c r="AT292" s="187" t="s">
        <v>142</v>
      </c>
      <c r="AU292" s="187" t="s">
        <v>82</v>
      </c>
      <c r="AY292" s="19" t="s">
        <v>140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9" t="s">
        <v>80</v>
      </c>
      <c r="BK292" s="188">
        <f>ROUND(I292*H292,2)</f>
        <v>0</v>
      </c>
      <c r="BL292" s="19" t="s">
        <v>147</v>
      </c>
      <c r="BM292" s="187" t="s">
        <v>1456</v>
      </c>
    </row>
    <row r="293" spans="2:51" s="13" customFormat="1" ht="11.25">
      <c r="B293" s="189"/>
      <c r="C293" s="190"/>
      <c r="D293" s="191" t="s">
        <v>149</v>
      </c>
      <c r="E293" s="192" t="s">
        <v>19</v>
      </c>
      <c r="F293" s="193" t="s">
        <v>1457</v>
      </c>
      <c r="G293" s="190"/>
      <c r="H293" s="194">
        <v>6</v>
      </c>
      <c r="I293" s="195"/>
      <c r="J293" s="190"/>
      <c r="K293" s="190"/>
      <c r="L293" s="196"/>
      <c r="M293" s="197"/>
      <c r="N293" s="198"/>
      <c r="O293" s="198"/>
      <c r="P293" s="198"/>
      <c r="Q293" s="198"/>
      <c r="R293" s="198"/>
      <c r="S293" s="198"/>
      <c r="T293" s="199"/>
      <c r="AT293" s="200" t="s">
        <v>149</v>
      </c>
      <c r="AU293" s="200" t="s">
        <v>82</v>
      </c>
      <c r="AV293" s="13" t="s">
        <v>82</v>
      </c>
      <c r="AW293" s="13" t="s">
        <v>33</v>
      </c>
      <c r="AX293" s="13" t="s">
        <v>80</v>
      </c>
      <c r="AY293" s="200" t="s">
        <v>140</v>
      </c>
    </row>
    <row r="294" spans="1:65" s="2" customFormat="1" ht="16.5" customHeight="1">
      <c r="A294" s="36"/>
      <c r="B294" s="37"/>
      <c r="C294" s="222" t="s">
        <v>523</v>
      </c>
      <c r="D294" s="222" t="s">
        <v>314</v>
      </c>
      <c r="E294" s="223" t="s">
        <v>1458</v>
      </c>
      <c r="F294" s="224" t="s">
        <v>1459</v>
      </c>
      <c r="G294" s="225" t="s">
        <v>195</v>
      </c>
      <c r="H294" s="226">
        <v>6.09</v>
      </c>
      <c r="I294" s="227"/>
      <c r="J294" s="228">
        <f>ROUND(I294*H294,2)</f>
        <v>0</v>
      </c>
      <c r="K294" s="224" t="s">
        <v>19</v>
      </c>
      <c r="L294" s="229"/>
      <c r="M294" s="230" t="s">
        <v>19</v>
      </c>
      <c r="N294" s="231" t="s">
        <v>43</v>
      </c>
      <c r="O294" s="66"/>
      <c r="P294" s="185">
        <f>O294*H294</f>
        <v>0</v>
      </c>
      <c r="Q294" s="185">
        <v>0.132</v>
      </c>
      <c r="R294" s="185">
        <f>Q294*H294</f>
        <v>0.80388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182</v>
      </c>
      <c r="AT294" s="187" t="s">
        <v>314</v>
      </c>
      <c r="AU294" s="187" t="s">
        <v>82</v>
      </c>
      <c r="AY294" s="19" t="s">
        <v>140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9" t="s">
        <v>80</v>
      </c>
      <c r="BK294" s="188">
        <f>ROUND(I294*H294,2)</f>
        <v>0</v>
      </c>
      <c r="BL294" s="19" t="s">
        <v>147</v>
      </c>
      <c r="BM294" s="187" t="s">
        <v>1460</v>
      </c>
    </row>
    <row r="295" spans="2:51" s="13" customFormat="1" ht="11.25">
      <c r="B295" s="189"/>
      <c r="C295" s="190"/>
      <c r="D295" s="191" t="s">
        <v>149</v>
      </c>
      <c r="E295" s="190"/>
      <c r="F295" s="193" t="s">
        <v>1461</v>
      </c>
      <c r="G295" s="190"/>
      <c r="H295" s="194">
        <v>6.09</v>
      </c>
      <c r="I295" s="195"/>
      <c r="J295" s="190"/>
      <c r="K295" s="190"/>
      <c r="L295" s="196"/>
      <c r="M295" s="197"/>
      <c r="N295" s="198"/>
      <c r="O295" s="198"/>
      <c r="P295" s="198"/>
      <c r="Q295" s="198"/>
      <c r="R295" s="198"/>
      <c r="S295" s="198"/>
      <c r="T295" s="199"/>
      <c r="AT295" s="200" t="s">
        <v>149</v>
      </c>
      <c r="AU295" s="200" t="s">
        <v>82</v>
      </c>
      <c r="AV295" s="13" t="s">
        <v>82</v>
      </c>
      <c r="AW295" s="13" t="s">
        <v>4</v>
      </c>
      <c r="AX295" s="13" t="s">
        <v>80</v>
      </c>
      <c r="AY295" s="200" t="s">
        <v>140</v>
      </c>
    </row>
    <row r="296" spans="1:65" s="2" customFormat="1" ht="24">
      <c r="A296" s="36"/>
      <c r="B296" s="37"/>
      <c r="C296" s="176" t="s">
        <v>527</v>
      </c>
      <c r="D296" s="176" t="s">
        <v>142</v>
      </c>
      <c r="E296" s="177" t="s">
        <v>1462</v>
      </c>
      <c r="F296" s="178" t="s">
        <v>1463</v>
      </c>
      <c r="G296" s="179" t="s">
        <v>195</v>
      </c>
      <c r="H296" s="180">
        <v>246.05</v>
      </c>
      <c r="I296" s="181"/>
      <c r="J296" s="182">
        <f>ROUND(I296*H296,2)</f>
        <v>0</v>
      </c>
      <c r="K296" s="178" t="s">
        <v>146</v>
      </c>
      <c r="L296" s="41"/>
      <c r="M296" s="183" t="s">
        <v>19</v>
      </c>
      <c r="N296" s="184" t="s">
        <v>43</v>
      </c>
      <c r="O296" s="66"/>
      <c r="P296" s="185">
        <f>O296*H296</f>
        <v>0</v>
      </c>
      <c r="Q296" s="185">
        <v>8E-05</v>
      </c>
      <c r="R296" s="185">
        <f>Q296*H296</f>
        <v>0.019684000000000004</v>
      </c>
      <c r="S296" s="185">
        <v>0</v>
      </c>
      <c r="T296" s="186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7" t="s">
        <v>147</v>
      </c>
      <c r="AT296" s="187" t="s">
        <v>142</v>
      </c>
      <c r="AU296" s="187" t="s">
        <v>82</v>
      </c>
      <c r="AY296" s="19" t="s">
        <v>140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9" t="s">
        <v>80</v>
      </c>
      <c r="BK296" s="188">
        <f>ROUND(I296*H296,2)</f>
        <v>0</v>
      </c>
      <c r="BL296" s="19" t="s">
        <v>147</v>
      </c>
      <c r="BM296" s="187" t="s">
        <v>1464</v>
      </c>
    </row>
    <row r="297" spans="2:51" s="13" customFormat="1" ht="11.25">
      <c r="B297" s="189"/>
      <c r="C297" s="190"/>
      <c r="D297" s="191" t="s">
        <v>149</v>
      </c>
      <c r="E297" s="192" t="s">
        <v>19</v>
      </c>
      <c r="F297" s="193" t="s">
        <v>1370</v>
      </c>
      <c r="G297" s="190"/>
      <c r="H297" s="194">
        <v>246.05</v>
      </c>
      <c r="I297" s="195"/>
      <c r="J297" s="190"/>
      <c r="K297" s="190"/>
      <c r="L297" s="196"/>
      <c r="M297" s="197"/>
      <c r="N297" s="198"/>
      <c r="O297" s="198"/>
      <c r="P297" s="198"/>
      <c r="Q297" s="198"/>
      <c r="R297" s="198"/>
      <c r="S297" s="198"/>
      <c r="T297" s="199"/>
      <c r="AT297" s="200" t="s">
        <v>149</v>
      </c>
      <c r="AU297" s="200" t="s">
        <v>82</v>
      </c>
      <c r="AV297" s="13" t="s">
        <v>82</v>
      </c>
      <c r="AW297" s="13" t="s">
        <v>33</v>
      </c>
      <c r="AX297" s="13" t="s">
        <v>80</v>
      </c>
      <c r="AY297" s="200" t="s">
        <v>140</v>
      </c>
    </row>
    <row r="298" spans="1:65" s="2" customFormat="1" ht="16.5" customHeight="1">
      <c r="A298" s="36"/>
      <c r="B298" s="37"/>
      <c r="C298" s="222" t="s">
        <v>531</v>
      </c>
      <c r="D298" s="222" t="s">
        <v>314</v>
      </c>
      <c r="E298" s="223" t="s">
        <v>1465</v>
      </c>
      <c r="F298" s="224" t="s">
        <v>1466</v>
      </c>
      <c r="G298" s="225" t="s">
        <v>195</v>
      </c>
      <c r="H298" s="226">
        <v>249.741</v>
      </c>
      <c r="I298" s="227"/>
      <c r="J298" s="228">
        <f>ROUND(I298*H298,2)</f>
        <v>0</v>
      </c>
      <c r="K298" s="224" t="s">
        <v>146</v>
      </c>
      <c r="L298" s="229"/>
      <c r="M298" s="230" t="s">
        <v>19</v>
      </c>
      <c r="N298" s="231" t="s">
        <v>43</v>
      </c>
      <c r="O298" s="66"/>
      <c r="P298" s="185">
        <f>O298*H298</f>
        <v>0</v>
      </c>
      <c r="Q298" s="185">
        <v>0.072</v>
      </c>
      <c r="R298" s="185">
        <f>Q298*H298</f>
        <v>17.981352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182</v>
      </c>
      <c r="AT298" s="187" t="s">
        <v>314</v>
      </c>
      <c r="AU298" s="187" t="s">
        <v>82</v>
      </c>
      <c r="AY298" s="19" t="s">
        <v>140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9" t="s">
        <v>80</v>
      </c>
      <c r="BK298" s="188">
        <f>ROUND(I298*H298,2)</f>
        <v>0</v>
      </c>
      <c r="BL298" s="19" t="s">
        <v>147</v>
      </c>
      <c r="BM298" s="187" t="s">
        <v>1467</v>
      </c>
    </row>
    <row r="299" spans="2:51" s="13" customFormat="1" ht="11.25">
      <c r="B299" s="189"/>
      <c r="C299" s="190"/>
      <c r="D299" s="191" t="s">
        <v>149</v>
      </c>
      <c r="E299" s="190"/>
      <c r="F299" s="193" t="s">
        <v>1468</v>
      </c>
      <c r="G299" s="190"/>
      <c r="H299" s="194">
        <v>249.741</v>
      </c>
      <c r="I299" s="195"/>
      <c r="J299" s="190"/>
      <c r="K299" s="190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149</v>
      </c>
      <c r="AU299" s="200" t="s">
        <v>82</v>
      </c>
      <c r="AV299" s="13" t="s">
        <v>82</v>
      </c>
      <c r="AW299" s="13" t="s">
        <v>4</v>
      </c>
      <c r="AX299" s="13" t="s">
        <v>80</v>
      </c>
      <c r="AY299" s="200" t="s">
        <v>140</v>
      </c>
    </row>
    <row r="300" spans="1:65" s="2" customFormat="1" ht="21.75" customHeight="1">
      <c r="A300" s="36"/>
      <c r="B300" s="37"/>
      <c r="C300" s="176" t="s">
        <v>536</v>
      </c>
      <c r="D300" s="176" t="s">
        <v>142</v>
      </c>
      <c r="E300" s="177" t="s">
        <v>1469</v>
      </c>
      <c r="F300" s="178" t="s">
        <v>1470</v>
      </c>
      <c r="G300" s="179" t="s">
        <v>507</v>
      </c>
      <c r="H300" s="180">
        <v>2</v>
      </c>
      <c r="I300" s="181"/>
      <c r="J300" s="182">
        <f>ROUND(I300*H300,2)</f>
        <v>0</v>
      </c>
      <c r="K300" s="178" t="s">
        <v>19</v>
      </c>
      <c r="L300" s="41"/>
      <c r="M300" s="183" t="s">
        <v>19</v>
      </c>
      <c r="N300" s="184" t="s">
        <v>43</v>
      </c>
      <c r="O300" s="66"/>
      <c r="P300" s="185">
        <f>O300*H300</f>
        <v>0</v>
      </c>
      <c r="Q300" s="185">
        <v>0.01</v>
      </c>
      <c r="R300" s="185">
        <f>Q300*H300</f>
        <v>0.02</v>
      </c>
      <c r="S300" s="185">
        <v>0</v>
      </c>
      <c r="T300" s="18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7" t="s">
        <v>147</v>
      </c>
      <c r="AT300" s="187" t="s">
        <v>142</v>
      </c>
      <c r="AU300" s="187" t="s">
        <v>82</v>
      </c>
      <c r="AY300" s="19" t="s">
        <v>140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9" t="s">
        <v>80</v>
      </c>
      <c r="BK300" s="188">
        <f>ROUND(I300*H300,2)</f>
        <v>0</v>
      </c>
      <c r="BL300" s="19" t="s">
        <v>147</v>
      </c>
      <c r="BM300" s="187" t="s">
        <v>1471</v>
      </c>
    </row>
    <row r="301" spans="1:65" s="2" customFormat="1" ht="24">
      <c r="A301" s="36"/>
      <c r="B301" s="37"/>
      <c r="C301" s="176" t="s">
        <v>540</v>
      </c>
      <c r="D301" s="176" t="s">
        <v>142</v>
      </c>
      <c r="E301" s="177" t="s">
        <v>1472</v>
      </c>
      <c r="F301" s="178" t="s">
        <v>1473</v>
      </c>
      <c r="G301" s="179" t="s">
        <v>507</v>
      </c>
      <c r="H301" s="180">
        <v>1</v>
      </c>
      <c r="I301" s="181"/>
      <c r="J301" s="182">
        <f>ROUND(I301*H301,2)</f>
        <v>0</v>
      </c>
      <c r="K301" s="178" t="s">
        <v>146</v>
      </c>
      <c r="L301" s="41"/>
      <c r="M301" s="183" t="s">
        <v>19</v>
      </c>
      <c r="N301" s="184" t="s">
        <v>43</v>
      </c>
      <c r="O301" s="66"/>
      <c r="P301" s="185">
        <f>O301*H301</f>
        <v>0</v>
      </c>
      <c r="Q301" s="185">
        <v>7E-05</v>
      </c>
      <c r="R301" s="185">
        <f>Q301*H301</f>
        <v>7E-05</v>
      </c>
      <c r="S301" s="185">
        <v>0</v>
      </c>
      <c r="T301" s="18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7" t="s">
        <v>147</v>
      </c>
      <c r="AT301" s="187" t="s">
        <v>142</v>
      </c>
      <c r="AU301" s="187" t="s">
        <v>82</v>
      </c>
      <c r="AY301" s="19" t="s">
        <v>140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9" t="s">
        <v>80</v>
      </c>
      <c r="BK301" s="188">
        <f>ROUND(I301*H301,2)</f>
        <v>0</v>
      </c>
      <c r="BL301" s="19" t="s">
        <v>147</v>
      </c>
      <c r="BM301" s="187" t="s">
        <v>1474</v>
      </c>
    </row>
    <row r="302" spans="1:65" s="2" customFormat="1" ht="16.5" customHeight="1">
      <c r="A302" s="36"/>
      <c r="B302" s="37"/>
      <c r="C302" s="222" t="s">
        <v>545</v>
      </c>
      <c r="D302" s="222" t="s">
        <v>314</v>
      </c>
      <c r="E302" s="223" t="s">
        <v>1475</v>
      </c>
      <c r="F302" s="224" t="s">
        <v>1476</v>
      </c>
      <c r="G302" s="225" t="s">
        <v>507</v>
      </c>
      <c r="H302" s="226">
        <v>1</v>
      </c>
      <c r="I302" s="227"/>
      <c r="J302" s="228">
        <f>ROUND(I302*H302,2)</f>
        <v>0</v>
      </c>
      <c r="K302" s="224" t="s">
        <v>146</v>
      </c>
      <c r="L302" s="229"/>
      <c r="M302" s="230" t="s">
        <v>19</v>
      </c>
      <c r="N302" s="231" t="s">
        <v>43</v>
      </c>
      <c r="O302" s="66"/>
      <c r="P302" s="185">
        <f>O302*H302</f>
        <v>0</v>
      </c>
      <c r="Q302" s="185">
        <v>0.01</v>
      </c>
      <c r="R302" s="185">
        <f>Q302*H302</f>
        <v>0.01</v>
      </c>
      <c r="S302" s="185">
        <v>0</v>
      </c>
      <c r="T302" s="18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7" t="s">
        <v>182</v>
      </c>
      <c r="AT302" s="187" t="s">
        <v>314</v>
      </c>
      <c r="AU302" s="187" t="s">
        <v>82</v>
      </c>
      <c r="AY302" s="19" t="s">
        <v>140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9" t="s">
        <v>80</v>
      </c>
      <c r="BK302" s="188">
        <f>ROUND(I302*H302,2)</f>
        <v>0</v>
      </c>
      <c r="BL302" s="19" t="s">
        <v>147</v>
      </c>
      <c r="BM302" s="187" t="s">
        <v>1477</v>
      </c>
    </row>
    <row r="303" spans="1:65" s="2" customFormat="1" ht="24">
      <c r="A303" s="36"/>
      <c r="B303" s="37"/>
      <c r="C303" s="176" t="s">
        <v>551</v>
      </c>
      <c r="D303" s="176" t="s">
        <v>142</v>
      </c>
      <c r="E303" s="177" t="s">
        <v>1478</v>
      </c>
      <c r="F303" s="178" t="s">
        <v>1479</v>
      </c>
      <c r="G303" s="179" t="s">
        <v>507</v>
      </c>
      <c r="H303" s="180">
        <v>28</v>
      </c>
      <c r="I303" s="181"/>
      <c r="J303" s="182">
        <f>ROUND(I303*H303,2)</f>
        <v>0</v>
      </c>
      <c r="K303" s="178" t="s">
        <v>146</v>
      </c>
      <c r="L303" s="41"/>
      <c r="M303" s="183" t="s">
        <v>19</v>
      </c>
      <c r="N303" s="184" t="s">
        <v>43</v>
      </c>
      <c r="O303" s="66"/>
      <c r="P303" s="185">
        <f>O303*H303</f>
        <v>0</v>
      </c>
      <c r="Q303" s="185">
        <v>7E-05</v>
      </c>
      <c r="R303" s="185">
        <f>Q303*H303</f>
        <v>0.00196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147</v>
      </c>
      <c r="AT303" s="187" t="s">
        <v>142</v>
      </c>
      <c r="AU303" s="187" t="s">
        <v>82</v>
      </c>
      <c r="AY303" s="19" t="s">
        <v>140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9" t="s">
        <v>80</v>
      </c>
      <c r="BK303" s="188">
        <f>ROUND(I303*H303,2)</f>
        <v>0</v>
      </c>
      <c r="BL303" s="19" t="s">
        <v>147</v>
      </c>
      <c r="BM303" s="187" t="s">
        <v>1480</v>
      </c>
    </row>
    <row r="304" spans="2:51" s="13" customFormat="1" ht="11.25">
      <c r="B304" s="189"/>
      <c r="C304" s="190"/>
      <c r="D304" s="191" t="s">
        <v>149</v>
      </c>
      <c r="E304" s="192" t="s">
        <v>19</v>
      </c>
      <c r="F304" s="193" t="s">
        <v>1481</v>
      </c>
      <c r="G304" s="190"/>
      <c r="H304" s="194">
        <v>28</v>
      </c>
      <c r="I304" s="195"/>
      <c r="J304" s="190"/>
      <c r="K304" s="190"/>
      <c r="L304" s="196"/>
      <c r="M304" s="197"/>
      <c r="N304" s="198"/>
      <c r="O304" s="198"/>
      <c r="P304" s="198"/>
      <c r="Q304" s="198"/>
      <c r="R304" s="198"/>
      <c r="S304" s="198"/>
      <c r="T304" s="199"/>
      <c r="AT304" s="200" t="s">
        <v>149</v>
      </c>
      <c r="AU304" s="200" t="s">
        <v>82</v>
      </c>
      <c r="AV304" s="13" t="s">
        <v>82</v>
      </c>
      <c r="AW304" s="13" t="s">
        <v>33</v>
      </c>
      <c r="AX304" s="13" t="s">
        <v>80</v>
      </c>
      <c r="AY304" s="200" t="s">
        <v>140</v>
      </c>
    </row>
    <row r="305" spans="1:65" s="2" customFormat="1" ht="16.5" customHeight="1">
      <c r="A305" s="36"/>
      <c r="B305" s="37"/>
      <c r="C305" s="222" t="s">
        <v>556</v>
      </c>
      <c r="D305" s="222" t="s">
        <v>314</v>
      </c>
      <c r="E305" s="223" t="s">
        <v>1482</v>
      </c>
      <c r="F305" s="224" t="s">
        <v>1483</v>
      </c>
      <c r="G305" s="225" t="s">
        <v>507</v>
      </c>
      <c r="H305" s="226">
        <v>2</v>
      </c>
      <c r="I305" s="227"/>
      <c r="J305" s="228">
        <f>ROUND(I305*H305,2)</f>
        <v>0</v>
      </c>
      <c r="K305" s="224" t="s">
        <v>146</v>
      </c>
      <c r="L305" s="229"/>
      <c r="M305" s="230" t="s">
        <v>19</v>
      </c>
      <c r="N305" s="231" t="s">
        <v>43</v>
      </c>
      <c r="O305" s="66"/>
      <c r="P305" s="185">
        <f>O305*H305</f>
        <v>0</v>
      </c>
      <c r="Q305" s="185">
        <v>0.022</v>
      </c>
      <c r="R305" s="185">
        <f>Q305*H305</f>
        <v>0.044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182</v>
      </c>
      <c r="AT305" s="187" t="s">
        <v>314</v>
      </c>
      <c r="AU305" s="187" t="s">
        <v>82</v>
      </c>
      <c r="AY305" s="19" t="s">
        <v>140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9" t="s">
        <v>80</v>
      </c>
      <c r="BK305" s="188">
        <f>ROUND(I305*H305,2)</f>
        <v>0</v>
      </c>
      <c r="BL305" s="19" t="s">
        <v>147</v>
      </c>
      <c r="BM305" s="187" t="s">
        <v>1484</v>
      </c>
    </row>
    <row r="306" spans="1:65" s="2" customFormat="1" ht="24">
      <c r="A306" s="36"/>
      <c r="B306" s="37"/>
      <c r="C306" s="176" t="s">
        <v>561</v>
      </c>
      <c r="D306" s="176" t="s">
        <v>142</v>
      </c>
      <c r="E306" s="177" t="s">
        <v>1485</v>
      </c>
      <c r="F306" s="178" t="s">
        <v>1486</v>
      </c>
      <c r="G306" s="179" t="s">
        <v>507</v>
      </c>
      <c r="H306" s="180">
        <v>8</v>
      </c>
      <c r="I306" s="181"/>
      <c r="J306" s="182">
        <f>ROUND(I306*H306,2)</f>
        <v>0</v>
      </c>
      <c r="K306" s="178" t="s">
        <v>146</v>
      </c>
      <c r="L306" s="41"/>
      <c r="M306" s="183" t="s">
        <v>19</v>
      </c>
      <c r="N306" s="184" t="s">
        <v>43</v>
      </c>
      <c r="O306" s="66"/>
      <c r="P306" s="185">
        <f>O306*H306</f>
        <v>0</v>
      </c>
      <c r="Q306" s="185">
        <v>0.00016</v>
      </c>
      <c r="R306" s="185">
        <f>Q306*H306</f>
        <v>0.00128</v>
      </c>
      <c r="S306" s="185">
        <v>0</v>
      </c>
      <c r="T306" s="18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7" t="s">
        <v>147</v>
      </c>
      <c r="AT306" s="187" t="s">
        <v>142</v>
      </c>
      <c r="AU306" s="187" t="s">
        <v>82</v>
      </c>
      <c r="AY306" s="19" t="s">
        <v>140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9" t="s">
        <v>80</v>
      </c>
      <c r="BK306" s="188">
        <f>ROUND(I306*H306,2)</f>
        <v>0</v>
      </c>
      <c r="BL306" s="19" t="s">
        <v>147</v>
      </c>
      <c r="BM306" s="187" t="s">
        <v>1487</v>
      </c>
    </row>
    <row r="307" spans="2:51" s="13" customFormat="1" ht="11.25">
      <c r="B307" s="189"/>
      <c r="C307" s="190"/>
      <c r="D307" s="191" t="s">
        <v>149</v>
      </c>
      <c r="E307" s="192" t="s">
        <v>19</v>
      </c>
      <c r="F307" s="193" t="s">
        <v>1488</v>
      </c>
      <c r="G307" s="190"/>
      <c r="H307" s="194">
        <v>8</v>
      </c>
      <c r="I307" s="195"/>
      <c r="J307" s="190"/>
      <c r="K307" s="190"/>
      <c r="L307" s="196"/>
      <c r="M307" s="197"/>
      <c r="N307" s="198"/>
      <c r="O307" s="198"/>
      <c r="P307" s="198"/>
      <c r="Q307" s="198"/>
      <c r="R307" s="198"/>
      <c r="S307" s="198"/>
      <c r="T307" s="199"/>
      <c r="AT307" s="200" t="s">
        <v>149</v>
      </c>
      <c r="AU307" s="200" t="s">
        <v>82</v>
      </c>
      <c r="AV307" s="13" t="s">
        <v>82</v>
      </c>
      <c r="AW307" s="13" t="s">
        <v>33</v>
      </c>
      <c r="AX307" s="13" t="s">
        <v>80</v>
      </c>
      <c r="AY307" s="200" t="s">
        <v>140</v>
      </c>
    </row>
    <row r="308" spans="1:65" s="2" customFormat="1" ht="21.75" customHeight="1">
      <c r="A308" s="36"/>
      <c r="B308" s="37"/>
      <c r="C308" s="222" t="s">
        <v>566</v>
      </c>
      <c r="D308" s="222" t="s">
        <v>314</v>
      </c>
      <c r="E308" s="223" t="s">
        <v>1489</v>
      </c>
      <c r="F308" s="224" t="s">
        <v>1490</v>
      </c>
      <c r="G308" s="225" t="s">
        <v>507</v>
      </c>
      <c r="H308" s="226">
        <v>3</v>
      </c>
      <c r="I308" s="227"/>
      <c r="J308" s="228">
        <f>ROUND(I308*H308,2)</f>
        <v>0</v>
      </c>
      <c r="K308" s="224" t="s">
        <v>146</v>
      </c>
      <c r="L308" s="229"/>
      <c r="M308" s="230" t="s">
        <v>19</v>
      </c>
      <c r="N308" s="231" t="s">
        <v>43</v>
      </c>
      <c r="O308" s="66"/>
      <c r="P308" s="185">
        <f>O308*H308</f>
        <v>0</v>
      </c>
      <c r="Q308" s="185">
        <v>0.073</v>
      </c>
      <c r="R308" s="185">
        <f>Q308*H308</f>
        <v>0.21899999999999997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182</v>
      </c>
      <c r="AT308" s="187" t="s">
        <v>314</v>
      </c>
      <c r="AU308" s="187" t="s">
        <v>82</v>
      </c>
      <c r="AY308" s="19" t="s">
        <v>140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9" t="s">
        <v>80</v>
      </c>
      <c r="BK308" s="188">
        <f>ROUND(I308*H308,2)</f>
        <v>0</v>
      </c>
      <c r="BL308" s="19" t="s">
        <v>147</v>
      </c>
      <c r="BM308" s="187" t="s">
        <v>1491</v>
      </c>
    </row>
    <row r="309" spans="1:65" s="2" customFormat="1" ht="21.75" customHeight="1">
      <c r="A309" s="36"/>
      <c r="B309" s="37"/>
      <c r="C309" s="222" t="s">
        <v>572</v>
      </c>
      <c r="D309" s="222" t="s">
        <v>314</v>
      </c>
      <c r="E309" s="223" t="s">
        <v>1492</v>
      </c>
      <c r="F309" s="224" t="s">
        <v>1493</v>
      </c>
      <c r="G309" s="225" t="s">
        <v>507</v>
      </c>
      <c r="H309" s="226">
        <v>4</v>
      </c>
      <c r="I309" s="227"/>
      <c r="J309" s="228">
        <f>ROUND(I309*H309,2)</f>
        <v>0</v>
      </c>
      <c r="K309" s="224" t="s">
        <v>146</v>
      </c>
      <c r="L309" s="229"/>
      <c r="M309" s="230" t="s">
        <v>19</v>
      </c>
      <c r="N309" s="231" t="s">
        <v>43</v>
      </c>
      <c r="O309" s="66"/>
      <c r="P309" s="185">
        <f>O309*H309</f>
        <v>0</v>
      </c>
      <c r="Q309" s="185">
        <v>0.06</v>
      </c>
      <c r="R309" s="185">
        <f>Q309*H309</f>
        <v>0.24</v>
      </c>
      <c r="S309" s="185">
        <v>0</v>
      </c>
      <c r="T309" s="18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7" t="s">
        <v>182</v>
      </c>
      <c r="AT309" s="187" t="s">
        <v>314</v>
      </c>
      <c r="AU309" s="187" t="s">
        <v>82</v>
      </c>
      <c r="AY309" s="19" t="s">
        <v>140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19" t="s">
        <v>80</v>
      </c>
      <c r="BK309" s="188">
        <f>ROUND(I309*H309,2)</f>
        <v>0</v>
      </c>
      <c r="BL309" s="19" t="s">
        <v>147</v>
      </c>
      <c r="BM309" s="187" t="s">
        <v>1494</v>
      </c>
    </row>
    <row r="310" spans="2:51" s="15" customFormat="1" ht="11.25">
      <c r="B310" s="212"/>
      <c r="C310" s="213"/>
      <c r="D310" s="191" t="s">
        <v>149</v>
      </c>
      <c r="E310" s="214" t="s">
        <v>19</v>
      </c>
      <c r="F310" s="215" t="s">
        <v>1495</v>
      </c>
      <c r="G310" s="213"/>
      <c r="H310" s="214" t="s">
        <v>19</v>
      </c>
      <c r="I310" s="216"/>
      <c r="J310" s="213"/>
      <c r="K310" s="213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149</v>
      </c>
      <c r="AU310" s="221" t="s">
        <v>82</v>
      </c>
      <c r="AV310" s="15" t="s">
        <v>80</v>
      </c>
      <c r="AW310" s="15" t="s">
        <v>33</v>
      </c>
      <c r="AX310" s="15" t="s">
        <v>72</v>
      </c>
      <c r="AY310" s="221" t="s">
        <v>140</v>
      </c>
    </row>
    <row r="311" spans="2:51" s="13" customFormat="1" ht="11.25">
      <c r="B311" s="189"/>
      <c r="C311" s="190"/>
      <c r="D311" s="191" t="s">
        <v>149</v>
      </c>
      <c r="E311" s="192" t="s">
        <v>19</v>
      </c>
      <c r="F311" s="193" t="s">
        <v>1496</v>
      </c>
      <c r="G311" s="190"/>
      <c r="H311" s="194">
        <v>4</v>
      </c>
      <c r="I311" s="195"/>
      <c r="J311" s="190"/>
      <c r="K311" s="190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149</v>
      </c>
      <c r="AU311" s="200" t="s">
        <v>82</v>
      </c>
      <c r="AV311" s="13" t="s">
        <v>82</v>
      </c>
      <c r="AW311" s="13" t="s">
        <v>33</v>
      </c>
      <c r="AX311" s="13" t="s">
        <v>80</v>
      </c>
      <c r="AY311" s="200" t="s">
        <v>140</v>
      </c>
    </row>
    <row r="312" spans="1:65" s="2" customFormat="1" ht="21.75" customHeight="1">
      <c r="A312" s="36"/>
      <c r="B312" s="37"/>
      <c r="C312" s="222" t="s">
        <v>577</v>
      </c>
      <c r="D312" s="222" t="s">
        <v>314</v>
      </c>
      <c r="E312" s="223" t="s">
        <v>1497</v>
      </c>
      <c r="F312" s="224" t="s">
        <v>1498</v>
      </c>
      <c r="G312" s="225" t="s">
        <v>507</v>
      </c>
      <c r="H312" s="226">
        <v>1</v>
      </c>
      <c r="I312" s="227"/>
      <c r="J312" s="228">
        <f>ROUND(I312*H312,2)</f>
        <v>0</v>
      </c>
      <c r="K312" s="224" t="s">
        <v>19</v>
      </c>
      <c r="L312" s="229"/>
      <c r="M312" s="230" t="s">
        <v>19</v>
      </c>
      <c r="N312" s="231" t="s">
        <v>43</v>
      </c>
      <c r="O312" s="66"/>
      <c r="P312" s="185">
        <f>O312*H312</f>
        <v>0</v>
      </c>
      <c r="Q312" s="185">
        <v>0.065</v>
      </c>
      <c r="R312" s="185">
        <f>Q312*H312</f>
        <v>0.065</v>
      </c>
      <c r="S312" s="185">
        <v>0</v>
      </c>
      <c r="T312" s="18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7" t="s">
        <v>182</v>
      </c>
      <c r="AT312" s="187" t="s">
        <v>314</v>
      </c>
      <c r="AU312" s="187" t="s">
        <v>82</v>
      </c>
      <c r="AY312" s="19" t="s">
        <v>140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9" t="s">
        <v>80</v>
      </c>
      <c r="BK312" s="188">
        <f>ROUND(I312*H312,2)</f>
        <v>0</v>
      </c>
      <c r="BL312" s="19" t="s">
        <v>147</v>
      </c>
      <c r="BM312" s="187" t="s">
        <v>1499</v>
      </c>
    </row>
    <row r="313" spans="1:65" s="2" customFormat="1" ht="24">
      <c r="A313" s="36"/>
      <c r="B313" s="37"/>
      <c r="C313" s="176" t="s">
        <v>582</v>
      </c>
      <c r="D313" s="176" t="s">
        <v>142</v>
      </c>
      <c r="E313" s="177" t="s">
        <v>1500</v>
      </c>
      <c r="F313" s="178" t="s">
        <v>1501</v>
      </c>
      <c r="G313" s="179" t="s">
        <v>507</v>
      </c>
      <c r="H313" s="180">
        <v>14</v>
      </c>
      <c r="I313" s="181"/>
      <c r="J313" s="182">
        <f>ROUND(I313*H313,2)</f>
        <v>0</v>
      </c>
      <c r="K313" s="178" t="s">
        <v>146</v>
      </c>
      <c r="L313" s="41"/>
      <c r="M313" s="183" t="s">
        <v>19</v>
      </c>
      <c r="N313" s="184" t="s">
        <v>43</v>
      </c>
      <c r="O313" s="66"/>
      <c r="P313" s="185">
        <f>O313*H313</f>
        <v>0</v>
      </c>
      <c r="Q313" s="185">
        <v>9E-05</v>
      </c>
      <c r="R313" s="185">
        <f>Q313*H313</f>
        <v>0.00126</v>
      </c>
      <c r="S313" s="185">
        <v>0</v>
      </c>
      <c r="T313" s="18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147</v>
      </c>
      <c r="AT313" s="187" t="s">
        <v>142</v>
      </c>
      <c r="AU313" s="187" t="s">
        <v>82</v>
      </c>
      <c r="AY313" s="19" t="s">
        <v>140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9" t="s">
        <v>80</v>
      </c>
      <c r="BK313" s="188">
        <f>ROUND(I313*H313,2)</f>
        <v>0</v>
      </c>
      <c r="BL313" s="19" t="s">
        <v>147</v>
      </c>
      <c r="BM313" s="187" t="s">
        <v>1502</v>
      </c>
    </row>
    <row r="314" spans="2:51" s="13" customFormat="1" ht="11.25">
      <c r="B314" s="189"/>
      <c r="C314" s="190"/>
      <c r="D314" s="191" t="s">
        <v>149</v>
      </c>
      <c r="E314" s="192" t="s">
        <v>19</v>
      </c>
      <c r="F314" s="193" t="s">
        <v>1503</v>
      </c>
      <c r="G314" s="190"/>
      <c r="H314" s="194">
        <v>14</v>
      </c>
      <c r="I314" s="195"/>
      <c r="J314" s="190"/>
      <c r="K314" s="190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149</v>
      </c>
      <c r="AU314" s="200" t="s">
        <v>82</v>
      </c>
      <c r="AV314" s="13" t="s">
        <v>82</v>
      </c>
      <c r="AW314" s="13" t="s">
        <v>33</v>
      </c>
      <c r="AX314" s="13" t="s">
        <v>80</v>
      </c>
      <c r="AY314" s="200" t="s">
        <v>140</v>
      </c>
    </row>
    <row r="315" spans="1:65" s="2" customFormat="1" ht="16.5" customHeight="1">
      <c r="A315" s="36"/>
      <c r="B315" s="37"/>
      <c r="C315" s="222" t="s">
        <v>587</v>
      </c>
      <c r="D315" s="222" t="s">
        <v>314</v>
      </c>
      <c r="E315" s="223" t="s">
        <v>1504</v>
      </c>
      <c r="F315" s="224" t="s">
        <v>1505</v>
      </c>
      <c r="G315" s="225" t="s">
        <v>507</v>
      </c>
      <c r="H315" s="226">
        <v>7</v>
      </c>
      <c r="I315" s="227"/>
      <c r="J315" s="228">
        <f>ROUND(I315*H315,2)</f>
        <v>0</v>
      </c>
      <c r="K315" s="224" t="s">
        <v>146</v>
      </c>
      <c r="L315" s="229"/>
      <c r="M315" s="230" t="s">
        <v>19</v>
      </c>
      <c r="N315" s="231" t="s">
        <v>43</v>
      </c>
      <c r="O315" s="66"/>
      <c r="P315" s="185">
        <f>O315*H315</f>
        <v>0</v>
      </c>
      <c r="Q315" s="185">
        <v>0.056</v>
      </c>
      <c r="R315" s="185">
        <f>Q315*H315</f>
        <v>0.392</v>
      </c>
      <c r="S315" s="185">
        <v>0</v>
      </c>
      <c r="T315" s="18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7" t="s">
        <v>182</v>
      </c>
      <c r="AT315" s="187" t="s">
        <v>314</v>
      </c>
      <c r="AU315" s="187" t="s">
        <v>82</v>
      </c>
      <c r="AY315" s="19" t="s">
        <v>140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9" t="s">
        <v>80</v>
      </c>
      <c r="BK315" s="188">
        <f>ROUND(I315*H315,2)</f>
        <v>0</v>
      </c>
      <c r="BL315" s="19" t="s">
        <v>147</v>
      </c>
      <c r="BM315" s="187" t="s">
        <v>1506</v>
      </c>
    </row>
    <row r="316" spans="2:51" s="13" customFormat="1" ht="11.25">
      <c r="B316" s="189"/>
      <c r="C316" s="190"/>
      <c r="D316" s="191" t="s">
        <v>149</v>
      </c>
      <c r="E316" s="192" t="s">
        <v>19</v>
      </c>
      <c r="F316" s="193" t="s">
        <v>1507</v>
      </c>
      <c r="G316" s="190"/>
      <c r="H316" s="194">
        <v>7</v>
      </c>
      <c r="I316" s="195"/>
      <c r="J316" s="190"/>
      <c r="K316" s="190"/>
      <c r="L316" s="196"/>
      <c r="M316" s="197"/>
      <c r="N316" s="198"/>
      <c r="O316" s="198"/>
      <c r="P316" s="198"/>
      <c r="Q316" s="198"/>
      <c r="R316" s="198"/>
      <c r="S316" s="198"/>
      <c r="T316" s="199"/>
      <c r="AT316" s="200" t="s">
        <v>149</v>
      </c>
      <c r="AU316" s="200" t="s">
        <v>82</v>
      </c>
      <c r="AV316" s="13" t="s">
        <v>82</v>
      </c>
      <c r="AW316" s="13" t="s">
        <v>33</v>
      </c>
      <c r="AX316" s="13" t="s">
        <v>80</v>
      </c>
      <c r="AY316" s="200" t="s">
        <v>140</v>
      </c>
    </row>
    <row r="317" spans="1:65" s="2" customFormat="1" ht="21.75" customHeight="1">
      <c r="A317" s="36"/>
      <c r="B317" s="37"/>
      <c r="C317" s="222" t="s">
        <v>591</v>
      </c>
      <c r="D317" s="222" t="s">
        <v>314</v>
      </c>
      <c r="E317" s="223" t="s">
        <v>1508</v>
      </c>
      <c r="F317" s="224" t="s">
        <v>1509</v>
      </c>
      <c r="G317" s="225" t="s">
        <v>507</v>
      </c>
      <c r="H317" s="226">
        <v>7</v>
      </c>
      <c r="I317" s="227"/>
      <c r="J317" s="228">
        <f>ROUND(I317*H317,2)</f>
        <v>0</v>
      </c>
      <c r="K317" s="224" t="s">
        <v>146</v>
      </c>
      <c r="L317" s="229"/>
      <c r="M317" s="230" t="s">
        <v>19</v>
      </c>
      <c r="N317" s="231" t="s">
        <v>43</v>
      </c>
      <c r="O317" s="66"/>
      <c r="P317" s="185">
        <f>O317*H317</f>
        <v>0</v>
      </c>
      <c r="Q317" s="185">
        <v>0.045</v>
      </c>
      <c r="R317" s="185">
        <f>Q317*H317</f>
        <v>0.315</v>
      </c>
      <c r="S317" s="185">
        <v>0</v>
      </c>
      <c r="T317" s="18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7" t="s">
        <v>182</v>
      </c>
      <c r="AT317" s="187" t="s">
        <v>314</v>
      </c>
      <c r="AU317" s="187" t="s">
        <v>82</v>
      </c>
      <c r="AY317" s="19" t="s">
        <v>140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9" t="s">
        <v>80</v>
      </c>
      <c r="BK317" s="188">
        <f>ROUND(I317*H317,2)</f>
        <v>0</v>
      </c>
      <c r="BL317" s="19" t="s">
        <v>147</v>
      </c>
      <c r="BM317" s="187" t="s">
        <v>1510</v>
      </c>
    </row>
    <row r="318" spans="2:51" s="13" customFormat="1" ht="11.25">
      <c r="B318" s="189"/>
      <c r="C318" s="190"/>
      <c r="D318" s="191" t="s">
        <v>149</v>
      </c>
      <c r="E318" s="192" t="s">
        <v>19</v>
      </c>
      <c r="F318" s="193" t="s">
        <v>1507</v>
      </c>
      <c r="G318" s="190"/>
      <c r="H318" s="194">
        <v>7</v>
      </c>
      <c r="I318" s="195"/>
      <c r="J318" s="190"/>
      <c r="K318" s="190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149</v>
      </c>
      <c r="AU318" s="200" t="s">
        <v>82</v>
      </c>
      <c r="AV318" s="13" t="s">
        <v>82</v>
      </c>
      <c r="AW318" s="13" t="s">
        <v>33</v>
      </c>
      <c r="AX318" s="13" t="s">
        <v>80</v>
      </c>
      <c r="AY318" s="200" t="s">
        <v>140</v>
      </c>
    </row>
    <row r="319" spans="1:65" s="2" customFormat="1" ht="21.75" customHeight="1">
      <c r="A319" s="36"/>
      <c r="B319" s="37"/>
      <c r="C319" s="176" t="s">
        <v>595</v>
      </c>
      <c r="D319" s="176" t="s">
        <v>142</v>
      </c>
      <c r="E319" s="177" t="s">
        <v>1511</v>
      </c>
      <c r="F319" s="178" t="s">
        <v>1512</v>
      </c>
      <c r="G319" s="179" t="s">
        <v>95</v>
      </c>
      <c r="H319" s="180">
        <v>4.831</v>
      </c>
      <c r="I319" s="181"/>
      <c r="J319" s="182">
        <f>ROUND(I319*H319,2)</f>
        <v>0</v>
      </c>
      <c r="K319" s="178" t="s">
        <v>146</v>
      </c>
      <c r="L319" s="41"/>
      <c r="M319" s="183" t="s">
        <v>19</v>
      </c>
      <c r="N319" s="184" t="s">
        <v>43</v>
      </c>
      <c r="O319" s="66"/>
      <c r="P319" s="185">
        <f>O319*H319</f>
        <v>0</v>
      </c>
      <c r="Q319" s="185">
        <v>0</v>
      </c>
      <c r="R319" s="185">
        <f>Q319*H319</f>
        <v>0</v>
      </c>
      <c r="S319" s="185">
        <v>0.36</v>
      </c>
      <c r="T319" s="186">
        <f>S319*H319</f>
        <v>1.73916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7" t="s">
        <v>147</v>
      </c>
      <c r="AT319" s="187" t="s">
        <v>142</v>
      </c>
      <c r="AU319" s="187" t="s">
        <v>82</v>
      </c>
      <c r="AY319" s="19" t="s">
        <v>140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9" t="s">
        <v>80</v>
      </c>
      <c r="BK319" s="188">
        <f>ROUND(I319*H319,2)</f>
        <v>0</v>
      </c>
      <c r="BL319" s="19" t="s">
        <v>147</v>
      </c>
      <c r="BM319" s="187" t="s">
        <v>1513</v>
      </c>
    </row>
    <row r="320" spans="2:51" s="15" customFormat="1" ht="11.25">
      <c r="B320" s="212"/>
      <c r="C320" s="213"/>
      <c r="D320" s="191" t="s">
        <v>149</v>
      </c>
      <c r="E320" s="214" t="s">
        <v>19</v>
      </c>
      <c r="F320" s="215" t="s">
        <v>1514</v>
      </c>
      <c r="G320" s="213"/>
      <c r="H320" s="214" t="s">
        <v>19</v>
      </c>
      <c r="I320" s="216"/>
      <c r="J320" s="213"/>
      <c r="K320" s="213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149</v>
      </c>
      <c r="AU320" s="221" t="s">
        <v>82</v>
      </c>
      <c r="AV320" s="15" t="s">
        <v>80</v>
      </c>
      <c r="AW320" s="15" t="s">
        <v>33</v>
      </c>
      <c r="AX320" s="15" t="s">
        <v>72</v>
      </c>
      <c r="AY320" s="221" t="s">
        <v>140</v>
      </c>
    </row>
    <row r="321" spans="2:51" s="13" customFormat="1" ht="11.25">
      <c r="B321" s="189"/>
      <c r="C321" s="190"/>
      <c r="D321" s="191" t="s">
        <v>149</v>
      </c>
      <c r="E321" s="192" t="s">
        <v>19</v>
      </c>
      <c r="F321" s="193" t="s">
        <v>1515</v>
      </c>
      <c r="G321" s="190"/>
      <c r="H321" s="194">
        <v>4.831</v>
      </c>
      <c r="I321" s="195"/>
      <c r="J321" s="190"/>
      <c r="K321" s="190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149</v>
      </c>
      <c r="AU321" s="200" t="s">
        <v>82</v>
      </c>
      <c r="AV321" s="13" t="s">
        <v>82</v>
      </c>
      <c r="AW321" s="13" t="s">
        <v>33</v>
      </c>
      <c r="AX321" s="13" t="s">
        <v>72</v>
      </c>
      <c r="AY321" s="200" t="s">
        <v>140</v>
      </c>
    </row>
    <row r="322" spans="2:51" s="14" customFormat="1" ht="11.25">
      <c r="B322" s="201"/>
      <c r="C322" s="202"/>
      <c r="D322" s="191" t="s">
        <v>149</v>
      </c>
      <c r="E322" s="203" t="s">
        <v>19</v>
      </c>
      <c r="F322" s="204" t="s">
        <v>157</v>
      </c>
      <c r="G322" s="202"/>
      <c r="H322" s="205">
        <v>4.831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149</v>
      </c>
      <c r="AU322" s="211" t="s">
        <v>82</v>
      </c>
      <c r="AV322" s="14" t="s">
        <v>147</v>
      </c>
      <c r="AW322" s="14" t="s">
        <v>33</v>
      </c>
      <c r="AX322" s="14" t="s">
        <v>80</v>
      </c>
      <c r="AY322" s="211" t="s">
        <v>140</v>
      </c>
    </row>
    <row r="323" spans="1:65" s="2" customFormat="1" ht="16.5" customHeight="1">
      <c r="A323" s="36"/>
      <c r="B323" s="37"/>
      <c r="C323" s="176" t="s">
        <v>600</v>
      </c>
      <c r="D323" s="176" t="s">
        <v>142</v>
      </c>
      <c r="E323" s="177" t="s">
        <v>1516</v>
      </c>
      <c r="F323" s="178" t="s">
        <v>1517</v>
      </c>
      <c r="G323" s="179" t="s">
        <v>1518</v>
      </c>
      <c r="H323" s="180">
        <v>7</v>
      </c>
      <c r="I323" s="181"/>
      <c r="J323" s="182">
        <f>ROUND(I323*H323,2)</f>
        <v>0</v>
      </c>
      <c r="K323" s="178" t="s">
        <v>146</v>
      </c>
      <c r="L323" s="41"/>
      <c r="M323" s="183" t="s">
        <v>19</v>
      </c>
      <c r="N323" s="184" t="s">
        <v>43</v>
      </c>
      <c r="O323" s="66"/>
      <c r="P323" s="185">
        <f>O323*H323</f>
        <v>0</v>
      </c>
      <c r="Q323" s="185">
        <v>0.00031</v>
      </c>
      <c r="R323" s="185">
        <f>Q323*H323</f>
        <v>0.00217</v>
      </c>
      <c r="S323" s="185">
        <v>0</v>
      </c>
      <c r="T323" s="18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7" t="s">
        <v>147</v>
      </c>
      <c r="AT323" s="187" t="s">
        <v>142</v>
      </c>
      <c r="AU323" s="187" t="s">
        <v>82</v>
      </c>
      <c r="AY323" s="19" t="s">
        <v>140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9" t="s">
        <v>80</v>
      </c>
      <c r="BK323" s="188">
        <f>ROUND(I323*H323,2)</f>
        <v>0</v>
      </c>
      <c r="BL323" s="19" t="s">
        <v>147</v>
      </c>
      <c r="BM323" s="187" t="s">
        <v>1519</v>
      </c>
    </row>
    <row r="324" spans="2:51" s="13" customFormat="1" ht="11.25">
      <c r="B324" s="189"/>
      <c r="C324" s="190"/>
      <c r="D324" s="191" t="s">
        <v>149</v>
      </c>
      <c r="E324" s="192" t="s">
        <v>19</v>
      </c>
      <c r="F324" s="193" t="s">
        <v>1520</v>
      </c>
      <c r="G324" s="190"/>
      <c r="H324" s="194">
        <v>7</v>
      </c>
      <c r="I324" s="195"/>
      <c r="J324" s="190"/>
      <c r="K324" s="190"/>
      <c r="L324" s="196"/>
      <c r="M324" s="197"/>
      <c r="N324" s="198"/>
      <c r="O324" s="198"/>
      <c r="P324" s="198"/>
      <c r="Q324" s="198"/>
      <c r="R324" s="198"/>
      <c r="S324" s="198"/>
      <c r="T324" s="199"/>
      <c r="AT324" s="200" t="s">
        <v>149</v>
      </c>
      <c r="AU324" s="200" t="s">
        <v>82</v>
      </c>
      <c r="AV324" s="13" t="s">
        <v>82</v>
      </c>
      <c r="AW324" s="13" t="s">
        <v>33</v>
      </c>
      <c r="AX324" s="13" t="s">
        <v>80</v>
      </c>
      <c r="AY324" s="200" t="s">
        <v>140</v>
      </c>
    </row>
    <row r="325" spans="1:65" s="2" customFormat="1" ht="16.5" customHeight="1">
      <c r="A325" s="36"/>
      <c r="B325" s="37"/>
      <c r="C325" s="176" t="s">
        <v>604</v>
      </c>
      <c r="D325" s="176" t="s">
        <v>142</v>
      </c>
      <c r="E325" s="177" t="s">
        <v>1521</v>
      </c>
      <c r="F325" s="178" t="s">
        <v>1522</v>
      </c>
      <c r="G325" s="179" t="s">
        <v>507</v>
      </c>
      <c r="H325" s="180">
        <v>7</v>
      </c>
      <c r="I325" s="181"/>
      <c r="J325" s="182">
        <f>ROUND(I325*H325,2)</f>
        <v>0</v>
      </c>
      <c r="K325" s="178" t="s">
        <v>146</v>
      </c>
      <c r="L325" s="41"/>
      <c r="M325" s="183" t="s">
        <v>19</v>
      </c>
      <c r="N325" s="184" t="s">
        <v>43</v>
      </c>
      <c r="O325" s="66"/>
      <c r="P325" s="185">
        <f>O325*H325</f>
        <v>0</v>
      </c>
      <c r="Q325" s="185">
        <v>0.01019</v>
      </c>
      <c r="R325" s="185">
        <f>Q325*H325</f>
        <v>0.07132999999999999</v>
      </c>
      <c r="S325" s="185">
        <v>0</v>
      </c>
      <c r="T325" s="18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7" t="s">
        <v>147</v>
      </c>
      <c r="AT325" s="187" t="s">
        <v>142</v>
      </c>
      <c r="AU325" s="187" t="s">
        <v>82</v>
      </c>
      <c r="AY325" s="19" t="s">
        <v>140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9" t="s">
        <v>80</v>
      </c>
      <c r="BK325" s="188">
        <f>ROUND(I325*H325,2)</f>
        <v>0</v>
      </c>
      <c r="BL325" s="19" t="s">
        <v>147</v>
      </c>
      <c r="BM325" s="187" t="s">
        <v>1523</v>
      </c>
    </row>
    <row r="326" spans="2:51" s="13" customFormat="1" ht="11.25">
      <c r="B326" s="189"/>
      <c r="C326" s="190"/>
      <c r="D326" s="191" t="s">
        <v>149</v>
      </c>
      <c r="E326" s="192" t="s">
        <v>19</v>
      </c>
      <c r="F326" s="193" t="s">
        <v>1524</v>
      </c>
      <c r="G326" s="190"/>
      <c r="H326" s="194">
        <v>7</v>
      </c>
      <c r="I326" s="195"/>
      <c r="J326" s="190"/>
      <c r="K326" s="190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149</v>
      </c>
      <c r="AU326" s="200" t="s">
        <v>82</v>
      </c>
      <c r="AV326" s="13" t="s">
        <v>82</v>
      </c>
      <c r="AW326" s="13" t="s">
        <v>33</v>
      </c>
      <c r="AX326" s="13" t="s">
        <v>80</v>
      </c>
      <c r="AY326" s="200" t="s">
        <v>140</v>
      </c>
    </row>
    <row r="327" spans="1:65" s="2" customFormat="1" ht="16.5" customHeight="1">
      <c r="A327" s="36"/>
      <c r="B327" s="37"/>
      <c r="C327" s="222" t="s">
        <v>608</v>
      </c>
      <c r="D327" s="222" t="s">
        <v>314</v>
      </c>
      <c r="E327" s="223" t="s">
        <v>1525</v>
      </c>
      <c r="F327" s="224" t="s">
        <v>1526</v>
      </c>
      <c r="G327" s="225" t="s">
        <v>507</v>
      </c>
      <c r="H327" s="226">
        <v>3</v>
      </c>
      <c r="I327" s="227"/>
      <c r="J327" s="228">
        <f aca="true" t="shared" si="10" ref="J327:J337">ROUND(I327*H327,2)</f>
        <v>0</v>
      </c>
      <c r="K327" s="224" t="s">
        <v>146</v>
      </c>
      <c r="L327" s="229"/>
      <c r="M327" s="230" t="s">
        <v>19</v>
      </c>
      <c r="N327" s="231" t="s">
        <v>43</v>
      </c>
      <c r="O327" s="66"/>
      <c r="P327" s="185">
        <f aca="true" t="shared" si="11" ref="P327:P337">O327*H327</f>
        <v>0</v>
      </c>
      <c r="Q327" s="185">
        <v>0.254</v>
      </c>
      <c r="R327" s="185">
        <f aca="true" t="shared" si="12" ref="R327:R337">Q327*H327</f>
        <v>0.762</v>
      </c>
      <c r="S327" s="185">
        <v>0</v>
      </c>
      <c r="T327" s="186">
        <f aca="true" t="shared" si="13" ref="T327:T337"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182</v>
      </c>
      <c r="AT327" s="187" t="s">
        <v>314</v>
      </c>
      <c r="AU327" s="187" t="s">
        <v>82</v>
      </c>
      <c r="AY327" s="19" t="s">
        <v>140</v>
      </c>
      <c r="BE327" s="188">
        <f aca="true" t="shared" si="14" ref="BE327:BE337">IF(N327="základní",J327,0)</f>
        <v>0</v>
      </c>
      <c r="BF327" s="188">
        <f aca="true" t="shared" si="15" ref="BF327:BF337">IF(N327="snížená",J327,0)</f>
        <v>0</v>
      </c>
      <c r="BG327" s="188">
        <f aca="true" t="shared" si="16" ref="BG327:BG337">IF(N327="zákl. přenesená",J327,0)</f>
        <v>0</v>
      </c>
      <c r="BH327" s="188">
        <f aca="true" t="shared" si="17" ref="BH327:BH337">IF(N327="sníž. přenesená",J327,0)</f>
        <v>0</v>
      </c>
      <c r="BI327" s="188">
        <f aca="true" t="shared" si="18" ref="BI327:BI337">IF(N327="nulová",J327,0)</f>
        <v>0</v>
      </c>
      <c r="BJ327" s="19" t="s">
        <v>80</v>
      </c>
      <c r="BK327" s="188">
        <f aca="true" t="shared" si="19" ref="BK327:BK337">ROUND(I327*H327,2)</f>
        <v>0</v>
      </c>
      <c r="BL327" s="19" t="s">
        <v>147</v>
      </c>
      <c r="BM327" s="187" t="s">
        <v>1527</v>
      </c>
    </row>
    <row r="328" spans="1:65" s="2" customFormat="1" ht="16.5" customHeight="1">
      <c r="A328" s="36"/>
      <c r="B328" s="37"/>
      <c r="C328" s="222" t="s">
        <v>612</v>
      </c>
      <c r="D328" s="222" t="s">
        <v>314</v>
      </c>
      <c r="E328" s="223" t="s">
        <v>1528</v>
      </c>
      <c r="F328" s="224" t="s">
        <v>1529</v>
      </c>
      <c r="G328" s="225" t="s">
        <v>507</v>
      </c>
      <c r="H328" s="226">
        <v>1</v>
      </c>
      <c r="I328" s="227"/>
      <c r="J328" s="228">
        <f t="shared" si="10"/>
        <v>0</v>
      </c>
      <c r="K328" s="224" t="s">
        <v>146</v>
      </c>
      <c r="L328" s="229"/>
      <c r="M328" s="230" t="s">
        <v>19</v>
      </c>
      <c r="N328" s="231" t="s">
        <v>43</v>
      </c>
      <c r="O328" s="66"/>
      <c r="P328" s="185">
        <f t="shared" si="11"/>
        <v>0</v>
      </c>
      <c r="Q328" s="185">
        <v>0.506</v>
      </c>
      <c r="R328" s="185">
        <f t="shared" si="12"/>
        <v>0.506</v>
      </c>
      <c r="S328" s="185">
        <v>0</v>
      </c>
      <c r="T328" s="186">
        <f t="shared" si="13"/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7" t="s">
        <v>182</v>
      </c>
      <c r="AT328" s="187" t="s">
        <v>314</v>
      </c>
      <c r="AU328" s="187" t="s">
        <v>82</v>
      </c>
      <c r="AY328" s="19" t="s">
        <v>140</v>
      </c>
      <c r="BE328" s="188">
        <f t="shared" si="14"/>
        <v>0</v>
      </c>
      <c r="BF328" s="188">
        <f t="shared" si="15"/>
        <v>0</v>
      </c>
      <c r="BG328" s="188">
        <f t="shared" si="16"/>
        <v>0</v>
      </c>
      <c r="BH328" s="188">
        <f t="shared" si="17"/>
        <v>0</v>
      </c>
      <c r="BI328" s="188">
        <f t="shared" si="18"/>
        <v>0</v>
      </c>
      <c r="BJ328" s="19" t="s">
        <v>80</v>
      </c>
      <c r="BK328" s="188">
        <f t="shared" si="19"/>
        <v>0</v>
      </c>
      <c r="BL328" s="19" t="s">
        <v>147</v>
      </c>
      <c r="BM328" s="187" t="s">
        <v>1530</v>
      </c>
    </row>
    <row r="329" spans="1:65" s="2" customFormat="1" ht="16.5" customHeight="1">
      <c r="A329" s="36"/>
      <c r="B329" s="37"/>
      <c r="C329" s="222" t="s">
        <v>616</v>
      </c>
      <c r="D329" s="222" t="s">
        <v>314</v>
      </c>
      <c r="E329" s="223" t="s">
        <v>1531</v>
      </c>
      <c r="F329" s="224" t="s">
        <v>1532</v>
      </c>
      <c r="G329" s="225" t="s">
        <v>507</v>
      </c>
      <c r="H329" s="226">
        <v>1</v>
      </c>
      <c r="I329" s="227"/>
      <c r="J329" s="228">
        <f t="shared" si="10"/>
        <v>0</v>
      </c>
      <c r="K329" s="224" t="s">
        <v>146</v>
      </c>
      <c r="L329" s="229"/>
      <c r="M329" s="230" t="s">
        <v>19</v>
      </c>
      <c r="N329" s="231" t="s">
        <v>43</v>
      </c>
      <c r="O329" s="66"/>
      <c r="P329" s="185">
        <f t="shared" si="11"/>
        <v>0</v>
      </c>
      <c r="Q329" s="185">
        <v>1.013</v>
      </c>
      <c r="R329" s="185">
        <f t="shared" si="12"/>
        <v>1.013</v>
      </c>
      <c r="S329" s="185">
        <v>0</v>
      </c>
      <c r="T329" s="186">
        <f t="shared" si="13"/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182</v>
      </c>
      <c r="AT329" s="187" t="s">
        <v>314</v>
      </c>
      <c r="AU329" s="187" t="s">
        <v>82</v>
      </c>
      <c r="AY329" s="19" t="s">
        <v>140</v>
      </c>
      <c r="BE329" s="188">
        <f t="shared" si="14"/>
        <v>0</v>
      </c>
      <c r="BF329" s="188">
        <f t="shared" si="15"/>
        <v>0</v>
      </c>
      <c r="BG329" s="188">
        <f t="shared" si="16"/>
        <v>0</v>
      </c>
      <c r="BH329" s="188">
        <f t="shared" si="17"/>
        <v>0</v>
      </c>
      <c r="BI329" s="188">
        <f t="shared" si="18"/>
        <v>0</v>
      </c>
      <c r="BJ329" s="19" t="s">
        <v>80</v>
      </c>
      <c r="BK329" s="188">
        <f t="shared" si="19"/>
        <v>0</v>
      </c>
      <c r="BL329" s="19" t="s">
        <v>147</v>
      </c>
      <c r="BM329" s="187" t="s">
        <v>1533</v>
      </c>
    </row>
    <row r="330" spans="1:65" s="2" customFormat="1" ht="16.5" customHeight="1">
      <c r="A330" s="36"/>
      <c r="B330" s="37"/>
      <c r="C330" s="222" t="s">
        <v>620</v>
      </c>
      <c r="D330" s="222" t="s">
        <v>314</v>
      </c>
      <c r="E330" s="223" t="s">
        <v>1534</v>
      </c>
      <c r="F330" s="224" t="s">
        <v>1535</v>
      </c>
      <c r="G330" s="225" t="s">
        <v>507</v>
      </c>
      <c r="H330" s="226">
        <v>2</v>
      </c>
      <c r="I330" s="227"/>
      <c r="J330" s="228">
        <f t="shared" si="10"/>
        <v>0</v>
      </c>
      <c r="K330" s="224" t="s">
        <v>19</v>
      </c>
      <c r="L330" s="229"/>
      <c r="M330" s="230" t="s">
        <v>19</v>
      </c>
      <c r="N330" s="231" t="s">
        <v>43</v>
      </c>
      <c r="O330" s="66"/>
      <c r="P330" s="185">
        <f t="shared" si="11"/>
        <v>0</v>
      </c>
      <c r="Q330" s="185">
        <v>1.4</v>
      </c>
      <c r="R330" s="185">
        <f t="shared" si="12"/>
        <v>2.8</v>
      </c>
      <c r="S330" s="185">
        <v>0</v>
      </c>
      <c r="T330" s="186">
        <f t="shared" si="13"/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7" t="s">
        <v>182</v>
      </c>
      <c r="AT330" s="187" t="s">
        <v>314</v>
      </c>
      <c r="AU330" s="187" t="s">
        <v>82</v>
      </c>
      <c r="AY330" s="19" t="s">
        <v>140</v>
      </c>
      <c r="BE330" s="188">
        <f t="shared" si="14"/>
        <v>0</v>
      </c>
      <c r="BF330" s="188">
        <f t="shared" si="15"/>
        <v>0</v>
      </c>
      <c r="BG330" s="188">
        <f t="shared" si="16"/>
        <v>0</v>
      </c>
      <c r="BH330" s="188">
        <f t="shared" si="17"/>
        <v>0</v>
      </c>
      <c r="BI330" s="188">
        <f t="shared" si="18"/>
        <v>0</v>
      </c>
      <c r="BJ330" s="19" t="s">
        <v>80</v>
      </c>
      <c r="BK330" s="188">
        <f t="shared" si="19"/>
        <v>0</v>
      </c>
      <c r="BL330" s="19" t="s">
        <v>147</v>
      </c>
      <c r="BM330" s="187" t="s">
        <v>1536</v>
      </c>
    </row>
    <row r="331" spans="1:65" s="2" customFormat="1" ht="16.5" customHeight="1">
      <c r="A331" s="36"/>
      <c r="B331" s="37"/>
      <c r="C331" s="176" t="s">
        <v>624</v>
      </c>
      <c r="D331" s="176" t="s">
        <v>142</v>
      </c>
      <c r="E331" s="177" t="s">
        <v>1537</v>
      </c>
      <c r="F331" s="178" t="s">
        <v>1538</v>
      </c>
      <c r="G331" s="179" t="s">
        <v>507</v>
      </c>
      <c r="H331" s="180">
        <v>8</v>
      </c>
      <c r="I331" s="181"/>
      <c r="J331" s="182">
        <f t="shared" si="10"/>
        <v>0</v>
      </c>
      <c r="K331" s="178" t="s">
        <v>146</v>
      </c>
      <c r="L331" s="41"/>
      <c r="M331" s="183" t="s">
        <v>19</v>
      </c>
      <c r="N331" s="184" t="s">
        <v>43</v>
      </c>
      <c r="O331" s="66"/>
      <c r="P331" s="185">
        <f t="shared" si="11"/>
        <v>0</v>
      </c>
      <c r="Q331" s="185">
        <v>0.01248</v>
      </c>
      <c r="R331" s="185">
        <f t="shared" si="12"/>
        <v>0.09984</v>
      </c>
      <c r="S331" s="185">
        <v>0</v>
      </c>
      <c r="T331" s="186">
        <f t="shared" si="13"/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147</v>
      </c>
      <c r="AT331" s="187" t="s">
        <v>142</v>
      </c>
      <c r="AU331" s="187" t="s">
        <v>82</v>
      </c>
      <c r="AY331" s="19" t="s">
        <v>140</v>
      </c>
      <c r="BE331" s="188">
        <f t="shared" si="14"/>
        <v>0</v>
      </c>
      <c r="BF331" s="188">
        <f t="shared" si="15"/>
        <v>0</v>
      </c>
      <c r="BG331" s="188">
        <f t="shared" si="16"/>
        <v>0</v>
      </c>
      <c r="BH331" s="188">
        <f t="shared" si="17"/>
        <v>0</v>
      </c>
      <c r="BI331" s="188">
        <f t="shared" si="18"/>
        <v>0</v>
      </c>
      <c r="BJ331" s="19" t="s">
        <v>80</v>
      </c>
      <c r="BK331" s="188">
        <f t="shared" si="19"/>
        <v>0</v>
      </c>
      <c r="BL331" s="19" t="s">
        <v>147</v>
      </c>
      <c r="BM331" s="187" t="s">
        <v>1539</v>
      </c>
    </row>
    <row r="332" spans="1:65" s="2" customFormat="1" ht="16.5" customHeight="1">
      <c r="A332" s="36"/>
      <c r="B332" s="37"/>
      <c r="C332" s="222" t="s">
        <v>629</v>
      </c>
      <c r="D332" s="222" t="s">
        <v>314</v>
      </c>
      <c r="E332" s="223" t="s">
        <v>1540</v>
      </c>
      <c r="F332" s="224" t="s">
        <v>1541</v>
      </c>
      <c r="G332" s="225" t="s">
        <v>507</v>
      </c>
      <c r="H332" s="226">
        <v>8</v>
      </c>
      <c r="I332" s="227"/>
      <c r="J332" s="228">
        <f t="shared" si="10"/>
        <v>0</v>
      </c>
      <c r="K332" s="224" t="s">
        <v>146</v>
      </c>
      <c r="L332" s="229"/>
      <c r="M332" s="230" t="s">
        <v>19</v>
      </c>
      <c r="N332" s="231" t="s">
        <v>43</v>
      </c>
      <c r="O332" s="66"/>
      <c r="P332" s="185">
        <f t="shared" si="11"/>
        <v>0</v>
      </c>
      <c r="Q332" s="185">
        <v>0.585</v>
      </c>
      <c r="R332" s="185">
        <f t="shared" si="12"/>
        <v>4.68</v>
      </c>
      <c r="S332" s="185">
        <v>0</v>
      </c>
      <c r="T332" s="186">
        <f t="shared" si="13"/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182</v>
      </c>
      <c r="AT332" s="187" t="s">
        <v>314</v>
      </c>
      <c r="AU332" s="187" t="s">
        <v>82</v>
      </c>
      <c r="AY332" s="19" t="s">
        <v>140</v>
      </c>
      <c r="BE332" s="188">
        <f t="shared" si="14"/>
        <v>0</v>
      </c>
      <c r="BF332" s="188">
        <f t="shared" si="15"/>
        <v>0</v>
      </c>
      <c r="BG332" s="188">
        <f t="shared" si="16"/>
        <v>0</v>
      </c>
      <c r="BH332" s="188">
        <f t="shared" si="17"/>
        <v>0</v>
      </c>
      <c r="BI332" s="188">
        <f t="shared" si="18"/>
        <v>0</v>
      </c>
      <c r="BJ332" s="19" t="s">
        <v>80</v>
      </c>
      <c r="BK332" s="188">
        <f t="shared" si="19"/>
        <v>0</v>
      </c>
      <c r="BL332" s="19" t="s">
        <v>147</v>
      </c>
      <c r="BM332" s="187" t="s">
        <v>1542</v>
      </c>
    </row>
    <row r="333" spans="1:65" s="2" customFormat="1" ht="16.5" customHeight="1">
      <c r="A333" s="36"/>
      <c r="B333" s="37"/>
      <c r="C333" s="222" t="s">
        <v>633</v>
      </c>
      <c r="D333" s="222" t="s">
        <v>314</v>
      </c>
      <c r="E333" s="223" t="s">
        <v>1543</v>
      </c>
      <c r="F333" s="224" t="s">
        <v>1544</v>
      </c>
      <c r="G333" s="225" t="s">
        <v>507</v>
      </c>
      <c r="H333" s="226">
        <v>13</v>
      </c>
      <c r="I333" s="227"/>
      <c r="J333" s="228">
        <f t="shared" si="10"/>
        <v>0</v>
      </c>
      <c r="K333" s="224" t="s">
        <v>146</v>
      </c>
      <c r="L333" s="229"/>
      <c r="M333" s="230" t="s">
        <v>19</v>
      </c>
      <c r="N333" s="231" t="s">
        <v>43</v>
      </c>
      <c r="O333" s="66"/>
      <c r="P333" s="185">
        <f t="shared" si="11"/>
        <v>0</v>
      </c>
      <c r="Q333" s="185">
        <v>0.002</v>
      </c>
      <c r="R333" s="185">
        <f t="shared" si="12"/>
        <v>0.026000000000000002</v>
      </c>
      <c r="S333" s="185">
        <v>0</v>
      </c>
      <c r="T333" s="186">
        <f t="shared" si="13"/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7" t="s">
        <v>182</v>
      </c>
      <c r="AT333" s="187" t="s">
        <v>314</v>
      </c>
      <c r="AU333" s="187" t="s">
        <v>82</v>
      </c>
      <c r="AY333" s="19" t="s">
        <v>140</v>
      </c>
      <c r="BE333" s="188">
        <f t="shared" si="14"/>
        <v>0</v>
      </c>
      <c r="BF333" s="188">
        <f t="shared" si="15"/>
        <v>0</v>
      </c>
      <c r="BG333" s="188">
        <f t="shared" si="16"/>
        <v>0</v>
      </c>
      <c r="BH333" s="188">
        <f t="shared" si="17"/>
        <v>0</v>
      </c>
      <c r="BI333" s="188">
        <f t="shared" si="18"/>
        <v>0</v>
      </c>
      <c r="BJ333" s="19" t="s">
        <v>80</v>
      </c>
      <c r="BK333" s="188">
        <f t="shared" si="19"/>
        <v>0</v>
      </c>
      <c r="BL333" s="19" t="s">
        <v>147</v>
      </c>
      <c r="BM333" s="187" t="s">
        <v>1545</v>
      </c>
    </row>
    <row r="334" spans="1:65" s="2" customFormat="1" ht="16.5" customHeight="1">
      <c r="A334" s="36"/>
      <c r="B334" s="37"/>
      <c r="C334" s="222" t="s">
        <v>637</v>
      </c>
      <c r="D334" s="222" t="s">
        <v>314</v>
      </c>
      <c r="E334" s="223" t="s">
        <v>1546</v>
      </c>
      <c r="F334" s="224" t="s">
        <v>1547</v>
      </c>
      <c r="G334" s="225" t="s">
        <v>507</v>
      </c>
      <c r="H334" s="226">
        <v>3</v>
      </c>
      <c r="I334" s="227"/>
      <c r="J334" s="228">
        <f t="shared" si="10"/>
        <v>0</v>
      </c>
      <c r="K334" s="224" t="s">
        <v>146</v>
      </c>
      <c r="L334" s="229"/>
      <c r="M334" s="230" t="s">
        <v>19</v>
      </c>
      <c r="N334" s="231" t="s">
        <v>43</v>
      </c>
      <c r="O334" s="66"/>
      <c r="P334" s="185">
        <f t="shared" si="11"/>
        <v>0</v>
      </c>
      <c r="Q334" s="185">
        <v>0.003</v>
      </c>
      <c r="R334" s="185">
        <f t="shared" si="12"/>
        <v>0.009000000000000001</v>
      </c>
      <c r="S334" s="185">
        <v>0</v>
      </c>
      <c r="T334" s="186">
        <f t="shared" si="1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182</v>
      </c>
      <c r="AT334" s="187" t="s">
        <v>314</v>
      </c>
      <c r="AU334" s="187" t="s">
        <v>82</v>
      </c>
      <c r="AY334" s="19" t="s">
        <v>140</v>
      </c>
      <c r="BE334" s="188">
        <f t="shared" si="14"/>
        <v>0</v>
      </c>
      <c r="BF334" s="188">
        <f t="shared" si="15"/>
        <v>0</v>
      </c>
      <c r="BG334" s="188">
        <f t="shared" si="16"/>
        <v>0</v>
      </c>
      <c r="BH334" s="188">
        <f t="shared" si="17"/>
        <v>0</v>
      </c>
      <c r="BI334" s="188">
        <f t="shared" si="18"/>
        <v>0</v>
      </c>
      <c r="BJ334" s="19" t="s">
        <v>80</v>
      </c>
      <c r="BK334" s="188">
        <f t="shared" si="19"/>
        <v>0</v>
      </c>
      <c r="BL334" s="19" t="s">
        <v>147</v>
      </c>
      <c r="BM334" s="187" t="s">
        <v>1548</v>
      </c>
    </row>
    <row r="335" spans="1:65" s="2" customFormat="1" ht="16.5" customHeight="1">
      <c r="A335" s="36"/>
      <c r="B335" s="37"/>
      <c r="C335" s="176" t="s">
        <v>641</v>
      </c>
      <c r="D335" s="176" t="s">
        <v>142</v>
      </c>
      <c r="E335" s="177" t="s">
        <v>1549</v>
      </c>
      <c r="F335" s="178" t="s">
        <v>1550</v>
      </c>
      <c r="G335" s="179" t="s">
        <v>507</v>
      </c>
      <c r="H335" s="180">
        <v>9</v>
      </c>
      <c r="I335" s="181"/>
      <c r="J335" s="182">
        <f t="shared" si="10"/>
        <v>0</v>
      </c>
      <c r="K335" s="178" t="s">
        <v>146</v>
      </c>
      <c r="L335" s="41"/>
      <c r="M335" s="183" t="s">
        <v>19</v>
      </c>
      <c r="N335" s="184" t="s">
        <v>43</v>
      </c>
      <c r="O335" s="66"/>
      <c r="P335" s="185">
        <f t="shared" si="11"/>
        <v>0</v>
      </c>
      <c r="Q335" s="185">
        <v>0.02854</v>
      </c>
      <c r="R335" s="185">
        <f t="shared" si="12"/>
        <v>0.25686</v>
      </c>
      <c r="S335" s="185">
        <v>0</v>
      </c>
      <c r="T335" s="186">
        <f t="shared" si="1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147</v>
      </c>
      <c r="AT335" s="187" t="s">
        <v>142</v>
      </c>
      <c r="AU335" s="187" t="s">
        <v>82</v>
      </c>
      <c r="AY335" s="19" t="s">
        <v>140</v>
      </c>
      <c r="BE335" s="188">
        <f t="shared" si="14"/>
        <v>0</v>
      </c>
      <c r="BF335" s="188">
        <f t="shared" si="15"/>
        <v>0</v>
      </c>
      <c r="BG335" s="188">
        <f t="shared" si="16"/>
        <v>0</v>
      </c>
      <c r="BH335" s="188">
        <f t="shared" si="17"/>
        <v>0</v>
      </c>
      <c r="BI335" s="188">
        <f t="shared" si="18"/>
        <v>0</v>
      </c>
      <c r="BJ335" s="19" t="s">
        <v>80</v>
      </c>
      <c r="BK335" s="188">
        <f t="shared" si="19"/>
        <v>0</v>
      </c>
      <c r="BL335" s="19" t="s">
        <v>147</v>
      </c>
      <c r="BM335" s="187" t="s">
        <v>1551</v>
      </c>
    </row>
    <row r="336" spans="1:65" s="2" customFormat="1" ht="16.5" customHeight="1">
      <c r="A336" s="36"/>
      <c r="B336" s="37"/>
      <c r="C336" s="222" t="s">
        <v>645</v>
      </c>
      <c r="D336" s="222" t="s">
        <v>314</v>
      </c>
      <c r="E336" s="223" t="s">
        <v>1552</v>
      </c>
      <c r="F336" s="224" t="s">
        <v>1553</v>
      </c>
      <c r="G336" s="225" t="s">
        <v>507</v>
      </c>
      <c r="H336" s="226">
        <v>8</v>
      </c>
      <c r="I336" s="227"/>
      <c r="J336" s="228">
        <f t="shared" si="10"/>
        <v>0</v>
      </c>
      <c r="K336" s="224" t="s">
        <v>19</v>
      </c>
      <c r="L336" s="229"/>
      <c r="M336" s="230" t="s">
        <v>19</v>
      </c>
      <c r="N336" s="231" t="s">
        <v>43</v>
      </c>
      <c r="O336" s="66"/>
      <c r="P336" s="185">
        <f t="shared" si="11"/>
        <v>0</v>
      </c>
      <c r="Q336" s="185">
        <v>1.39</v>
      </c>
      <c r="R336" s="185">
        <f t="shared" si="12"/>
        <v>11.12</v>
      </c>
      <c r="S336" s="185">
        <v>0</v>
      </c>
      <c r="T336" s="186">
        <f t="shared" si="1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7" t="s">
        <v>182</v>
      </c>
      <c r="AT336" s="187" t="s">
        <v>314</v>
      </c>
      <c r="AU336" s="187" t="s">
        <v>82</v>
      </c>
      <c r="AY336" s="19" t="s">
        <v>140</v>
      </c>
      <c r="BE336" s="188">
        <f t="shared" si="14"/>
        <v>0</v>
      </c>
      <c r="BF336" s="188">
        <f t="shared" si="15"/>
        <v>0</v>
      </c>
      <c r="BG336" s="188">
        <f t="shared" si="16"/>
        <v>0</v>
      </c>
      <c r="BH336" s="188">
        <f t="shared" si="17"/>
        <v>0</v>
      </c>
      <c r="BI336" s="188">
        <f t="shared" si="18"/>
        <v>0</v>
      </c>
      <c r="BJ336" s="19" t="s">
        <v>80</v>
      </c>
      <c r="BK336" s="188">
        <f t="shared" si="19"/>
        <v>0</v>
      </c>
      <c r="BL336" s="19" t="s">
        <v>147</v>
      </c>
      <c r="BM336" s="187" t="s">
        <v>1554</v>
      </c>
    </row>
    <row r="337" spans="1:65" s="2" customFormat="1" ht="16.5" customHeight="1">
      <c r="A337" s="36"/>
      <c r="B337" s="37"/>
      <c r="C337" s="222" t="s">
        <v>650</v>
      </c>
      <c r="D337" s="222" t="s">
        <v>314</v>
      </c>
      <c r="E337" s="223" t="s">
        <v>1555</v>
      </c>
      <c r="F337" s="224" t="s">
        <v>1556</v>
      </c>
      <c r="G337" s="225" t="s">
        <v>507</v>
      </c>
      <c r="H337" s="226">
        <v>1</v>
      </c>
      <c r="I337" s="227"/>
      <c r="J337" s="228">
        <f t="shared" si="10"/>
        <v>0</v>
      </c>
      <c r="K337" s="224" t="s">
        <v>19</v>
      </c>
      <c r="L337" s="229"/>
      <c r="M337" s="230" t="s">
        <v>19</v>
      </c>
      <c r="N337" s="231" t="s">
        <v>43</v>
      </c>
      <c r="O337" s="66"/>
      <c r="P337" s="185">
        <f t="shared" si="11"/>
        <v>0</v>
      </c>
      <c r="Q337" s="185">
        <v>2.6</v>
      </c>
      <c r="R337" s="185">
        <f t="shared" si="12"/>
        <v>2.6</v>
      </c>
      <c r="S337" s="185">
        <v>0</v>
      </c>
      <c r="T337" s="186">
        <f t="shared" si="13"/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182</v>
      </c>
      <c r="AT337" s="187" t="s">
        <v>314</v>
      </c>
      <c r="AU337" s="187" t="s">
        <v>82</v>
      </c>
      <c r="AY337" s="19" t="s">
        <v>140</v>
      </c>
      <c r="BE337" s="188">
        <f t="shared" si="14"/>
        <v>0</v>
      </c>
      <c r="BF337" s="188">
        <f t="shared" si="15"/>
        <v>0</v>
      </c>
      <c r="BG337" s="188">
        <f t="shared" si="16"/>
        <v>0</v>
      </c>
      <c r="BH337" s="188">
        <f t="shared" si="17"/>
        <v>0</v>
      </c>
      <c r="BI337" s="188">
        <f t="shared" si="18"/>
        <v>0</v>
      </c>
      <c r="BJ337" s="19" t="s">
        <v>80</v>
      </c>
      <c r="BK337" s="188">
        <f t="shared" si="19"/>
        <v>0</v>
      </c>
      <c r="BL337" s="19" t="s">
        <v>147</v>
      </c>
      <c r="BM337" s="187" t="s">
        <v>1557</v>
      </c>
    </row>
    <row r="338" spans="2:51" s="13" customFormat="1" ht="11.25">
      <c r="B338" s="189"/>
      <c r="C338" s="190"/>
      <c r="D338" s="191" t="s">
        <v>149</v>
      </c>
      <c r="E338" s="192" t="s">
        <v>19</v>
      </c>
      <c r="F338" s="193" t="s">
        <v>1558</v>
      </c>
      <c r="G338" s="190"/>
      <c r="H338" s="194">
        <v>1</v>
      </c>
      <c r="I338" s="195"/>
      <c r="J338" s="190"/>
      <c r="K338" s="190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149</v>
      </c>
      <c r="AU338" s="200" t="s">
        <v>82</v>
      </c>
      <c r="AV338" s="13" t="s">
        <v>82</v>
      </c>
      <c r="AW338" s="13" t="s">
        <v>33</v>
      </c>
      <c r="AX338" s="13" t="s">
        <v>80</v>
      </c>
      <c r="AY338" s="200" t="s">
        <v>140</v>
      </c>
    </row>
    <row r="339" spans="1:65" s="2" customFormat="1" ht="16.5" customHeight="1">
      <c r="A339" s="36"/>
      <c r="B339" s="37"/>
      <c r="C339" s="176" t="s">
        <v>654</v>
      </c>
      <c r="D339" s="176" t="s">
        <v>142</v>
      </c>
      <c r="E339" s="177" t="s">
        <v>1559</v>
      </c>
      <c r="F339" s="178" t="s">
        <v>1560</v>
      </c>
      <c r="G339" s="179" t="s">
        <v>507</v>
      </c>
      <c r="H339" s="180">
        <v>1</v>
      </c>
      <c r="I339" s="181"/>
      <c r="J339" s="182">
        <f>ROUND(I339*H339,2)</f>
        <v>0</v>
      </c>
      <c r="K339" s="178" t="s">
        <v>146</v>
      </c>
      <c r="L339" s="41"/>
      <c r="M339" s="183" t="s">
        <v>19</v>
      </c>
      <c r="N339" s="184" t="s">
        <v>43</v>
      </c>
      <c r="O339" s="66"/>
      <c r="P339" s="185">
        <f>O339*H339</f>
        <v>0</v>
      </c>
      <c r="Q339" s="185">
        <v>0.03927</v>
      </c>
      <c r="R339" s="185">
        <f>Q339*H339</f>
        <v>0.03927</v>
      </c>
      <c r="S339" s="185">
        <v>0</v>
      </c>
      <c r="T339" s="18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147</v>
      </c>
      <c r="AT339" s="187" t="s">
        <v>142</v>
      </c>
      <c r="AU339" s="187" t="s">
        <v>82</v>
      </c>
      <c r="AY339" s="19" t="s">
        <v>140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9" t="s">
        <v>80</v>
      </c>
      <c r="BK339" s="188">
        <f>ROUND(I339*H339,2)</f>
        <v>0</v>
      </c>
      <c r="BL339" s="19" t="s">
        <v>147</v>
      </c>
      <c r="BM339" s="187" t="s">
        <v>1561</v>
      </c>
    </row>
    <row r="340" spans="2:51" s="13" customFormat="1" ht="11.25">
      <c r="B340" s="189"/>
      <c r="C340" s="190"/>
      <c r="D340" s="191" t="s">
        <v>149</v>
      </c>
      <c r="E340" s="192" t="s">
        <v>19</v>
      </c>
      <c r="F340" s="193" t="s">
        <v>1558</v>
      </c>
      <c r="G340" s="190"/>
      <c r="H340" s="194">
        <v>1</v>
      </c>
      <c r="I340" s="195"/>
      <c r="J340" s="190"/>
      <c r="K340" s="190"/>
      <c r="L340" s="196"/>
      <c r="M340" s="197"/>
      <c r="N340" s="198"/>
      <c r="O340" s="198"/>
      <c r="P340" s="198"/>
      <c r="Q340" s="198"/>
      <c r="R340" s="198"/>
      <c r="S340" s="198"/>
      <c r="T340" s="199"/>
      <c r="AT340" s="200" t="s">
        <v>149</v>
      </c>
      <c r="AU340" s="200" t="s">
        <v>82</v>
      </c>
      <c r="AV340" s="13" t="s">
        <v>82</v>
      </c>
      <c r="AW340" s="13" t="s">
        <v>33</v>
      </c>
      <c r="AX340" s="13" t="s">
        <v>80</v>
      </c>
      <c r="AY340" s="200" t="s">
        <v>140</v>
      </c>
    </row>
    <row r="341" spans="1:65" s="2" customFormat="1" ht="16.5" customHeight="1">
      <c r="A341" s="36"/>
      <c r="B341" s="37"/>
      <c r="C341" s="222" t="s">
        <v>658</v>
      </c>
      <c r="D341" s="222" t="s">
        <v>314</v>
      </c>
      <c r="E341" s="223" t="s">
        <v>1562</v>
      </c>
      <c r="F341" s="224" t="s">
        <v>1563</v>
      </c>
      <c r="G341" s="225" t="s">
        <v>507</v>
      </c>
      <c r="H341" s="226">
        <v>1</v>
      </c>
      <c r="I341" s="227"/>
      <c r="J341" s="228">
        <f>ROUND(I341*H341,2)</f>
        <v>0</v>
      </c>
      <c r="K341" s="224" t="s">
        <v>19</v>
      </c>
      <c r="L341" s="229"/>
      <c r="M341" s="230" t="s">
        <v>19</v>
      </c>
      <c r="N341" s="231" t="s">
        <v>43</v>
      </c>
      <c r="O341" s="66"/>
      <c r="P341" s="185">
        <f>O341*H341</f>
        <v>0</v>
      </c>
      <c r="Q341" s="185">
        <v>0.7</v>
      </c>
      <c r="R341" s="185">
        <f>Q341*H341</f>
        <v>0.7</v>
      </c>
      <c r="S341" s="185">
        <v>0</v>
      </c>
      <c r="T341" s="18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7" t="s">
        <v>182</v>
      </c>
      <c r="AT341" s="187" t="s">
        <v>314</v>
      </c>
      <c r="AU341" s="187" t="s">
        <v>82</v>
      </c>
      <c r="AY341" s="19" t="s">
        <v>140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9" t="s">
        <v>80</v>
      </c>
      <c r="BK341" s="188">
        <f>ROUND(I341*H341,2)</f>
        <v>0</v>
      </c>
      <c r="BL341" s="19" t="s">
        <v>147</v>
      </c>
      <c r="BM341" s="187" t="s">
        <v>1564</v>
      </c>
    </row>
    <row r="342" spans="1:65" s="2" customFormat="1" ht="16.5" customHeight="1">
      <c r="A342" s="36"/>
      <c r="B342" s="37"/>
      <c r="C342" s="176" t="s">
        <v>662</v>
      </c>
      <c r="D342" s="176" t="s">
        <v>142</v>
      </c>
      <c r="E342" s="177" t="s">
        <v>1565</v>
      </c>
      <c r="F342" s="178" t="s">
        <v>1566</v>
      </c>
      <c r="G342" s="179" t="s">
        <v>507</v>
      </c>
      <c r="H342" s="180">
        <v>9</v>
      </c>
      <c r="I342" s="181"/>
      <c r="J342" s="182">
        <f>ROUND(I342*H342,2)</f>
        <v>0</v>
      </c>
      <c r="K342" s="178" t="s">
        <v>146</v>
      </c>
      <c r="L342" s="41"/>
      <c r="M342" s="183" t="s">
        <v>19</v>
      </c>
      <c r="N342" s="184" t="s">
        <v>43</v>
      </c>
      <c r="O342" s="66"/>
      <c r="P342" s="185">
        <f>O342*H342</f>
        <v>0</v>
      </c>
      <c r="Q342" s="185">
        <v>0</v>
      </c>
      <c r="R342" s="185">
        <f>Q342*H342</f>
        <v>0</v>
      </c>
      <c r="S342" s="185">
        <v>0.15</v>
      </c>
      <c r="T342" s="186">
        <f>S342*H342</f>
        <v>1.3499999999999999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147</v>
      </c>
      <c r="AT342" s="187" t="s">
        <v>142</v>
      </c>
      <c r="AU342" s="187" t="s">
        <v>82</v>
      </c>
      <c r="AY342" s="19" t="s">
        <v>140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9" t="s">
        <v>80</v>
      </c>
      <c r="BK342" s="188">
        <f>ROUND(I342*H342,2)</f>
        <v>0</v>
      </c>
      <c r="BL342" s="19" t="s">
        <v>147</v>
      </c>
      <c r="BM342" s="187" t="s">
        <v>1567</v>
      </c>
    </row>
    <row r="343" spans="1:65" s="2" customFormat="1" ht="16.5" customHeight="1">
      <c r="A343" s="36"/>
      <c r="B343" s="37"/>
      <c r="C343" s="176" t="s">
        <v>666</v>
      </c>
      <c r="D343" s="176" t="s">
        <v>142</v>
      </c>
      <c r="E343" s="177" t="s">
        <v>1568</v>
      </c>
      <c r="F343" s="178" t="s">
        <v>1569</v>
      </c>
      <c r="G343" s="179" t="s">
        <v>507</v>
      </c>
      <c r="H343" s="180">
        <v>9</v>
      </c>
      <c r="I343" s="181"/>
      <c r="J343" s="182">
        <f>ROUND(I343*H343,2)</f>
        <v>0</v>
      </c>
      <c r="K343" s="178" t="s">
        <v>146</v>
      </c>
      <c r="L343" s="41"/>
      <c r="M343" s="183" t="s">
        <v>19</v>
      </c>
      <c r="N343" s="184" t="s">
        <v>43</v>
      </c>
      <c r="O343" s="66"/>
      <c r="P343" s="185">
        <f>O343*H343</f>
        <v>0</v>
      </c>
      <c r="Q343" s="185">
        <v>0.21734</v>
      </c>
      <c r="R343" s="185">
        <f>Q343*H343</f>
        <v>1.9560600000000001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147</v>
      </c>
      <c r="AT343" s="187" t="s">
        <v>142</v>
      </c>
      <c r="AU343" s="187" t="s">
        <v>82</v>
      </c>
      <c r="AY343" s="19" t="s">
        <v>140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9" t="s">
        <v>80</v>
      </c>
      <c r="BK343" s="188">
        <f>ROUND(I343*H343,2)</f>
        <v>0</v>
      </c>
      <c r="BL343" s="19" t="s">
        <v>147</v>
      </c>
      <c r="BM343" s="187" t="s">
        <v>1570</v>
      </c>
    </row>
    <row r="344" spans="1:65" s="2" customFormat="1" ht="24">
      <c r="A344" s="36"/>
      <c r="B344" s="37"/>
      <c r="C344" s="222" t="s">
        <v>670</v>
      </c>
      <c r="D344" s="222" t="s">
        <v>314</v>
      </c>
      <c r="E344" s="223" t="s">
        <v>1571</v>
      </c>
      <c r="F344" s="224" t="s">
        <v>1572</v>
      </c>
      <c r="G344" s="225" t="s">
        <v>507</v>
      </c>
      <c r="H344" s="226">
        <v>9</v>
      </c>
      <c r="I344" s="227"/>
      <c r="J344" s="228">
        <f>ROUND(I344*H344,2)</f>
        <v>0</v>
      </c>
      <c r="K344" s="224" t="s">
        <v>19</v>
      </c>
      <c r="L344" s="229"/>
      <c r="M344" s="230" t="s">
        <v>19</v>
      </c>
      <c r="N344" s="231" t="s">
        <v>43</v>
      </c>
      <c r="O344" s="66"/>
      <c r="P344" s="185">
        <f>O344*H344</f>
        <v>0</v>
      </c>
      <c r="Q344" s="185">
        <v>0.069</v>
      </c>
      <c r="R344" s="185">
        <f>Q344*H344</f>
        <v>0.621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182</v>
      </c>
      <c r="AT344" s="187" t="s">
        <v>314</v>
      </c>
      <c r="AU344" s="187" t="s">
        <v>82</v>
      </c>
      <c r="AY344" s="19" t="s">
        <v>140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9" t="s">
        <v>80</v>
      </c>
      <c r="BK344" s="188">
        <f>ROUND(I344*H344,2)</f>
        <v>0</v>
      </c>
      <c r="BL344" s="19" t="s">
        <v>147</v>
      </c>
      <c r="BM344" s="187" t="s">
        <v>1573</v>
      </c>
    </row>
    <row r="345" spans="1:65" s="2" customFormat="1" ht="16.5" customHeight="1">
      <c r="A345" s="36"/>
      <c r="B345" s="37"/>
      <c r="C345" s="176" t="s">
        <v>674</v>
      </c>
      <c r="D345" s="176" t="s">
        <v>142</v>
      </c>
      <c r="E345" s="177" t="s">
        <v>1574</v>
      </c>
      <c r="F345" s="178" t="s">
        <v>1575</v>
      </c>
      <c r="G345" s="179" t="s">
        <v>195</v>
      </c>
      <c r="H345" s="180">
        <v>291.37</v>
      </c>
      <c r="I345" s="181"/>
      <c r="J345" s="182">
        <f>ROUND(I345*H345,2)</f>
        <v>0</v>
      </c>
      <c r="K345" s="178" t="s">
        <v>19</v>
      </c>
      <c r="L345" s="41"/>
      <c r="M345" s="183" t="s">
        <v>19</v>
      </c>
      <c r="N345" s="184" t="s">
        <v>43</v>
      </c>
      <c r="O345" s="66"/>
      <c r="P345" s="185">
        <f>O345*H345</f>
        <v>0</v>
      </c>
      <c r="Q345" s="185">
        <v>0.00013</v>
      </c>
      <c r="R345" s="185">
        <f>Q345*H345</f>
        <v>0.0378781</v>
      </c>
      <c r="S345" s="185">
        <v>0</v>
      </c>
      <c r="T345" s="18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7" t="s">
        <v>147</v>
      </c>
      <c r="AT345" s="187" t="s">
        <v>142</v>
      </c>
      <c r="AU345" s="187" t="s">
        <v>82</v>
      </c>
      <c r="AY345" s="19" t="s">
        <v>140</v>
      </c>
      <c r="BE345" s="188">
        <f>IF(N345="základní",J345,0)</f>
        <v>0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19" t="s">
        <v>80</v>
      </c>
      <c r="BK345" s="188">
        <f>ROUND(I345*H345,2)</f>
        <v>0</v>
      </c>
      <c r="BL345" s="19" t="s">
        <v>147</v>
      </c>
      <c r="BM345" s="187" t="s">
        <v>1576</v>
      </c>
    </row>
    <row r="346" spans="2:51" s="13" customFormat="1" ht="11.25">
      <c r="B346" s="189"/>
      <c r="C346" s="190"/>
      <c r="D346" s="191" t="s">
        <v>149</v>
      </c>
      <c r="E346" s="192" t="s">
        <v>19</v>
      </c>
      <c r="F346" s="193" t="s">
        <v>1577</v>
      </c>
      <c r="G346" s="190"/>
      <c r="H346" s="194">
        <v>246.05</v>
      </c>
      <c r="I346" s="195"/>
      <c r="J346" s="190"/>
      <c r="K346" s="190"/>
      <c r="L346" s="196"/>
      <c r="M346" s="197"/>
      <c r="N346" s="198"/>
      <c r="O346" s="198"/>
      <c r="P346" s="198"/>
      <c r="Q346" s="198"/>
      <c r="R346" s="198"/>
      <c r="S346" s="198"/>
      <c r="T346" s="199"/>
      <c r="AT346" s="200" t="s">
        <v>149</v>
      </c>
      <c r="AU346" s="200" t="s">
        <v>82</v>
      </c>
      <c r="AV346" s="13" t="s">
        <v>82</v>
      </c>
      <c r="AW346" s="13" t="s">
        <v>33</v>
      </c>
      <c r="AX346" s="13" t="s">
        <v>72</v>
      </c>
      <c r="AY346" s="200" t="s">
        <v>140</v>
      </c>
    </row>
    <row r="347" spans="2:51" s="13" customFormat="1" ht="11.25">
      <c r="B347" s="189"/>
      <c r="C347" s="190"/>
      <c r="D347" s="191" t="s">
        <v>149</v>
      </c>
      <c r="E347" s="192" t="s">
        <v>19</v>
      </c>
      <c r="F347" s="193" t="s">
        <v>1578</v>
      </c>
      <c r="G347" s="190"/>
      <c r="H347" s="194">
        <v>45.32</v>
      </c>
      <c r="I347" s="195"/>
      <c r="J347" s="190"/>
      <c r="K347" s="190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149</v>
      </c>
      <c r="AU347" s="200" t="s">
        <v>82</v>
      </c>
      <c r="AV347" s="13" t="s">
        <v>82</v>
      </c>
      <c r="AW347" s="13" t="s">
        <v>33</v>
      </c>
      <c r="AX347" s="13" t="s">
        <v>72</v>
      </c>
      <c r="AY347" s="200" t="s">
        <v>140</v>
      </c>
    </row>
    <row r="348" spans="2:51" s="14" customFormat="1" ht="11.25">
      <c r="B348" s="201"/>
      <c r="C348" s="202"/>
      <c r="D348" s="191" t="s">
        <v>149</v>
      </c>
      <c r="E348" s="203" t="s">
        <v>19</v>
      </c>
      <c r="F348" s="204" t="s">
        <v>157</v>
      </c>
      <c r="G348" s="202"/>
      <c r="H348" s="205">
        <v>291.37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149</v>
      </c>
      <c r="AU348" s="211" t="s">
        <v>82</v>
      </c>
      <c r="AV348" s="14" t="s">
        <v>147</v>
      </c>
      <c r="AW348" s="14" t="s">
        <v>33</v>
      </c>
      <c r="AX348" s="14" t="s">
        <v>80</v>
      </c>
      <c r="AY348" s="211" t="s">
        <v>140</v>
      </c>
    </row>
    <row r="349" spans="1:65" s="2" customFormat="1" ht="16.5" customHeight="1">
      <c r="A349" s="36"/>
      <c r="B349" s="37"/>
      <c r="C349" s="176" t="s">
        <v>678</v>
      </c>
      <c r="D349" s="176" t="s">
        <v>142</v>
      </c>
      <c r="E349" s="177" t="s">
        <v>1579</v>
      </c>
      <c r="F349" s="178" t="s">
        <v>1580</v>
      </c>
      <c r="G349" s="179" t="s">
        <v>507</v>
      </c>
      <c r="H349" s="180">
        <v>8</v>
      </c>
      <c r="I349" s="181"/>
      <c r="J349" s="182">
        <f>ROUND(I349*H349,2)</f>
        <v>0</v>
      </c>
      <c r="K349" s="178" t="s">
        <v>19</v>
      </c>
      <c r="L349" s="41"/>
      <c r="M349" s="183" t="s">
        <v>19</v>
      </c>
      <c r="N349" s="184" t="s">
        <v>43</v>
      </c>
      <c r="O349" s="66"/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147</v>
      </c>
      <c r="AT349" s="187" t="s">
        <v>142</v>
      </c>
      <c r="AU349" s="187" t="s">
        <v>82</v>
      </c>
      <c r="AY349" s="19" t="s">
        <v>140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9" t="s">
        <v>80</v>
      </c>
      <c r="BK349" s="188">
        <f>ROUND(I349*H349,2)</f>
        <v>0</v>
      </c>
      <c r="BL349" s="19" t="s">
        <v>147</v>
      </c>
      <c r="BM349" s="187" t="s">
        <v>1581</v>
      </c>
    </row>
    <row r="350" spans="2:63" s="12" customFormat="1" ht="22.9" customHeight="1">
      <c r="B350" s="160"/>
      <c r="C350" s="161"/>
      <c r="D350" s="162" t="s">
        <v>71</v>
      </c>
      <c r="E350" s="174" t="s">
        <v>187</v>
      </c>
      <c r="F350" s="174" t="s">
        <v>1133</v>
      </c>
      <c r="G350" s="161"/>
      <c r="H350" s="161"/>
      <c r="I350" s="164"/>
      <c r="J350" s="175">
        <f>BK350</f>
        <v>0</v>
      </c>
      <c r="K350" s="161"/>
      <c r="L350" s="166"/>
      <c r="M350" s="167"/>
      <c r="N350" s="168"/>
      <c r="O350" s="168"/>
      <c r="P350" s="169">
        <f>SUM(P351:P353)</f>
        <v>0</v>
      </c>
      <c r="Q350" s="168"/>
      <c r="R350" s="169">
        <f>SUM(R351:R353)</f>
        <v>0.11034000000000001</v>
      </c>
      <c r="S350" s="168"/>
      <c r="T350" s="170">
        <f>SUM(T351:T353)</f>
        <v>0</v>
      </c>
      <c r="AR350" s="171" t="s">
        <v>80</v>
      </c>
      <c r="AT350" s="172" t="s">
        <v>71</v>
      </c>
      <c r="AU350" s="172" t="s">
        <v>80</v>
      </c>
      <c r="AY350" s="171" t="s">
        <v>140</v>
      </c>
      <c r="BK350" s="173">
        <f>SUM(BK351:BK353)</f>
        <v>0</v>
      </c>
    </row>
    <row r="351" spans="1:65" s="2" customFormat="1" ht="16.5" customHeight="1">
      <c r="A351" s="36"/>
      <c r="B351" s="37"/>
      <c r="C351" s="176" t="s">
        <v>682</v>
      </c>
      <c r="D351" s="176" t="s">
        <v>142</v>
      </c>
      <c r="E351" s="177" t="s">
        <v>1135</v>
      </c>
      <c r="F351" s="178" t="s">
        <v>1136</v>
      </c>
      <c r="G351" s="179" t="s">
        <v>145</v>
      </c>
      <c r="H351" s="180">
        <v>306.5</v>
      </c>
      <c r="I351" s="181"/>
      <c r="J351" s="182">
        <f>ROUND(I351*H351,2)</f>
        <v>0</v>
      </c>
      <c r="K351" s="178" t="s">
        <v>146</v>
      </c>
      <c r="L351" s="41"/>
      <c r="M351" s="183" t="s">
        <v>19</v>
      </c>
      <c r="N351" s="184" t="s">
        <v>43</v>
      </c>
      <c r="O351" s="66"/>
      <c r="P351" s="185">
        <f>O351*H351</f>
        <v>0</v>
      </c>
      <c r="Q351" s="185">
        <v>0.00036</v>
      </c>
      <c r="R351" s="185">
        <f>Q351*H351</f>
        <v>0.11034000000000001</v>
      </c>
      <c r="S351" s="185">
        <v>0</v>
      </c>
      <c r="T351" s="18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147</v>
      </c>
      <c r="AT351" s="187" t="s">
        <v>142</v>
      </c>
      <c r="AU351" s="187" t="s">
        <v>82</v>
      </c>
      <c r="AY351" s="19" t="s">
        <v>140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9" t="s">
        <v>80</v>
      </c>
      <c r="BK351" s="188">
        <f>ROUND(I351*H351,2)</f>
        <v>0</v>
      </c>
      <c r="BL351" s="19" t="s">
        <v>147</v>
      </c>
      <c r="BM351" s="187" t="s">
        <v>1582</v>
      </c>
    </row>
    <row r="352" spans="2:51" s="15" customFormat="1" ht="11.25">
      <c r="B352" s="212"/>
      <c r="C352" s="213"/>
      <c r="D352" s="191" t="s">
        <v>149</v>
      </c>
      <c r="E352" s="214" t="s">
        <v>19</v>
      </c>
      <c r="F352" s="215" t="s">
        <v>1583</v>
      </c>
      <c r="G352" s="213"/>
      <c r="H352" s="214" t="s">
        <v>19</v>
      </c>
      <c r="I352" s="216"/>
      <c r="J352" s="213"/>
      <c r="K352" s="213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149</v>
      </c>
      <c r="AU352" s="221" t="s">
        <v>82</v>
      </c>
      <c r="AV352" s="15" t="s">
        <v>80</v>
      </c>
      <c r="AW352" s="15" t="s">
        <v>33</v>
      </c>
      <c r="AX352" s="15" t="s">
        <v>72</v>
      </c>
      <c r="AY352" s="221" t="s">
        <v>140</v>
      </c>
    </row>
    <row r="353" spans="2:51" s="13" customFormat="1" ht="11.25">
      <c r="B353" s="189"/>
      <c r="C353" s="190"/>
      <c r="D353" s="191" t="s">
        <v>149</v>
      </c>
      <c r="E353" s="192" t="s">
        <v>19</v>
      </c>
      <c r="F353" s="193" t="s">
        <v>1584</v>
      </c>
      <c r="G353" s="190"/>
      <c r="H353" s="194">
        <v>306.5</v>
      </c>
      <c r="I353" s="195"/>
      <c r="J353" s="190"/>
      <c r="K353" s="190"/>
      <c r="L353" s="196"/>
      <c r="M353" s="197"/>
      <c r="N353" s="198"/>
      <c r="O353" s="198"/>
      <c r="P353" s="198"/>
      <c r="Q353" s="198"/>
      <c r="R353" s="198"/>
      <c r="S353" s="198"/>
      <c r="T353" s="199"/>
      <c r="AT353" s="200" t="s">
        <v>149</v>
      </c>
      <c r="AU353" s="200" t="s">
        <v>82</v>
      </c>
      <c r="AV353" s="13" t="s">
        <v>82</v>
      </c>
      <c r="AW353" s="13" t="s">
        <v>33</v>
      </c>
      <c r="AX353" s="13" t="s">
        <v>80</v>
      </c>
      <c r="AY353" s="200" t="s">
        <v>140</v>
      </c>
    </row>
    <row r="354" spans="2:63" s="12" customFormat="1" ht="22.9" customHeight="1">
      <c r="B354" s="160"/>
      <c r="C354" s="161"/>
      <c r="D354" s="162" t="s">
        <v>71</v>
      </c>
      <c r="E354" s="174" t="s">
        <v>1174</v>
      </c>
      <c r="F354" s="174" t="s">
        <v>1175</v>
      </c>
      <c r="G354" s="161"/>
      <c r="H354" s="161"/>
      <c r="I354" s="164"/>
      <c r="J354" s="175">
        <f>BK354</f>
        <v>0</v>
      </c>
      <c r="K354" s="161"/>
      <c r="L354" s="166"/>
      <c r="M354" s="167"/>
      <c r="N354" s="168"/>
      <c r="O354" s="168"/>
      <c r="P354" s="169">
        <f>SUM(P355:P384)</f>
        <v>0</v>
      </c>
      <c r="Q354" s="168"/>
      <c r="R354" s="169">
        <f>SUM(R355:R384)</f>
        <v>0</v>
      </c>
      <c r="S354" s="168"/>
      <c r="T354" s="170">
        <f>SUM(T355:T384)</f>
        <v>0</v>
      </c>
      <c r="AR354" s="171" t="s">
        <v>80</v>
      </c>
      <c r="AT354" s="172" t="s">
        <v>71</v>
      </c>
      <c r="AU354" s="172" t="s">
        <v>80</v>
      </c>
      <c r="AY354" s="171" t="s">
        <v>140</v>
      </c>
      <c r="BK354" s="173">
        <f>SUM(BK355:BK384)</f>
        <v>0</v>
      </c>
    </row>
    <row r="355" spans="1:65" s="2" customFormat="1" ht="21.75" customHeight="1">
      <c r="A355" s="36"/>
      <c r="B355" s="37"/>
      <c r="C355" s="176" t="s">
        <v>686</v>
      </c>
      <c r="D355" s="176" t="s">
        <v>142</v>
      </c>
      <c r="E355" s="177" t="s">
        <v>1177</v>
      </c>
      <c r="F355" s="178" t="s">
        <v>1178</v>
      </c>
      <c r="G355" s="179" t="s">
        <v>292</v>
      </c>
      <c r="H355" s="180">
        <v>199.117</v>
      </c>
      <c r="I355" s="181"/>
      <c r="J355" s="182">
        <f>ROUND(I355*H355,2)</f>
        <v>0</v>
      </c>
      <c r="K355" s="178" t="s">
        <v>146</v>
      </c>
      <c r="L355" s="41"/>
      <c r="M355" s="183" t="s">
        <v>19</v>
      </c>
      <c r="N355" s="184" t="s">
        <v>43</v>
      </c>
      <c r="O355" s="66"/>
      <c r="P355" s="185">
        <f>O355*H355</f>
        <v>0</v>
      </c>
      <c r="Q355" s="185">
        <v>0</v>
      </c>
      <c r="R355" s="185">
        <f>Q355*H355</f>
        <v>0</v>
      </c>
      <c r="S355" s="185">
        <v>0</v>
      </c>
      <c r="T355" s="186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7" t="s">
        <v>147</v>
      </c>
      <c r="AT355" s="187" t="s">
        <v>142</v>
      </c>
      <c r="AU355" s="187" t="s">
        <v>82</v>
      </c>
      <c r="AY355" s="19" t="s">
        <v>140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9" t="s">
        <v>80</v>
      </c>
      <c r="BK355" s="188">
        <f>ROUND(I355*H355,2)</f>
        <v>0</v>
      </c>
      <c r="BL355" s="19" t="s">
        <v>147</v>
      </c>
      <c r="BM355" s="187" t="s">
        <v>1585</v>
      </c>
    </row>
    <row r="356" spans="2:51" s="13" customFormat="1" ht="11.25">
      <c r="B356" s="189"/>
      <c r="C356" s="190"/>
      <c r="D356" s="191" t="s">
        <v>149</v>
      </c>
      <c r="E356" s="192" t="s">
        <v>19</v>
      </c>
      <c r="F356" s="193" t="s">
        <v>1586</v>
      </c>
      <c r="G356" s="190"/>
      <c r="H356" s="194">
        <v>190.318</v>
      </c>
      <c r="I356" s="195"/>
      <c r="J356" s="190"/>
      <c r="K356" s="190"/>
      <c r="L356" s="196"/>
      <c r="M356" s="197"/>
      <c r="N356" s="198"/>
      <c r="O356" s="198"/>
      <c r="P356" s="198"/>
      <c r="Q356" s="198"/>
      <c r="R356" s="198"/>
      <c r="S356" s="198"/>
      <c r="T356" s="199"/>
      <c r="AT356" s="200" t="s">
        <v>149</v>
      </c>
      <c r="AU356" s="200" t="s">
        <v>82</v>
      </c>
      <c r="AV356" s="13" t="s">
        <v>82</v>
      </c>
      <c r="AW356" s="13" t="s">
        <v>33</v>
      </c>
      <c r="AX356" s="13" t="s">
        <v>72</v>
      </c>
      <c r="AY356" s="200" t="s">
        <v>140</v>
      </c>
    </row>
    <row r="357" spans="2:51" s="13" customFormat="1" ht="11.25">
      <c r="B357" s="189"/>
      <c r="C357" s="190"/>
      <c r="D357" s="191" t="s">
        <v>149</v>
      </c>
      <c r="E357" s="192" t="s">
        <v>19</v>
      </c>
      <c r="F357" s="193" t="s">
        <v>1587</v>
      </c>
      <c r="G357" s="190"/>
      <c r="H357" s="194">
        <v>8.799</v>
      </c>
      <c r="I357" s="195"/>
      <c r="J357" s="190"/>
      <c r="K357" s="190"/>
      <c r="L357" s="196"/>
      <c r="M357" s="197"/>
      <c r="N357" s="198"/>
      <c r="O357" s="198"/>
      <c r="P357" s="198"/>
      <c r="Q357" s="198"/>
      <c r="R357" s="198"/>
      <c r="S357" s="198"/>
      <c r="T357" s="199"/>
      <c r="AT357" s="200" t="s">
        <v>149</v>
      </c>
      <c r="AU357" s="200" t="s">
        <v>82</v>
      </c>
      <c r="AV357" s="13" t="s">
        <v>82</v>
      </c>
      <c r="AW357" s="13" t="s">
        <v>33</v>
      </c>
      <c r="AX357" s="13" t="s">
        <v>72</v>
      </c>
      <c r="AY357" s="200" t="s">
        <v>140</v>
      </c>
    </row>
    <row r="358" spans="2:51" s="14" customFormat="1" ht="11.25">
      <c r="B358" s="201"/>
      <c r="C358" s="202"/>
      <c r="D358" s="191" t="s">
        <v>149</v>
      </c>
      <c r="E358" s="203" t="s">
        <v>19</v>
      </c>
      <c r="F358" s="204" t="s">
        <v>157</v>
      </c>
      <c r="G358" s="202"/>
      <c r="H358" s="205">
        <v>199.117</v>
      </c>
      <c r="I358" s="206"/>
      <c r="J358" s="202"/>
      <c r="K358" s="202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149</v>
      </c>
      <c r="AU358" s="211" t="s">
        <v>82</v>
      </c>
      <c r="AV358" s="14" t="s">
        <v>147</v>
      </c>
      <c r="AW358" s="14" t="s">
        <v>33</v>
      </c>
      <c r="AX358" s="14" t="s">
        <v>80</v>
      </c>
      <c r="AY358" s="211" t="s">
        <v>140</v>
      </c>
    </row>
    <row r="359" spans="1:65" s="2" customFormat="1" ht="24">
      <c r="A359" s="36"/>
      <c r="B359" s="37"/>
      <c r="C359" s="176" t="s">
        <v>690</v>
      </c>
      <c r="D359" s="176" t="s">
        <v>142</v>
      </c>
      <c r="E359" s="177" t="s">
        <v>1188</v>
      </c>
      <c r="F359" s="178" t="s">
        <v>1189</v>
      </c>
      <c r="G359" s="179" t="s">
        <v>292</v>
      </c>
      <c r="H359" s="180">
        <v>4181.457</v>
      </c>
      <c r="I359" s="181"/>
      <c r="J359" s="182">
        <f>ROUND(I359*H359,2)</f>
        <v>0</v>
      </c>
      <c r="K359" s="178" t="s">
        <v>146</v>
      </c>
      <c r="L359" s="41"/>
      <c r="M359" s="183" t="s">
        <v>19</v>
      </c>
      <c r="N359" s="184" t="s">
        <v>43</v>
      </c>
      <c r="O359" s="66"/>
      <c r="P359" s="185">
        <f>O359*H359</f>
        <v>0</v>
      </c>
      <c r="Q359" s="185">
        <v>0</v>
      </c>
      <c r="R359" s="185">
        <f>Q359*H359</f>
        <v>0</v>
      </c>
      <c r="S359" s="185">
        <v>0</v>
      </c>
      <c r="T359" s="18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7" t="s">
        <v>147</v>
      </c>
      <c r="AT359" s="187" t="s">
        <v>142</v>
      </c>
      <c r="AU359" s="187" t="s">
        <v>82</v>
      </c>
      <c r="AY359" s="19" t="s">
        <v>140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9" t="s">
        <v>80</v>
      </c>
      <c r="BK359" s="188">
        <f>ROUND(I359*H359,2)</f>
        <v>0</v>
      </c>
      <c r="BL359" s="19" t="s">
        <v>147</v>
      </c>
      <c r="BM359" s="187" t="s">
        <v>1588</v>
      </c>
    </row>
    <row r="360" spans="2:51" s="13" customFormat="1" ht="11.25">
      <c r="B360" s="189"/>
      <c r="C360" s="190"/>
      <c r="D360" s="191" t="s">
        <v>149</v>
      </c>
      <c r="E360" s="190"/>
      <c r="F360" s="193" t="s">
        <v>1589</v>
      </c>
      <c r="G360" s="190"/>
      <c r="H360" s="194">
        <v>4181.457</v>
      </c>
      <c r="I360" s="195"/>
      <c r="J360" s="190"/>
      <c r="K360" s="190"/>
      <c r="L360" s="196"/>
      <c r="M360" s="197"/>
      <c r="N360" s="198"/>
      <c r="O360" s="198"/>
      <c r="P360" s="198"/>
      <c r="Q360" s="198"/>
      <c r="R360" s="198"/>
      <c r="S360" s="198"/>
      <c r="T360" s="199"/>
      <c r="AT360" s="200" t="s">
        <v>149</v>
      </c>
      <c r="AU360" s="200" t="s">
        <v>82</v>
      </c>
      <c r="AV360" s="13" t="s">
        <v>82</v>
      </c>
      <c r="AW360" s="13" t="s">
        <v>4</v>
      </c>
      <c r="AX360" s="13" t="s">
        <v>80</v>
      </c>
      <c r="AY360" s="200" t="s">
        <v>140</v>
      </c>
    </row>
    <row r="361" spans="1:65" s="2" customFormat="1" ht="24">
      <c r="A361" s="36"/>
      <c r="B361" s="37"/>
      <c r="C361" s="176" t="s">
        <v>694</v>
      </c>
      <c r="D361" s="176" t="s">
        <v>142</v>
      </c>
      <c r="E361" s="177" t="s">
        <v>1193</v>
      </c>
      <c r="F361" s="178" t="s">
        <v>1194</v>
      </c>
      <c r="G361" s="179" t="s">
        <v>292</v>
      </c>
      <c r="H361" s="180">
        <v>199.117</v>
      </c>
      <c r="I361" s="181"/>
      <c r="J361" s="182">
        <f>ROUND(I361*H361,2)</f>
        <v>0</v>
      </c>
      <c r="K361" s="178" t="s">
        <v>19</v>
      </c>
      <c r="L361" s="41"/>
      <c r="M361" s="183" t="s">
        <v>19</v>
      </c>
      <c r="N361" s="184" t="s">
        <v>43</v>
      </c>
      <c r="O361" s="66"/>
      <c r="P361" s="185">
        <f>O361*H361</f>
        <v>0</v>
      </c>
      <c r="Q361" s="185">
        <v>0</v>
      </c>
      <c r="R361" s="185">
        <f>Q361*H361</f>
        <v>0</v>
      </c>
      <c r="S361" s="185">
        <v>0</v>
      </c>
      <c r="T361" s="18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7" t="s">
        <v>147</v>
      </c>
      <c r="AT361" s="187" t="s">
        <v>142</v>
      </c>
      <c r="AU361" s="187" t="s">
        <v>82</v>
      </c>
      <c r="AY361" s="19" t="s">
        <v>140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19" t="s">
        <v>80</v>
      </c>
      <c r="BK361" s="188">
        <f>ROUND(I361*H361,2)</f>
        <v>0</v>
      </c>
      <c r="BL361" s="19" t="s">
        <v>147</v>
      </c>
      <c r="BM361" s="187" t="s">
        <v>1590</v>
      </c>
    </row>
    <row r="362" spans="2:51" s="13" customFormat="1" ht="11.25">
      <c r="B362" s="189"/>
      <c r="C362" s="190"/>
      <c r="D362" s="191" t="s">
        <v>149</v>
      </c>
      <c r="E362" s="192" t="s">
        <v>19</v>
      </c>
      <c r="F362" s="193" t="s">
        <v>1586</v>
      </c>
      <c r="G362" s="190"/>
      <c r="H362" s="194">
        <v>190.318</v>
      </c>
      <c r="I362" s="195"/>
      <c r="J362" s="190"/>
      <c r="K362" s="190"/>
      <c r="L362" s="196"/>
      <c r="M362" s="197"/>
      <c r="N362" s="198"/>
      <c r="O362" s="198"/>
      <c r="P362" s="198"/>
      <c r="Q362" s="198"/>
      <c r="R362" s="198"/>
      <c r="S362" s="198"/>
      <c r="T362" s="199"/>
      <c r="AT362" s="200" t="s">
        <v>149</v>
      </c>
      <c r="AU362" s="200" t="s">
        <v>82</v>
      </c>
      <c r="AV362" s="13" t="s">
        <v>82</v>
      </c>
      <c r="AW362" s="13" t="s">
        <v>33</v>
      </c>
      <c r="AX362" s="13" t="s">
        <v>72</v>
      </c>
      <c r="AY362" s="200" t="s">
        <v>140</v>
      </c>
    </row>
    <row r="363" spans="2:51" s="13" customFormat="1" ht="11.25">
      <c r="B363" s="189"/>
      <c r="C363" s="190"/>
      <c r="D363" s="191" t="s">
        <v>149</v>
      </c>
      <c r="E363" s="192" t="s">
        <v>19</v>
      </c>
      <c r="F363" s="193" t="s">
        <v>1587</v>
      </c>
      <c r="G363" s="190"/>
      <c r="H363" s="194">
        <v>8.799</v>
      </c>
      <c r="I363" s="195"/>
      <c r="J363" s="190"/>
      <c r="K363" s="190"/>
      <c r="L363" s="196"/>
      <c r="M363" s="197"/>
      <c r="N363" s="198"/>
      <c r="O363" s="198"/>
      <c r="P363" s="198"/>
      <c r="Q363" s="198"/>
      <c r="R363" s="198"/>
      <c r="S363" s="198"/>
      <c r="T363" s="199"/>
      <c r="AT363" s="200" t="s">
        <v>149</v>
      </c>
      <c r="AU363" s="200" t="s">
        <v>82</v>
      </c>
      <c r="AV363" s="13" t="s">
        <v>82</v>
      </c>
      <c r="AW363" s="13" t="s">
        <v>33</v>
      </c>
      <c r="AX363" s="13" t="s">
        <v>72</v>
      </c>
      <c r="AY363" s="200" t="s">
        <v>140</v>
      </c>
    </row>
    <row r="364" spans="2:51" s="14" customFormat="1" ht="11.25">
      <c r="B364" s="201"/>
      <c r="C364" s="202"/>
      <c r="D364" s="191" t="s">
        <v>149</v>
      </c>
      <c r="E364" s="203" t="s">
        <v>19</v>
      </c>
      <c r="F364" s="204" t="s">
        <v>157</v>
      </c>
      <c r="G364" s="202"/>
      <c r="H364" s="205">
        <v>199.117</v>
      </c>
      <c r="I364" s="206"/>
      <c r="J364" s="202"/>
      <c r="K364" s="202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149</v>
      </c>
      <c r="AU364" s="211" t="s">
        <v>82</v>
      </c>
      <c r="AV364" s="14" t="s">
        <v>147</v>
      </c>
      <c r="AW364" s="14" t="s">
        <v>33</v>
      </c>
      <c r="AX364" s="14" t="s">
        <v>80</v>
      </c>
      <c r="AY364" s="211" t="s">
        <v>140</v>
      </c>
    </row>
    <row r="365" spans="1:65" s="2" customFormat="1" ht="24">
      <c r="A365" s="36"/>
      <c r="B365" s="37"/>
      <c r="C365" s="176" t="s">
        <v>698</v>
      </c>
      <c r="D365" s="176" t="s">
        <v>142</v>
      </c>
      <c r="E365" s="177" t="s">
        <v>1201</v>
      </c>
      <c r="F365" s="178" t="s">
        <v>1202</v>
      </c>
      <c r="G365" s="179" t="s">
        <v>292</v>
      </c>
      <c r="H365" s="180">
        <v>404.112</v>
      </c>
      <c r="I365" s="181"/>
      <c r="J365" s="182">
        <f>ROUND(I365*H365,2)</f>
        <v>0</v>
      </c>
      <c r="K365" s="178" t="s">
        <v>146</v>
      </c>
      <c r="L365" s="41"/>
      <c r="M365" s="183" t="s">
        <v>19</v>
      </c>
      <c r="N365" s="184" t="s">
        <v>43</v>
      </c>
      <c r="O365" s="66"/>
      <c r="P365" s="185">
        <f>O365*H365</f>
        <v>0</v>
      </c>
      <c r="Q365" s="185">
        <v>0</v>
      </c>
      <c r="R365" s="185">
        <f>Q365*H365</f>
        <v>0</v>
      </c>
      <c r="S365" s="185">
        <v>0</v>
      </c>
      <c r="T365" s="18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7" t="s">
        <v>147</v>
      </c>
      <c r="AT365" s="187" t="s">
        <v>142</v>
      </c>
      <c r="AU365" s="187" t="s">
        <v>82</v>
      </c>
      <c r="AY365" s="19" t="s">
        <v>140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9" t="s">
        <v>80</v>
      </c>
      <c r="BK365" s="188">
        <f>ROUND(I365*H365,2)</f>
        <v>0</v>
      </c>
      <c r="BL365" s="19" t="s">
        <v>147</v>
      </c>
      <c r="BM365" s="187" t="s">
        <v>1591</v>
      </c>
    </row>
    <row r="366" spans="2:51" s="13" customFormat="1" ht="11.25">
      <c r="B366" s="189"/>
      <c r="C366" s="190"/>
      <c r="D366" s="191" t="s">
        <v>149</v>
      </c>
      <c r="E366" s="192" t="s">
        <v>19</v>
      </c>
      <c r="F366" s="193" t="s">
        <v>1592</v>
      </c>
      <c r="G366" s="190"/>
      <c r="H366" s="194">
        <v>143.66</v>
      </c>
      <c r="I366" s="195"/>
      <c r="J366" s="190"/>
      <c r="K366" s="190"/>
      <c r="L366" s="196"/>
      <c r="M366" s="197"/>
      <c r="N366" s="198"/>
      <c r="O366" s="198"/>
      <c r="P366" s="198"/>
      <c r="Q366" s="198"/>
      <c r="R366" s="198"/>
      <c r="S366" s="198"/>
      <c r="T366" s="199"/>
      <c r="AT366" s="200" t="s">
        <v>149</v>
      </c>
      <c r="AU366" s="200" t="s">
        <v>82</v>
      </c>
      <c r="AV366" s="13" t="s">
        <v>82</v>
      </c>
      <c r="AW366" s="13" t="s">
        <v>33</v>
      </c>
      <c r="AX366" s="13" t="s">
        <v>72</v>
      </c>
      <c r="AY366" s="200" t="s">
        <v>140</v>
      </c>
    </row>
    <row r="367" spans="2:51" s="13" customFormat="1" ht="11.25">
      <c r="B367" s="189"/>
      <c r="C367" s="190"/>
      <c r="D367" s="191" t="s">
        <v>149</v>
      </c>
      <c r="E367" s="192" t="s">
        <v>19</v>
      </c>
      <c r="F367" s="193" t="s">
        <v>1593</v>
      </c>
      <c r="G367" s="190"/>
      <c r="H367" s="194">
        <v>260.452</v>
      </c>
      <c r="I367" s="195"/>
      <c r="J367" s="190"/>
      <c r="K367" s="190"/>
      <c r="L367" s="196"/>
      <c r="M367" s="197"/>
      <c r="N367" s="198"/>
      <c r="O367" s="198"/>
      <c r="P367" s="198"/>
      <c r="Q367" s="198"/>
      <c r="R367" s="198"/>
      <c r="S367" s="198"/>
      <c r="T367" s="199"/>
      <c r="AT367" s="200" t="s">
        <v>149</v>
      </c>
      <c r="AU367" s="200" t="s">
        <v>82</v>
      </c>
      <c r="AV367" s="13" t="s">
        <v>82</v>
      </c>
      <c r="AW367" s="13" t="s">
        <v>33</v>
      </c>
      <c r="AX367" s="13" t="s">
        <v>72</v>
      </c>
      <c r="AY367" s="200" t="s">
        <v>140</v>
      </c>
    </row>
    <row r="368" spans="2:51" s="14" customFormat="1" ht="11.25">
      <c r="B368" s="201"/>
      <c r="C368" s="202"/>
      <c r="D368" s="191" t="s">
        <v>149</v>
      </c>
      <c r="E368" s="203" t="s">
        <v>19</v>
      </c>
      <c r="F368" s="204" t="s">
        <v>157</v>
      </c>
      <c r="G368" s="202"/>
      <c r="H368" s="205">
        <v>404.112</v>
      </c>
      <c r="I368" s="206"/>
      <c r="J368" s="202"/>
      <c r="K368" s="202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149</v>
      </c>
      <c r="AU368" s="211" t="s">
        <v>82</v>
      </c>
      <c r="AV368" s="14" t="s">
        <v>147</v>
      </c>
      <c r="AW368" s="14" t="s">
        <v>33</v>
      </c>
      <c r="AX368" s="14" t="s">
        <v>80</v>
      </c>
      <c r="AY368" s="211" t="s">
        <v>140</v>
      </c>
    </row>
    <row r="369" spans="1:65" s="2" customFormat="1" ht="24">
      <c r="A369" s="36"/>
      <c r="B369" s="37"/>
      <c r="C369" s="176" t="s">
        <v>702</v>
      </c>
      <c r="D369" s="176" t="s">
        <v>142</v>
      </c>
      <c r="E369" s="177" t="s">
        <v>1207</v>
      </c>
      <c r="F369" s="178" t="s">
        <v>1208</v>
      </c>
      <c r="G369" s="179" t="s">
        <v>292</v>
      </c>
      <c r="H369" s="180">
        <v>8486.352</v>
      </c>
      <c r="I369" s="181"/>
      <c r="J369" s="182">
        <f>ROUND(I369*H369,2)</f>
        <v>0</v>
      </c>
      <c r="K369" s="178" t="s">
        <v>146</v>
      </c>
      <c r="L369" s="41"/>
      <c r="M369" s="183" t="s">
        <v>19</v>
      </c>
      <c r="N369" s="184" t="s">
        <v>43</v>
      </c>
      <c r="O369" s="66"/>
      <c r="P369" s="185">
        <f>O369*H369</f>
        <v>0</v>
      </c>
      <c r="Q369" s="185">
        <v>0</v>
      </c>
      <c r="R369" s="185">
        <f>Q369*H369</f>
        <v>0</v>
      </c>
      <c r="S369" s="185">
        <v>0</v>
      </c>
      <c r="T369" s="18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7" t="s">
        <v>147</v>
      </c>
      <c r="AT369" s="187" t="s">
        <v>142</v>
      </c>
      <c r="AU369" s="187" t="s">
        <v>82</v>
      </c>
      <c r="AY369" s="19" t="s">
        <v>140</v>
      </c>
      <c r="BE369" s="188">
        <f>IF(N369="základní",J369,0)</f>
        <v>0</v>
      </c>
      <c r="BF369" s="188">
        <f>IF(N369="snížená",J369,0)</f>
        <v>0</v>
      </c>
      <c r="BG369" s="188">
        <f>IF(N369="zákl. přenesená",J369,0)</f>
        <v>0</v>
      </c>
      <c r="BH369" s="188">
        <f>IF(N369="sníž. přenesená",J369,0)</f>
        <v>0</v>
      </c>
      <c r="BI369" s="188">
        <f>IF(N369="nulová",J369,0)</f>
        <v>0</v>
      </c>
      <c r="BJ369" s="19" t="s">
        <v>80</v>
      </c>
      <c r="BK369" s="188">
        <f>ROUND(I369*H369,2)</f>
        <v>0</v>
      </c>
      <c r="BL369" s="19" t="s">
        <v>147</v>
      </c>
      <c r="BM369" s="187" t="s">
        <v>1594</v>
      </c>
    </row>
    <row r="370" spans="2:51" s="13" customFormat="1" ht="11.25">
      <c r="B370" s="189"/>
      <c r="C370" s="190"/>
      <c r="D370" s="191" t="s">
        <v>149</v>
      </c>
      <c r="E370" s="190"/>
      <c r="F370" s="193" t="s">
        <v>1595</v>
      </c>
      <c r="G370" s="190"/>
      <c r="H370" s="194">
        <v>8486.352</v>
      </c>
      <c r="I370" s="195"/>
      <c r="J370" s="190"/>
      <c r="K370" s="190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149</v>
      </c>
      <c r="AU370" s="200" t="s">
        <v>82</v>
      </c>
      <c r="AV370" s="13" t="s">
        <v>82</v>
      </c>
      <c r="AW370" s="13" t="s">
        <v>4</v>
      </c>
      <c r="AX370" s="13" t="s">
        <v>80</v>
      </c>
      <c r="AY370" s="200" t="s">
        <v>140</v>
      </c>
    </row>
    <row r="371" spans="1:65" s="2" customFormat="1" ht="24">
      <c r="A371" s="36"/>
      <c r="B371" s="37"/>
      <c r="C371" s="176" t="s">
        <v>706</v>
      </c>
      <c r="D371" s="176" t="s">
        <v>142</v>
      </c>
      <c r="E371" s="177" t="s">
        <v>1212</v>
      </c>
      <c r="F371" s="178" t="s">
        <v>1213</v>
      </c>
      <c r="G371" s="179" t="s">
        <v>292</v>
      </c>
      <c r="H371" s="180">
        <v>108.501</v>
      </c>
      <c r="I371" s="181"/>
      <c r="J371" s="182">
        <f>ROUND(I371*H371,2)</f>
        <v>0</v>
      </c>
      <c r="K371" s="178" t="s">
        <v>146</v>
      </c>
      <c r="L371" s="41"/>
      <c r="M371" s="183" t="s">
        <v>19</v>
      </c>
      <c r="N371" s="184" t="s">
        <v>43</v>
      </c>
      <c r="O371" s="66"/>
      <c r="P371" s="185">
        <f>O371*H371</f>
        <v>0</v>
      </c>
      <c r="Q371" s="185">
        <v>0</v>
      </c>
      <c r="R371" s="185">
        <f>Q371*H371</f>
        <v>0</v>
      </c>
      <c r="S371" s="185">
        <v>0</v>
      </c>
      <c r="T371" s="18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147</v>
      </c>
      <c r="AT371" s="187" t="s">
        <v>142</v>
      </c>
      <c r="AU371" s="187" t="s">
        <v>82</v>
      </c>
      <c r="AY371" s="19" t="s">
        <v>140</v>
      </c>
      <c r="BE371" s="188">
        <f>IF(N371="základní",J371,0)</f>
        <v>0</v>
      </c>
      <c r="BF371" s="188">
        <f>IF(N371="snížená",J371,0)</f>
        <v>0</v>
      </c>
      <c r="BG371" s="188">
        <f>IF(N371="zákl. přenesená",J371,0)</f>
        <v>0</v>
      </c>
      <c r="BH371" s="188">
        <f>IF(N371="sníž. přenesená",J371,0)</f>
        <v>0</v>
      </c>
      <c r="BI371" s="188">
        <f>IF(N371="nulová",J371,0)</f>
        <v>0</v>
      </c>
      <c r="BJ371" s="19" t="s">
        <v>80</v>
      </c>
      <c r="BK371" s="188">
        <f>ROUND(I371*H371,2)</f>
        <v>0</v>
      </c>
      <c r="BL371" s="19" t="s">
        <v>147</v>
      </c>
      <c r="BM371" s="187" t="s">
        <v>1596</v>
      </c>
    </row>
    <row r="372" spans="2:51" s="13" customFormat="1" ht="11.25">
      <c r="B372" s="189"/>
      <c r="C372" s="190"/>
      <c r="D372" s="191" t="s">
        <v>149</v>
      </c>
      <c r="E372" s="192" t="s">
        <v>19</v>
      </c>
      <c r="F372" s="193" t="s">
        <v>1597</v>
      </c>
      <c r="G372" s="190"/>
      <c r="H372" s="194">
        <v>7.356</v>
      </c>
      <c r="I372" s="195"/>
      <c r="J372" s="190"/>
      <c r="K372" s="190"/>
      <c r="L372" s="196"/>
      <c r="M372" s="197"/>
      <c r="N372" s="198"/>
      <c r="O372" s="198"/>
      <c r="P372" s="198"/>
      <c r="Q372" s="198"/>
      <c r="R372" s="198"/>
      <c r="S372" s="198"/>
      <c r="T372" s="199"/>
      <c r="AT372" s="200" t="s">
        <v>149</v>
      </c>
      <c r="AU372" s="200" t="s">
        <v>82</v>
      </c>
      <c r="AV372" s="13" t="s">
        <v>82</v>
      </c>
      <c r="AW372" s="13" t="s">
        <v>33</v>
      </c>
      <c r="AX372" s="13" t="s">
        <v>72</v>
      </c>
      <c r="AY372" s="200" t="s">
        <v>140</v>
      </c>
    </row>
    <row r="373" spans="2:51" s="13" customFormat="1" ht="11.25">
      <c r="B373" s="189"/>
      <c r="C373" s="190"/>
      <c r="D373" s="191" t="s">
        <v>149</v>
      </c>
      <c r="E373" s="192" t="s">
        <v>19</v>
      </c>
      <c r="F373" s="193" t="s">
        <v>1598</v>
      </c>
      <c r="G373" s="190"/>
      <c r="H373" s="194">
        <v>101.145</v>
      </c>
      <c r="I373" s="195"/>
      <c r="J373" s="190"/>
      <c r="K373" s="190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149</v>
      </c>
      <c r="AU373" s="200" t="s">
        <v>82</v>
      </c>
      <c r="AV373" s="13" t="s">
        <v>82</v>
      </c>
      <c r="AW373" s="13" t="s">
        <v>33</v>
      </c>
      <c r="AX373" s="13" t="s">
        <v>72</v>
      </c>
      <c r="AY373" s="200" t="s">
        <v>140</v>
      </c>
    </row>
    <row r="374" spans="2:51" s="14" customFormat="1" ht="11.25">
      <c r="B374" s="201"/>
      <c r="C374" s="202"/>
      <c r="D374" s="191" t="s">
        <v>149</v>
      </c>
      <c r="E374" s="203" t="s">
        <v>19</v>
      </c>
      <c r="F374" s="204" t="s">
        <v>157</v>
      </c>
      <c r="G374" s="202"/>
      <c r="H374" s="205">
        <v>108.501</v>
      </c>
      <c r="I374" s="206"/>
      <c r="J374" s="202"/>
      <c r="K374" s="202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149</v>
      </c>
      <c r="AU374" s="211" t="s">
        <v>82</v>
      </c>
      <c r="AV374" s="14" t="s">
        <v>147</v>
      </c>
      <c r="AW374" s="14" t="s">
        <v>33</v>
      </c>
      <c r="AX374" s="14" t="s">
        <v>80</v>
      </c>
      <c r="AY374" s="211" t="s">
        <v>140</v>
      </c>
    </row>
    <row r="375" spans="1:65" s="2" customFormat="1" ht="24">
      <c r="A375" s="36"/>
      <c r="B375" s="37"/>
      <c r="C375" s="176" t="s">
        <v>710</v>
      </c>
      <c r="D375" s="176" t="s">
        <v>142</v>
      </c>
      <c r="E375" s="177" t="s">
        <v>1219</v>
      </c>
      <c r="F375" s="178" t="s">
        <v>1208</v>
      </c>
      <c r="G375" s="179" t="s">
        <v>292</v>
      </c>
      <c r="H375" s="180">
        <v>2278.521</v>
      </c>
      <c r="I375" s="181"/>
      <c r="J375" s="182">
        <f>ROUND(I375*H375,2)</f>
        <v>0</v>
      </c>
      <c r="K375" s="178" t="s">
        <v>146</v>
      </c>
      <c r="L375" s="41"/>
      <c r="M375" s="183" t="s">
        <v>19</v>
      </c>
      <c r="N375" s="184" t="s">
        <v>43</v>
      </c>
      <c r="O375" s="66"/>
      <c r="P375" s="185">
        <f>O375*H375</f>
        <v>0</v>
      </c>
      <c r="Q375" s="185">
        <v>0</v>
      </c>
      <c r="R375" s="185">
        <f>Q375*H375</f>
        <v>0</v>
      </c>
      <c r="S375" s="185">
        <v>0</v>
      </c>
      <c r="T375" s="186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7" t="s">
        <v>147</v>
      </c>
      <c r="AT375" s="187" t="s">
        <v>142</v>
      </c>
      <c r="AU375" s="187" t="s">
        <v>82</v>
      </c>
      <c r="AY375" s="19" t="s">
        <v>140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9" t="s">
        <v>80</v>
      </c>
      <c r="BK375" s="188">
        <f>ROUND(I375*H375,2)</f>
        <v>0</v>
      </c>
      <c r="BL375" s="19" t="s">
        <v>147</v>
      </c>
      <c r="BM375" s="187" t="s">
        <v>1599</v>
      </c>
    </row>
    <row r="376" spans="2:51" s="13" customFormat="1" ht="11.25">
      <c r="B376" s="189"/>
      <c r="C376" s="190"/>
      <c r="D376" s="191" t="s">
        <v>149</v>
      </c>
      <c r="E376" s="190"/>
      <c r="F376" s="193" t="s">
        <v>1600</v>
      </c>
      <c r="G376" s="190"/>
      <c r="H376" s="194">
        <v>2278.521</v>
      </c>
      <c r="I376" s="195"/>
      <c r="J376" s="190"/>
      <c r="K376" s="190"/>
      <c r="L376" s="196"/>
      <c r="M376" s="197"/>
      <c r="N376" s="198"/>
      <c r="O376" s="198"/>
      <c r="P376" s="198"/>
      <c r="Q376" s="198"/>
      <c r="R376" s="198"/>
      <c r="S376" s="198"/>
      <c r="T376" s="199"/>
      <c r="AT376" s="200" t="s">
        <v>149</v>
      </c>
      <c r="AU376" s="200" t="s">
        <v>82</v>
      </c>
      <c r="AV376" s="13" t="s">
        <v>82</v>
      </c>
      <c r="AW376" s="13" t="s">
        <v>4</v>
      </c>
      <c r="AX376" s="13" t="s">
        <v>80</v>
      </c>
      <c r="AY376" s="200" t="s">
        <v>140</v>
      </c>
    </row>
    <row r="377" spans="1:65" s="2" customFormat="1" ht="24">
      <c r="A377" s="36"/>
      <c r="B377" s="37"/>
      <c r="C377" s="176" t="s">
        <v>714</v>
      </c>
      <c r="D377" s="176" t="s">
        <v>142</v>
      </c>
      <c r="E377" s="177" t="s">
        <v>1223</v>
      </c>
      <c r="F377" s="178" t="s">
        <v>1224</v>
      </c>
      <c r="G377" s="179" t="s">
        <v>292</v>
      </c>
      <c r="H377" s="180">
        <v>101.145</v>
      </c>
      <c r="I377" s="181"/>
      <c r="J377" s="182">
        <f>ROUND(I377*H377,2)</f>
        <v>0</v>
      </c>
      <c r="K377" s="178" t="s">
        <v>19</v>
      </c>
      <c r="L377" s="41"/>
      <c r="M377" s="183" t="s">
        <v>19</v>
      </c>
      <c r="N377" s="184" t="s">
        <v>43</v>
      </c>
      <c r="O377" s="66"/>
      <c r="P377" s="185">
        <f>O377*H377</f>
        <v>0</v>
      </c>
      <c r="Q377" s="185">
        <v>0</v>
      </c>
      <c r="R377" s="185">
        <f>Q377*H377</f>
        <v>0</v>
      </c>
      <c r="S377" s="185">
        <v>0</v>
      </c>
      <c r="T377" s="18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147</v>
      </c>
      <c r="AT377" s="187" t="s">
        <v>142</v>
      </c>
      <c r="AU377" s="187" t="s">
        <v>82</v>
      </c>
      <c r="AY377" s="19" t="s">
        <v>140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9" t="s">
        <v>80</v>
      </c>
      <c r="BK377" s="188">
        <f>ROUND(I377*H377,2)</f>
        <v>0</v>
      </c>
      <c r="BL377" s="19" t="s">
        <v>147</v>
      </c>
      <c r="BM377" s="187" t="s">
        <v>1601</v>
      </c>
    </row>
    <row r="378" spans="2:51" s="13" customFormat="1" ht="11.25">
      <c r="B378" s="189"/>
      <c r="C378" s="190"/>
      <c r="D378" s="191" t="s">
        <v>149</v>
      </c>
      <c r="E378" s="192" t="s">
        <v>19</v>
      </c>
      <c r="F378" s="193" t="s">
        <v>1598</v>
      </c>
      <c r="G378" s="190"/>
      <c r="H378" s="194">
        <v>101.145</v>
      </c>
      <c r="I378" s="195"/>
      <c r="J378" s="190"/>
      <c r="K378" s="190"/>
      <c r="L378" s="196"/>
      <c r="M378" s="197"/>
      <c r="N378" s="198"/>
      <c r="O378" s="198"/>
      <c r="P378" s="198"/>
      <c r="Q378" s="198"/>
      <c r="R378" s="198"/>
      <c r="S378" s="198"/>
      <c r="T378" s="199"/>
      <c r="AT378" s="200" t="s">
        <v>149</v>
      </c>
      <c r="AU378" s="200" t="s">
        <v>82</v>
      </c>
      <c r="AV378" s="13" t="s">
        <v>82</v>
      </c>
      <c r="AW378" s="13" t="s">
        <v>33</v>
      </c>
      <c r="AX378" s="13" t="s">
        <v>80</v>
      </c>
      <c r="AY378" s="200" t="s">
        <v>140</v>
      </c>
    </row>
    <row r="379" spans="1:65" s="2" customFormat="1" ht="24">
      <c r="A379" s="36"/>
      <c r="B379" s="37"/>
      <c r="C379" s="176" t="s">
        <v>718</v>
      </c>
      <c r="D379" s="176" t="s">
        <v>142</v>
      </c>
      <c r="E379" s="177" t="s">
        <v>1227</v>
      </c>
      <c r="F379" s="178" t="s">
        <v>1228</v>
      </c>
      <c r="G379" s="179" t="s">
        <v>292</v>
      </c>
      <c r="H379" s="180">
        <v>151.016</v>
      </c>
      <c r="I379" s="181"/>
      <c r="J379" s="182">
        <f>ROUND(I379*H379,2)</f>
        <v>0</v>
      </c>
      <c r="K379" s="178" t="s">
        <v>19</v>
      </c>
      <c r="L379" s="41"/>
      <c r="M379" s="183" t="s">
        <v>19</v>
      </c>
      <c r="N379" s="184" t="s">
        <v>43</v>
      </c>
      <c r="O379" s="66"/>
      <c r="P379" s="185">
        <f>O379*H379</f>
        <v>0</v>
      </c>
      <c r="Q379" s="185">
        <v>0</v>
      </c>
      <c r="R379" s="185">
        <f>Q379*H379</f>
        <v>0</v>
      </c>
      <c r="S379" s="185">
        <v>0</v>
      </c>
      <c r="T379" s="186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7" t="s">
        <v>147</v>
      </c>
      <c r="AT379" s="187" t="s">
        <v>142</v>
      </c>
      <c r="AU379" s="187" t="s">
        <v>82</v>
      </c>
      <c r="AY379" s="19" t="s">
        <v>140</v>
      </c>
      <c r="BE379" s="188">
        <f>IF(N379="základní",J379,0)</f>
        <v>0</v>
      </c>
      <c r="BF379" s="188">
        <f>IF(N379="snížená",J379,0)</f>
        <v>0</v>
      </c>
      <c r="BG379" s="188">
        <f>IF(N379="zákl. přenesená",J379,0)</f>
        <v>0</v>
      </c>
      <c r="BH379" s="188">
        <f>IF(N379="sníž. přenesená",J379,0)</f>
        <v>0</v>
      </c>
      <c r="BI379" s="188">
        <f>IF(N379="nulová",J379,0)</f>
        <v>0</v>
      </c>
      <c r="BJ379" s="19" t="s">
        <v>80</v>
      </c>
      <c r="BK379" s="188">
        <f>ROUND(I379*H379,2)</f>
        <v>0</v>
      </c>
      <c r="BL379" s="19" t="s">
        <v>147</v>
      </c>
      <c r="BM379" s="187" t="s">
        <v>1602</v>
      </c>
    </row>
    <row r="380" spans="2:51" s="13" customFormat="1" ht="11.25">
      <c r="B380" s="189"/>
      <c r="C380" s="190"/>
      <c r="D380" s="191" t="s">
        <v>149</v>
      </c>
      <c r="E380" s="192" t="s">
        <v>19</v>
      </c>
      <c r="F380" s="193" t="s">
        <v>1592</v>
      </c>
      <c r="G380" s="190"/>
      <c r="H380" s="194">
        <v>143.66</v>
      </c>
      <c r="I380" s="195"/>
      <c r="J380" s="190"/>
      <c r="K380" s="190"/>
      <c r="L380" s="196"/>
      <c r="M380" s="197"/>
      <c r="N380" s="198"/>
      <c r="O380" s="198"/>
      <c r="P380" s="198"/>
      <c r="Q380" s="198"/>
      <c r="R380" s="198"/>
      <c r="S380" s="198"/>
      <c r="T380" s="199"/>
      <c r="AT380" s="200" t="s">
        <v>149</v>
      </c>
      <c r="AU380" s="200" t="s">
        <v>82</v>
      </c>
      <c r="AV380" s="13" t="s">
        <v>82</v>
      </c>
      <c r="AW380" s="13" t="s">
        <v>33</v>
      </c>
      <c r="AX380" s="13" t="s">
        <v>72</v>
      </c>
      <c r="AY380" s="200" t="s">
        <v>140</v>
      </c>
    </row>
    <row r="381" spans="2:51" s="13" customFormat="1" ht="11.25">
      <c r="B381" s="189"/>
      <c r="C381" s="190"/>
      <c r="D381" s="191" t="s">
        <v>149</v>
      </c>
      <c r="E381" s="192" t="s">
        <v>19</v>
      </c>
      <c r="F381" s="193" t="s">
        <v>1597</v>
      </c>
      <c r="G381" s="190"/>
      <c r="H381" s="194">
        <v>7.356</v>
      </c>
      <c r="I381" s="195"/>
      <c r="J381" s="190"/>
      <c r="K381" s="190"/>
      <c r="L381" s="196"/>
      <c r="M381" s="197"/>
      <c r="N381" s="198"/>
      <c r="O381" s="198"/>
      <c r="P381" s="198"/>
      <c r="Q381" s="198"/>
      <c r="R381" s="198"/>
      <c r="S381" s="198"/>
      <c r="T381" s="199"/>
      <c r="AT381" s="200" t="s">
        <v>149</v>
      </c>
      <c r="AU381" s="200" t="s">
        <v>82</v>
      </c>
      <c r="AV381" s="13" t="s">
        <v>82</v>
      </c>
      <c r="AW381" s="13" t="s">
        <v>33</v>
      </c>
      <c r="AX381" s="13" t="s">
        <v>72</v>
      </c>
      <c r="AY381" s="200" t="s">
        <v>140</v>
      </c>
    </row>
    <row r="382" spans="2:51" s="14" customFormat="1" ht="11.25">
      <c r="B382" s="201"/>
      <c r="C382" s="202"/>
      <c r="D382" s="191" t="s">
        <v>149</v>
      </c>
      <c r="E382" s="203" t="s">
        <v>19</v>
      </c>
      <c r="F382" s="204" t="s">
        <v>157</v>
      </c>
      <c r="G382" s="202"/>
      <c r="H382" s="205">
        <v>151.016</v>
      </c>
      <c r="I382" s="206"/>
      <c r="J382" s="202"/>
      <c r="K382" s="202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149</v>
      </c>
      <c r="AU382" s="211" t="s">
        <v>82</v>
      </c>
      <c r="AV382" s="14" t="s">
        <v>147</v>
      </c>
      <c r="AW382" s="14" t="s">
        <v>33</v>
      </c>
      <c r="AX382" s="14" t="s">
        <v>80</v>
      </c>
      <c r="AY382" s="211" t="s">
        <v>140</v>
      </c>
    </row>
    <row r="383" spans="1:65" s="2" customFormat="1" ht="24">
      <c r="A383" s="36"/>
      <c r="B383" s="37"/>
      <c r="C383" s="176" t="s">
        <v>722</v>
      </c>
      <c r="D383" s="176" t="s">
        <v>142</v>
      </c>
      <c r="E383" s="177" t="s">
        <v>1231</v>
      </c>
      <c r="F383" s="178" t="s">
        <v>1232</v>
      </c>
      <c r="G383" s="179" t="s">
        <v>292</v>
      </c>
      <c r="H383" s="180">
        <v>260.452</v>
      </c>
      <c r="I383" s="181"/>
      <c r="J383" s="182">
        <f>ROUND(I383*H383,2)</f>
        <v>0</v>
      </c>
      <c r="K383" s="178" t="s">
        <v>19</v>
      </c>
      <c r="L383" s="41"/>
      <c r="M383" s="183" t="s">
        <v>19</v>
      </c>
      <c r="N383" s="184" t="s">
        <v>43</v>
      </c>
      <c r="O383" s="66"/>
      <c r="P383" s="185">
        <f>O383*H383</f>
        <v>0</v>
      </c>
      <c r="Q383" s="185">
        <v>0</v>
      </c>
      <c r="R383" s="185">
        <f>Q383*H383</f>
        <v>0</v>
      </c>
      <c r="S383" s="185">
        <v>0</v>
      </c>
      <c r="T383" s="18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7" t="s">
        <v>147</v>
      </c>
      <c r="AT383" s="187" t="s">
        <v>142</v>
      </c>
      <c r="AU383" s="187" t="s">
        <v>82</v>
      </c>
      <c r="AY383" s="19" t="s">
        <v>140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9" t="s">
        <v>80</v>
      </c>
      <c r="BK383" s="188">
        <f>ROUND(I383*H383,2)</f>
        <v>0</v>
      </c>
      <c r="BL383" s="19" t="s">
        <v>147</v>
      </c>
      <c r="BM383" s="187" t="s">
        <v>1603</v>
      </c>
    </row>
    <row r="384" spans="2:51" s="13" customFormat="1" ht="11.25">
      <c r="B384" s="189"/>
      <c r="C384" s="190"/>
      <c r="D384" s="191" t="s">
        <v>149</v>
      </c>
      <c r="E384" s="192" t="s">
        <v>19</v>
      </c>
      <c r="F384" s="193" t="s">
        <v>1593</v>
      </c>
      <c r="G384" s="190"/>
      <c r="H384" s="194">
        <v>260.452</v>
      </c>
      <c r="I384" s="195"/>
      <c r="J384" s="190"/>
      <c r="K384" s="190"/>
      <c r="L384" s="196"/>
      <c r="M384" s="197"/>
      <c r="N384" s="198"/>
      <c r="O384" s="198"/>
      <c r="P384" s="198"/>
      <c r="Q384" s="198"/>
      <c r="R384" s="198"/>
      <c r="S384" s="198"/>
      <c r="T384" s="199"/>
      <c r="AT384" s="200" t="s">
        <v>149</v>
      </c>
      <c r="AU384" s="200" t="s">
        <v>82</v>
      </c>
      <c r="AV384" s="13" t="s">
        <v>82</v>
      </c>
      <c r="AW384" s="13" t="s">
        <v>33</v>
      </c>
      <c r="AX384" s="13" t="s">
        <v>80</v>
      </c>
      <c r="AY384" s="200" t="s">
        <v>140</v>
      </c>
    </row>
    <row r="385" spans="2:63" s="12" customFormat="1" ht="22.9" customHeight="1">
      <c r="B385" s="160"/>
      <c r="C385" s="161"/>
      <c r="D385" s="162" t="s">
        <v>71</v>
      </c>
      <c r="E385" s="174" t="s">
        <v>1234</v>
      </c>
      <c r="F385" s="174" t="s">
        <v>1235</v>
      </c>
      <c r="G385" s="161"/>
      <c r="H385" s="161"/>
      <c r="I385" s="164"/>
      <c r="J385" s="175">
        <f>BK385</f>
        <v>0</v>
      </c>
      <c r="K385" s="161"/>
      <c r="L385" s="166"/>
      <c r="M385" s="167"/>
      <c r="N385" s="168"/>
      <c r="O385" s="168"/>
      <c r="P385" s="169">
        <f>P386</f>
        <v>0</v>
      </c>
      <c r="Q385" s="168"/>
      <c r="R385" s="169">
        <f>R386</f>
        <v>0</v>
      </c>
      <c r="S385" s="168"/>
      <c r="T385" s="170">
        <f>T386</f>
        <v>0</v>
      </c>
      <c r="AR385" s="171" t="s">
        <v>80</v>
      </c>
      <c r="AT385" s="172" t="s">
        <v>71</v>
      </c>
      <c r="AU385" s="172" t="s">
        <v>80</v>
      </c>
      <c r="AY385" s="171" t="s">
        <v>140</v>
      </c>
      <c r="BK385" s="173">
        <f>BK386</f>
        <v>0</v>
      </c>
    </row>
    <row r="386" spans="1:65" s="2" customFormat="1" ht="24">
      <c r="A386" s="36"/>
      <c r="B386" s="37"/>
      <c r="C386" s="176" t="s">
        <v>726</v>
      </c>
      <c r="D386" s="176" t="s">
        <v>142</v>
      </c>
      <c r="E386" s="177" t="s">
        <v>1604</v>
      </c>
      <c r="F386" s="178" t="s">
        <v>1605</v>
      </c>
      <c r="G386" s="179" t="s">
        <v>292</v>
      </c>
      <c r="H386" s="180">
        <v>112.97</v>
      </c>
      <c r="I386" s="181"/>
      <c r="J386" s="182">
        <f>ROUND(I386*H386,2)</f>
        <v>0</v>
      </c>
      <c r="K386" s="178" t="s">
        <v>146</v>
      </c>
      <c r="L386" s="41"/>
      <c r="M386" s="250" t="s">
        <v>19</v>
      </c>
      <c r="N386" s="251" t="s">
        <v>43</v>
      </c>
      <c r="O386" s="252"/>
      <c r="P386" s="253">
        <f>O386*H386</f>
        <v>0</v>
      </c>
      <c r="Q386" s="253">
        <v>0</v>
      </c>
      <c r="R386" s="253">
        <f>Q386*H386</f>
        <v>0</v>
      </c>
      <c r="S386" s="253">
        <v>0</v>
      </c>
      <c r="T386" s="254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7" t="s">
        <v>147</v>
      </c>
      <c r="AT386" s="187" t="s">
        <v>142</v>
      </c>
      <c r="AU386" s="187" t="s">
        <v>82</v>
      </c>
      <c r="AY386" s="19" t="s">
        <v>140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9" t="s">
        <v>80</v>
      </c>
      <c r="BK386" s="188">
        <f>ROUND(I386*H386,2)</f>
        <v>0</v>
      </c>
      <c r="BL386" s="19" t="s">
        <v>147</v>
      </c>
      <c r="BM386" s="187" t="s">
        <v>1606</v>
      </c>
    </row>
    <row r="387" spans="1:31" s="2" customFormat="1" ht="6.95" customHeight="1">
      <c r="A387" s="36"/>
      <c r="B387" s="49"/>
      <c r="C387" s="50"/>
      <c r="D387" s="50"/>
      <c r="E387" s="50"/>
      <c r="F387" s="50"/>
      <c r="G387" s="50"/>
      <c r="H387" s="50"/>
      <c r="I387" s="50"/>
      <c r="J387" s="50"/>
      <c r="K387" s="50"/>
      <c r="L387" s="41"/>
      <c r="M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</row>
  </sheetData>
  <sheetProtection algorithmName="SHA-512" hashValue="yVlmvIYcs/738/vzInNYf4hKtYF66SF8yvXZaw/P6gSCDMkZkQ/POFWoluJrliHeucRPXsUGIO0Q5hziIfGErg==" saltValue="YMLtmM1nDZk6CuDHEXO80Q5EZwegPUfME/JwyCtJ7OnByCA6EEti5RoH21e6zM9EPwX9BKWB63chjOtky+rLyw==" spinCount="100000" sheet="1" objects="1" scenarios="1" formatColumns="0" formatRows="0" autoFilter="0"/>
  <autoFilter ref="C88:K386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89</v>
      </c>
      <c r="AZ2" s="103" t="s">
        <v>49</v>
      </c>
      <c r="BA2" s="103" t="s">
        <v>101</v>
      </c>
      <c r="BB2" s="103" t="s">
        <v>95</v>
      </c>
      <c r="BC2" s="103" t="s">
        <v>102</v>
      </c>
      <c r="BD2" s="103" t="s">
        <v>82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82</v>
      </c>
    </row>
    <row r="4" spans="2:46" s="1" customFormat="1" ht="24.95" customHeight="1">
      <c r="B4" s="22"/>
      <c r="D4" s="106" t="s">
        <v>100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90" t="str">
        <f>'Rekapitulace stavby'!K6</f>
        <v>Mnichovo Hradiště, ul. Víta Nejedlého - Obnova vodovodu a kanalizace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8" t="s">
        <v>106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1607</v>
      </c>
      <c r="F9" s="393"/>
      <c r="G9" s="393"/>
      <c r="H9" s="393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30. 4. 2021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tr">
        <f>IF('Rekapitulace stavby'!AN10="","",'Rekapitulace stavby'!AN10)</f>
        <v/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tr">
        <f>IF('Rekapitulace stavby'!E11="","",'Rekapitulace stavby'!E11)</f>
        <v>Vodovody a kanalizace Mladá Boleslav a.s.</v>
      </c>
      <c r="F15" s="36"/>
      <c r="G15" s="36"/>
      <c r="H15" s="36"/>
      <c r="I15" s="108" t="s">
        <v>28</v>
      </c>
      <c r="J15" s="110" t="str">
        <f>IF('Rekapitulace stavby'!AN11="","",'Rekapitulace stavby'!AN11)</f>
        <v/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29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8" t="s">
        <v>28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31</v>
      </c>
      <c r="E20" s="36"/>
      <c r="F20" s="36"/>
      <c r="G20" s="36"/>
      <c r="H20" s="36"/>
      <c r="I20" s="108" t="s">
        <v>26</v>
      </c>
      <c r="J20" s="110" t="str">
        <f>IF('Rekapitulace stavby'!AN16="","",'Rekapitulace stavby'!AN16)</f>
        <v/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RYVE projekt s.r.o. Ústí nad Labem </v>
      </c>
      <c r="F21" s="36"/>
      <c r="G21" s="36"/>
      <c r="H21" s="36"/>
      <c r="I21" s="108" t="s">
        <v>28</v>
      </c>
      <c r="J21" s="110" t="str">
        <f>IF('Rekapitulace stavby'!AN17="","",'Rekapitulace stavby'!AN17)</f>
        <v/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34</v>
      </c>
      <c r="E23" s="36"/>
      <c r="F23" s="36"/>
      <c r="G23" s="36"/>
      <c r="H23" s="36"/>
      <c r="I23" s="108" t="s">
        <v>26</v>
      </c>
      <c r="J23" s="110" t="s">
        <v>19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35</v>
      </c>
      <c r="F24" s="36"/>
      <c r="G24" s="36"/>
      <c r="H24" s="36"/>
      <c r="I24" s="108" t="s">
        <v>28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36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96" t="s">
        <v>19</v>
      </c>
      <c r="F27" s="396"/>
      <c r="G27" s="396"/>
      <c r="H27" s="39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38</v>
      </c>
      <c r="E30" s="36"/>
      <c r="F30" s="36"/>
      <c r="G30" s="36"/>
      <c r="H30" s="36"/>
      <c r="I30" s="36"/>
      <c r="J30" s="117">
        <f>ROUND(J83,2)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40</v>
      </c>
      <c r="G32" s="36"/>
      <c r="H32" s="36"/>
      <c r="I32" s="118" t="s">
        <v>39</v>
      </c>
      <c r="J32" s="118" t="s">
        <v>41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42</v>
      </c>
      <c r="E33" s="108" t="s">
        <v>43</v>
      </c>
      <c r="F33" s="120">
        <f>ROUND((SUM(BE83:BE131)),2)</f>
        <v>0</v>
      </c>
      <c r="G33" s="36"/>
      <c r="H33" s="36"/>
      <c r="I33" s="121">
        <v>0.21</v>
      </c>
      <c r="J33" s="120">
        <f>ROUND(((SUM(BE83:BE131))*I33),2)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44</v>
      </c>
      <c r="F34" s="120">
        <f>ROUND((SUM(BF83:BF131)),2)</f>
        <v>0</v>
      </c>
      <c r="G34" s="36"/>
      <c r="H34" s="36"/>
      <c r="I34" s="121">
        <v>0.15</v>
      </c>
      <c r="J34" s="120">
        <f>ROUND(((SUM(BF83:BF131))*I34),2)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45</v>
      </c>
      <c r="F35" s="120">
        <f>ROUND((SUM(BG83:BG131)),2)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46</v>
      </c>
      <c r="F36" s="120">
        <f>ROUND((SUM(BH83:BH131)),2)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47</v>
      </c>
      <c r="F37" s="120">
        <f>ROUND((SUM(BI83:BI131)),2)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Mnichovo Hradiště, ul. Víta Nejedlého - Obnova vodovodu a kanalizace</v>
      </c>
      <c r="F48" s="398"/>
      <c r="G48" s="398"/>
      <c r="H48" s="398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0" t="str">
        <f>E9</f>
        <v>03 - Obnova povrchů KSÚS Středočeského kraje a obnova náměstí</v>
      </c>
      <c r="F50" s="399"/>
      <c r="G50" s="399"/>
      <c r="H50" s="399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Mnichovo Hradiště</v>
      </c>
      <c r="G52" s="38"/>
      <c r="H52" s="38"/>
      <c r="I52" s="31" t="s">
        <v>23</v>
      </c>
      <c r="J52" s="61" t="str">
        <f>IF(J12="","",J12)</f>
        <v>30. 4. 2021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Vodovody a kanalizace Mladá Boleslav a.s.</v>
      </c>
      <c r="G54" s="38"/>
      <c r="H54" s="38"/>
      <c r="I54" s="31" t="s">
        <v>31</v>
      </c>
      <c r="J54" s="34" t="str">
        <f>E21</f>
        <v xml:space="preserve">RYVE projekt s.r.o. Ústí nad Labem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 Eva Sochorová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70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111</v>
      </c>
    </row>
    <row r="60" spans="2:12" s="9" customFormat="1" ht="24.95" customHeight="1">
      <c r="B60" s="137"/>
      <c r="C60" s="138"/>
      <c r="D60" s="139" t="s">
        <v>112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" customHeight="1">
      <c r="B61" s="143"/>
      <c r="C61" s="144"/>
      <c r="D61" s="145" t="s">
        <v>113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" customHeight="1">
      <c r="B62" s="143"/>
      <c r="C62" s="144"/>
      <c r="D62" s="145" t="s">
        <v>116</v>
      </c>
      <c r="E62" s="146"/>
      <c r="F62" s="146"/>
      <c r="G62" s="146"/>
      <c r="H62" s="146"/>
      <c r="I62" s="146"/>
      <c r="J62" s="147">
        <f>J110</f>
        <v>0</v>
      </c>
      <c r="K62" s="144"/>
      <c r="L62" s="148"/>
    </row>
    <row r="63" spans="2:12" s="10" customFormat="1" ht="19.9" customHeight="1">
      <c r="B63" s="143"/>
      <c r="C63" s="144"/>
      <c r="D63" s="145" t="s">
        <v>121</v>
      </c>
      <c r="E63" s="146"/>
      <c r="F63" s="146"/>
      <c r="G63" s="146"/>
      <c r="H63" s="146"/>
      <c r="I63" s="146"/>
      <c r="J63" s="147">
        <f>J124</f>
        <v>0</v>
      </c>
      <c r="K63" s="144"/>
      <c r="L63" s="148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9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125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97" t="str">
        <f>E7</f>
        <v>Mnichovo Hradiště, ul. Víta Nejedlého - Obnova vodovodu a kanalizace</v>
      </c>
      <c r="F73" s="398"/>
      <c r="G73" s="398"/>
      <c r="H73" s="39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106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50" t="str">
        <f>E9</f>
        <v>03 - Obnova povrchů KSÚS Středočeského kraje a obnova náměstí</v>
      </c>
      <c r="F75" s="399"/>
      <c r="G75" s="399"/>
      <c r="H75" s="399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Mnichovo Hradiště</v>
      </c>
      <c r="G77" s="38"/>
      <c r="H77" s="38"/>
      <c r="I77" s="31" t="s">
        <v>23</v>
      </c>
      <c r="J77" s="61" t="str">
        <f>IF(J12="","",J12)</f>
        <v>30. 4. 2021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1" t="s">
        <v>25</v>
      </c>
      <c r="D79" s="38"/>
      <c r="E79" s="38"/>
      <c r="F79" s="29" t="str">
        <f>E15</f>
        <v>Vodovody a kanalizace Mladá Boleslav a.s.</v>
      </c>
      <c r="G79" s="38"/>
      <c r="H79" s="38"/>
      <c r="I79" s="31" t="s">
        <v>31</v>
      </c>
      <c r="J79" s="34" t="str">
        <f>E21</f>
        <v xml:space="preserve">RYVE projekt s.r.o. Ústí nad Labem 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>Ing. Eva Sochorová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9"/>
      <c r="B82" s="150"/>
      <c r="C82" s="151" t="s">
        <v>126</v>
      </c>
      <c r="D82" s="152" t="s">
        <v>57</v>
      </c>
      <c r="E82" s="152" t="s">
        <v>53</v>
      </c>
      <c r="F82" s="152" t="s">
        <v>54</v>
      </c>
      <c r="G82" s="152" t="s">
        <v>127</v>
      </c>
      <c r="H82" s="152" t="s">
        <v>128</v>
      </c>
      <c r="I82" s="152" t="s">
        <v>129</v>
      </c>
      <c r="J82" s="152" t="s">
        <v>110</v>
      </c>
      <c r="K82" s="153" t="s">
        <v>130</v>
      </c>
      <c r="L82" s="154"/>
      <c r="M82" s="70" t="s">
        <v>19</v>
      </c>
      <c r="N82" s="71" t="s">
        <v>42</v>
      </c>
      <c r="O82" s="71" t="s">
        <v>131</v>
      </c>
      <c r="P82" s="71" t="s">
        <v>132</v>
      </c>
      <c r="Q82" s="71" t="s">
        <v>133</v>
      </c>
      <c r="R82" s="71" t="s">
        <v>134</v>
      </c>
      <c r="S82" s="71" t="s">
        <v>135</v>
      </c>
      <c r="T82" s="72" t="s">
        <v>136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9" customHeight="1">
      <c r="A83" s="36"/>
      <c r="B83" s="37"/>
      <c r="C83" s="77" t="s">
        <v>137</v>
      </c>
      <c r="D83" s="38"/>
      <c r="E83" s="38"/>
      <c r="F83" s="38"/>
      <c r="G83" s="38"/>
      <c r="H83" s="38"/>
      <c r="I83" s="38"/>
      <c r="J83" s="155">
        <f>BK83</f>
        <v>0</v>
      </c>
      <c r="K83" s="38"/>
      <c r="L83" s="41"/>
      <c r="M83" s="73"/>
      <c r="N83" s="156"/>
      <c r="O83" s="74"/>
      <c r="P83" s="157">
        <f>P84</f>
        <v>0</v>
      </c>
      <c r="Q83" s="74"/>
      <c r="R83" s="157">
        <f>R84</f>
        <v>0</v>
      </c>
      <c r="S83" s="74"/>
      <c r="T83" s="158">
        <f>T84</f>
        <v>554.50372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111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71</v>
      </c>
      <c r="E84" s="163" t="s">
        <v>138</v>
      </c>
      <c r="F84" s="163" t="s">
        <v>139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P85+P110+P124</f>
        <v>0</v>
      </c>
      <c r="Q84" s="168"/>
      <c r="R84" s="169">
        <f>R85+R110+R124</f>
        <v>0</v>
      </c>
      <c r="S84" s="168"/>
      <c r="T84" s="170">
        <f>T85+T110+T124</f>
        <v>554.50372</v>
      </c>
      <c r="AR84" s="171" t="s">
        <v>80</v>
      </c>
      <c r="AT84" s="172" t="s">
        <v>71</v>
      </c>
      <c r="AU84" s="172" t="s">
        <v>72</v>
      </c>
      <c r="AY84" s="171" t="s">
        <v>140</v>
      </c>
      <c r="BK84" s="173">
        <f>BK85+BK110+BK124</f>
        <v>0</v>
      </c>
    </row>
    <row r="85" spans="2:63" s="12" customFormat="1" ht="22.9" customHeight="1">
      <c r="B85" s="160"/>
      <c r="C85" s="161"/>
      <c r="D85" s="162" t="s">
        <v>71</v>
      </c>
      <c r="E85" s="174" t="s">
        <v>80</v>
      </c>
      <c r="F85" s="174" t="s">
        <v>141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SUM(P86:P109)</f>
        <v>0</v>
      </c>
      <c r="Q85" s="168"/>
      <c r="R85" s="169">
        <f>SUM(R86:R109)</f>
        <v>0</v>
      </c>
      <c r="S85" s="168"/>
      <c r="T85" s="170">
        <f>SUM(T86:T109)</f>
        <v>554.50372</v>
      </c>
      <c r="AR85" s="171" t="s">
        <v>80</v>
      </c>
      <c r="AT85" s="172" t="s">
        <v>71</v>
      </c>
      <c r="AU85" s="172" t="s">
        <v>80</v>
      </c>
      <c r="AY85" s="171" t="s">
        <v>140</v>
      </c>
      <c r="BK85" s="173">
        <f>SUM(BK86:BK109)</f>
        <v>0</v>
      </c>
    </row>
    <row r="86" spans="1:65" s="2" customFormat="1" ht="33" customHeight="1">
      <c r="A86" s="36"/>
      <c r="B86" s="37"/>
      <c r="C86" s="176" t="s">
        <v>80</v>
      </c>
      <c r="D86" s="176" t="s">
        <v>142</v>
      </c>
      <c r="E86" s="177" t="s">
        <v>1608</v>
      </c>
      <c r="F86" s="178" t="s">
        <v>1609</v>
      </c>
      <c r="G86" s="179" t="s">
        <v>145</v>
      </c>
      <c r="H86" s="180">
        <v>111.9</v>
      </c>
      <c r="I86" s="181"/>
      <c r="J86" s="182">
        <f>ROUND(I86*H86,2)</f>
        <v>0</v>
      </c>
      <c r="K86" s="178" t="s">
        <v>146</v>
      </c>
      <c r="L86" s="41"/>
      <c r="M86" s="183" t="s">
        <v>19</v>
      </c>
      <c r="N86" s="184" t="s">
        <v>43</v>
      </c>
      <c r="O86" s="66"/>
      <c r="P86" s="185">
        <f>O86*H86</f>
        <v>0</v>
      </c>
      <c r="Q86" s="185">
        <v>0</v>
      </c>
      <c r="R86" s="185">
        <f>Q86*H86</f>
        <v>0</v>
      </c>
      <c r="S86" s="185">
        <v>0.098</v>
      </c>
      <c r="T86" s="186">
        <f>S86*H86</f>
        <v>10.9662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147</v>
      </c>
      <c r="AT86" s="187" t="s">
        <v>142</v>
      </c>
      <c r="AU86" s="187" t="s">
        <v>82</v>
      </c>
      <c r="AY86" s="19" t="s">
        <v>140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9" t="s">
        <v>80</v>
      </c>
      <c r="BK86" s="188">
        <f>ROUND(I86*H86,2)</f>
        <v>0</v>
      </c>
      <c r="BL86" s="19" t="s">
        <v>147</v>
      </c>
      <c r="BM86" s="187" t="s">
        <v>1610</v>
      </c>
    </row>
    <row r="87" spans="2:51" s="15" customFormat="1" ht="11.25">
      <c r="B87" s="212"/>
      <c r="C87" s="213"/>
      <c r="D87" s="191" t="s">
        <v>149</v>
      </c>
      <c r="E87" s="214" t="s">
        <v>19</v>
      </c>
      <c r="F87" s="215" t="s">
        <v>409</v>
      </c>
      <c r="G87" s="213"/>
      <c r="H87" s="214" t="s">
        <v>19</v>
      </c>
      <c r="I87" s="216"/>
      <c r="J87" s="213"/>
      <c r="K87" s="213"/>
      <c r="L87" s="217"/>
      <c r="M87" s="218"/>
      <c r="N87" s="219"/>
      <c r="O87" s="219"/>
      <c r="P87" s="219"/>
      <c r="Q87" s="219"/>
      <c r="R87" s="219"/>
      <c r="S87" s="219"/>
      <c r="T87" s="220"/>
      <c r="AT87" s="221" t="s">
        <v>149</v>
      </c>
      <c r="AU87" s="221" t="s">
        <v>82</v>
      </c>
      <c r="AV87" s="15" t="s">
        <v>80</v>
      </c>
      <c r="AW87" s="15" t="s">
        <v>33</v>
      </c>
      <c r="AX87" s="15" t="s">
        <v>72</v>
      </c>
      <c r="AY87" s="221" t="s">
        <v>140</v>
      </c>
    </row>
    <row r="88" spans="2:51" s="13" customFormat="1" ht="11.25">
      <c r="B88" s="189"/>
      <c r="C88" s="190"/>
      <c r="D88" s="191" t="s">
        <v>149</v>
      </c>
      <c r="E88" s="192" t="s">
        <v>19</v>
      </c>
      <c r="F88" s="193" t="s">
        <v>1611</v>
      </c>
      <c r="G88" s="190"/>
      <c r="H88" s="194">
        <v>45.96</v>
      </c>
      <c r="I88" s="195"/>
      <c r="J88" s="190"/>
      <c r="K88" s="190"/>
      <c r="L88" s="196"/>
      <c r="M88" s="197"/>
      <c r="N88" s="198"/>
      <c r="O88" s="198"/>
      <c r="P88" s="198"/>
      <c r="Q88" s="198"/>
      <c r="R88" s="198"/>
      <c r="S88" s="198"/>
      <c r="T88" s="199"/>
      <c r="AT88" s="200" t="s">
        <v>149</v>
      </c>
      <c r="AU88" s="200" t="s">
        <v>82</v>
      </c>
      <c r="AV88" s="13" t="s">
        <v>82</v>
      </c>
      <c r="AW88" s="13" t="s">
        <v>33</v>
      </c>
      <c r="AX88" s="13" t="s">
        <v>72</v>
      </c>
      <c r="AY88" s="200" t="s">
        <v>140</v>
      </c>
    </row>
    <row r="89" spans="2:51" s="13" customFormat="1" ht="11.25">
      <c r="B89" s="189"/>
      <c r="C89" s="190"/>
      <c r="D89" s="191" t="s">
        <v>149</v>
      </c>
      <c r="E89" s="192" t="s">
        <v>19</v>
      </c>
      <c r="F89" s="193" t="s">
        <v>1612</v>
      </c>
      <c r="G89" s="190"/>
      <c r="H89" s="194">
        <v>65.94</v>
      </c>
      <c r="I89" s="195"/>
      <c r="J89" s="190"/>
      <c r="K89" s="190"/>
      <c r="L89" s="196"/>
      <c r="M89" s="197"/>
      <c r="N89" s="198"/>
      <c r="O89" s="198"/>
      <c r="P89" s="198"/>
      <c r="Q89" s="198"/>
      <c r="R89" s="198"/>
      <c r="S89" s="198"/>
      <c r="T89" s="199"/>
      <c r="AT89" s="200" t="s">
        <v>149</v>
      </c>
      <c r="AU89" s="200" t="s">
        <v>82</v>
      </c>
      <c r="AV89" s="13" t="s">
        <v>82</v>
      </c>
      <c r="AW89" s="13" t="s">
        <v>33</v>
      </c>
      <c r="AX89" s="13" t="s">
        <v>72</v>
      </c>
      <c r="AY89" s="200" t="s">
        <v>140</v>
      </c>
    </row>
    <row r="90" spans="2:51" s="14" customFormat="1" ht="11.25">
      <c r="B90" s="201"/>
      <c r="C90" s="202"/>
      <c r="D90" s="191" t="s">
        <v>149</v>
      </c>
      <c r="E90" s="203" t="s">
        <v>19</v>
      </c>
      <c r="F90" s="204" t="s">
        <v>157</v>
      </c>
      <c r="G90" s="202"/>
      <c r="H90" s="205">
        <v>111.9</v>
      </c>
      <c r="I90" s="206"/>
      <c r="J90" s="202"/>
      <c r="K90" s="202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149</v>
      </c>
      <c r="AU90" s="211" t="s">
        <v>82</v>
      </c>
      <c r="AV90" s="14" t="s">
        <v>147</v>
      </c>
      <c r="AW90" s="14" t="s">
        <v>33</v>
      </c>
      <c r="AX90" s="14" t="s">
        <v>80</v>
      </c>
      <c r="AY90" s="211" t="s">
        <v>140</v>
      </c>
    </row>
    <row r="91" spans="1:65" s="2" customFormat="1" ht="36">
      <c r="A91" s="36"/>
      <c r="B91" s="37"/>
      <c r="C91" s="176" t="s">
        <v>82</v>
      </c>
      <c r="D91" s="176" t="s">
        <v>142</v>
      </c>
      <c r="E91" s="177" t="s">
        <v>1613</v>
      </c>
      <c r="F91" s="178" t="s">
        <v>1614</v>
      </c>
      <c r="G91" s="179" t="s">
        <v>145</v>
      </c>
      <c r="H91" s="180">
        <v>993.44</v>
      </c>
      <c r="I91" s="181"/>
      <c r="J91" s="182">
        <f>ROUND(I91*H91,2)</f>
        <v>0</v>
      </c>
      <c r="K91" s="178" t="s">
        <v>146</v>
      </c>
      <c r="L91" s="41"/>
      <c r="M91" s="183" t="s">
        <v>19</v>
      </c>
      <c r="N91" s="184" t="s">
        <v>43</v>
      </c>
      <c r="O91" s="66"/>
      <c r="P91" s="185">
        <f>O91*H91</f>
        <v>0</v>
      </c>
      <c r="Q91" s="185">
        <v>0</v>
      </c>
      <c r="R91" s="185">
        <f>Q91*H91</f>
        <v>0</v>
      </c>
      <c r="S91" s="185">
        <v>0.22</v>
      </c>
      <c r="T91" s="186">
        <f>S91*H91</f>
        <v>218.5568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147</v>
      </c>
      <c r="AT91" s="187" t="s">
        <v>142</v>
      </c>
      <c r="AU91" s="187" t="s">
        <v>82</v>
      </c>
      <c r="AY91" s="19" t="s">
        <v>140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80</v>
      </c>
      <c r="BK91" s="188">
        <f>ROUND(I91*H91,2)</f>
        <v>0</v>
      </c>
      <c r="BL91" s="19" t="s">
        <v>147</v>
      </c>
      <c r="BM91" s="187" t="s">
        <v>1615</v>
      </c>
    </row>
    <row r="92" spans="2:51" s="15" customFormat="1" ht="11.25">
      <c r="B92" s="212"/>
      <c r="C92" s="213"/>
      <c r="D92" s="191" t="s">
        <v>149</v>
      </c>
      <c r="E92" s="214" t="s">
        <v>19</v>
      </c>
      <c r="F92" s="215" t="s">
        <v>409</v>
      </c>
      <c r="G92" s="213"/>
      <c r="H92" s="214" t="s">
        <v>19</v>
      </c>
      <c r="I92" s="216"/>
      <c r="J92" s="213"/>
      <c r="K92" s="213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149</v>
      </c>
      <c r="AU92" s="221" t="s">
        <v>82</v>
      </c>
      <c r="AV92" s="15" t="s">
        <v>80</v>
      </c>
      <c r="AW92" s="15" t="s">
        <v>33</v>
      </c>
      <c r="AX92" s="15" t="s">
        <v>72</v>
      </c>
      <c r="AY92" s="221" t="s">
        <v>140</v>
      </c>
    </row>
    <row r="93" spans="2:51" s="13" customFormat="1" ht="11.25">
      <c r="B93" s="189"/>
      <c r="C93" s="190"/>
      <c r="D93" s="191" t="s">
        <v>149</v>
      </c>
      <c r="E93" s="192" t="s">
        <v>19</v>
      </c>
      <c r="F93" s="193" t="s">
        <v>1616</v>
      </c>
      <c r="G93" s="190"/>
      <c r="H93" s="194">
        <v>55.85</v>
      </c>
      <c r="I93" s="195"/>
      <c r="J93" s="190"/>
      <c r="K93" s="190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149</v>
      </c>
      <c r="AU93" s="200" t="s">
        <v>82</v>
      </c>
      <c r="AV93" s="13" t="s">
        <v>82</v>
      </c>
      <c r="AW93" s="13" t="s">
        <v>33</v>
      </c>
      <c r="AX93" s="13" t="s">
        <v>72</v>
      </c>
      <c r="AY93" s="200" t="s">
        <v>140</v>
      </c>
    </row>
    <row r="94" spans="2:51" s="13" customFormat="1" ht="11.25">
      <c r="B94" s="189"/>
      <c r="C94" s="190"/>
      <c r="D94" s="191" t="s">
        <v>149</v>
      </c>
      <c r="E94" s="192" t="s">
        <v>19</v>
      </c>
      <c r="F94" s="193" t="s">
        <v>1617</v>
      </c>
      <c r="G94" s="190"/>
      <c r="H94" s="194">
        <v>63.56</v>
      </c>
      <c r="I94" s="195"/>
      <c r="J94" s="190"/>
      <c r="K94" s="190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149</v>
      </c>
      <c r="AU94" s="200" t="s">
        <v>82</v>
      </c>
      <c r="AV94" s="13" t="s">
        <v>82</v>
      </c>
      <c r="AW94" s="13" t="s">
        <v>33</v>
      </c>
      <c r="AX94" s="13" t="s">
        <v>72</v>
      </c>
      <c r="AY94" s="200" t="s">
        <v>140</v>
      </c>
    </row>
    <row r="95" spans="2:51" s="15" customFormat="1" ht="11.25">
      <c r="B95" s="212"/>
      <c r="C95" s="213"/>
      <c r="D95" s="191" t="s">
        <v>149</v>
      </c>
      <c r="E95" s="214" t="s">
        <v>19</v>
      </c>
      <c r="F95" s="215" t="s">
        <v>418</v>
      </c>
      <c r="G95" s="213"/>
      <c r="H95" s="214" t="s">
        <v>19</v>
      </c>
      <c r="I95" s="216"/>
      <c r="J95" s="213"/>
      <c r="K95" s="213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149</v>
      </c>
      <c r="AU95" s="221" t="s">
        <v>82</v>
      </c>
      <c r="AV95" s="15" t="s">
        <v>80</v>
      </c>
      <c r="AW95" s="15" t="s">
        <v>33</v>
      </c>
      <c r="AX95" s="15" t="s">
        <v>72</v>
      </c>
      <c r="AY95" s="221" t="s">
        <v>140</v>
      </c>
    </row>
    <row r="96" spans="2:51" s="13" customFormat="1" ht="11.25">
      <c r="B96" s="189"/>
      <c r="C96" s="190"/>
      <c r="D96" s="191" t="s">
        <v>149</v>
      </c>
      <c r="E96" s="192" t="s">
        <v>19</v>
      </c>
      <c r="F96" s="193" t="s">
        <v>1618</v>
      </c>
      <c r="G96" s="190"/>
      <c r="H96" s="194">
        <v>261.03</v>
      </c>
      <c r="I96" s="195"/>
      <c r="J96" s="190"/>
      <c r="K96" s="190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149</v>
      </c>
      <c r="AU96" s="200" t="s">
        <v>82</v>
      </c>
      <c r="AV96" s="13" t="s">
        <v>82</v>
      </c>
      <c r="AW96" s="13" t="s">
        <v>33</v>
      </c>
      <c r="AX96" s="13" t="s">
        <v>72</v>
      </c>
      <c r="AY96" s="200" t="s">
        <v>140</v>
      </c>
    </row>
    <row r="97" spans="2:51" s="16" customFormat="1" ht="11.25">
      <c r="B97" s="239"/>
      <c r="C97" s="240"/>
      <c r="D97" s="191" t="s">
        <v>149</v>
      </c>
      <c r="E97" s="241" t="s">
        <v>19</v>
      </c>
      <c r="F97" s="242" t="s">
        <v>1304</v>
      </c>
      <c r="G97" s="240"/>
      <c r="H97" s="243">
        <v>380.44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149</v>
      </c>
      <c r="AU97" s="249" t="s">
        <v>82</v>
      </c>
      <c r="AV97" s="16" t="s">
        <v>158</v>
      </c>
      <c r="AW97" s="16" t="s">
        <v>33</v>
      </c>
      <c r="AX97" s="16" t="s">
        <v>72</v>
      </c>
      <c r="AY97" s="249" t="s">
        <v>140</v>
      </c>
    </row>
    <row r="98" spans="2:51" s="15" customFormat="1" ht="11.25">
      <c r="B98" s="212"/>
      <c r="C98" s="213"/>
      <c r="D98" s="191" t="s">
        <v>149</v>
      </c>
      <c r="E98" s="214" t="s">
        <v>19</v>
      </c>
      <c r="F98" s="215" t="s">
        <v>1619</v>
      </c>
      <c r="G98" s="213"/>
      <c r="H98" s="214" t="s">
        <v>19</v>
      </c>
      <c r="I98" s="216"/>
      <c r="J98" s="213"/>
      <c r="K98" s="213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149</v>
      </c>
      <c r="AU98" s="221" t="s">
        <v>82</v>
      </c>
      <c r="AV98" s="15" t="s">
        <v>80</v>
      </c>
      <c r="AW98" s="15" t="s">
        <v>33</v>
      </c>
      <c r="AX98" s="15" t="s">
        <v>72</v>
      </c>
      <c r="AY98" s="221" t="s">
        <v>140</v>
      </c>
    </row>
    <row r="99" spans="2:51" s="13" customFormat="1" ht="11.25">
      <c r="B99" s="189"/>
      <c r="C99" s="190"/>
      <c r="D99" s="191" t="s">
        <v>149</v>
      </c>
      <c r="E99" s="192" t="s">
        <v>19</v>
      </c>
      <c r="F99" s="193" t="s">
        <v>1620</v>
      </c>
      <c r="G99" s="190"/>
      <c r="H99" s="194">
        <v>613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149</v>
      </c>
      <c r="AU99" s="200" t="s">
        <v>82</v>
      </c>
      <c r="AV99" s="13" t="s">
        <v>82</v>
      </c>
      <c r="AW99" s="13" t="s">
        <v>33</v>
      </c>
      <c r="AX99" s="13" t="s">
        <v>72</v>
      </c>
      <c r="AY99" s="200" t="s">
        <v>140</v>
      </c>
    </row>
    <row r="100" spans="2:51" s="14" customFormat="1" ht="11.25">
      <c r="B100" s="201"/>
      <c r="C100" s="202"/>
      <c r="D100" s="191" t="s">
        <v>149</v>
      </c>
      <c r="E100" s="203" t="s">
        <v>19</v>
      </c>
      <c r="F100" s="204" t="s">
        <v>157</v>
      </c>
      <c r="G100" s="202"/>
      <c r="H100" s="205">
        <v>993.44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149</v>
      </c>
      <c r="AU100" s="211" t="s">
        <v>82</v>
      </c>
      <c r="AV100" s="14" t="s">
        <v>147</v>
      </c>
      <c r="AW100" s="14" t="s">
        <v>33</v>
      </c>
      <c r="AX100" s="14" t="s">
        <v>80</v>
      </c>
      <c r="AY100" s="211" t="s">
        <v>140</v>
      </c>
    </row>
    <row r="101" spans="1:65" s="2" customFormat="1" ht="36">
      <c r="A101" s="36"/>
      <c r="B101" s="37"/>
      <c r="C101" s="176" t="s">
        <v>158</v>
      </c>
      <c r="D101" s="176" t="s">
        <v>142</v>
      </c>
      <c r="E101" s="177" t="s">
        <v>1621</v>
      </c>
      <c r="F101" s="178" t="s">
        <v>1622</v>
      </c>
      <c r="G101" s="179" t="s">
        <v>145</v>
      </c>
      <c r="H101" s="180">
        <v>1028.42</v>
      </c>
      <c r="I101" s="181"/>
      <c r="J101" s="182">
        <f>ROUND(I101*H101,2)</f>
        <v>0</v>
      </c>
      <c r="K101" s="178" t="s">
        <v>146</v>
      </c>
      <c r="L101" s="41"/>
      <c r="M101" s="183" t="s">
        <v>19</v>
      </c>
      <c r="N101" s="184" t="s">
        <v>43</v>
      </c>
      <c r="O101" s="66"/>
      <c r="P101" s="185">
        <f>O101*H101</f>
        <v>0</v>
      </c>
      <c r="Q101" s="185">
        <v>0</v>
      </c>
      <c r="R101" s="185">
        <f>Q101*H101</f>
        <v>0</v>
      </c>
      <c r="S101" s="185">
        <v>0.316</v>
      </c>
      <c r="T101" s="186">
        <f>S101*H101</f>
        <v>324.98072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7" t="s">
        <v>147</v>
      </c>
      <c r="AT101" s="187" t="s">
        <v>142</v>
      </c>
      <c r="AU101" s="187" t="s">
        <v>82</v>
      </c>
      <c r="AY101" s="19" t="s">
        <v>140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9" t="s">
        <v>80</v>
      </c>
      <c r="BK101" s="188">
        <f>ROUND(I101*H101,2)</f>
        <v>0</v>
      </c>
      <c r="BL101" s="19" t="s">
        <v>147</v>
      </c>
      <c r="BM101" s="187" t="s">
        <v>1623</v>
      </c>
    </row>
    <row r="102" spans="2:51" s="15" customFormat="1" ht="11.25">
      <c r="B102" s="212"/>
      <c r="C102" s="213"/>
      <c r="D102" s="191" t="s">
        <v>149</v>
      </c>
      <c r="E102" s="214" t="s">
        <v>19</v>
      </c>
      <c r="F102" s="215" t="s">
        <v>409</v>
      </c>
      <c r="G102" s="213"/>
      <c r="H102" s="214" t="s">
        <v>19</v>
      </c>
      <c r="I102" s="216"/>
      <c r="J102" s="213"/>
      <c r="K102" s="213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149</v>
      </c>
      <c r="AU102" s="221" t="s">
        <v>82</v>
      </c>
      <c r="AV102" s="15" t="s">
        <v>80</v>
      </c>
      <c r="AW102" s="15" t="s">
        <v>33</v>
      </c>
      <c r="AX102" s="15" t="s">
        <v>72</v>
      </c>
      <c r="AY102" s="221" t="s">
        <v>140</v>
      </c>
    </row>
    <row r="103" spans="2:51" s="13" customFormat="1" ht="11.25">
      <c r="B103" s="189"/>
      <c r="C103" s="190"/>
      <c r="D103" s="191" t="s">
        <v>149</v>
      </c>
      <c r="E103" s="192" t="s">
        <v>19</v>
      </c>
      <c r="F103" s="193" t="s">
        <v>1624</v>
      </c>
      <c r="G103" s="190"/>
      <c r="H103" s="194">
        <v>62.36</v>
      </c>
      <c r="I103" s="195"/>
      <c r="J103" s="190"/>
      <c r="K103" s="190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149</v>
      </c>
      <c r="AU103" s="200" t="s">
        <v>82</v>
      </c>
      <c r="AV103" s="13" t="s">
        <v>82</v>
      </c>
      <c r="AW103" s="13" t="s">
        <v>33</v>
      </c>
      <c r="AX103" s="13" t="s">
        <v>72</v>
      </c>
      <c r="AY103" s="200" t="s">
        <v>140</v>
      </c>
    </row>
    <row r="104" spans="2:51" s="13" customFormat="1" ht="11.25">
      <c r="B104" s="189"/>
      <c r="C104" s="190"/>
      <c r="D104" s="191" t="s">
        <v>149</v>
      </c>
      <c r="E104" s="192" t="s">
        <v>19</v>
      </c>
      <c r="F104" s="193" t="s">
        <v>1617</v>
      </c>
      <c r="G104" s="190"/>
      <c r="H104" s="194">
        <v>63.56</v>
      </c>
      <c r="I104" s="195"/>
      <c r="J104" s="190"/>
      <c r="K104" s="190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149</v>
      </c>
      <c r="AU104" s="200" t="s">
        <v>82</v>
      </c>
      <c r="AV104" s="13" t="s">
        <v>82</v>
      </c>
      <c r="AW104" s="13" t="s">
        <v>33</v>
      </c>
      <c r="AX104" s="13" t="s">
        <v>72</v>
      </c>
      <c r="AY104" s="200" t="s">
        <v>140</v>
      </c>
    </row>
    <row r="105" spans="2:51" s="16" customFormat="1" ht="11.25">
      <c r="B105" s="239"/>
      <c r="C105" s="240"/>
      <c r="D105" s="191" t="s">
        <v>149</v>
      </c>
      <c r="E105" s="241" t="s">
        <v>19</v>
      </c>
      <c r="F105" s="242" t="s">
        <v>1304</v>
      </c>
      <c r="G105" s="240"/>
      <c r="H105" s="243">
        <v>125.92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149</v>
      </c>
      <c r="AU105" s="249" t="s">
        <v>82</v>
      </c>
      <c r="AV105" s="16" t="s">
        <v>158</v>
      </c>
      <c r="AW105" s="16" t="s">
        <v>33</v>
      </c>
      <c r="AX105" s="16" t="s">
        <v>72</v>
      </c>
      <c r="AY105" s="249" t="s">
        <v>140</v>
      </c>
    </row>
    <row r="106" spans="2:51" s="15" customFormat="1" ht="11.25">
      <c r="B106" s="212"/>
      <c r="C106" s="213"/>
      <c r="D106" s="191" t="s">
        <v>149</v>
      </c>
      <c r="E106" s="214" t="s">
        <v>19</v>
      </c>
      <c r="F106" s="215" t="s">
        <v>1625</v>
      </c>
      <c r="G106" s="213"/>
      <c r="H106" s="214" t="s">
        <v>19</v>
      </c>
      <c r="I106" s="216"/>
      <c r="J106" s="213"/>
      <c r="K106" s="213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149</v>
      </c>
      <c r="AU106" s="221" t="s">
        <v>82</v>
      </c>
      <c r="AV106" s="15" t="s">
        <v>80</v>
      </c>
      <c r="AW106" s="15" t="s">
        <v>33</v>
      </c>
      <c r="AX106" s="15" t="s">
        <v>72</v>
      </c>
      <c r="AY106" s="221" t="s">
        <v>140</v>
      </c>
    </row>
    <row r="107" spans="2:51" s="13" customFormat="1" ht="11.25">
      <c r="B107" s="189"/>
      <c r="C107" s="190"/>
      <c r="D107" s="191" t="s">
        <v>149</v>
      </c>
      <c r="E107" s="192" t="s">
        <v>19</v>
      </c>
      <c r="F107" s="193" t="s">
        <v>1427</v>
      </c>
      <c r="G107" s="190"/>
      <c r="H107" s="194">
        <v>306.5</v>
      </c>
      <c r="I107" s="195"/>
      <c r="J107" s="190"/>
      <c r="K107" s="190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149</v>
      </c>
      <c r="AU107" s="200" t="s">
        <v>82</v>
      </c>
      <c r="AV107" s="13" t="s">
        <v>82</v>
      </c>
      <c r="AW107" s="13" t="s">
        <v>33</v>
      </c>
      <c r="AX107" s="13" t="s">
        <v>72</v>
      </c>
      <c r="AY107" s="200" t="s">
        <v>140</v>
      </c>
    </row>
    <row r="108" spans="2:51" s="13" customFormat="1" ht="11.25">
      <c r="B108" s="189"/>
      <c r="C108" s="190"/>
      <c r="D108" s="191" t="s">
        <v>149</v>
      </c>
      <c r="E108" s="192" t="s">
        <v>19</v>
      </c>
      <c r="F108" s="193" t="s">
        <v>1428</v>
      </c>
      <c r="G108" s="190"/>
      <c r="H108" s="194">
        <v>596</v>
      </c>
      <c r="I108" s="195"/>
      <c r="J108" s="190"/>
      <c r="K108" s="190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149</v>
      </c>
      <c r="AU108" s="200" t="s">
        <v>82</v>
      </c>
      <c r="AV108" s="13" t="s">
        <v>82</v>
      </c>
      <c r="AW108" s="13" t="s">
        <v>33</v>
      </c>
      <c r="AX108" s="13" t="s">
        <v>72</v>
      </c>
      <c r="AY108" s="200" t="s">
        <v>140</v>
      </c>
    </row>
    <row r="109" spans="2:51" s="14" customFormat="1" ht="11.25">
      <c r="B109" s="201"/>
      <c r="C109" s="202"/>
      <c r="D109" s="191" t="s">
        <v>149</v>
      </c>
      <c r="E109" s="203" t="s">
        <v>19</v>
      </c>
      <c r="F109" s="204" t="s">
        <v>157</v>
      </c>
      <c r="G109" s="202"/>
      <c r="H109" s="205">
        <v>1028.42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149</v>
      </c>
      <c r="AU109" s="211" t="s">
        <v>82</v>
      </c>
      <c r="AV109" s="14" t="s">
        <v>147</v>
      </c>
      <c r="AW109" s="14" t="s">
        <v>33</v>
      </c>
      <c r="AX109" s="14" t="s">
        <v>80</v>
      </c>
      <c r="AY109" s="211" t="s">
        <v>140</v>
      </c>
    </row>
    <row r="110" spans="2:63" s="12" customFormat="1" ht="22.9" customHeight="1">
      <c r="B110" s="160"/>
      <c r="C110" s="161"/>
      <c r="D110" s="162" t="s">
        <v>71</v>
      </c>
      <c r="E110" s="174" t="s">
        <v>167</v>
      </c>
      <c r="F110" s="174" t="s">
        <v>393</v>
      </c>
      <c r="G110" s="161"/>
      <c r="H110" s="161"/>
      <c r="I110" s="164"/>
      <c r="J110" s="175">
        <f>BK110</f>
        <v>0</v>
      </c>
      <c r="K110" s="161"/>
      <c r="L110" s="166"/>
      <c r="M110" s="167"/>
      <c r="N110" s="168"/>
      <c r="O110" s="168"/>
      <c r="P110" s="169">
        <f>SUM(P111:P123)</f>
        <v>0</v>
      </c>
      <c r="Q110" s="168"/>
      <c r="R110" s="169">
        <f>SUM(R111:R123)</f>
        <v>0</v>
      </c>
      <c r="S110" s="168"/>
      <c r="T110" s="170">
        <f>SUM(T111:T123)</f>
        <v>0</v>
      </c>
      <c r="AR110" s="171" t="s">
        <v>80</v>
      </c>
      <c r="AT110" s="172" t="s">
        <v>71</v>
      </c>
      <c r="AU110" s="172" t="s">
        <v>80</v>
      </c>
      <c r="AY110" s="171" t="s">
        <v>140</v>
      </c>
      <c r="BK110" s="173">
        <f>SUM(BK111:BK123)</f>
        <v>0</v>
      </c>
    </row>
    <row r="111" spans="1:65" s="2" customFormat="1" ht="16.5" customHeight="1">
      <c r="A111" s="36"/>
      <c r="B111" s="37"/>
      <c r="C111" s="176" t="s">
        <v>147</v>
      </c>
      <c r="D111" s="176" t="s">
        <v>142</v>
      </c>
      <c r="E111" s="177" t="s">
        <v>400</v>
      </c>
      <c r="F111" s="178" t="s">
        <v>401</v>
      </c>
      <c r="G111" s="179" t="s">
        <v>145</v>
      </c>
      <c r="H111" s="180">
        <v>230.11</v>
      </c>
      <c r="I111" s="181"/>
      <c r="J111" s="182">
        <f>ROUND(I111*H111,2)</f>
        <v>0</v>
      </c>
      <c r="K111" s="178" t="s">
        <v>146</v>
      </c>
      <c r="L111" s="41"/>
      <c r="M111" s="183" t="s">
        <v>19</v>
      </c>
      <c r="N111" s="184" t="s">
        <v>43</v>
      </c>
      <c r="O111" s="66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147</v>
      </c>
      <c r="AT111" s="187" t="s">
        <v>142</v>
      </c>
      <c r="AU111" s="187" t="s">
        <v>82</v>
      </c>
      <c r="AY111" s="19" t="s">
        <v>140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80</v>
      </c>
      <c r="BK111" s="188">
        <f>ROUND(I111*H111,2)</f>
        <v>0</v>
      </c>
      <c r="BL111" s="19" t="s">
        <v>147</v>
      </c>
      <c r="BM111" s="187" t="s">
        <v>402</v>
      </c>
    </row>
    <row r="112" spans="2:51" s="13" customFormat="1" ht="11.25">
      <c r="B112" s="189"/>
      <c r="C112" s="190"/>
      <c r="D112" s="191" t="s">
        <v>149</v>
      </c>
      <c r="E112" s="192" t="s">
        <v>19</v>
      </c>
      <c r="F112" s="193" t="s">
        <v>1626</v>
      </c>
      <c r="G112" s="190"/>
      <c r="H112" s="194">
        <v>230.11</v>
      </c>
      <c r="I112" s="195"/>
      <c r="J112" s="190"/>
      <c r="K112" s="190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149</v>
      </c>
      <c r="AU112" s="200" t="s">
        <v>82</v>
      </c>
      <c r="AV112" s="13" t="s">
        <v>82</v>
      </c>
      <c r="AW112" s="13" t="s">
        <v>33</v>
      </c>
      <c r="AX112" s="13" t="s">
        <v>80</v>
      </c>
      <c r="AY112" s="200" t="s">
        <v>140</v>
      </c>
    </row>
    <row r="113" spans="1:65" s="2" customFormat="1" ht="24">
      <c r="A113" s="36"/>
      <c r="B113" s="37"/>
      <c r="C113" s="176" t="s">
        <v>167</v>
      </c>
      <c r="D113" s="176" t="s">
        <v>142</v>
      </c>
      <c r="E113" s="177" t="s">
        <v>426</v>
      </c>
      <c r="F113" s="178" t="s">
        <v>427</v>
      </c>
      <c r="G113" s="179" t="s">
        <v>145</v>
      </c>
      <c r="H113" s="180">
        <v>167.75</v>
      </c>
      <c r="I113" s="181"/>
      <c r="J113" s="182">
        <f>ROUND(I113*H113,2)</f>
        <v>0</v>
      </c>
      <c r="K113" s="178" t="s">
        <v>146</v>
      </c>
      <c r="L113" s="41"/>
      <c r="M113" s="183" t="s">
        <v>19</v>
      </c>
      <c r="N113" s="184" t="s">
        <v>43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147</v>
      </c>
      <c r="AT113" s="187" t="s">
        <v>142</v>
      </c>
      <c r="AU113" s="187" t="s">
        <v>82</v>
      </c>
      <c r="AY113" s="19" t="s">
        <v>140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80</v>
      </c>
      <c r="BK113" s="188">
        <f>ROUND(I113*H113,2)</f>
        <v>0</v>
      </c>
      <c r="BL113" s="19" t="s">
        <v>147</v>
      </c>
      <c r="BM113" s="187" t="s">
        <v>428</v>
      </c>
    </row>
    <row r="114" spans="2:51" s="13" customFormat="1" ht="11.25">
      <c r="B114" s="189"/>
      <c r="C114" s="190"/>
      <c r="D114" s="191" t="s">
        <v>149</v>
      </c>
      <c r="E114" s="192" t="s">
        <v>19</v>
      </c>
      <c r="F114" s="193" t="s">
        <v>1627</v>
      </c>
      <c r="G114" s="190"/>
      <c r="H114" s="194">
        <v>167.75</v>
      </c>
      <c r="I114" s="195"/>
      <c r="J114" s="190"/>
      <c r="K114" s="190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149</v>
      </c>
      <c r="AU114" s="200" t="s">
        <v>82</v>
      </c>
      <c r="AV114" s="13" t="s">
        <v>82</v>
      </c>
      <c r="AW114" s="13" t="s">
        <v>33</v>
      </c>
      <c r="AX114" s="13" t="s">
        <v>80</v>
      </c>
      <c r="AY114" s="200" t="s">
        <v>140</v>
      </c>
    </row>
    <row r="115" spans="1:65" s="2" customFormat="1" ht="24">
      <c r="A115" s="36"/>
      <c r="B115" s="37"/>
      <c r="C115" s="176" t="s">
        <v>172</v>
      </c>
      <c r="D115" s="176" t="s">
        <v>142</v>
      </c>
      <c r="E115" s="177" t="s">
        <v>432</v>
      </c>
      <c r="F115" s="178" t="s">
        <v>433</v>
      </c>
      <c r="G115" s="179" t="s">
        <v>145</v>
      </c>
      <c r="H115" s="180">
        <v>230.11</v>
      </c>
      <c r="I115" s="181"/>
      <c r="J115" s="182">
        <f>ROUND(I115*H115,2)</f>
        <v>0</v>
      </c>
      <c r="K115" s="178" t="s">
        <v>146</v>
      </c>
      <c r="L115" s="41"/>
      <c r="M115" s="183" t="s">
        <v>19</v>
      </c>
      <c r="N115" s="184" t="s">
        <v>43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147</v>
      </c>
      <c r="AT115" s="187" t="s">
        <v>142</v>
      </c>
      <c r="AU115" s="187" t="s">
        <v>82</v>
      </c>
      <c r="AY115" s="19" t="s">
        <v>140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80</v>
      </c>
      <c r="BK115" s="188">
        <f>ROUND(I115*H115,2)</f>
        <v>0</v>
      </c>
      <c r="BL115" s="19" t="s">
        <v>147</v>
      </c>
      <c r="BM115" s="187" t="s">
        <v>1628</v>
      </c>
    </row>
    <row r="116" spans="2:51" s="13" customFormat="1" ht="11.25">
      <c r="B116" s="189"/>
      <c r="C116" s="190"/>
      <c r="D116" s="191" t="s">
        <v>149</v>
      </c>
      <c r="E116" s="192" t="s">
        <v>19</v>
      </c>
      <c r="F116" s="193" t="s">
        <v>1629</v>
      </c>
      <c r="G116" s="190"/>
      <c r="H116" s="194">
        <v>230.11</v>
      </c>
      <c r="I116" s="195"/>
      <c r="J116" s="190"/>
      <c r="K116" s="190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149</v>
      </c>
      <c r="AU116" s="200" t="s">
        <v>82</v>
      </c>
      <c r="AV116" s="13" t="s">
        <v>82</v>
      </c>
      <c r="AW116" s="13" t="s">
        <v>33</v>
      </c>
      <c r="AX116" s="13" t="s">
        <v>80</v>
      </c>
      <c r="AY116" s="200" t="s">
        <v>140</v>
      </c>
    </row>
    <row r="117" spans="1:65" s="2" customFormat="1" ht="16.5" customHeight="1">
      <c r="A117" s="36"/>
      <c r="B117" s="37"/>
      <c r="C117" s="176" t="s">
        <v>177</v>
      </c>
      <c r="D117" s="176" t="s">
        <v>142</v>
      </c>
      <c r="E117" s="177" t="s">
        <v>438</v>
      </c>
      <c r="F117" s="178" t="s">
        <v>439</v>
      </c>
      <c r="G117" s="179" t="s">
        <v>145</v>
      </c>
      <c r="H117" s="180">
        <v>167.75</v>
      </c>
      <c r="I117" s="181"/>
      <c r="J117" s="182">
        <f>ROUND(I117*H117,2)</f>
        <v>0</v>
      </c>
      <c r="K117" s="178" t="s">
        <v>146</v>
      </c>
      <c r="L117" s="41"/>
      <c r="M117" s="183" t="s">
        <v>19</v>
      </c>
      <c r="N117" s="184" t="s">
        <v>43</v>
      </c>
      <c r="O117" s="66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147</v>
      </c>
      <c r="AT117" s="187" t="s">
        <v>142</v>
      </c>
      <c r="AU117" s="187" t="s">
        <v>82</v>
      </c>
      <c r="AY117" s="19" t="s">
        <v>140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9" t="s">
        <v>80</v>
      </c>
      <c r="BK117" s="188">
        <f>ROUND(I117*H117,2)</f>
        <v>0</v>
      </c>
      <c r="BL117" s="19" t="s">
        <v>147</v>
      </c>
      <c r="BM117" s="187" t="s">
        <v>440</v>
      </c>
    </row>
    <row r="118" spans="2:51" s="13" customFormat="1" ht="11.25">
      <c r="B118" s="189"/>
      <c r="C118" s="190"/>
      <c r="D118" s="191" t="s">
        <v>149</v>
      </c>
      <c r="E118" s="192" t="s">
        <v>19</v>
      </c>
      <c r="F118" s="193" t="s">
        <v>1630</v>
      </c>
      <c r="G118" s="190"/>
      <c r="H118" s="194">
        <v>167.75</v>
      </c>
      <c r="I118" s="195"/>
      <c r="J118" s="190"/>
      <c r="K118" s="190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149</v>
      </c>
      <c r="AU118" s="200" t="s">
        <v>82</v>
      </c>
      <c r="AV118" s="13" t="s">
        <v>82</v>
      </c>
      <c r="AW118" s="13" t="s">
        <v>33</v>
      </c>
      <c r="AX118" s="13" t="s">
        <v>80</v>
      </c>
      <c r="AY118" s="200" t="s">
        <v>140</v>
      </c>
    </row>
    <row r="119" spans="1:65" s="2" customFormat="1" ht="16.5" customHeight="1">
      <c r="A119" s="36"/>
      <c r="B119" s="37"/>
      <c r="C119" s="176" t="s">
        <v>182</v>
      </c>
      <c r="D119" s="176" t="s">
        <v>142</v>
      </c>
      <c r="E119" s="177" t="s">
        <v>443</v>
      </c>
      <c r="F119" s="178" t="s">
        <v>444</v>
      </c>
      <c r="G119" s="179" t="s">
        <v>145</v>
      </c>
      <c r="H119" s="180">
        <v>111.9</v>
      </c>
      <c r="I119" s="181"/>
      <c r="J119" s="182">
        <f>ROUND(I119*H119,2)</f>
        <v>0</v>
      </c>
      <c r="K119" s="178" t="s">
        <v>146</v>
      </c>
      <c r="L119" s="41"/>
      <c r="M119" s="183" t="s">
        <v>19</v>
      </c>
      <c r="N119" s="184" t="s">
        <v>43</v>
      </c>
      <c r="O119" s="66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147</v>
      </c>
      <c r="AT119" s="187" t="s">
        <v>142</v>
      </c>
      <c r="AU119" s="187" t="s">
        <v>82</v>
      </c>
      <c r="AY119" s="19" t="s">
        <v>140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80</v>
      </c>
      <c r="BK119" s="188">
        <f>ROUND(I119*H119,2)</f>
        <v>0</v>
      </c>
      <c r="BL119" s="19" t="s">
        <v>147</v>
      </c>
      <c r="BM119" s="187" t="s">
        <v>445</v>
      </c>
    </row>
    <row r="120" spans="2:51" s="13" customFormat="1" ht="11.25">
      <c r="B120" s="189"/>
      <c r="C120" s="190"/>
      <c r="D120" s="191" t="s">
        <v>149</v>
      </c>
      <c r="E120" s="192" t="s">
        <v>19</v>
      </c>
      <c r="F120" s="193" t="s">
        <v>1631</v>
      </c>
      <c r="G120" s="190"/>
      <c r="H120" s="194">
        <v>111.9</v>
      </c>
      <c r="I120" s="195"/>
      <c r="J120" s="190"/>
      <c r="K120" s="190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149</v>
      </c>
      <c r="AU120" s="200" t="s">
        <v>82</v>
      </c>
      <c r="AV120" s="13" t="s">
        <v>82</v>
      </c>
      <c r="AW120" s="13" t="s">
        <v>33</v>
      </c>
      <c r="AX120" s="13" t="s">
        <v>72</v>
      </c>
      <c r="AY120" s="200" t="s">
        <v>140</v>
      </c>
    </row>
    <row r="121" spans="2:51" s="14" customFormat="1" ht="11.25">
      <c r="B121" s="201"/>
      <c r="C121" s="202"/>
      <c r="D121" s="191" t="s">
        <v>149</v>
      </c>
      <c r="E121" s="203" t="s">
        <v>19</v>
      </c>
      <c r="F121" s="204" t="s">
        <v>157</v>
      </c>
      <c r="G121" s="202"/>
      <c r="H121" s="205">
        <v>111.9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149</v>
      </c>
      <c r="AU121" s="211" t="s">
        <v>82</v>
      </c>
      <c r="AV121" s="14" t="s">
        <v>147</v>
      </c>
      <c r="AW121" s="14" t="s">
        <v>33</v>
      </c>
      <c r="AX121" s="14" t="s">
        <v>80</v>
      </c>
      <c r="AY121" s="211" t="s">
        <v>140</v>
      </c>
    </row>
    <row r="122" spans="1:65" s="2" customFormat="1" ht="24">
      <c r="A122" s="36"/>
      <c r="B122" s="37"/>
      <c r="C122" s="176" t="s">
        <v>187</v>
      </c>
      <c r="D122" s="176" t="s">
        <v>142</v>
      </c>
      <c r="E122" s="177" t="s">
        <v>455</v>
      </c>
      <c r="F122" s="178" t="s">
        <v>456</v>
      </c>
      <c r="G122" s="179" t="s">
        <v>145</v>
      </c>
      <c r="H122" s="180">
        <v>111.9</v>
      </c>
      <c r="I122" s="181"/>
      <c r="J122" s="182">
        <f>ROUND(I122*H122,2)</f>
        <v>0</v>
      </c>
      <c r="K122" s="178" t="s">
        <v>146</v>
      </c>
      <c r="L122" s="41"/>
      <c r="M122" s="183" t="s">
        <v>19</v>
      </c>
      <c r="N122" s="184" t="s">
        <v>43</v>
      </c>
      <c r="O122" s="66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147</v>
      </c>
      <c r="AT122" s="187" t="s">
        <v>142</v>
      </c>
      <c r="AU122" s="187" t="s">
        <v>82</v>
      </c>
      <c r="AY122" s="19" t="s">
        <v>140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80</v>
      </c>
      <c r="BK122" s="188">
        <f>ROUND(I122*H122,2)</f>
        <v>0</v>
      </c>
      <c r="BL122" s="19" t="s">
        <v>147</v>
      </c>
      <c r="BM122" s="187" t="s">
        <v>457</v>
      </c>
    </row>
    <row r="123" spans="2:51" s="13" customFormat="1" ht="11.25">
      <c r="B123" s="189"/>
      <c r="C123" s="190"/>
      <c r="D123" s="191" t="s">
        <v>149</v>
      </c>
      <c r="E123" s="192" t="s">
        <v>19</v>
      </c>
      <c r="F123" s="193" t="s">
        <v>1632</v>
      </c>
      <c r="G123" s="190"/>
      <c r="H123" s="194">
        <v>111.9</v>
      </c>
      <c r="I123" s="195"/>
      <c r="J123" s="190"/>
      <c r="K123" s="190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149</v>
      </c>
      <c r="AU123" s="200" t="s">
        <v>82</v>
      </c>
      <c r="AV123" s="13" t="s">
        <v>82</v>
      </c>
      <c r="AW123" s="13" t="s">
        <v>33</v>
      </c>
      <c r="AX123" s="13" t="s">
        <v>80</v>
      </c>
      <c r="AY123" s="200" t="s">
        <v>140</v>
      </c>
    </row>
    <row r="124" spans="2:63" s="12" customFormat="1" ht="22.9" customHeight="1">
      <c r="B124" s="160"/>
      <c r="C124" s="161"/>
      <c r="D124" s="162" t="s">
        <v>71</v>
      </c>
      <c r="E124" s="174" t="s">
        <v>1174</v>
      </c>
      <c r="F124" s="174" t="s">
        <v>1175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SUM(P125:P131)</f>
        <v>0</v>
      </c>
      <c r="Q124" s="168"/>
      <c r="R124" s="169">
        <f>SUM(R125:R131)</f>
        <v>0</v>
      </c>
      <c r="S124" s="168"/>
      <c r="T124" s="170">
        <f>SUM(T125:T131)</f>
        <v>0</v>
      </c>
      <c r="AR124" s="171" t="s">
        <v>80</v>
      </c>
      <c r="AT124" s="172" t="s">
        <v>71</v>
      </c>
      <c r="AU124" s="172" t="s">
        <v>80</v>
      </c>
      <c r="AY124" s="171" t="s">
        <v>140</v>
      </c>
      <c r="BK124" s="173">
        <f>SUM(BK125:BK131)</f>
        <v>0</v>
      </c>
    </row>
    <row r="125" spans="1:65" s="2" customFormat="1" ht="24">
      <c r="A125" s="36"/>
      <c r="B125" s="37"/>
      <c r="C125" s="176" t="s">
        <v>192</v>
      </c>
      <c r="D125" s="176" t="s">
        <v>142</v>
      </c>
      <c r="E125" s="177" t="s">
        <v>1201</v>
      </c>
      <c r="F125" s="178" t="s">
        <v>1202</v>
      </c>
      <c r="G125" s="179" t="s">
        <v>292</v>
      </c>
      <c r="H125" s="180">
        <v>554.504</v>
      </c>
      <c r="I125" s="181"/>
      <c r="J125" s="182">
        <f>ROUND(I125*H125,2)</f>
        <v>0</v>
      </c>
      <c r="K125" s="178" t="s">
        <v>146</v>
      </c>
      <c r="L125" s="41"/>
      <c r="M125" s="183" t="s">
        <v>19</v>
      </c>
      <c r="N125" s="184" t="s">
        <v>43</v>
      </c>
      <c r="O125" s="66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147</v>
      </c>
      <c r="AT125" s="187" t="s">
        <v>142</v>
      </c>
      <c r="AU125" s="187" t="s">
        <v>82</v>
      </c>
      <c r="AY125" s="19" t="s">
        <v>140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80</v>
      </c>
      <c r="BK125" s="188">
        <f>ROUND(I125*H125,2)</f>
        <v>0</v>
      </c>
      <c r="BL125" s="19" t="s">
        <v>147</v>
      </c>
      <c r="BM125" s="187" t="s">
        <v>1203</v>
      </c>
    </row>
    <row r="126" spans="2:51" s="13" customFormat="1" ht="11.25">
      <c r="B126" s="189"/>
      <c r="C126" s="190"/>
      <c r="D126" s="191" t="s">
        <v>149</v>
      </c>
      <c r="E126" s="192" t="s">
        <v>19</v>
      </c>
      <c r="F126" s="193" t="s">
        <v>1633</v>
      </c>
      <c r="G126" s="190"/>
      <c r="H126" s="194">
        <v>554.504</v>
      </c>
      <c r="I126" s="195"/>
      <c r="J126" s="190"/>
      <c r="K126" s="190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149</v>
      </c>
      <c r="AU126" s="200" t="s">
        <v>82</v>
      </c>
      <c r="AV126" s="13" t="s">
        <v>82</v>
      </c>
      <c r="AW126" s="13" t="s">
        <v>33</v>
      </c>
      <c r="AX126" s="13" t="s">
        <v>72</v>
      </c>
      <c r="AY126" s="200" t="s">
        <v>140</v>
      </c>
    </row>
    <row r="127" spans="2:51" s="14" customFormat="1" ht="11.25">
      <c r="B127" s="201"/>
      <c r="C127" s="202"/>
      <c r="D127" s="191" t="s">
        <v>149</v>
      </c>
      <c r="E127" s="203" t="s">
        <v>19</v>
      </c>
      <c r="F127" s="204" t="s">
        <v>157</v>
      </c>
      <c r="G127" s="202"/>
      <c r="H127" s="205">
        <v>554.504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149</v>
      </c>
      <c r="AU127" s="211" t="s">
        <v>82</v>
      </c>
      <c r="AV127" s="14" t="s">
        <v>147</v>
      </c>
      <c r="AW127" s="14" t="s">
        <v>33</v>
      </c>
      <c r="AX127" s="14" t="s">
        <v>80</v>
      </c>
      <c r="AY127" s="211" t="s">
        <v>140</v>
      </c>
    </row>
    <row r="128" spans="1:65" s="2" customFormat="1" ht="24">
      <c r="A128" s="36"/>
      <c r="B128" s="37"/>
      <c r="C128" s="176" t="s">
        <v>199</v>
      </c>
      <c r="D128" s="176" t="s">
        <v>142</v>
      </c>
      <c r="E128" s="177" t="s">
        <v>1207</v>
      </c>
      <c r="F128" s="178" t="s">
        <v>1208</v>
      </c>
      <c r="G128" s="179" t="s">
        <v>292</v>
      </c>
      <c r="H128" s="180">
        <v>11644.584</v>
      </c>
      <c r="I128" s="181"/>
      <c r="J128" s="182">
        <f>ROUND(I128*H128,2)</f>
        <v>0</v>
      </c>
      <c r="K128" s="178" t="s">
        <v>146</v>
      </c>
      <c r="L128" s="41"/>
      <c r="M128" s="183" t="s">
        <v>19</v>
      </c>
      <c r="N128" s="184" t="s">
        <v>43</v>
      </c>
      <c r="O128" s="66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147</v>
      </c>
      <c r="AT128" s="187" t="s">
        <v>142</v>
      </c>
      <c r="AU128" s="187" t="s">
        <v>82</v>
      </c>
      <c r="AY128" s="19" t="s">
        <v>140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80</v>
      </c>
      <c r="BK128" s="188">
        <f>ROUND(I128*H128,2)</f>
        <v>0</v>
      </c>
      <c r="BL128" s="19" t="s">
        <v>147</v>
      </c>
      <c r="BM128" s="187" t="s">
        <v>1209</v>
      </c>
    </row>
    <row r="129" spans="2:51" s="13" customFormat="1" ht="11.25">
      <c r="B129" s="189"/>
      <c r="C129" s="190"/>
      <c r="D129" s="191" t="s">
        <v>149</v>
      </c>
      <c r="E129" s="190"/>
      <c r="F129" s="193" t="s">
        <v>1634</v>
      </c>
      <c r="G129" s="190"/>
      <c r="H129" s="194">
        <v>11644.584</v>
      </c>
      <c r="I129" s="195"/>
      <c r="J129" s="190"/>
      <c r="K129" s="190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149</v>
      </c>
      <c r="AU129" s="200" t="s">
        <v>82</v>
      </c>
      <c r="AV129" s="13" t="s">
        <v>82</v>
      </c>
      <c r="AW129" s="13" t="s">
        <v>4</v>
      </c>
      <c r="AX129" s="13" t="s">
        <v>80</v>
      </c>
      <c r="AY129" s="200" t="s">
        <v>140</v>
      </c>
    </row>
    <row r="130" spans="1:65" s="2" customFormat="1" ht="24">
      <c r="A130" s="36"/>
      <c r="B130" s="37"/>
      <c r="C130" s="176" t="s">
        <v>205</v>
      </c>
      <c r="D130" s="176" t="s">
        <v>142</v>
      </c>
      <c r="E130" s="177" t="s">
        <v>1231</v>
      </c>
      <c r="F130" s="178" t="s">
        <v>1232</v>
      </c>
      <c r="G130" s="179" t="s">
        <v>292</v>
      </c>
      <c r="H130" s="180">
        <v>554.504</v>
      </c>
      <c r="I130" s="181"/>
      <c r="J130" s="182">
        <f>ROUND(I130*H130,2)</f>
        <v>0</v>
      </c>
      <c r="K130" s="178" t="s">
        <v>19</v>
      </c>
      <c r="L130" s="41"/>
      <c r="M130" s="183" t="s">
        <v>19</v>
      </c>
      <c r="N130" s="184" t="s">
        <v>43</v>
      </c>
      <c r="O130" s="66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147</v>
      </c>
      <c r="AT130" s="187" t="s">
        <v>142</v>
      </c>
      <c r="AU130" s="187" t="s">
        <v>82</v>
      </c>
      <c r="AY130" s="19" t="s">
        <v>140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80</v>
      </c>
      <c r="BK130" s="188">
        <f>ROUND(I130*H130,2)</f>
        <v>0</v>
      </c>
      <c r="BL130" s="19" t="s">
        <v>147</v>
      </c>
      <c r="BM130" s="187" t="s">
        <v>1233</v>
      </c>
    </row>
    <row r="131" spans="2:51" s="13" customFormat="1" ht="11.25">
      <c r="B131" s="189"/>
      <c r="C131" s="190"/>
      <c r="D131" s="191" t="s">
        <v>149</v>
      </c>
      <c r="E131" s="192" t="s">
        <v>19</v>
      </c>
      <c r="F131" s="193" t="s">
        <v>1635</v>
      </c>
      <c r="G131" s="190"/>
      <c r="H131" s="194">
        <v>554.504</v>
      </c>
      <c r="I131" s="195"/>
      <c r="J131" s="190"/>
      <c r="K131" s="190"/>
      <c r="L131" s="196"/>
      <c r="M131" s="236"/>
      <c r="N131" s="237"/>
      <c r="O131" s="237"/>
      <c r="P131" s="237"/>
      <c r="Q131" s="237"/>
      <c r="R131" s="237"/>
      <c r="S131" s="237"/>
      <c r="T131" s="238"/>
      <c r="AT131" s="200" t="s">
        <v>149</v>
      </c>
      <c r="AU131" s="200" t="s">
        <v>82</v>
      </c>
      <c r="AV131" s="13" t="s">
        <v>82</v>
      </c>
      <c r="AW131" s="13" t="s">
        <v>33</v>
      </c>
      <c r="AX131" s="13" t="s">
        <v>80</v>
      </c>
      <c r="AY131" s="200" t="s">
        <v>140</v>
      </c>
    </row>
    <row r="132" spans="1:31" s="2" customFormat="1" ht="6.95" customHeight="1">
      <c r="A132" s="36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41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sheetProtection algorithmName="SHA-512" hashValue="XsxM8B6qmlO8B8BvzakNpxh26AdDCSkZc+7iYYMRezdTki3xRSYj2OYIErd21KeAKCePPjEoooZrGPE0g1TGUw==" saltValue="Tbx+uSusPvCjTfTL7Shxboe3/V0ttejFtjUUUd7iJNiMFylo4Nius6qCI8t6Hho7AgY79Te7WRSD3n8DpZA+Kw==" spinCount="100000" sheet="1" objects="1" scenarios="1" formatColumns="0" formatRows="0" autoFilter="0"/>
  <autoFilter ref="C82:K13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92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82</v>
      </c>
    </row>
    <row r="4" spans="2:46" s="1" customFormat="1" ht="24.95" customHeight="1">
      <c r="B4" s="22"/>
      <c r="D4" s="106" t="s">
        <v>100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90" t="str">
        <f>'Rekapitulace stavby'!K6</f>
        <v>Mnichovo Hradiště, ul. Víta Nejedlého - Obnova vodovodu a kanalizace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08" t="s">
        <v>106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2" t="s">
        <v>1636</v>
      </c>
      <c r="F9" s="393"/>
      <c r="G9" s="393"/>
      <c r="H9" s="393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19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21</v>
      </c>
      <c r="E12" s="36"/>
      <c r="F12" s="110" t="s">
        <v>22</v>
      </c>
      <c r="G12" s="36"/>
      <c r="H12" s="36"/>
      <c r="I12" s="108" t="s">
        <v>23</v>
      </c>
      <c r="J12" s="111" t="str">
        <f>'Rekapitulace stavby'!AN8</f>
        <v>30. 4. 2021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25</v>
      </c>
      <c r="E14" s="36"/>
      <c r="F14" s="36"/>
      <c r="G14" s="36"/>
      <c r="H14" s="36"/>
      <c r="I14" s="108" t="s">
        <v>26</v>
      </c>
      <c r="J14" s="110" t="str">
        <f>IF('Rekapitulace stavby'!AN10="","",'Rekapitulace stavby'!AN10)</f>
        <v/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tr">
        <f>IF('Rekapitulace stavby'!E11="","",'Rekapitulace stavby'!E11)</f>
        <v>Vodovody a kanalizace Mladá Boleslav a.s.</v>
      </c>
      <c r="F15" s="36"/>
      <c r="G15" s="36"/>
      <c r="H15" s="36"/>
      <c r="I15" s="108" t="s">
        <v>28</v>
      </c>
      <c r="J15" s="110" t="str">
        <f>IF('Rekapitulace stavby'!AN11="","",'Rekapitulace stavby'!AN11)</f>
        <v/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29</v>
      </c>
      <c r="E17" s="36"/>
      <c r="F17" s="36"/>
      <c r="G17" s="36"/>
      <c r="H17" s="36"/>
      <c r="I17" s="108" t="s">
        <v>26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08" t="s">
        <v>28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31</v>
      </c>
      <c r="E20" s="36"/>
      <c r="F20" s="36"/>
      <c r="G20" s="36"/>
      <c r="H20" s="36"/>
      <c r="I20" s="108" t="s">
        <v>26</v>
      </c>
      <c r="J20" s="110" t="str">
        <f>IF('Rekapitulace stavby'!AN16="","",'Rekapitulace stavby'!AN16)</f>
        <v/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RYVE projekt s.r.o. Ústí nad Labem </v>
      </c>
      <c r="F21" s="36"/>
      <c r="G21" s="36"/>
      <c r="H21" s="36"/>
      <c r="I21" s="108" t="s">
        <v>28</v>
      </c>
      <c r="J21" s="110" t="str">
        <f>IF('Rekapitulace stavby'!AN17="","",'Rekapitulace stavby'!AN17)</f>
        <v/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34</v>
      </c>
      <c r="E23" s="36"/>
      <c r="F23" s="36"/>
      <c r="G23" s="36"/>
      <c r="H23" s="36"/>
      <c r="I23" s="108" t="s">
        <v>26</v>
      </c>
      <c r="J23" s="110" t="s">
        <v>19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35</v>
      </c>
      <c r="F24" s="36"/>
      <c r="G24" s="36"/>
      <c r="H24" s="36"/>
      <c r="I24" s="108" t="s">
        <v>28</v>
      </c>
      <c r="J24" s="110" t="s">
        <v>19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36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96" t="s">
        <v>19</v>
      </c>
      <c r="F27" s="396"/>
      <c r="G27" s="396"/>
      <c r="H27" s="39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38</v>
      </c>
      <c r="E30" s="36"/>
      <c r="F30" s="36"/>
      <c r="G30" s="36"/>
      <c r="H30" s="36"/>
      <c r="I30" s="36"/>
      <c r="J30" s="117">
        <f>ROUND(J80,2)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40</v>
      </c>
      <c r="G32" s="36"/>
      <c r="H32" s="36"/>
      <c r="I32" s="118" t="s">
        <v>39</v>
      </c>
      <c r="J32" s="118" t="s">
        <v>41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42</v>
      </c>
      <c r="E33" s="108" t="s">
        <v>43</v>
      </c>
      <c r="F33" s="120">
        <f>ROUND((SUM(BE80:BE98)),2)</f>
        <v>0</v>
      </c>
      <c r="G33" s="36"/>
      <c r="H33" s="36"/>
      <c r="I33" s="121">
        <v>0.21</v>
      </c>
      <c r="J33" s="120">
        <f>ROUND(((SUM(BE80:BE98))*I33),2)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44</v>
      </c>
      <c r="F34" s="120">
        <f>ROUND((SUM(BF80:BF98)),2)</f>
        <v>0</v>
      </c>
      <c r="G34" s="36"/>
      <c r="H34" s="36"/>
      <c r="I34" s="121">
        <v>0.15</v>
      </c>
      <c r="J34" s="120">
        <f>ROUND(((SUM(BF80:BF98))*I34),2)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45</v>
      </c>
      <c r="F35" s="120">
        <f>ROUND((SUM(BG80:BG98)),2)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46</v>
      </c>
      <c r="F36" s="120">
        <f>ROUND((SUM(BH80:BH98)),2)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47</v>
      </c>
      <c r="F37" s="120">
        <f>ROUND((SUM(BI80:BI98)),2)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108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7" t="str">
        <f>E7</f>
        <v>Mnichovo Hradiště, ul. Víta Nejedlého - Obnova vodovodu a kanalizace</v>
      </c>
      <c r="F48" s="398"/>
      <c r="G48" s="398"/>
      <c r="H48" s="398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0" t="str">
        <f>E9</f>
        <v>VON - Vedlejší a ostatní náklady</v>
      </c>
      <c r="F50" s="399"/>
      <c r="G50" s="399"/>
      <c r="H50" s="399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Mnichovo Hradiště</v>
      </c>
      <c r="G52" s="38"/>
      <c r="H52" s="38"/>
      <c r="I52" s="31" t="s">
        <v>23</v>
      </c>
      <c r="J52" s="61" t="str">
        <f>IF(J12="","",J12)</f>
        <v>30. 4. 2021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Vodovody a kanalizace Mladá Boleslav a.s.</v>
      </c>
      <c r="G54" s="38"/>
      <c r="H54" s="38"/>
      <c r="I54" s="31" t="s">
        <v>31</v>
      </c>
      <c r="J54" s="34" t="str">
        <f>E21</f>
        <v xml:space="preserve">RYVE projekt s.r.o. Ústí nad Labem 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 Eva Sochorová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70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111</v>
      </c>
    </row>
    <row r="60" spans="2:12" s="9" customFormat="1" ht="24.95" customHeight="1">
      <c r="B60" s="137"/>
      <c r="C60" s="138"/>
      <c r="D60" s="139" t="s">
        <v>1637</v>
      </c>
      <c r="E60" s="140"/>
      <c r="F60" s="140"/>
      <c r="G60" s="140"/>
      <c r="H60" s="140"/>
      <c r="I60" s="140"/>
      <c r="J60" s="141">
        <f>J81</f>
        <v>0</v>
      </c>
      <c r="K60" s="138"/>
      <c r="L60" s="142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9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125</v>
      </c>
      <c r="D67" s="38"/>
      <c r="E67" s="38"/>
      <c r="F67" s="38"/>
      <c r="G67" s="38"/>
      <c r="H67" s="38"/>
      <c r="I67" s="38"/>
      <c r="J67" s="38"/>
      <c r="K67" s="38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97" t="str">
        <f>E7</f>
        <v>Mnichovo Hradiště, ul. Víta Nejedlého - Obnova vodovodu a kanalizace</v>
      </c>
      <c r="F70" s="398"/>
      <c r="G70" s="398"/>
      <c r="H70" s="39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106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50" t="str">
        <f>E9</f>
        <v>VON - Vedlejší a ostatní náklady</v>
      </c>
      <c r="F72" s="399"/>
      <c r="G72" s="399"/>
      <c r="H72" s="399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Mnichovo Hradiště</v>
      </c>
      <c r="G74" s="38"/>
      <c r="H74" s="38"/>
      <c r="I74" s="31" t="s">
        <v>23</v>
      </c>
      <c r="J74" s="61" t="str">
        <f>IF(J12="","",J12)</f>
        <v>30. 4. 2021</v>
      </c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5.7" customHeight="1">
      <c r="A76" s="36"/>
      <c r="B76" s="37"/>
      <c r="C76" s="31" t="s">
        <v>25</v>
      </c>
      <c r="D76" s="38"/>
      <c r="E76" s="38"/>
      <c r="F76" s="29" t="str">
        <f>E15</f>
        <v>Vodovody a kanalizace Mladá Boleslav a.s.</v>
      </c>
      <c r="G76" s="38"/>
      <c r="H76" s="38"/>
      <c r="I76" s="31" t="s">
        <v>31</v>
      </c>
      <c r="J76" s="34" t="str">
        <f>E21</f>
        <v xml:space="preserve">RYVE projekt s.r.o. Ústí nad Labem </v>
      </c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29</v>
      </c>
      <c r="D77" s="38"/>
      <c r="E77" s="38"/>
      <c r="F77" s="29" t="str">
        <f>IF(E18="","",E18)</f>
        <v>Vyplň údaj</v>
      </c>
      <c r="G77" s="38"/>
      <c r="H77" s="38"/>
      <c r="I77" s="31" t="s">
        <v>34</v>
      </c>
      <c r="J77" s="34" t="str">
        <f>E24</f>
        <v>Ing. Eva Sochorová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9"/>
      <c r="B79" s="150"/>
      <c r="C79" s="151" t="s">
        <v>126</v>
      </c>
      <c r="D79" s="152" t="s">
        <v>57</v>
      </c>
      <c r="E79" s="152" t="s">
        <v>53</v>
      </c>
      <c r="F79" s="152" t="s">
        <v>54</v>
      </c>
      <c r="G79" s="152" t="s">
        <v>127</v>
      </c>
      <c r="H79" s="152" t="s">
        <v>128</v>
      </c>
      <c r="I79" s="152" t="s">
        <v>129</v>
      </c>
      <c r="J79" s="152" t="s">
        <v>110</v>
      </c>
      <c r="K79" s="153" t="s">
        <v>130</v>
      </c>
      <c r="L79" s="154"/>
      <c r="M79" s="70" t="s">
        <v>19</v>
      </c>
      <c r="N79" s="71" t="s">
        <v>42</v>
      </c>
      <c r="O79" s="71" t="s">
        <v>131</v>
      </c>
      <c r="P79" s="71" t="s">
        <v>132</v>
      </c>
      <c r="Q79" s="71" t="s">
        <v>133</v>
      </c>
      <c r="R79" s="71" t="s">
        <v>134</v>
      </c>
      <c r="S79" s="71" t="s">
        <v>135</v>
      </c>
      <c r="T79" s="72" t="s">
        <v>136</v>
      </c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spans="1:63" s="2" customFormat="1" ht="22.9" customHeight="1">
      <c r="A80" s="36"/>
      <c r="B80" s="37"/>
      <c r="C80" s="77" t="s">
        <v>137</v>
      </c>
      <c r="D80" s="38"/>
      <c r="E80" s="38"/>
      <c r="F80" s="38"/>
      <c r="G80" s="38"/>
      <c r="H80" s="38"/>
      <c r="I80" s="38"/>
      <c r="J80" s="155">
        <f>BK80</f>
        <v>0</v>
      </c>
      <c r="K80" s="38"/>
      <c r="L80" s="41"/>
      <c r="M80" s="73"/>
      <c r="N80" s="156"/>
      <c r="O80" s="74"/>
      <c r="P80" s="157">
        <f>P81</f>
        <v>0</v>
      </c>
      <c r="Q80" s="74"/>
      <c r="R80" s="157">
        <f>R81</f>
        <v>0</v>
      </c>
      <c r="S80" s="74"/>
      <c r="T80" s="158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71</v>
      </c>
      <c r="AU80" s="19" t="s">
        <v>111</v>
      </c>
      <c r="BK80" s="159">
        <f>BK81</f>
        <v>0</v>
      </c>
    </row>
    <row r="81" spans="2:63" s="12" customFormat="1" ht="25.9" customHeight="1">
      <c r="B81" s="160"/>
      <c r="C81" s="161"/>
      <c r="D81" s="162" t="s">
        <v>71</v>
      </c>
      <c r="E81" s="163" t="s">
        <v>1638</v>
      </c>
      <c r="F81" s="163" t="s">
        <v>1639</v>
      </c>
      <c r="G81" s="161"/>
      <c r="H81" s="161"/>
      <c r="I81" s="164"/>
      <c r="J81" s="165">
        <f>BK81</f>
        <v>0</v>
      </c>
      <c r="K81" s="161"/>
      <c r="L81" s="166"/>
      <c r="M81" s="167"/>
      <c r="N81" s="168"/>
      <c r="O81" s="168"/>
      <c r="P81" s="169">
        <f>SUM(P82:P98)</f>
        <v>0</v>
      </c>
      <c r="Q81" s="168"/>
      <c r="R81" s="169">
        <f>SUM(R82:R98)</f>
        <v>0</v>
      </c>
      <c r="S81" s="168"/>
      <c r="T81" s="170">
        <f>SUM(T82:T98)</f>
        <v>0</v>
      </c>
      <c r="AR81" s="171" t="s">
        <v>167</v>
      </c>
      <c r="AT81" s="172" t="s">
        <v>71</v>
      </c>
      <c r="AU81" s="172" t="s">
        <v>72</v>
      </c>
      <c r="AY81" s="171" t="s">
        <v>140</v>
      </c>
      <c r="BK81" s="173">
        <f>SUM(BK82:BK98)</f>
        <v>0</v>
      </c>
    </row>
    <row r="82" spans="1:65" s="2" customFormat="1" ht="16.5" customHeight="1">
      <c r="A82" s="36"/>
      <c r="B82" s="37"/>
      <c r="C82" s="176" t="s">
        <v>80</v>
      </c>
      <c r="D82" s="176" t="s">
        <v>142</v>
      </c>
      <c r="E82" s="177" t="s">
        <v>1640</v>
      </c>
      <c r="F82" s="178" t="s">
        <v>1641</v>
      </c>
      <c r="G82" s="179" t="s">
        <v>1018</v>
      </c>
      <c r="H82" s="180">
        <v>1</v>
      </c>
      <c r="I82" s="181"/>
      <c r="J82" s="182">
        <f aca="true" t="shared" si="0" ref="J82:J98">ROUND(I82*H82,2)</f>
        <v>0</v>
      </c>
      <c r="K82" s="178" t="s">
        <v>19</v>
      </c>
      <c r="L82" s="41"/>
      <c r="M82" s="183" t="s">
        <v>19</v>
      </c>
      <c r="N82" s="184" t="s">
        <v>43</v>
      </c>
      <c r="O82" s="66"/>
      <c r="P82" s="185">
        <f aca="true" t="shared" si="1" ref="P82:P98">O82*H82</f>
        <v>0</v>
      </c>
      <c r="Q82" s="185">
        <v>0</v>
      </c>
      <c r="R82" s="185">
        <f aca="true" t="shared" si="2" ref="R82:R98">Q82*H82</f>
        <v>0</v>
      </c>
      <c r="S82" s="185">
        <v>0</v>
      </c>
      <c r="T82" s="186">
        <f aca="true" t="shared" si="3" ref="T82:T98"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7" t="s">
        <v>1642</v>
      </c>
      <c r="AT82" s="187" t="s">
        <v>142</v>
      </c>
      <c r="AU82" s="187" t="s">
        <v>80</v>
      </c>
      <c r="AY82" s="19" t="s">
        <v>140</v>
      </c>
      <c r="BE82" s="188">
        <f aca="true" t="shared" si="4" ref="BE82:BE98">IF(N82="základní",J82,0)</f>
        <v>0</v>
      </c>
      <c r="BF82" s="188">
        <f aca="true" t="shared" si="5" ref="BF82:BF98">IF(N82="snížená",J82,0)</f>
        <v>0</v>
      </c>
      <c r="BG82" s="188">
        <f aca="true" t="shared" si="6" ref="BG82:BG98">IF(N82="zákl. přenesená",J82,0)</f>
        <v>0</v>
      </c>
      <c r="BH82" s="188">
        <f aca="true" t="shared" si="7" ref="BH82:BH98">IF(N82="sníž. přenesená",J82,0)</f>
        <v>0</v>
      </c>
      <c r="BI82" s="188">
        <f aca="true" t="shared" si="8" ref="BI82:BI98">IF(N82="nulová",J82,0)</f>
        <v>0</v>
      </c>
      <c r="BJ82" s="19" t="s">
        <v>80</v>
      </c>
      <c r="BK82" s="188">
        <f aca="true" t="shared" si="9" ref="BK82:BK98">ROUND(I82*H82,2)</f>
        <v>0</v>
      </c>
      <c r="BL82" s="19" t="s">
        <v>1642</v>
      </c>
      <c r="BM82" s="187" t="s">
        <v>1643</v>
      </c>
    </row>
    <row r="83" spans="1:65" s="2" customFormat="1" ht="16.5" customHeight="1">
      <c r="A83" s="36"/>
      <c r="B83" s="37"/>
      <c r="C83" s="176" t="s">
        <v>82</v>
      </c>
      <c r="D83" s="176" t="s">
        <v>142</v>
      </c>
      <c r="E83" s="177" t="s">
        <v>1644</v>
      </c>
      <c r="F83" s="178" t="s">
        <v>1645</v>
      </c>
      <c r="G83" s="179" t="s">
        <v>1018</v>
      </c>
      <c r="H83" s="180">
        <v>1</v>
      </c>
      <c r="I83" s="181"/>
      <c r="J83" s="182">
        <f t="shared" si="0"/>
        <v>0</v>
      </c>
      <c r="K83" s="178" t="s">
        <v>19</v>
      </c>
      <c r="L83" s="41"/>
      <c r="M83" s="183" t="s">
        <v>19</v>
      </c>
      <c r="N83" s="184" t="s">
        <v>43</v>
      </c>
      <c r="O83" s="66"/>
      <c r="P83" s="185">
        <f t="shared" si="1"/>
        <v>0</v>
      </c>
      <c r="Q83" s="185">
        <v>0</v>
      </c>
      <c r="R83" s="185">
        <f t="shared" si="2"/>
        <v>0</v>
      </c>
      <c r="S83" s="185">
        <v>0</v>
      </c>
      <c r="T83" s="186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7" t="s">
        <v>1642</v>
      </c>
      <c r="AT83" s="187" t="s">
        <v>142</v>
      </c>
      <c r="AU83" s="187" t="s">
        <v>80</v>
      </c>
      <c r="AY83" s="19" t="s">
        <v>140</v>
      </c>
      <c r="BE83" s="188">
        <f t="shared" si="4"/>
        <v>0</v>
      </c>
      <c r="BF83" s="188">
        <f t="shared" si="5"/>
        <v>0</v>
      </c>
      <c r="BG83" s="188">
        <f t="shared" si="6"/>
        <v>0</v>
      </c>
      <c r="BH83" s="188">
        <f t="shared" si="7"/>
        <v>0</v>
      </c>
      <c r="BI83" s="188">
        <f t="shared" si="8"/>
        <v>0</v>
      </c>
      <c r="BJ83" s="19" t="s">
        <v>80</v>
      </c>
      <c r="BK83" s="188">
        <f t="shared" si="9"/>
        <v>0</v>
      </c>
      <c r="BL83" s="19" t="s">
        <v>1642</v>
      </c>
      <c r="BM83" s="187" t="s">
        <v>1646</v>
      </c>
    </row>
    <row r="84" spans="1:65" s="2" customFormat="1" ht="16.5" customHeight="1">
      <c r="A84" s="36"/>
      <c r="B84" s="37"/>
      <c r="C84" s="176" t="s">
        <v>158</v>
      </c>
      <c r="D84" s="176" t="s">
        <v>142</v>
      </c>
      <c r="E84" s="177" t="s">
        <v>1647</v>
      </c>
      <c r="F84" s="178" t="s">
        <v>1648</v>
      </c>
      <c r="G84" s="179" t="s">
        <v>1018</v>
      </c>
      <c r="H84" s="180">
        <v>1</v>
      </c>
      <c r="I84" s="181"/>
      <c r="J84" s="182">
        <f t="shared" si="0"/>
        <v>0</v>
      </c>
      <c r="K84" s="178" t="s">
        <v>19</v>
      </c>
      <c r="L84" s="41"/>
      <c r="M84" s="183" t="s">
        <v>19</v>
      </c>
      <c r="N84" s="184" t="s">
        <v>43</v>
      </c>
      <c r="O84" s="66"/>
      <c r="P84" s="185">
        <f t="shared" si="1"/>
        <v>0</v>
      </c>
      <c r="Q84" s="185">
        <v>0</v>
      </c>
      <c r="R84" s="185">
        <f t="shared" si="2"/>
        <v>0</v>
      </c>
      <c r="S84" s="185">
        <v>0</v>
      </c>
      <c r="T84" s="186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7" t="s">
        <v>1642</v>
      </c>
      <c r="AT84" s="187" t="s">
        <v>142</v>
      </c>
      <c r="AU84" s="187" t="s">
        <v>80</v>
      </c>
      <c r="AY84" s="19" t="s">
        <v>140</v>
      </c>
      <c r="BE84" s="188">
        <f t="shared" si="4"/>
        <v>0</v>
      </c>
      <c r="BF84" s="188">
        <f t="shared" si="5"/>
        <v>0</v>
      </c>
      <c r="BG84" s="188">
        <f t="shared" si="6"/>
        <v>0</v>
      </c>
      <c r="BH84" s="188">
        <f t="shared" si="7"/>
        <v>0</v>
      </c>
      <c r="BI84" s="188">
        <f t="shared" si="8"/>
        <v>0</v>
      </c>
      <c r="BJ84" s="19" t="s">
        <v>80</v>
      </c>
      <c r="BK84" s="188">
        <f t="shared" si="9"/>
        <v>0</v>
      </c>
      <c r="BL84" s="19" t="s">
        <v>1642</v>
      </c>
      <c r="BM84" s="187" t="s">
        <v>1649</v>
      </c>
    </row>
    <row r="85" spans="1:65" s="2" customFormat="1" ht="16.5" customHeight="1">
      <c r="A85" s="36"/>
      <c r="B85" s="37"/>
      <c r="C85" s="176" t="s">
        <v>147</v>
      </c>
      <c r="D85" s="176" t="s">
        <v>142</v>
      </c>
      <c r="E85" s="177" t="s">
        <v>1650</v>
      </c>
      <c r="F85" s="178" t="s">
        <v>1651</v>
      </c>
      <c r="G85" s="179" t="s">
        <v>1018</v>
      </c>
      <c r="H85" s="180">
        <v>1</v>
      </c>
      <c r="I85" s="181"/>
      <c r="J85" s="182">
        <f t="shared" si="0"/>
        <v>0</v>
      </c>
      <c r="K85" s="178" t="s">
        <v>19</v>
      </c>
      <c r="L85" s="41"/>
      <c r="M85" s="183" t="s">
        <v>19</v>
      </c>
      <c r="N85" s="184" t="s">
        <v>43</v>
      </c>
      <c r="O85" s="66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7" t="s">
        <v>1642</v>
      </c>
      <c r="AT85" s="187" t="s">
        <v>142</v>
      </c>
      <c r="AU85" s="187" t="s">
        <v>80</v>
      </c>
      <c r="AY85" s="19" t="s">
        <v>140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9" t="s">
        <v>80</v>
      </c>
      <c r="BK85" s="188">
        <f t="shared" si="9"/>
        <v>0</v>
      </c>
      <c r="BL85" s="19" t="s">
        <v>1642</v>
      </c>
      <c r="BM85" s="187" t="s">
        <v>1652</v>
      </c>
    </row>
    <row r="86" spans="1:65" s="2" customFormat="1" ht="16.5" customHeight="1">
      <c r="A86" s="36"/>
      <c r="B86" s="37"/>
      <c r="C86" s="176" t="s">
        <v>167</v>
      </c>
      <c r="D86" s="176" t="s">
        <v>142</v>
      </c>
      <c r="E86" s="177" t="s">
        <v>1653</v>
      </c>
      <c r="F86" s="178" t="s">
        <v>1654</v>
      </c>
      <c r="G86" s="179" t="s">
        <v>1018</v>
      </c>
      <c r="H86" s="180">
        <v>1</v>
      </c>
      <c r="I86" s="181"/>
      <c r="J86" s="182">
        <f t="shared" si="0"/>
        <v>0</v>
      </c>
      <c r="K86" s="178" t="s">
        <v>19</v>
      </c>
      <c r="L86" s="41"/>
      <c r="M86" s="183" t="s">
        <v>19</v>
      </c>
      <c r="N86" s="184" t="s">
        <v>43</v>
      </c>
      <c r="O86" s="66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1642</v>
      </c>
      <c r="AT86" s="187" t="s">
        <v>142</v>
      </c>
      <c r="AU86" s="187" t="s">
        <v>80</v>
      </c>
      <c r="AY86" s="19" t="s">
        <v>140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9" t="s">
        <v>80</v>
      </c>
      <c r="BK86" s="188">
        <f t="shared" si="9"/>
        <v>0</v>
      </c>
      <c r="BL86" s="19" t="s">
        <v>1642</v>
      </c>
      <c r="BM86" s="187" t="s">
        <v>1655</v>
      </c>
    </row>
    <row r="87" spans="1:65" s="2" customFormat="1" ht="16.5" customHeight="1">
      <c r="A87" s="36"/>
      <c r="B87" s="37"/>
      <c r="C87" s="176" t="s">
        <v>172</v>
      </c>
      <c r="D87" s="176" t="s">
        <v>142</v>
      </c>
      <c r="E87" s="177" t="s">
        <v>1656</v>
      </c>
      <c r="F87" s="178" t="s">
        <v>1657</v>
      </c>
      <c r="G87" s="179" t="s">
        <v>1018</v>
      </c>
      <c r="H87" s="180">
        <v>1</v>
      </c>
      <c r="I87" s="181"/>
      <c r="J87" s="182">
        <f t="shared" si="0"/>
        <v>0</v>
      </c>
      <c r="K87" s="178" t="s">
        <v>19</v>
      </c>
      <c r="L87" s="41"/>
      <c r="M87" s="183" t="s">
        <v>19</v>
      </c>
      <c r="N87" s="184" t="s">
        <v>43</v>
      </c>
      <c r="O87" s="66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1642</v>
      </c>
      <c r="AT87" s="187" t="s">
        <v>142</v>
      </c>
      <c r="AU87" s="187" t="s">
        <v>80</v>
      </c>
      <c r="AY87" s="19" t="s">
        <v>140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9" t="s">
        <v>80</v>
      </c>
      <c r="BK87" s="188">
        <f t="shared" si="9"/>
        <v>0</v>
      </c>
      <c r="BL87" s="19" t="s">
        <v>1642</v>
      </c>
      <c r="BM87" s="187" t="s">
        <v>1658</v>
      </c>
    </row>
    <row r="88" spans="1:65" s="2" customFormat="1" ht="16.5" customHeight="1">
      <c r="A88" s="36"/>
      <c r="B88" s="37"/>
      <c r="C88" s="176" t="s">
        <v>177</v>
      </c>
      <c r="D88" s="176" t="s">
        <v>142</v>
      </c>
      <c r="E88" s="177" t="s">
        <v>1659</v>
      </c>
      <c r="F88" s="178" t="s">
        <v>1660</v>
      </c>
      <c r="G88" s="179" t="s">
        <v>1018</v>
      </c>
      <c r="H88" s="180">
        <v>1</v>
      </c>
      <c r="I88" s="181"/>
      <c r="J88" s="182">
        <f t="shared" si="0"/>
        <v>0</v>
      </c>
      <c r="K88" s="178" t="s">
        <v>19</v>
      </c>
      <c r="L88" s="41"/>
      <c r="M88" s="183" t="s">
        <v>19</v>
      </c>
      <c r="N88" s="184" t="s">
        <v>43</v>
      </c>
      <c r="O88" s="66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7" t="s">
        <v>1642</v>
      </c>
      <c r="AT88" s="187" t="s">
        <v>142</v>
      </c>
      <c r="AU88" s="187" t="s">
        <v>80</v>
      </c>
      <c r="AY88" s="19" t="s">
        <v>140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9" t="s">
        <v>80</v>
      </c>
      <c r="BK88" s="188">
        <f t="shared" si="9"/>
        <v>0</v>
      </c>
      <c r="BL88" s="19" t="s">
        <v>1642</v>
      </c>
      <c r="BM88" s="187" t="s">
        <v>1661</v>
      </c>
    </row>
    <row r="89" spans="1:65" s="2" customFormat="1" ht="16.5" customHeight="1">
      <c r="A89" s="36"/>
      <c r="B89" s="37"/>
      <c r="C89" s="176" t="s">
        <v>182</v>
      </c>
      <c r="D89" s="176" t="s">
        <v>142</v>
      </c>
      <c r="E89" s="177" t="s">
        <v>1662</v>
      </c>
      <c r="F89" s="178" t="s">
        <v>1663</v>
      </c>
      <c r="G89" s="179" t="s">
        <v>1018</v>
      </c>
      <c r="H89" s="180">
        <v>1</v>
      </c>
      <c r="I89" s="181"/>
      <c r="J89" s="182">
        <f t="shared" si="0"/>
        <v>0</v>
      </c>
      <c r="K89" s="178" t="s">
        <v>19</v>
      </c>
      <c r="L89" s="41"/>
      <c r="M89" s="183" t="s">
        <v>19</v>
      </c>
      <c r="N89" s="184" t="s">
        <v>43</v>
      </c>
      <c r="O89" s="66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1642</v>
      </c>
      <c r="AT89" s="187" t="s">
        <v>142</v>
      </c>
      <c r="AU89" s="187" t="s">
        <v>80</v>
      </c>
      <c r="AY89" s="19" t="s">
        <v>140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9" t="s">
        <v>80</v>
      </c>
      <c r="BK89" s="188">
        <f t="shared" si="9"/>
        <v>0</v>
      </c>
      <c r="BL89" s="19" t="s">
        <v>1642</v>
      </c>
      <c r="BM89" s="187" t="s">
        <v>1664</v>
      </c>
    </row>
    <row r="90" spans="1:65" s="2" customFormat="1" ht="16.5" customHeight="1">
      <c r="A90" s="36"/>
      <c r="B90" s="37"/>
      <c r="C90" s="176" t="s">
        <v>187</v>
      </c>
      <c r="D90" s="176" t="s">
        <v>142</v>
      </c>
      <c r="E90" s="177" t="s">
        <v>1665</v>
      </c>
      <c r="F90" s="178" t="s">
        <v>1666</v>
      </c>
      <c r="G90" s="179" t="s">
        <v>1018</v>
      </c>
      <c r="H90" s="180">
        <v>1</v>
      </c>
      <c r="I90" s="181"/>
      <c r="J90" s="182">
        <f t="shared" si="0"/>
        <v>0</v>
      </c>
      <c r="K90" s="178" t="s">
        <v>19</v>
      </c>
      <c r="L90" s="41"/>
      <c r="M90" s="183" t="s">
        <v>19</v>
      </c>
      <c r="N90" s="184" t="s">
        <v>43</v>
      </c>
      <c r="O90" s="66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1642</v>
      </c>
      <c r="AT90" s="187" t="s">
        <v>142</v>
      </c>
      <c r="AU90" s="187" t="s">
        <v>80</v>
      </c>
      <c r="AY90" s="19" t="s">
        <v>140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9" t="s">
        <v>80</v>
      </c>
      <c r="BK90" s="188">
        <f t="shared" si="9"/>
        <v>0</v>
      </c>
      <c r="BL90" s="19" t="s">
        <v>1642</v>
      </c>
      <c r="BM90" s="187" t="s">
        <v>1667</v>
      </c>
    </row>
    <row r="91" spans="1:65" s="2" customFormat="1" ht="16.5" customHeight="1">
      <c r="A91" s="36"/>
      <c r="B91" s="37"/>
      <c r="C91" s="176" t="s">
        <v>192</v>
      </c>
      <c r="D91" s="176" t="s">
        <v>142</v>
      </c>
      <c r="E91" s="177" t="s">
        <v>1668</v>
      </c>
      <c r="F91" s="178" t="s">
        <v>1669</v>
      </c>
      <c r="G91" s="179" t="s">
        <v>1018</v>
      </c>
      <c r="H91" s="180">
        <v>1</v>
      </c>
      <c r="I91" s="181"/>
      <c r="J91" s="182">
        <f t="shared" si="0"/>
        <v>0</v>
      </c>
      <c r="K91" s="178" t="s">
        <v>19</v>
      </c>
      <c r="L91" s="41"/>
      <c r="M91" s="183" t="s">
        <v>19</v>
      </c>
      <c r="N91" s="184" t="s">
        <v>43</v>
      </c>
      <c r="O91" s="66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1642</v>
      </c>
      <c r="AT91" s="187" t="s">
        <v>142</v>
      </c>
      <c r="AU91" s="187" t="s">
        <v>80</v>
      </c>
      <c r="AY91" s="19" t="s">
        <v>140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9" t="s">
        <v>80</v>
      </c>
      <c r="BK91" s="188">
        <f t="shared" si="9"/>
        <v>0</v>
      </c>
      <c r="BL91" s="19" t="s">
        <v>1642</v>
      </c>
      <c r="BM91" s="187" t="s">
        <v>1670</v>
      </c>
    </row>
    <row r="92" spans="1:65" s="2" customFormat="1" ht="16.5" customHeight="1">
      <c r="A92" s="36"/>
      <c r="B92" s="37"/>
      <c r="C92" s="176" t="s">
        <v>199</v>
      </c>
      <c r="D92" s="176" t="s">
        <v>142</v>
      </c>
      <c r="E92" s="177" t="s">
        <v>1671</v>
      </c>
      <c r="F92" s="178" t="s">
        <v>1672</v>
      </c>
      <c r="G92" s="179" t="s">
        <v>1018</v>
      </c>
      <c r="H92" s="180">
        <v>1</v>
      </c>
      <c r="I92" s="181"/>
      <c r="J92" s="182">
        <f t="shared" si="0"/>
        <v>0</v>
      </c>
      <c r="K92" s="178" t="s">
        <v>19</v>
      </c>
      <c r="L92" s="41"/>
      <c r="M92" s="183" t="s">
        <v>19</v>
      </c>
      <c r="N92" s="184" t="s">
        <v>43</v>
      </c>
      <c r="O92" s="66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1642</v>
      </c>
      <c r="AT92" s="187" t="s">
        <v>142</v>
      </c>
      <c r="AU92" s="187" t="s">
        <v>80</v>
      </c>
      <c r="AY92" s="19" t="s">
        <v>140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9" t="s">
        <v>80</v>
      </c>
      <c r="BK92" s="188">
        <f t="shared" si="9"/>
        <v>0</v>
      </c>
      <c r="BL92" s="19" t="s">
        <v>1642</v>
      </c>
      <c r="BM92" s="187" t="s">
        <v>1673</v>
      </c>
    </row>
    <row r="93" spans="1:65" s="2" customFormat="1" ht="16.5" customHeight="1">
      <c r="A93" s="36"/>
      <c r="B93" s="37"/>
      <c r="C93" s="176" t="s">
        <v>205</v>
      </c>
      <c r="D93" s="176" t="s">
        <v>142</v>
      </c>
      <c r="E93" s="177" t="s">
        <v>1674</v>
      </c>
      <c r="F93" s="178" t="s">
        <v>1675</v>
      </c>
      <c r="G93" s="179" t="s">
        <v>1018</v>
      </c>
      <c r="H93" s="180">
        <v>1</v>
      </c>
      <c r="I93" s="181"/>
      <c r="J93" s="182">
        <f t="shared" si="0"/>
        <v>0</v>
      </c>
      <c r="K93" s="178" t="s">
        <v>19</v>
      </c>
      <c r="L93" s="41"/>
      <c r="M93" s="183" t="s">
        <v>19</v>
      </c>
      <c r="N93" s="184" t="s">
        <v>43</v>
      </c>
      <c r="O93" s="66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7" t="s">
        <v>1642</v>
      </c>
      <c r="AT93" s="187" t="s">
        <v>142</v>
      </c>
      <c r="AU93" s="187" t="s">
        <v>80</v>
      </c>
      <c r="AY93" s="19" t="s">
        <v>140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80</v>
      </c>
      <c r="BK93" s="188">
        <f t="shared" si="9"/>
        <v>0</v>
      </c>
      <c r="BL93" s="19" t="s">
        <v>1642</v>
      </c>
      <c r="BM93" s="187" t="s">
        <v>1676</v>
      </c>
    </row>
    <row r="94" spans="1:65" s="2" customFormat="1" ht="16.5" customHeight="1">
      <c r="A94" s="36"/>
      <c r="B94" s="37"/>
      <c r="C94" s="176" t="s">
        <v>212</v>
      </c>
      <c r="D94" s="176" t="s">
        <v>142</v>
      </c>
      <c r="E94" s="177" t="s">
        <v>1677</v>
      </c>
      <c r="F94" s="178" t="s">
        <v>1678</v>
      </c>
      <c r="G94" s="179" t="s">
        <v>1018</v>
      </c>
      <c r="H94" s="180">
        <v>1</v>
      </c>
      <c r="I94" s="181"/>
      <c r="J94" s="182">
        <f t="shared" si="0"/>
        <v>0</v>
      </c>
      <c r="K94" s="178" t="s">
        <v>19</v>
      </c>
      <c r="L94" s="41"/>
      <c r="M94" s="183" t="s">
        <v>19</v>
      </c>
      <c r="N94" s="184" t="s">
        <v>43</v>
      </c>
      <c r="O94" s="66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1642</v>
      </c>
      <c r="AT94" s="187" t="s">
        <v>142</v>
      </c>
      <c r="AU94" s="187" t="s">
        <v>80</v>
      </c>
      <c r="AY94" s="19" t="s">
        <v>140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80</v>
      </c>
      <c r="BK94" s="188">
        <f t="shared" si="9"/>
        <v>0</v>
      </c>
      <c r="BL94" s="19" t="s">
        <v>1642</v>
      </c>
      <c r="BM94" s="187" t="s">
        <v>1679</v>
      </c>
    </row>
    <row r="95" spans="1:65" s="2" customFormat="1" ht="16.5" customHeight="1">
      <c r="A95" s="36"/>
      <c r="B95" s="37"/>
      <c r="C95" s="176" t="s">
        <v>217</v>
      </c>
      <c r="D95" s="176" t="s">
        <v>142</v>
      </c>
      <c r="E95" s="177" t="s">
        <v>1680</v>
      </c>
      <c r="F95" s="178" t="s">
        <v>1681</v>
      </c>
      <c r="G95" s="179" t="s">
        <v>1018</v>
      </c>
      <c r="H95" s="180">
        <v>1</v>
      </c>
      <c r="I95" s="181"/>
      <c r="J95" s="182">
        <f t="shared" si="0"/>
        <v>0</v>
      </c>
      <c r="K95" s="178" t="s">
        <v>19</v>
      </c>
      <c r="L95" s="41"/>
      <c r="M95" s="183" t="s">
        <v>19</v>
      </c>
      <c r="N95" s="184" t="s">
        <v>43</v>
      </c>
      <c r="O95" s="66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1642</v>
      </c>
      <c r="AT95" s="187" t="s">
        <v>142</v>
      </c>
      <c r="AU95" s="187" t="s">
        <v>80</v>
      </c>
      <c r="AY95" s="19" t="s">
        <v>140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80</v>
      </c>
      <c r="BK95" s="188">
        <f t="shared" si="9"/>
        <v>0</v>
      </c>
      <c r="BL95" s="19" t="s">
        <v>1642</v>
      </c>
      <c r="BM95" s="187" t="s">
        <v>1682</v>
      </c>
    </row>
    <row r="96" spans="1:65" s="2" customFormat="1" ht="16.5" customHeight="1">
      <c r="A96" s="36"/>
      <c r="B96" s="37"/>
      <c r="C96" s="176" t="s">
        <v>8</v>
      </c>
      <c r="D96" s="176" t="s">
        <v>142</v>
      </c>
      <c r="E96" s="177" t="s">
        <v>1683</v>
      </c>
      <c r="F96" s="178" t="s">
        <v>1684</v>
      </c>
      <c r="G96" s="179" t="s">
        <v>1018</v>
      </c>
      <c r="H96" s="180">
        <v>1</v>
      </c>
      <c r="I96" s="181"/>
      <c r="J96" s="182">
        <f t="shared" si="0"/>
        <v>0</v>
      </c>
      <c r="K96" s="178" t="s">
        <v>19</v>
      </c>
      <c r="L96" s="41"/>
      <c r="M96" s="183" t="s">
        <v>19</v>
      </c>
      <c r="N96" s="184" t="s">
        <v>43</v>
      </c>
      <c r="O96" s="66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7" t="s">
        <v>1642</v>
      </c>
      <c r="AT96" s="187" t="s">
        <v>142</v>
      </c>
      <c r="AU96" s="187" t="s">
        <v>80</v>
      </c>
      <c r="AY96" s="19" t="s">
        <v>140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80</v>
      </c>
      <c r="BK96" s="188">
        <f t="shared" si="9"/>
        <v>0</v>
      </c>
      <c r="BL96" s="19" t="s">
        <v>1642</v>
      </c>
      <c r="BM96" s="187" t="s">
        <v>1685</v>
      </c>
    </row>
    <row r="97" spans="1:65" s="2" customFormat="1" ht="16.5" customHeight="1">
      <c r="A97" s="36"/>
      <c r="B97" s="37"/>
      <c r="C97" s="176" t="s">
        <v>243</v>
      </c>
      <c r="D97" s="176" t="s">
        <v>142</v>
      </c>
      <c r="E97" s="177" t="s">
        <v>1686</v>
      </c>
      <c r="F97" s="178" t="s">
        <v>1687</v>
      </c>
      <c r="G97" s="179" t="s">
        <v>1018</v>
      </c>
      <c r="H97" s="180">
        <v>1</v>
      </c>
      <c r="I97" s="181"/>
      <c r="J97" s="182">
        <f t="shared" si="0"/>
        <v>0</v>
      </c>
      <c r="K97" s="178" t="s">
        <v>19</v>
      </c>
      <c r="L97" s="41"/>
      <c r="M97" s="183" t="s">
        <v>19</v>
      </c>
      <c r="N97" s="184" t="s">
        <v>43</v>
      </c>
      <c r="O97" s="66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1642</v>
      </c>
      <c r="AT97" s="187" t="s">
        <v>142</v>
      </c>
      <c r="AU97" s="187" t="s">
        <v>80</v>
      </c>
      <c r="AY97" s="19" t="s">
        <v>140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80</v>
      </c>
      <c r="BK97" s="188">
        <f t="shared" si="9"/>
        <v>0</v>
      </c>
      <c r="BL97" s="19" t="s">
        <v>1642</v>
      </c>
      <c r="BM97" s="187" t="s">
        <v>1688</v>
      </c>
    </row>
    <row r="98" spans="1:65" s="2" customFormat="1" ht="16.5" customHeight="1">
      <c r="A98" s="36"/>
      <c r="B98" s="37"/>
      <c r="C98" s="176" t="s">
        <v>247</v>
      </c>
      <c r="D98" s="176" t="s">
        <v>142</v>
      </c>
      <c r="E98" s="177" t="s">
        <v>1689</v>
      </c>
      <c r="F98" s="178" t="s">
        <v>1690</v>
      </c>
      <c r="G98" s="179" t="s">
        <v>1018</v>
      </c>
      <c r="H98" s="180">
        <v>1</v>
      </c>
      <c r="I98" s="181"/>
      <c r="J98" s="182">
        <f t="shared" si="0"/>
        <v>0</v>
      </c>
      <c r="K98" s="178" t="s">
        <v>19</v>
      </c>
      <c r="L98" s="41"/>
      <c r="M98" s="250" t="s">
        <v>19</v>
      </c>
      <c r="N98" s="251" t="s">
        <v>43</v>
      </c>
      <c r="O98" s="252"/>
      <c r="P98" s="253">
        <f t="shared" si="1"/>
        <v>0</v>
      </c>
      <c r="Q98" s="253">
        <v>0</v>
      </c>
      <c r="R98" s="253">
        <f t="shared" si="2"/>
        <v>0</v>
      </c>
      <c r="S98" s="253">
        <v>0</v>
      </c>
      <c r="T98" s="25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1642</v>
      </c>
      <c r="AT98" s="187" t="s">
        <v>142</v>
      </c>
      <c r="AU98" s="187" t="s">
        <v>80</v>
      </c>
      <c r="AY98" s="19" t="s">
        <v>140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9" t="s">
        <v>80</v>
      </c>
      <c r="BK98" s="188">
        <f t="shared" si="9"/>
        <v>0</v>
      </c>
      <c r="BL98" s="19" t="s">
        <v>1642</v>
      </c>
      <c r="BM98" s="187" t="s">
        <v>1691</v>
      </c>
    </row>
    <row r="99" spans="1:31" s="2" customFormat="1" ht="6.95" customHeight="1">
      <c r="A99" s="36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41"/>
      <c r="M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</sheetData>
  <sheetProtection algorithmName="SHA-512" hashValue="9gdFUNEKEV5YkxXUCegXboZ8liOFgB9qjECx4IH3Y8j9YWQoM7CCuEioeoF7xCR0H8wC588zx4btZ1pORcQWAw==" saltValue="P9ukcGC2vZQ43viKB24No8uQ+Ir8gZAqBs/eImcnju72d4FwTEFzeoYM/7BdacztMtkxTxD8Cbl9oKAeqYIBCw==" spinCount="100000" sheet="1" objects="1" scenarios="1" formatColumns="0" formatRows="0" autoFilter="0"/>
  <autoFilter ref="C79:K98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4"/>
      <c r="C3" s="105"/>
      <c r="D3" s="105"/>
      <c r="E3" s="105"/>
      <c r="F3" s="105"/>
      <c r="G3" s="105"/>
      <c r="H3" s="22"/>
    </row>
    <row r="4" spans="2:8" s="1" customFormat="1" ht="24.95" customHeight="1">
      <c r="B4" s="22"/>
      <c r="C4" s="106" t="s">
        <v>1692</v>
      </c>
      <c r="H4" s="22"/>
    </row>
    <row r="5" spans="2:8" s="1" customFormat="1" ht="12" customHeight="1">
      <c r="B5" s="22"/>
      <c r="C5" s="255" t="s">
        <v>13</v>
      </c>
      <c r="D5" s="396" t="s">
        <v>14</v>
      </c>
      <c r="E5" s="389"/>
      <c r="F5" s="389"/>
      <c r="H5" s="22"/>
    </row>
    <row r="6" spans="2:8" s="1" customFormat="1" ht="36.95" customHeight="1">
      <c r="B6" s="22"/>
      <c r="C6" s="256" t="s">
        <v>16</v>
      </c>
      <c r="D6" s="400" t="s">
        <v>17</v>
      </c>
      <c r="E6" s="389"/>
      <c r="F6" s="389"/>
      <c r="H6" s="22"/>
    </row>
    <row r="7" spans="2:8" s="1" customFormat="1" ht="16.5" customHeight="1">
      <c r="B7" s="22"/>
      <c r="C7" s="108" t="s">
        <v>23</v>
      </c>
      <c r="D7" s="111" t="str">
        <f>'Rekapitulace stavby'!AN8</f>
        <v>30. 4. 2021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49"/>
      <c r="B9" s="257"/>
      <c r="C9" s="258" t="s">
        <v>53</v>
      </c>
      <c r="D9" s="259" t="s">
        <v>54</v>
      </c>
      <c r="E9" s="259" t="s">
        <v>127</v>
      </c>
      <c r="F9" s="260" t="s">
        <v>1693</v>
      </c>
      <c r="G9" s="149"/>
      <c r="H9" s="257"/>
    </row>
    <row r="10" spans="1:8" s="2" customFormat="1" ht="26.45" customHeight="1">
      <c r="A10" s="36"/>
      <c r="B10" s="41"/>
      <c r="C10" s="261" t="s">
        <v>1694</v>
      </c>
      <c r="D10" s="261" t="s">
        <v>78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62" t="s">
        <v>1695</v>
      </c>
      <c r="D11" s="263" t="s">
        <v>1696</v>
      </c>
      <c r="E11" s="264" t="s">
        <v>95</v>
      </c>
      <c r="F11" s="265">
        <v>139.25</v>
      </c>
      <c r="G11" s="36"/>
      <c r="H11" s="41"/>
    </row>
    <row r="12" spans="1:8" s="2" customFormat="1" ht="16.9" customHeight="1">
      <c r="A12" s="36"/>
      <c r="B12" s="41"/>
      <c r="C12" s="262" t="s">
        <v>93</v>
      </c>
      <c r="D12" s="263" t="s">
        <v>94</v>
      </c>
      <c r="E12" s="264" t="s">
        <v>95</v>
      </c>
      <c r="F12" s="265">
        <v>35.358</v>
      </c>
      <c r="G12" s="36"/>
      <c r="H12" s="41"/>
    </row>
    <row r="13" spans="1:8" s="2" customFormat="1" ht="16.9" customHeight="1">
      <c r="A13" s="36"/>
      <c r="B13" s="41"/>
      <c r="C13" s="266" t="s">
        <v>19</v>
      </c>
      <c r="D13" s="266" t="s">
        <v>221</v>
      </c>
      <c r="E13" s="19" t="s">
        <v>19</v>
      </c>
      <c r="F13" s="267">
        <v>0</v>
      </c>
      <c r="G13" s="36"/>
      <c r="H13" s="41"/>
    </row>
    <row r="14" spans="1:8" s="2" customFormat="1" ht="16.9" customHeight="1">
      <c r="A14" s="36"/>
      <c r="B14" s="41"/>
      <c r="C14" s="266" t="s">
        <v>19</v>
      </c>
      <c r="D14" s="266" t="s">
        <v>365</v>
      </c>
      <c r="E14" s="19" t="s">
        <v>19</v>
      </c>
      <c r="F14" s="267">
        <v>16.56</v>
      </c>
      <c r="G14" s="36"/>
      <c r="H14" s="41"/>
    </row>
    <row r="15" spans="1:8" s="2" customFormat="1" ht="16.9" customHeight="1">
      <c r="A15" s="36"/>
      <c r="B15" s="41"/>
      <c r="C15" s="266" t="s">
        <v>19</v>
      </c>
      <c r="D15" s="266" t="s">
        <v>366</v>
      </c>
      <c r="E15" s="19" t="s">
        <v>19</v>
      </c>
      <c r="F15" s="267">
        <v>0.658</v>
      </c>
      <c r="G15" s="36"/>
      <c r="H15" s="41"/>
    </row>
    <row r="16" spans="1:8" s="2" customFormat="1" ht="16.9" customHeight="1">
      <c r="A16" s="36"/>
      <c r="B16" s="41"/>
      <c r="C16" s="266" t="s">
        <v>19</v>
      </c>
      <c r="D16" s="266" t="s">
        <v>367</v>
      </c>
      <c r="E16" s="19" t="s">
        <v>19</v>
      </c>
      <c r="F16" s="267">
        <v>1.89</v>
      </c>
      <c r="G16" s="36"/>
      <c r="H16" s="41"/>
    </row>
    <row r="17" spans="1:8" s="2" customFormat="1" ht="16.9" customHeight="1">
      <c r="A17" s="36"/>
      <c r="B17" s="41"/>
      <c r="C17" s="266" t="s">
        <v>19</v>
      </c>
      <c r="D17" s="266" t="s">
        <v>368</v>
      </c>
      <c r="E17" s="19" t="s">
        <v>19</v>
      </c>
      <c r="F17" s="267">
        <v>2.05</v>
      </c>
      <c r="G17" s="36"/>
      <c r="H17" s="41"/>
    </row>
    <row r="18" spans="1:8" s="2" customFormat="1" ht="16.9" customHeight="1">
      <c r="A18" s="36"/>
      <c r="B18" s="41"/>
      <c r="C18" s="266" t="s">
        <v>19</v>
      </c>
      <c r="D18" s="266" t="s">
        <v>369</v>
      </c>
      <c r="E18" s="19" t="s">
        <v>19</v>
      </c>
      <c r="F18" s="267">
        <v>0.85</v>
      </c>
      <c r="G18" s="36"/>
      <c r="H18" s="41"/>
    </row>
    <row r="19" spans="1:8" s="2" customFormat="1" ht="16.9" customHeight="1">
      <c r="A19" s="36"/>
      <c r="B19" s="41"/>
      <c r="C19" s="266" t="s">
        <v>19</v>
      </c>
      <c r="D19" s="266" t="s">
        <v>370</v>
      </c>
      <c r="E19" s="19" t="s">
        <v>19</v>
      </c>
      <c r="F19" s="267">
        <v>0.55</v>
      </c>
      <c r="G19" s="36"/>
      <c r="H19" s="41"/>
    </row>
    <row r="20" spans="1:8" s="2" customFormat="1" ht="16.9" customHeight="1">
      <c r="A20" s="36"/>
      <c r="B20" s="41"/>
      <c r="C20" s="266" t="s">
        <v>19</v>
      </c>
      <c r="D20" s="266" t="s">
        <v>371</v>
      </c>
      <c r="E20" s="19" t="s">
        <v>19</v>
      </c>
      <c r="F20" s="267">
        <v>2.55</v>
      </c>
      <c r="G20" s="36"/>
      <c r="H20" s="41"/>
    </row>
    <row r="21" spans="1:8" s="2" customFormat="1" ht="16.9" customHeight="1">
      <c r="A21" s="36"/>
      <c r="B21" s="41"/>
      <c r="C21" s="266" t="s">
        <v>19</v>
      </c>
      <c r="D21" s="266" t="s">
        <v>372</v>
      </c>
      <c r="E21" s="19" t="s">
        <v>19</v>
      </c>
      <c r="F21" s="267">
        <v>0.65</v>
      </c>
      <c r="G21" s="36"/>
      <c r="H21" s="41"/>
    </row>
    <row r="22" spans="1:8" s="2" customFormat="1" ht="16.9" customHeight="1">
      <c r="A22" s="36"/>
      <c r="B22" s="41"/>
      <c r="C22" s="266" t="s">
        <v>19</v>
      </c>
      <c r="D22" s="266" t="s">
        <v>373</v>
      </c>
      <c r="E22" s="19" t="s">
        <v>19</v>
      </c>
      <c r="F22" s="267">
        <v>0.65</v>
      </c>
      <c r="G22" s="36"/>
      <c r="H22" s="41"/>
    </row>
    <row r="23" spans="1:8" s="2" customFormat="1" ht="16.9" customHeight="1">
      <c r="A23" s="36"/>
      <c r="B23" s="41"/>
      <c r="C23" s="266" t="s">
        <v>19</v>
      </c>
      <c r="D23" s="266" t="s">
        <v>374</v>
      </c>
      <c r="E23" s="19" t="s">
        <v>19</v>
      </c>
      <c r="F23" s="267">
        <v>1.05</v>
      </c>
      <c r="G23" s="36"/>
      <c r="H23" s="41"/>
    </row>
    <row r="24" spans="1:8" s="2" customFormat="1" ht="16.9" customHeight="1">
      <c r="A24" s="36"/>
      <c r="B24" s="41"/>
      <c r="C24" s="266" t="s">
        <v>19</v>
      </c>
      <c r="D24" s="266" t="s">
        <v>375</v>
      </c>
      <c r="E24" s="19" t="s">
        <v>19</v>
      </c>
      <c r="F24" s="267">
        <v>1.25</v>
      </c>
      <c r="G24" s="36"/>
      <c r="H24" s="41"/>
    </row>
    <row r="25" spans="1:8" s="2" customFormat="1" ht="16.9" customHeight="1">
      <c r="A25" s="36"/>
      <c r="B25" s="41"/>
      <c r="C25" s="266" t="s">
        <v>19</v>
      </c>
      <c r="D25" s="266" t="s">
        <v>376</v>
      </c>
      <c r="E25" s="19" t="s">
        <v>19</v>
      </c>
      <c r="F25" s="267">
        <v>6.65</v>
      </c>
      <c r="G25" s="36"/>
      <c r="H25" s="41"/>
    </row>
    <row r="26" spans="1:8" s="2" customFormat="1" ht="16.9" customHeight="1">
      <c r="A26" s="36"/>
      <c r="B26" s="41"/>
      <c r="C26" s="266" t="s">
        <v>93</v>
      </c>
      <c r="D26" s="266" t="s">
        <v>157</v>
      </c>
      <c r="E26" s="19" t="s">
        <v>19</v>
      </c>
      <c r="F26" s="267">
        <v>35.358</v>
      </c>
      <c r="G26" s="36"/>
      <c r="H26" s="41"/>
    </row>
    <row r="27" spans="1:8" s="2" customFormat="1" ht="16.9" customHeight="1">
      <c r="A27" s="36"/>
      <c r="B27" s="41"/>
      <c r="C27" s="268" t="s">
        <v>1697</v>
      </c>
      <c r="D27" s="36"/>
      <c r="E27" s="36"/>
      <c r="F27" s="36"/>
      <c r="G27" s="36"/>
      <c r="H27" s="41"/>
    </row>
    <row r="28" spans="1:8" s="2" customFormat="1" ht="16.9" customHeight="1">
      <c r="A28" s="36"/>
      <c r="B28" s="41"/>
      <c r="C28" s="266" t="s">
        <v>362</v>
      </c>
      <c r="D28" s="266" t="s">
        <v>1698</v>
      </c>
      <c r="E28" s="19" t="s">
        <v>95</v>
      </c>
      <c r="F28" s="267">
        <v>35.358</v>
      </c>
      <c r="G28" s="36"/>
      <c r="H28" s="41"/>
    </row>
    <row r="29" spans="1:8" s="2" customFormat="1" ht="16.9" customHeight="1">
      <c r="A29" s="36"/>
      <c r="B29" s="41"/>
      <c r="C29" s="266" t="s">
        <v>268</v>
      </c>
      <c r="D29" s="266" t="s">
        <v>1699</v>
      </c>
      <c r="E29" s="19" t="s">
        <v>95</v>
      </c>
      <c r="F29" s="267">
        <v>596.561</v>
      </c>
      <c r="G29" s="36"/>
      <c r="H29" s="41"/>
    </row>
    <row r="30" spans="1:8" s="2" customFormat="1" ht="16.9" customHeight="1">
      <c r="A30" s="36"/>
      <c r="B30" s="41"/>
      <c r="C30" s="266" t="s">
        <v>284</v>
      </c>
      <c r="D30" s="266" t="s">
        <v>1700</v>
      </c>
      <c r="E30" s="19" t="s">
        <v>95</v>
      </c>
      <c r="F30" s="267">
        <v>426.932</v>
      </c>
      <c r="G30" s="36"/>
      <c r="H30" s="41"/>
    </row>
    <row r="31" spans="1:8" s="2" customFormat="1" ht="16.9" customHeight="1">
      <c r="A31" s="36"/>
      <c r="B31" s="41"/>
      <c r="C31" s="266" t="s">
        <v>296</v>
      </c>
      <c r="D31" s="266" t="s">
        <v>1701</v>
      </c>
      <c r="E31" s="19" t="s">
        <v>95</v>
      </c>
      <c r="F31" s="267">
        <v>426.932</v>
      </c>
      <c r="G31" s="36"/>
      <c r="H31" s="41"/>
    </row>
    <row r="32" spans="1:8" s="2" customFormat="1" ht="16.9" customHeight="1">
      <c r="A32" s="36"/>
      <c r="B32" s="41"/>
      <c r="C32" s="266" t="s">
        <v>303</v>
      </c>
      <c r="D32" s="266" t="s">
        <v>1702</v>
      </c>
      <c r="E32" s="19" t="s">
        <v>95</v>
      </c>
      <c r="F32" s="267">
        <v>169.629</v>
      </c>
      <c r="G32" s="36"/>
      <c r="H32" s="41"/>
    </row>
    <row r="33" spans="1:8" s="2" customFormat="1" ht="16.9" customHeight="1">
      <c r="A33" s="36"/>
      <c r="B33" s="41"/>
      <c r="C33" s="266" t="s">
        <v>309</v>
      </c>
      <c r="D33" s="266" t="s">
        <v>1703</v>
      </c>
      <c r="E33" s="19" t="s">
        <v>95</v>
      </c>
      <c r="F33" s="267">
        <v>242.327</v>
      </c>
      <c r="G33" s="36"/>
      <c r="H33" s="41"/>
    </row>
    <row r="34" spans="1:8" s="2" customFormat="1" ht="16.9" customHeight="1">
      <c r="A34" s="36"/>
      <c r="B34" s="41"/>
      <c r="C34" s="262" t="s">
        <v>97</v>
      </c>
      <c r="D34" s="263" t="s">
        <v>98</v>
      </c>
      <c r="E34" s="264" t="s">
        <v>95</v>
      </c>
      <c r="F34" s="265">
        <v>149.247</v>
      </c>
      <c r="G34" s="36"/>
      <c r="H34" s="41"/>
    </row>
    <row r="35" spans="1:8" s="2" customFormat="1" ht="16.9" customHeight="1">
      <c r="A35" s="36"/>
      <c r="B35" s="41"/>
      <c r="C35" s="266" t="s">
        <v>19</v>
      </c>
      <c r="D35" s="266" t="s">
        <v>221</v>
      </c>
      <c r="E35" s="19" t="s">
        <v>19</v>
      </c>
      <c r="F35" s="267">
        <v>0</v>
      </c>
      <c r="G35" s="36"/>
      <c r="H35" s="41"/>
    </row>
    <row r="36" spans="1:8" s="2" customFormat="1" ht="16.9" customHeight="1">
      <c r="A36" s="36"/>
      <c r="B36" s="41"/>
      <c r="C36" s="266" t="s">
        <v>19</v>
      </c>
      <c r="D36" s="266" t="s">
        <v>326</v>
      </c>
      <c r="E36" s="19" t="s">
        <v>19</v>
      </c>
      <c r="F36" s="267">
        <v>74.52</v>
      </c>
      <c r="G36" s="36"/>
      <c r="H36" s="41"/>
    </row>
    <row r="37" spans="1:8" s="2" customFormat="1" ht="16.9" customHeight="1">
      <c r="A37" s="36"/>
      <c r="B37" s="41"/>
      <c r="C37" s="266" t="s">
        <v>19</v>
      </c>
      <c r="D37" s="266" t="s">
        <v>327</v>
      </c>
      <c r="E37" s="19" t="s">
        <v>19</v>
      </c>
      <c r="F37" s="267">
        <v>2.632</v>
      </c>
      <c r="G37" s="36"/>
      <c r="H37" s="41"/>
    </row>
    <row r="38" spans="1:8" s="2" customFormat="1" ht="16.9" customHeight="1">
      <c r="A38" s="36"/>
      <c r="B38" s="41"/>
      <c r="C38" s="266" t="s">
        <v>19</v>
      </c>
      <c r="D38" s="266" t="s">
        <v>328</v>
      </c>
      <c r="E38" s="19" t="s">
        <v>19</v>
      </c>
      <c r="F38" s="267">
        <v>7.56</v>
      </c>
      <c r="G38" s="36"/>
      <c r="H38" s="41"/>
    </row>
    <row r="39" spans="1:8" s="2" customFormat="1" ht="16.9" customHeight="1">
      <c r="A39" s="36"/>
      <c r="B39" s="41"/>
      <c r="C39" s="266" t="s">
        <v>19</v>
      </c>
      <c r="D39" s="266" t="s">
        <v>329</v>
      </c>
      <c r="E39" s="19" t="s">
        <v>19</v>
      </c>
      <c r="F39" s="267">
        <v>9.225</v>
      </c>
      <c r="G39" s="36"/>
      <c r="H39" s="41"/>
    </row>
    <row r="40" spans="1:8" s="2" customFormat="1" ht="16.9" customHeight="1">
      <c r="A40" s="36"/>
      <c r="B40" s="41"/>
      <c r="C40" s="266" t="s">
        <v>19</v>
      </c>
      <c r="D40" s="266" t="s">
        <v>330</v>
      </c>
      <c r="E40" s="19" t="s">
        <v>19</v>
      </c>
      <c r="F40" s="267">
        <v>4.25</v>
      </c>
      <c r="G40" s="36"/>
      <c r="H40" s="41"/>
    </row>
    <row r="41" spans="1:8" s="2" customFormat="1" ht="16.9" customHeight="1">
      <c r="A41" s="36"/>
      <c r="B41" s="41"/>
      <c r="C41" s="266" t="s">
        <v>19</v>
      </c>
      <c r="D41" s="266" t="s">
        <v>331</v>
      </c>
      <c r="E41" s="19" t="s">
        <v>19</v>
      </c>
      <c r="F41" s="267">
        <v>2.2</v>
      </c>
      <c r="G41" s="36"/>
      <c r="H41" s="41"/>
    </row>
    <row r="42" spans="1:8" s="2" customFormat="1" ht="16.9" customHeight="1">
      <c r="A42" s="36"/>
      <c r="B42" s="41"/>
      <c r="C42" s="266" t="s">
        <v>19</v>
      </c>
      <c r="D42" s="266" t="s">
        <v>332</v>
      </c>
      <c r="E42" s="19" t="s">
        <v>19</v>
      </c>
      <c r="F42" s="267">
        <v>11.475</v>
      </c>
      <c r="G42" s="36"/>
      <c r="H42" s="41"/>
    </row>
    <row r="43" spans="1:8" s="2" customFormat="1" ht="16.9" customHeight="1">
      <c r="A43" s="36"/>
      <c r="B43" s="41"/>
      <c r="C43" s="266" t="s">
        <v>19</v>
      </c>
      <c r="D43" s="266" t="s">
        <v>333</v>
      </c>
      <c r="E43" s="19" t="s">
        <v>19</v>
      </c>
      <c r="F43" s="267">
        <v>2.6</v>
      </c>
      <c r="G43" s="36"/>
      <c r="H43" s="41"/>
    </row>
    <row r="44" spans="1:8" s="2" customFormat="1" ht="16.9" customHeight="1">
      <c r="A44" s="36"/>
      <c r="B44" s="41"/>
      <c r="C44" s="266" t="s">
        <v>19</v>
      </c>
      <c r="D44" s="266" t="s">
        <v>334</v>
      </c>
      <c r="E44" s="19" t="s">
        <v>19</v>
      </c>
      <c r="F44" s="267">
        <v>2.6</v>
      </c>
      <c r="G44" s="36"/>
      <c r="H44" s="41"/>
    </row>
    <row r="45" spans="1:8" s="2" customFormat="1" ht="16.9" customHeight="1">
      <c r="A45" s="36"/>
      <c r="B45" s="41"/>
      <c r="C45" s="266" t="s">
        <v>19</v>
      </c>
      <c r="D45" s="266" t="s">
        <v>335</v>
      </c>
      <c r="E45" s="19" t="s">
        <v>19</v>
      </c>
      <c r="F45" s="267">
        <v>3.99</v>
      </c>
      <c r="G45" s="36"/>
      <c r="H45" s="41"/>
    </row>
    <row r="46" spans="1:8" s="2" customFormat="1" ht="16.9" customHeight="1">
      <c r="A46" s="36"/>
      <c r="B46" s="41"/>
      <c r="C46" s="266" t="s">
        <v>19</v>
      </c>
      <c r="D46" s="266" t="s">
        <v>336</v>
      </c>
      <c r="E46" s="19" t="s">
        <v>19</v>
      </c>
      <c r="F46" s="267">
        <v>6.25</v>
      </c>
      <c r="G46" s="36"/>
      <c r="H46" s="41"/>
    </row>
    <row r="47" spans="1:8" s="2" customFormat="1" ht="16.9" customHeight="1">
      <c r="A47" s="36"/>
      <c r="B47" s="41"/>
      <c r="C47" s="266" t="s">
        <v>19</v>
      </c>
      <c r="D47" s="266" t="s">
        <v>337</v>
      </c>
      <c r="E47" s="19" t="s">
        <v>19</v>
      </c>
      <c r="F47" s="267">
        <v>21.945</v>
      </c>
      <c r="G47" s="36"/>
      <c r="H47" s="41"/>
    </row>
    <row r="48" spans="1:8" s="2" customFormat="1" ht="16.9" customHeight="1">
      <c r="A48" s="36"/>
      <c r="B48" s="41"/>
      <c r="C48" s="266" t="s">
        <v>97</v>
      </c>
      <c r="D48" s="266" t="s">
        <v>157</v>
      </c>
      <c r="E48" s="19" t="s">
        <v>19</v>
      </c>
      <c r="F48" s="267">
        <v>149.247</v>
      </c>
      <c r="G48" s="36"/>
      <c r="H48" s="41"/>
    </row>
    <row r="49" spans="1:8" s="2" customFormat="1" ht="16.9" customHeight="1">
      <c r="A49" s="36"/>
      <c r="B49" s="41"/>
      <c r="C49" s="268" t="s">
        <v>1697</v>
      </c>
      <c r="D49" s="36"/>
      <c r="E49" s="36"/>
      <c r="F49" s="36"/>
      <c r="G49" s="36"/>
      <c r="H49" s="41"/>
    </row>
    <row r="50" spans="1:8" s="2" customFormat="1" ht="16.9" customHeight="1">
      <c r="A50" s="36"/>
      <c r="B50" s="41"/>
      <c r="C50" s="266" t="s">
        <v>323</v>
      </c>
      <c r="D50" s="266" t="s">
        <v>1704</v>
      </c>
      <c r="E50" s="19" t="s">
        <v>95</v>
      </c>
      <c r="F50" s="267">
        <v>149.247</v>
      </c>
      <c r="G50" s="36"/>
      <c r="H50" s="41"/>
    </row>
    <row r="51" spans="1:8" s="2" customFormat="1" ht="16.9" customHeight="1">
      <c r="A51" s="36"/>
      <c r="B51" s="41"/>
      <c r="C51" s="266" t="s">
        <v>268</v>
      </c>
      <c r="D51" s="266" t="s">
        <v>1699</v>
      </c>
      <c r="E51" s="19" t="s">
        <v>95</v>
      </c>
      <c r="F51" s="267">
        <v>596.561</v>
      </c>
      <c r="G51" s="36"/>
      <c r="H51" s="41"/>
    </row>
    <row r="52" spans="1:8" s="2" customFormat="1" ht="16.9" customHeight="1">
      <c r="A52" s="36"/>
      <c r="B52" s="41"/>
      <c r="C52" s="266" t="s">
        <v>284</v>
      </c>
      <c r="D52" s="266" t="s">
        <v>1700</v>
      </c>
      <c r="E52" s="19" t="s">
        <v>95</v>
      </c>
      <c r="F52" s="267">
        <v>426.932</v>
      </c>
      <c r="G52" s="36"/>
      <c r="H52" s="41"/>
    </row>
    <row r="53" spans="1:8" s="2" customFormat="1" ht="16.9" customHeight="1">
      <c r="A53" s="36"/>
      <c r="B53" s="41"/>
      <c r="C53" s="266" t="s">
        <v>296</v>
      </c>
      <c r="D53" s="266" t="s">
        <v>1701</v>
      </c>
      <c r="E53" s="19" t="s">
        <v>95</v>
      </c>
      <c r="F53" s="267">
        <v>426.932</v>
      </c>
      <c r="G53" s="36"/>
      <c r="H53" s="41"/>
    </row>
    <row r="54" spans="1:8" s="2" customFormat="1" ht="16.9" customHeight="1">
      <c r="A54" s="36"/>
      <c r="B54" s="41"/>
      <c r="C54" s="266" t="s">
        <v>303</v>
      </c>
      <c r="D54" s="266" t="s">
        <v>1702</v>
      </c>
      <c r="E54" s="19" t="s">
        <v>95</v>
      </c>
      <c r="F54" s="267">
        <v>169.629</v>
      </c>
      <c r="G54" s="36"/>
      <c r="H54" s="41"/>
    </row>
    <row r="55" spans="1:8" s="2" customFormat="1" ht="16.9" customHeight="1">
      <c r="A55" s="36"/>
      <c r="B55" s="41"/>
      <c r="C55" s="266" t="s">
        <v>309</v>
      </c>
      <c r="D55" s="266" t="s">
        <v>1703</v>
      </c>
      <c r="E55" s="19" t="s">
        <v>95</v>
      </c>
      <c r="F55" s="267">
        <v>242.327</v>
      </c>
      <c r="G55" s="36"/>
      <c r="H55" s="41"/>
    </row>
    <row r="56" spans="1:8" s="2" customFormat="1" ht="16.9" customHeight="1">
      <c r="A56" s="36"/>
      <c r="B56" s="41"/>
      <c r="C56" s="266" t="s">
        <v>339</v>
      </c>
      <c r="D56" s="266" t="s">
        <v>340</v>
      </c>
      <c r="E56" s="19" t="s">
        <v>292</v>
      </c>
      <c r="F56" s="267">
        <v>268.645</v>
      </c>
      <c r="G56" s="36"/>
      <c r="H56" s="41"/>
    </row>
    <row r="57" spans="1:8" s="2" customFormat="1" ht="16.9" customHeight="1">
      <c r="A57" s="36"/>
      <c r="B57" s="41"/>
      <c r="C57" s="262" t="s">
        <v>49</v>
      </c>
      <c r="D57" s="263" t="s">
        <v>101</v>
      </c>
      <c r="E57" s="264" t="s">
        <v>95</v>
      </c>
      <c r="F57" s="265">
        <v>426.932</v>
      </c>
      <c r="G57" s="36"/>
      <c r="H57" s="41"/>
    </row>
    <row r="58" spans="1:8" s="2" customFormat="1" ht="16.9" customHeight="1">
      <c r="A58" s="36"/>
      <c r="B58" s="41"/>
      <c r="C58" s="266" t="s">
        <v>19</v>
      </c>
      <c r="D58" s="266" t="s">
        <v>221</v>
      </c>
      <c r="E58" s="19" t="s">
        <v>19</v>
      </c>
      <c r="F58" s="267">
        <v>0</v>
      </c>
      <c r="G58" s="36"/>
      <c r="H58" s="41"/>
    </row>
    <row r="59" spans="1:8" s="2" customFormat="1" ht="16.9" customHeight="1">
      <c r="A59" s="36"/>
      <c r="B59" s="41"/>
      <c r="C59" s="266" t="s">
        <v>19</v>
      </c>
      <c r="D59" s="266" t="s">
        <v>222</v>
      </c>
      <c r="E59" s="19" t="s">
        <v>19</v>
      </c>
      <c r="F59" s="267">
        <v>274.896</v>
      </c>
      <c r="G59" s="36"/>
      <c r="H59" s="41"/>
    </row>
    <row r="60" spans="1:8" s="2" customFormat="1" ht="16.9" customHeight="1">
      <c r="A60" s="36"/>
      <c r="B60" s="41"/>
      <c r="C60" s="266" t="s">
        <v>19</v>
      </c>
      <c r="D60" s="266" t="s">
        <v>223</v>
      </c>
      <c r="E60" s="19" t="s">
        <v>19</v>
      </c>
      <c r="F60" s="267">
        <v>10.238</v>
      </c>
      <c r="G60" s="36"/>
      <c r="H60" s="41"/>
    </row>
    <row r="61" spans="1:8" s="2" customFormat="1" ht="16.9" customHeight="1">
      <c r="A61" s="36"/>
      <c r="B61" s="41"/>
      <c r="C61" s="266" t="s">
        <v>19</v>
      </c>
      <c r="D61" s="266" t="s">
        <v>224</v>
      </c>
      <c r="E61" s="19" t="s">
        <v>19</v>
      </c>
      <c r="F61" s="267">
        <v>31.601</v>
      </c>
      <c r="G61" s="36"/>
      <c r="H61" s="41"/>
    </row>
    <row r="62" spans="1:8" s="2" customFormat="1" ht="16.9" customHeight="1">
      <c r="A62" s="36"/>
      <c r="B62" s="41"/>
      <c r="C62" s="266" t="s">
        <v>19</v>
      </c>
      <c r="D62" s="266" t="s">
        <v>225</v>
      </c>
      <c r="E62" s="19" t="s">
        <v>19</v>
      </c>
      <c r="F62" s="267">
        <v>29.889</v>
      </c>
      <c r="G62" s="36"/>
      <c r="H62" s="41"/>
    </row>
    <row r="63" spans="1:8" s="2" customFormat="1" ht="16.9" customHeight="1">
      <c r="A63" s="36"/>
      <c r="B63" s="41"/>
      <c r="C63" s="266" t="s">
        <v>19</v>
      </c>
      <c r="D63" s="266" t="s">
        <v>226</v>
      </c>
      <c r="E63" s="19" t="s">
        <v>19</v>
      </c>
      <c r="F63" s="267">
        <v>12.946</v>
      </c>
      <c r="G63" s="36"/>
      <c r="H63" s="41"/>
    </row>
    <row r="64" spans="1:8" s="2" customFormat="1" ht="16.9" customHeight="1">
      <c r="A64" s="36"/>
      <c r="B64" s="41"/>
      <c r="C64" s="266" t="s">
        <v>19</v>
      </c>
      <c r="D64" s="266" t="s">
        <v>227</v>
      </c>
      <c r="E64" s="19" t="s">
        <v>19</v>
      </c>
      <c r="F64" s="267">
        <v>7.97</v>
      </c>
      <c r="G64" s="36"/>
      <c r="H64" s="41"/>
    </row>
    <row r="65" spans="1:8" s="2" customFormat="1" ht="16.9" customHeight="1">
      <c r="A65" s="36"/>
      <c r="B65" s="41"/>
      <c r="C65" s="266" t="s">
        <v>19</v>
      </c>
      <c r="D65" s="266" t="s">
        <v>228</v>
      </c>
      <c r="E65" s="19" t="s">
        <v>19</v>
      </c>
      <c r="F65" s="267">
        <v>39.194</v>
      </c>
      <c r="G65" s="36"/>
      <c r="H65" s="41"/>
    </row>
    <row r="66" spans="1:8" s="2" customFormat="1" ht="16.9" customHeight="1">
      <c r="A66" s="36"/>
      <c r="B66" s="41"/>
      <c r="C66" s="266" t="s">
        <v>19</v>
      </c>
      <c r="D66" s="266" t="s">
        <v>229</v>
      </c>
      <c r="E66" s="19" t="s">
        <v>19</v>
      </c>
      <c r="F66" s="267">
        <v>10.673</v>
      </c>
      <c r="G66" s="36"/>
      <c r="H66" s="41"/>
    </row>
    <row r="67" spans="1:8" s="2" customFormat="1" ht="16.9" customHeight="1">
      <c r="A67" s="36"/>
      <c r="B67" s="41"/>
      <c r="C67" s="266" t="s">
        <v>19</v>
      </c>
      <c r="D67" s="266" t="s">
        <v>230</v>
      </c>
      <c r="E67" s="19" t="s">
        <v>19</v>
      </c>
      <c r="F67" s="267">
        <v>10.303</v>
      </c>
      <c r="G67" s="36"/>
      <c r="H67" s="41"/>
    </row>
    <row r="68" spans="1:8" s="2" customFormat="1" ht="16.9" customHeight="1">
      <c r="A68" s="36"/>
      <c r="B68" s="41"/>
      <c r="C68" s="266" t="s">
        <v>19</v>
      </c>
      <c r="D68" s="266" t="s">
        <v>231</v>
      </c>
      <c r="E68" s="19" t="s">
        <v>19</v>
      </c>
      <c r="F68" s="267">
        <v>17</v>
      </c>
      <c r="G68" s="36"/>
      <c r="H68" s="41"/>
    </row>
    <row r="69" spans="1:8" s="2" customFormat="1" ht="16.9" customHeight="1">
      <c r="A69" s="36"/>
      <c r="B69" s="41"/>
      <c r="C69" s="266" t="s">
        <v>19</v>
      </c>
      <c r="D69" s="266" t="s">
        <v>232</v>
      </c>
      <c r="E69" s="19" t="s">
        <v>19</v>
      </c>
      <c r="F69" s="267">
        <v>20.313</v>
      </c>
      <c r="G69" s="36"/>
      <c r="H69" s="41"/>
    </row>
    <row r="70" spans="1:8" s="2" customFormat="1" ht="16.9" customHeight="1">
      <c r="A70" s="36"/>
      <c r="B70" s="41"/>
      <c r="C70" s="266" t="s">
        <v>19</v>
      </c>
      <c r="D70" s="266" t="s">
        <v>233</v>
      </c>
      <c r="E70" s="19" t="s">
        <v>19</v>
      </c>
      <c r="F70" s="267">
        <v>106.4</v>
      </c>
      <c r="G70" s="36"/>
      <c r="H70" s="41"/>
    </row>
    <row r="71" spans="1:8" s="2" customFormat="1" ht="16.9" customHeight="1">
      <c r="A71" s="36"/>
      <c r="B71" s="41"/>
      <c r="C71" s="266" t="s">
        <v>19</v>
      </c>
      <c r="D71" s="266" t="s">
        <v>234</v>
      </c>
      <c r="E71" s="19" t="s">
        <v>19</v>
      </c>
      <c r="F71" s="267">
        <v>0</v>
      </c>
      <c r="G71" s="36"/>
      <c r="H71" s="41"/>
    </row>
    <row r="72" spans="1:8" s="2" customFormat="1" ht="16.9" customHeight="1">
      <c r="A72" s="36"/>
      <c r="B72" s="41"/>
      <c r="C72" s="266" t="s">
        <v>19</v>
      </c>
      <c r="D72" s="266" t="s">
        <v>235</v>
      </c>
      <c r="E72" s="19" t="s">
        <v>19</v>
      </c>
      <c r="F72" s="267">
        <v>-139.25</v>
      </c>
      <c r="G72" s="36"/>
      <c r="H72" s="41"/>
    </row>
    <row r="73" spans="1:8" s="2" customFormat="1" ht="16.9" customHeight="1">
      <c r="A73" s="36"/>
      <c r="B73" s="41"/>
      <c r="C73" s="266" t="s">
        <v>19</v>
      </c>
      <c r="D73" s="266" t="s">
        <v>236</v>
      </c>
      <c r="E73" s="19" t="s">
        <v>19</v>
      </c>
      <c r="F73" s="267">
        <v>-2.125</v>
      </c>
      <c r="G73" s="36"/>
      <c r="H73" s="41"/>
    </row>
    <row r="74" spans="1:8" s="2" customFormat="1" ht="16.9" customHeight="1">
      <c r="A74" s="36"/>
      <c r="B74" s="41"/>
      <c r="C74" s="266" t="s">
        <v>19</v>
      </c>
      <c r="D74" s="266" t="s">
        <v>237</v>
      </c>
      <c r="E74" s="19" t="s">
        <v>19</v>
      </c>
      <c r="F74" s="267">
        <v>-3.116</v>
      </c>
      <c r="G74" s="36"/>
      <c r="H74" s="41"/>
    </row>
    <row r="75" spans="1:8" s="2" customFormat="1" ht="16.9" customHeight="1">
      <c r="A75" s="36"/>
      <c r="B75" s="41"/>
      <c r="C75" s="266" t="s">
        <v>49</v>
      </c>
      <c r="D75" s="266" t="s">
        <v>157</v>
      </c>
      <c r="E75" s="19" t="s">
        <v>19</v>
      </c>
      <c r="F75" s="267">
        <v>426.932</v>
      </c>
      <c r="G75" s="36"/>
      <c r="H75" s="41"/>
    </row>
    <row r="76" spans="1:8" s="2" customFormat="1" ht="16.9" customHeight="1">
      <c r="A76" s="36"/>
      <c r="B76" s="41"/>
      <c r="C76" s="268" t="s">
        <v>1697</v>
      </c>
      <c r="D76" s="36"/>
      <c r="E76" s="36"/>
      <c r="F76" s="36"/>
      <c r="G76" s="36"/>
      <c r="H76" s="41"/>
    </row>
    <row r="77" spans="1:8" s="2" customFormat="1" ht="16.9" customHeight="1">
      <c r="A77" s="36"/>
      <c r="B77" s="41"/>
      <c r="C77" s="266" t="s">
        <v>218</v>
      </c>
      <c r="D77" s="266" t="s">
        <v>1705</v>
      </c>
      <c r="E77" s="19" t="s">
        <v>95</v>
      </c>
      <c r="F77" s="267">
        <v>256.159</v>
      </c>
      <c r="G77" s="36"/>
      <c r="H77" s="41"/>
    </row>
    <row r="78" spans="1:8" s="2" customFormat="1" ht="16.9" customHeight="1">
      <c r="A78" s="36"/>
      <c r="B78" s="41"/>
      <c r="C78" s="266" t="s">
        <v>213</v>
      </c>
      <c r="D78" s="266" t="s">
        <v>1706</v>
      </c>
      <c r="E78" s="19" t="s">
        <v>95</v>
      </c>
      <c r="F78" s="267">
        <v>42.693</v>
      </c>
      <c r="G78" s="36"/>
      <c r="H78" s="41"/>
    </row>
    <row r="79" spans="1:8" s="2" customFormat="1" ht="16.9" customHeight="1">
      <c r="A79" s="36"/>
      <c r="B79" s="41"/>
      <c r="C79" s="266" t="s">
        <v>239</v>
      </c>
      <c r="D79" s="266" t="s">
        <v>1707</v>
      </c>
      <c r="E79" s="19" t="s">
        <v>95</v>
      </c>
      <c r="F79" s="267">
        <v>128.08</v>
      </c>
      <c r="G79" s="36"/>
      <c r="H79" s="41"/>
    </row>
    <row r="80" spans="1:8" s="2" customFormat="1" ht="16.9" customHeight="1">
      <c r="A80" s="36"/>
      <c r="B80" s="41"/>
      <c r="C80" s="266" t="s">
        <v>244</v>
      </c>
      <c r="D80" s="266" t="s">
        <v>1708</v>
      </c>
      <c r="E80" s="19" t="s">
        <v>95</v>
      </c>
      <c r="F80" s="267">
        <v>42.693</v>
      </c>
      <c r="G80" s="36"/>
      <c r="H80" s="41"/>
    </row>
    <row r="81" spans="1:8" s="2" customFormat="1" ht="16.9" customHeight="1">
      <c r="A81" s="36"/>
      <c r="B81" s="41"/>
      <c r="C81" s="266" t="s">
        <v>275</v>
      </c>
      <c r="D81" s="266" t="s">
        <v>1709</v>
      </c>
      <c r="E81" s="19" t="s">
        <v>95</v>
      </c>
      <c r="F81" s="267">
        <v>86.53</v>
      </c>
      <c r="G81" s="36"/>
      <c r="H81" s="41"/>
    </row>
    <row r="82" spans="1:8" s="2" customFormat="1" ht="16.9" customHeight="1">
      <c r="A82" s="36"/>
      <c r="B82" s="41"/>
      <c r="C82" s="266" t="s">
        <v>279</v>
      </c>
      <c r="D82" s="266" t="s">
        <v>1710</v>
      </c>
      <c r="E82" s="19" t="s">
        <v>95</v>
      </c>
      <c r="F82" s="267">
        <v>170.773</v>
      </c>
      <c r="G82" s="36"/>
      <c r="H82" s="41"/>
    </row>
    <row r="83" spans="1:8" s="2" customFormat="1" ht="16.9" customHeight="1">
      <c r="A83" s="36"/>
      <c r="B83" s="41"/>
      <c r="C83" s="266" t="s">
        <v>290</v>
      </c>
      <c r="D83" s="266" t="s">
        <v>1711</v>
      </c>
      <c r="E83" s="19" t="s">
        <v>292</v>
      </c>
      <c r="F83" s="267">
        <v>257.303</v>
      </c>
      <c r="G83" s="36"/>
      <c r="H83" s="41"/>
    </row>
    <row r="84" spans="1:8" s="2" customFormat="1" ht="16.9" customHeight="1">
      <c r="A84" s="36"/>
      <c r="B84" s="41"/>
      <c r="C84" s="266" t="s">
        <v>303</v>
      </c>
      <c r="D84" s="266" t="s">
        <v>1702</v>
      </c>
      <c r="E84" s="19" t="s">
        <v>95</v>
      </c>
      <c r="F84" s="267">
        <v>169.629</v>
      </c>
      <c r="G84" s="36"/>
      <c r="H84" s="41"/>
    </row>
    <row r="85" spans="1:8" s="2" customFormat="1" ht="16.9" customHeight="1">
      <c r="A85" s="36"/>
      <c r="B85" s="41"/>
      <c r="C85" s="266" t="s">
        <v>309</v>
      </c>
      <c r="D85" s="266" t="s">
        <v>1703</v>
      </c>
      <c r="E85" s="19" t="s">
        <v>95</v>
      </c>
      <c r="F85" s="267">
        <v>242.327</v>
      </c>
      <c r="G85" s="36"/>
      <c r="H85" s="41"/>
    </row>
    <row r="86" spans="1:8" s="2" customFormat="1" ht="16.9" customHeight="1">
      <c r="A86" s="36"/>
      <c r="B86" s="41"/>
      <c r="C86" s="262" t="s">
        <v>103</v>
      </c>
      <c r="D86" s="263" t="s">
        <v>104</v>
      </c>
      <c r="E86" s="264" t="s">
        <v>95</v>
      </c>
      <c r="F86" s="265">
        <v>242.327</v>
      </c>
      <c r="G86" s="36"/>
      <c r="H86" s="41"/>
    </row>
    <row r="87" spans="1:8" s="2" customFormat="1" ht="16.9" customHeight="1">
      <c r="A87" s="36"/>
      <c r="B87" s="41"/>
      <c r="C87" s="266" t="s">
        <v>19</v>
      </c>
      <c r="D87" s="266" t="s">
        <v>312</v>
      </c>
      <c r="E87" s="19" t="s">
        <v>19</v>
      </c>
      <c r="F87" s="267">
        <v>242.327</v>
      </c>
      <c r="G87" s="36"/>
      <c r="H87" s="41"/>
    </row>
    <row r="88" spans="1:8" s="2" customFormat="1" ht="16.9" customHeight="1">
      <c r="A88" s="36"/>
      <c r="B88" s="41"/>
      <c r="C88" s="266" t="s">
        <v>103</v>
      </c>
      <c r="D88" s="266" t="s">
        <v>157</v>
      </c>
      <c r="E88" s="19" t="s">
        <v>19</v>
      </c>
      <c r="F88" s="267">
        <v>242.327</v>
      </c>
      <c r="G88" s="36"/>
      <c r="H88" s="41"/>
    </row>
    <row r="89" spans="1:8" s="2" customFormat="1" ht="16.9" customHeight="1">
      <c r="A89" s="36"/>
      <c r="B89" s="41"/>
      <c r="C89" s="268" t="s">
        <v>1697</v>
      </c>
      <c r="D89" s="36"/>
      <c r="E89" s="36"/>
      <c r="F89" s="36"/>
      <c r="G89" s="36"/>
      <c r="H89" s="41"/>
    </row>
    <row r="90" spans="1:8" s="2" customFormat="1" ht="16.9" customHeight="1">
      <c r="A90" s="36"/>
      <c r="B90" s="41"/>
      <c r="C90" s="266" t="s">
        <v>309</v>
      </c>
      <c r="D90" s="266" t="s">
        <v>1703</v>
      </c>
      <c r="E90" s="19" t="s">
        <v>95</v>
      </c>
      <c r="F90" s="267">
        <v>242.327</v>
      </c>
      <c r="G90" s="36"/>
      <c r="H90" s="41"/>
    </row>
    <row r="91" spans="1:8" s="2" customFormat="1" ht="16.9" customHeight="1">
      <c r="A91" s="36"/>
      <c r="B91" s="41"/>
      <c r="C91" s="266" t="s">
        <v>268</v>
      </c>
      <c r="D91" s="266" t="s">
        <v>1699</v>
      </c>
      <c r="E91" s="19" t="s">
        <v>95</v>
      </c>
      <c r="F91" s="267">
        <v>596.561</v>
      </c>
      <c r="G91" s="36"/>
      <c r="H91" s="41"/>
    </row>
    <row r="92" spans="1:8" s="2" customFormat="1" ht="16.9" customHeight="1">
      <c r="A92" s="36"/>
      <c r="B92" s="41"/>
      <c r="C92" s="266" t="s">
        <v>275</v>
      </c>
      <c r="D92" s="266" t="s">
        <v>1709</v>
      </c>
      <c r="E92" s="19" t="s">
        <v>95</v>
      </c>
      <c r="F92" s="267">
        <v>86.53</v>
      </c>
      <c r="G92" s="36"/>
      <c r="H92" s="41"/>
    </row>
    <row r="93" spans="1:8" s="2" customFormat="1" ht="16.9" customHeight="1">
      <c r="A93" s="36"/>
      <c r="B93" s="41"/>
      <c r="C93" s="266" t="s">
        <v>284</v>
      </c>
      <c r="D93" s="266" t="s">
        <v>1700</v>
      </c>
      <c r="E93" s="19" t="s">
        <v>95</v>
      </c>
      <c r="F93" s="267">
        <v>426.932</v>
      </c>
      <c r="G93" s="36"/>
      <c r="H93" s="41"/>
    </row>
    <row r="94" spans="1:8" s="2" customFormat="1" ht="16.9" customHeight="1">
      <c r="A94" s="36"/>
      <c r="B94" s="41"/>
      <c r="C94" s="266" t="s">
        <v>290</v>
      </c>
      <c r="D94" s="266" t="s">
        <v>1711</v>
      </c>
      <c r="E94" s="19" t="s">
        <v>292</v>
      </c>
      <c r="F94" s="267">
        <v>257.303</v>
      </c>
      <c r="G94" s="36"/>
      <c r="H94" s="41"/>
    </row>
    <row r="95" spans="1:8" s="2" customFormat="1" ht="16.9" customHeight="1">
      <c r="A95" s="36"/>
      <c r="B95" s="41"/>
      <c r="C95" s="266" t="s">
        <v>296</v>
      </c>
      <c r="D95" s="266" t="s">
        <v>1701</v>
      </c>
      <c r="E95" s="19" t="s">
        <v>95</v>
      </c>
      <c r="F95" s="267">
        <v>426.932</v>
      </c>
      <c r="G95" s="36"/>
      <c r="H95" s="41"/>
    </row>
    <row r="96" spans="1:8" s="2" customFormat="1" ht="16.9" customHeight="1">
      <c r="A96" s="36"/>
      <c r="B96" s="41"/>
      <c r="C96" s="266" t="s">
        <v>315</v>
      </c>
      <c r="D96" s="266" t="s">
        <v>316</v>
      </c>
      <c r="E96" s="19" t="s">
        <v>292</v>
      </c>
      <c r="F96" s="267">
        <v>130.856</v>
      </c>
      <c r="G96" s="36"/>
      <c r="H96" s="41"/>
    </row>
    <row r="97" spans="1:8" s="2" customFormat="1" ht="26.45" customHeight="1">
      <c r="A97" s="36"/>
      <c r="B97" s="41"/>
      <c r="C97" s="261" t="s">
        <v>1712</v>
      </c>
      <c r="D97" s="261" t="s">
        <v>84</v>
      </c>
      <c r="E97" s="36"/>
      <c r="F97" s="36"/>
      <c r="G97" s="36"/>
      <c r="H97" s="41"/>
    </row>
    <row r="98" spans="1:8" s="2" customFormat="1" ht="16.9" customHeight="1">
      <c r="A98" s="36"/>
      <c r="B98" s="41"/>
      <c r="C98" s="262" t="s">
        <v>1248</v>
      </c>
      <c r="D98" s="263" t="s">
        <v>1249</v>
      </c>
      <c r="E98" s="264" t="s">
        <v>95</v>
      </c>
      <c r="F98" s="265">
        <v>52.45</v>
      </c>
      <c r="G98" s="36"/>
      <c r="H98" s="41"/>
    </row>
    <row r="99" spans="1:8" s="2" customFormat="1" ht="16.9" customHeight="1">
      <c r="A99" s="36"/>
      <c r="B99" s="41"/>
      <c r="C99" s="266" t="s">
        <v>19</v>
      </c>
      <c r="D99" s="266" t="s">
        <v>1401</v>
      </c>
      <c r="E99" s="19" t="s">
        <v>19</v>
      </c>
      <c r="F99" s="267">
        <v>4.374</v>
      </c>
      <c r="G99" s="36"/>
      <c r="H99" s="41"/>
    </row>
    <row r="100" spans="1:8" s="2" customFormat="1" ht="16.9" customHeight="1">
      <c r="A100" s="36"/>
      <c r="B100" s="41"/>
      <c r="C100" s="266" t="s">
        <v>19</v>
      </c>
      <c r="D100" s="266" t="s">
        <v>1349</v>
      </c>
      <c r="E100" s="19" t="s">
        <v>19</v>
      </c>
      <c r="F100" s="267">
        <v>0</v>
      </c>
      <c r="G100" s="36"/>
      <c r="H100" s="41"/>
    </row>
    <row r="101" spans="1:8" s="2" customFormat="1" ht="16.9" customHeight="1">
      <c r="A101" s="36"/>
      <c r="B101" s="41"/>
      <c r="C101" s="266" t="s">
        <v>19</v>
      </c>
      <c r="D101" s="266" t="s">
        <v>1402</v>
      </c>
      <c r="E101" s="19" t="s">
        <v>19</v>
      </c>
      <c r="F101" s="267">
        <v>23.529</v>
      </c>
      <c r="G101" s="36"/>
      <c r="H101" s="41"/>
    </row>
    <row r="102" spans="1:8" s="2" customFormat="1" ht="16.9" customHeight="1">
      <c r="A102" s="36"/>
      <c r="B102" s="41"/>
      <c r="C102" s="266" t="s">
        <v>19</v>
      </c>
      <c r="D102" s="266" t="s">
        <v>1403</v>
      </c>
      <c r="E102" s="19" t="s">
        <v>19</v>
      </c>
      <c r="F102" s="267">
        <v>17.069</v>
      </c>
      <c r="G102" s="36"/>
      <c r="H102" s="41"/>
    </row>
    <row r="103" spans="1:8" s="2" customFormat="1" ht="16.9" customHeight="1">
      <c r="A103" s="36"/>
      <c r="B103" s="41"/>
      <c r="C103" s="266" t="s">
        <v>19</v>
      </c>
      <c r="D103" s="266" t="s">
        <v>1404</v>
      </c>
      <c r="E103" s="19" t="s">
        <v>19</v>
      </c>
      <c r="F103" s="267">
        <v>7.478</v>
      </c>
      <c r="G103" s="36"/>
      <c r="H103" s="41"/>
    </row>
    <row r="104" spans="1:8" s="2" customFormat="1" ht="16.9" customHeight="1">
      <c r="A104" s="36"/>
      <c r="B104" s="41"/>
      <c r="C104" s="266" t="s">
        <v>1248</v>
      </c>
      <c r="D104" s="266" t="s">
        <v>157</v>
      </c>
      <c r="E104" s="19" t="s">
        <v>19</v>
      </c>
      <c r="F104" s="267">
        <v>52.45</v>
      </c>
      <c r="G104" s="36"/>
      <c r="H104" s="41"/>
    </row>
    <row r="105" spans="1:8" s="2" customFormat="1" ht="16.9" customHeight="1">
      <c r="A105" s="36"/>
      <c r="B105" s="41"/>
      <c r="C105" s="268" t="s">
        <v>1697</v>
      </c>
      <c r="D105" s="36"/>
      <c r="E105" s="36"/>
      <c r="F105" s="36"/>
      <c r="G105" s="36"/>
      <c r="H105" s="41"/>
    </row>
    <row r="106" spans="1:8" s="2" customFormat="1" ht="16.9" customHeight="1">
      <c r="A106" s="36"/>
      <c r="B106" s="41"/>
      <c r="C106" s="266" t="s">
        <v>1398</v>
      </c>
      <c r="D106" s="266" t="s">
        <v>1713</v>
      </c>
      <c r="E106" s="19" t="s">
        <v>95</v>
      </c>
      <c r="F106" s="267">
        <v>52.45</v>
      </c>
      <c r="G106" s="36"/>
      <c r="H106" s="41"/>
    </row>
    <row r="107" spans="1:8" s="2" customFormat="1" ht="16.9" customHeight="1">
      <c r="A107" s="36"/>
      <c r="B107" s="41"/>
      <c r="C107" s="266" t="s">
        <v>309</v>
      </c>
      <c r="D107" s="266" t="s">
        <v>1703</v>
      </c>
      <c r="E107" s="19" t="s">
        <v>95</v>
      </c>
      <c r="F107" s="267">
        <v>388.981</v>
      </c>
      <c r="G107" s="36"/>
      <c r="H107" s="41"/>
    </row>
    <row r="108" spans="1:8" s="2" customFormat="1" ht="16.9" customHeight="1">
      <c r="A108" s="36"/>
      <c r="B108" s="41"/>
      <c r="C108" s="262" t="s">
        <v>1251</v>
      </c>
      <c r="D108" s="263" t="s">
        <v>1252</v>
      </c>
      <c r="E108" s="264" t="s">
        <v>95</v>
      </c>
      <c r="F108" s="265">
        <v>161.769</v>
      </c>
      <c r="G108" s="36"/>
      <c r="H108" s="41"/>
    </row>
    <row r="109" spans="1:8" s="2" customFormat="1" ht="16.9" customHeight="1">
      <c r="A109" s="36"/>
      <c r="B109" s="41"/>
      <c r="C109" s="266" t="s">
        <v>19</v>
      </c>
      <c r="D109" s="266" t="s">
        <v>1349</v>
      </c>
      <c r="E109" s="19" t="s">
        <v>19</v>
      </c>
      <c r="F109" s="267">
        <v>0</v>
      </c>
      <c r="G109" s="36"/>
      <c r="H109" s="41"/>
    </row>
    <row r="110" spans="1:8" s="2" customFormat="1" ht="16.9" customHeight="1">
      <c r="A110" s="36"/>
      <c r="B110" s="41"/>
      <c r="C110" s="266" t="s">
        <v>19</v>
      </c>
      <c r="D110" s="266" t="s">
        <v>1350</v>
      </c>
      <c r="E110" s="19" t="s">
        <v>19</v>
      </c>
      <c r="F110" s="267">
        <v>91.763</v>
      </c>
      <c r="G110" s="36"/>
      <c r="H110" s="41"/>
    </row>
    <row r="111" spans="1:8" s="2" customFormat="1" ht="16.9" customHeight="1">
      <c r="A111" s="36"/>
      <c r="B111" s="41"/>
      <c r="C111" s="266" t="s">
        <v>19</v>
      </c>
      <c r="D111" s="266" t="s">
        <v>1351</v>
      </c>
      <c r="E111" s="19" t="s">
        <v>19</v>
      </c>
      <c r="F111" s="267">
        <v>66.57</v>
      </c>
      <c r="G111" s="36"/>
      <c r="H111" s="41"/>
    </row>
    <row r="112" spans="1:8" s="2" customFormat="1" ht="16.9" customHeight="1">
      <c r="A112" s="36"/>
      <c r="B112" s="41"/>
      <c r="C112" s="266" t="s">
        <v>19</v>
      </c>
      <c r="D112" s="266" t="s">
        <v>1352</v>
      </c>
      <c r="E112" s="19" t="s">
        <v>19</v>
      </c>
      <c r="F112" s="267">
        <v>7.891</v>
      </c>
      <c r="G112" s="36"/>
      <c r="H112" s="41"/>
    </row>
    <row r="113" spans="1:8" s="2" customFormat="1" ht="16.9" customHeight="1">
      <c r="A113" s="36"/>
      <c r="B113" s="41"/>
      <c r="C113" s="266" t="s">
        <v>19</v>
      </c>
      <c r="D113" s="266" t="s">
        <v>1353</v>
      </c>
      <c r="E113" s="19" t="s">
        <v>19</v>
      </c>
      <c r="F113" s="267">
        <v>15.015</v>
      </c>
      <c r="G113" s="36"/>
      <c r="H113" s="41"/>
    </row>
    <row r="114" spans="1:8" s="2" customFormat="1" ht="16.9" customHeight="1">
      <c r="A114" s="36"/>
      <c r="B114" s="41"/>
      <c r="C114" s="266" t="s">
        <v>19</v>
      </c>
      <c r="D114" s="266" t="s">
        <v>1354</v>
      </c>
      <c r="E114" s="19" t="s">
        <v>19</v>
      </c>
      <c r="F114" s="267">
        <v>3.511</v>
      </c>
      <c r="G114" s="36"/>
      <c r="H114" s="41"/>
    </row>
    <row r="115" spans="1:8" s="2" customFormat="1" ht="16.9" customHeight="1">
      <c r="A115" s="36"/>
      <c r="B115" s="41"/>
      <c r="C115" s="266" t="s">
        <v>19</v>
      </c>
      <c r="D115" s="266" t="s">
        <v>1355</v>
      </c>
      <c r="E115" s="19" t="s">
        <v>19</v>
      </c>
      <c r="F115" s="267">
        <v>-22.981</v>
      </c>
      <c r="G115" s="36"/>
      <c r="H115" s="41"/>
    </row>
    <row r="116" spans="1:8" s="2" customFormat="1" ht="16.9" customHeight="1">
      <c r="A116" s="36"/>
      <c r="B116" s="41"/>
      <c r="C116" s="266" t="s">
        <v>1251</v>
      </c>
      <c r="D116" s="266" t="s">
        <v>157</v>
      </c>
      <c r="E116" s="19" t="s">
        <v>19</v>
      </c>
      <c r="F116" s="267">
        <v>161.769</v>
      </c>
      <c r="G116" s="36"/>
      <c r="H116" s="41"/>
    </row>
    <row r="117" spans="1:8" s="2" customFormat="1" ht="16.9" customHeight="1">
      <c r="A117" s="36"/>
      <c r="B117" s="41"/>
      <c r="C117" s="268" t="s">
        <v>1697</v>
      </c>
      <c r="D117" s="36"/>
      <c r="E117" s="36"/>
      <c r="F117" s="36"/>
      <c r="G117" s="36"/>
      <c r="H117" s="41"/>
    </row>
    <row r="118" spans="1:8" s="2" customFormat="1" ht="16.9" customHeight="1">
      <c r="A118" s="36"/>
      <c r="B118" s="41"/>
      <c r="C118" s="266" t="s">
        <v>323</v>
      </c>
      <c r="D118" s="266" t="s">
        <v>1704</v>
      </c>
      <c r="E118" s="19" t="s">
        <v>95</v>
      </c>
      <c r="F118" s="267">
        <v>161.769</v>
      </c>
      <c r="G118" s="36"/>
      <c r="H118" s="41"/>
    </row>
    <row r="119" spans="1:8" s="2" customFormat="1" ht="16.9" customHeight="1">
      <c r="A119" s="36"/>
      <c r="B119" s="41"/>
      <c r="C119" s="266" t="s">
        <v>1356</v>
      </c>
      <c r="D119" s="266" t="s">
        <v>1357</v>
      </c>
      <c r="E119" s="19" t="s">
        <v>292</v>
      </c>
      <c r="F119" s="267">
        <v>291.184</v>
      </c>
      <c r="G119" s="36"/>
      <c r="H119" s="41"/>
    </row>
    <row r="120" spans="1:8" s="2" customFormat="1" ht="16.9" customHeight="1">
      <c r="A120" s="36"/>
      <c r="B120" s="41"/>
      <c r="C120" s="262" t="s">
        <v>97</v>
      </c>
      <c r="D120" s="263" t="s">
        <v>98</v>
      </c>
      <c r="E120" s="264" t="s">
        <v>95</v>
      </c>
      <c r="F120" s="265">
        <v>184.75</v>
      </c>
      <c r="G120" s="36"/>
      <c r="H120" s="41"/>
    </row>
    <row r="121" spans="1:8" s="2" customFormat="1" ht="16.9" customHeight="1">
      <c r="A121" s="36"/>
      <c r="B121" s="41"/>
      <c r="C121" s="266" t="s">
        <v>19</v>
      </c>
      <c r="D121" s="266" t="s">
        <v>1349</v>
      </c>
      <c r="E121" s="19" t="s">
        <v>19</v>
      </c>
      <c r="F121" s="267">
        <v>0</v>
      </c>
      <c r="G121" s="36"/>
      <c r="H121" s="41"/>
    </row>
    <row r="122" spans="1:8" s="2" customFormat="1" ht="16.9" customHeight="1">
      <c r="A122" s="36"/>
      <c r="B122" s="41"/>
      <c r="C122" s="266" t="s">
        <v>19</v>
      </c>
      <c r="D122" s="266" t="s">
        <v>1350</v>
      </c>
      <c r="E122" s="19" t="s">
        <v>19</v>
      </c>
      <c r="F122" s="267">
        <v>91.763</v>
      </c>
      <c r="G122" s="36"/>
      <c r="H122" s="41"/>
    </row>
    <row r="123" spans="1:8" s="2" customFormat="1" ht="16.9" customHeight="1">
      <c r="A123" s="36"/>
      <c r="B123" s="41"/>
      <c r="C123" s="266" t="s">
        <v>19</v>
      </c>
      <c r="D123" s="266" t="s">
        <v>1351</v>
      </c>
      <c r="E123" s="19" t="s">
        <v>19</v>
      </c>
      <c r="F123" s="267">
        <v>66.57</v>
      </c>
      <c r="G123" s="36"/>
      <c r="H123" s="41"/>
    </row>
    <row r="124" spans="1:8" s="2" customFormat="1" ht="16.9" customHeight="1">
      <c r="A124" s="36"/>
      <c r="B124" s="41"/>
      <c r="C124" s="266" t="s">
        <v>19</v>
      </c>
      <c r="D124" s="266" t="s">
        <v>1352</v>
      </c>
      <c r="E124" s="19" t="s">
        <v>19</v>
      </c>
      <c r="F124" s="267">
        <v>7.891</v>
      </c>
      <c r="G124" s="36"/>
      <c r="H124" s="41"/>
    </row>
    <row r="125" spans="1:8" s="2" customFormat="1" ht="16.9" customHeight="1">
      <c r="A125" s="36"/>
      <c r="B125" s="41"/>
      <c r="C125" s="266" t="s">
        <v>19</v>
      </c>
      <c r="D125" s="266" t="s">
        <v>1353</v>
      </c>
      <c r="E125" s="19" t="s">
        <v>19</v>
      </c>
      <c r="F125" s="267">
        <v>15.015</v>
      </c>
      <c r="G125" s="36"/>
      <c r="H125" s="41"/>
    </row>
    <row r="126" spans="1:8" s="2" customFormat="1" ht="16.9" customHeight="1">
      <c r="A126" s="36"/>
      <c r="B126" s="41"/>
      <c r="C126" s="266" t="s">
        <v>19</v>
      </c>
      <c r="D126" s="266" t="s">
        <v>1354</v>
      </c>
      <c r="E126" s="19" t="s">
        <v>19</v>
      </c>
      <c r="F126" s="267">
        <v>3.511</v>
      </c>
      <c r="G126" s="36"/>
      <c r="H126" s="41"/>
    </row>
    <row r="127" spans="1:8" s="2" customFormat="1" ht="16.9" customHeight="1">
      <c r="A127" s="36"/>
      <c r="B127" s="41"/>
      <c r="C127" s="266" t="s">
        <v>97</v>
      </c>
      <c r="D127" s="266" t="s">
        <v>1304</v>
      </c>
      <c r="E127" s="19" t="s">
        <v>19</v>
      </c>
      <c r="F127" s="267">
        <v>184.75</v>
      </c>
      <c r="G127" s="36"/>
      <c r="H127" s="41"/>
    </row>
    <row r="128" spans="1:8" s="2" customFormat="1" ht="16.9" customHeight="1">
      <c r="A128" s="36"/>
      <c r="B128" s="41"/>
      <c r="C128" s="268" t="s">
        <v>1697</v>
      </c>
      <c r="D128" s="36"/>
      <c r="E128" s="36"/>
      <c r="F128" s="36"/>
      <c r="G128" s="36"/>
      <c r="H128" s="41"/>
    </row>
    <row r="129" spans="1:8" s="2" customFormat="1" ht="16.9" customHeight="1">
      <c r="A129" s="36"/>
      <c r="B129" s="41"/>
      <c r="C129" s="266" t="s">
        <v>323</v>
      </c>
      <c r="D129" s="266" t="s">
        <v>1704</v>
      </c>
      <c r="E129" s="19" t="s">
        <v>95</v>
      </c>
      <c r="F129" s="267">
        <v>161.769</v>
      </c>
      <c r="G129" s="36"/>
      <c r="H129" s="41"/>
    </row>
    <row r="130" spans="1:8" s="2" customFormat="1" ht="16.9" customHeight="1">
      <c r="A130" s="36"/>
      <c r="B130" s="41"/>
      <c r="C130" s="266" t="s">
        <v>268</v>
      </c>
      <c r="D130" s="266" t="s">
        <v>1699</v>
      </c>
      <c r="E130" s="19" t="s">
        <v>95</v>
      </c>
      <c r="F130" s="267">
        <v>825.489</v>
      </c>
      <c r="G130" s="36"/>
      <c r="H130" s="41"/>
    </row>
    <row r="131" spans="1:8" s="2" customFormat="1" ht="16.9" customHeight="1">
      <c r="A131" s="36"/>
      <c r="B131" s="41"/>
      <c r="C131" s="266" t="s">
        <v>284</v>
      </c>
      <c r="D131" s="266" t="s">
        <v>1700</v>
      </c>
      <c r="E131" s="19" t="s">
        <v>95</v>
      </c>
      <c r="F131" s="267">
        <v>561.655</v>
      </c>
      <c r="G131" s="36"/>
      <c r="H131" s="41"/>
    </row>
    <row r="132" spans="1:8" s="2" customFormat="1" ht="16.9" customHeight="1">
      <c r="A132" s="36"/>
      <c r="B132" s="41"/>
      <c r="C132" s="266" t="s">
        <v>296</v>
      </c>
      <c r="D132" s="266" t="s">
        <v>1701</v>
      </c>
      <c r="E132" s="19" t="s">
        <v>95</v>
      </c>
      <c r="F132" s="267">
        <v>561.656</v>
      </c>
      <c r="G132" s="36"/>
      <c r="H132" s="41"/>
    </row>
    <row r="133" spans="1:8" s="2" customFormat="1" ht="16.9" customHeight="1">
      <c r="A133" s="36"/>
      <c r="B133" s="41"/>
      <c r="C133" s="266" t="s">
        <v>309</v>
      </c>
      <c r="D133" s="266" t="s">
        <v>1703</v>
      </c>
      <c r="E133" s="19" t="s">
        <v>95</v>
      </c>
      <c r="F133" s="267">
        <v>388.981</v>
      </c>
      <c r="G133" s="36"/>
      <c r="H133" s="41"/>
    </row>
    <row r="134" spans="1:8" s="2" customFormat="1" ht="16.9" customHeight="1">
      <c r="A134" s="36"/>
      <c r="B134" s="41"/>
      <c r="C134" s="262" t="s">
        <v>49</v>
      </c>
      <c r="D134" s="263" t="s">
        <v>101</v>
      </c>
      <c r="E134" s="264" t="s">
        <v>95</v>
      </c>
      <c r="F134" s="265">
        <v>614.105</v>
      </c>
      <c r="G134" s="36"/>
      <c r="H134" s="41"/>
    </row>
    <row r="135" spans="1:8" s="2" customFormat="1" ht="16.9" customHeight="1">
      <c r="A135" s="36"/>
      <c r="B135" s="41"/>
      <c r="C135" s="266" t="s">
        <v>19</v>
      </c>
      <c r="D135" s="266" t="s">
        <v>1292</v>
      </c>
      <c r="E135" s="19" t="s">
        <v>19</v>
      </c>
      <c r="F135" s="267">
        <v>0</v>
      </c>
      <c r="G135" s="36"/>
      <c r="H135" s="41"/>
    </row>
    <row r="136" spans="1:8" s="2" customFormat="1" ht="16.9" customHeight="1">
      <c r="A136" s="36"/>
      <c r="B136" s="41"/>
      <c r="C136" s="266" t="s">
        <v>19</v>
      </c>
      <c r="D136" s="266" t="s">
        <v>1293</v>
      </c>
      <c r="E136" s="19" t="s">
        <v>19</v>
      </c>
      <c r="F136" s="267">
        <v>367.052</v>
      </c>
      <c r="G136" s="36"/>
      <c r="H136" s="41"/>
    </row>
    <row r="137" spans="1:8" s="2" customFormat="1" ht="16.9" customHeight="1">
      <c r="A137" s="36"/>
      <c r="B137" s="41"/>
      <c r="C137" s="266" t="s">
        <v>19</v>
      </c>
      <c r="D137" s="266" t="s">
        <v>1294</v>
      </c>
      <c r="E137" s="19" t="s">
        <v>19</v>
      </c>
      <c r="F137" s="267">
        <v>205.969</v>
      </c>
      <c r="G137" s="36"/>
      <c r="H137" s="41"/>
    </row>
    <row r="138" spans="1:8" s="2" customFormat="1" ht="16.9" customHeight="1">
      <c r="A138" s="36"/>
      <c r="B138" s="41"/>
      <c r="C138" s="266" t="s">
        <v>19</v>
      </c>
      <c r="D138" s="266" t="s">
        <v>1295</v>
      </c>
      <c r="E138" s="19" t="s">
        <v>19</v>
      </c>
      <c r="F138" s="267">
        <v>101.21</v>
      </c>
      <c r="G138" s="36"/>
      <c r="H138" s="41"/>
    </row>
    <row r="139" spans="1:8" s="2" customFormat="1" ht="16.9" customHeight="1">
      <c r="A139" s="36"/>
      <c r="B139" s="41"/>
      <c r="C139" s="266" t="s">
        <v>19</v>
      </c>
      <c r="D139" s="266" t="s">
        <v>1296</v>
      </c>
      <c r="E139" s="19" t="s">
        <v>19</v>
      </c>
      <c r="F139" s="267">
        <v>11.946</v>
      </c>
      <c r="G139" s="36"/>
      <c r="H139" s="41"/>
    </row>
    <row r="140" spans="1:8" s="2" customFormat="1" ht="16.9" customHeight="1">
      <c r="A140" s="36"/>
      <c r="B140" s="41"/>
      <c r="C140" s="266" t="s">
        <v>19</v>
      </c>
      <c r="D140" s="266" t="s">
        <v>1297</v>
      </c>
      <c r="E140" s="19" t="s">
        <v>19</v>
      </c>
      <c r="F140" s="267">
        <v>0</v>
      </c>
      <c r="G140" s="36"/>
      <c r="H140" s="41"/>
    </row>
    <row r="141" spans="1:8" s="2" customFormat="1" ht="16.9" customHeight="1">
      <c r="A141" s="36"/>
      <c r="B141" s="41"/>
      <c r="C141" s="266" t="s">
        <v>19</v>
      </c>
      <c r="D141" s="266" t="s">
        <v>1298</v>
      </c>
      <c r="E141" s="19" t="s">
        <v>19</v>
      </c>
      <c r="F141" s="267">
        <v>40.95</v>
      </c>
      <c r="G141" s="36"/>
      <c r="H141" s="41"/>
    </row>
    <row r="142" spans="1:8" s="2" customFormat="1" ht="16.9" customHeight="1">
      <c r="A142" s="36"/>
      <c r="B142" s="41"/>
      <c r="C142" s="266" t="s">
        <v>19</v>
      </c>
      <c r="D142" s="266" t="s">
        <v>1299</v>
      </c>
      <c r="E142" s="19" t="s">
        <v>19</v>
      </c>
      <c r="F142" s="267">
        <v>25.34</v>
      </c>
      <c r="G142" s="36"/>
      <c r="H142" s="41"/>
    </row>
    <row r="143" spans="1:8" s="2" customFormat="1" ht="16.9" customHeight="1">
      <c r="A143" s="36"/>
      <c r="B143" s="41"/>
      <c r="C143" s="266" t="s">
        <v>19</v>
      </c>
      <c r="D143" s="266" t="s">
        <v>1300</v>
      </c>
      <c r="E143" s="19" t="s">
        <v>19</v>
      </c>
      <c r="F143" s="267">
        <v>19.688</v>
      </c>
      <c r="G143" s="36"/>
      <c r="H143" s="41"/>
    </row>
    <row r="144" spans="1:8" s="2" customFormat="1" ht="16.9" customHeight="1">
      <c r="A144" s="36"/>
      <c r="B144" s="41"/>
      <c r="C144" s="266" t="s">
        <v>19</v>
      </c>
      <c r="D144" s="266" t="s">
        <v>1301</v>
      </c>
      <c r="E144" s="19" t="s">
        <v>19</v>
      </c>
      <c r="F144" s="267">
        <v>0</v>
      </c>
      <c r="G144" s="36"/>
      <c r="H144" s="41"/>
    </row>
    <row r="145" spans="1:8" s="2" customFormat="1" ht="16.9" customHeight="1">
      <c r="A145" s="36"/>
      <c r="B145" s="41"/>
      <c r="C145" s="266" t="s">
        <v>19</v>
      </c>
      <c r="D145" s="266" t="s">
        <v>1302</v>
      </c>
      <c r="E145" s="19" t="s">
        <v>19</v>
      </c>
      <c r="F145" s="267">
        <v>-153.25</v>
      </c>
      <c r="G145" s="36"/>
      <c r="H145" s="41"/>
    </row>
    <row r="146" spans="1:8" s="2" customFormat="1" ht="16.9" customHeight="1">
      <c r="A146" s="36"/>
      <c r="B146" s="41"/>
      <c r="C146" s="266" t="s">
        <v>19</v>
      </c>
      <c r="D146" s="266" t="s">
        <v>1303</v>
      </c>
      <c r="E146" s="19" t="s">
        <v>19</v>
      </c>
      <c r="F146" s="267">
        <v>-4.8</v>
      </c>
      <c r="G146" s="36"/>
      <c r="H146" s="41"/>
    </row>
    <row r="147" spans="1:8" s="2" customFormat="1" ht="16.9" customHeight="1">
      <c r="A147" s="36"/>
      <c r="B147" s="41"/>
      <c r="C147" s="266" t="s">
        <v>49</v>
      </c>
      <c r="D147" s="266" t="s">
        <v>1304</v>
      </c>
      <c r="E147" s="19" t="s">
        <v>19</v>
      </c>
      <c r="F147" s="267">
        <v>614.105</v>
      </c>
      <c r="G147" s="36"/>
      <c r="H147" s="41"/>
    </row>
    <row r="148" spans="1:8" s="2" customFormat="1" ht="16.9" customHeight="1">
      <c r="A148" s="36"/>
      <c r="B148" s="41"/>
      <c r="C148" s="268" t="s">
        <v>1697</v>
      </c>
      <c r="D148" s="36"/>
      <c r="E148" s="36"/>
      <c r="F148" s="36"/>
      <c r="G148" s="36"/>
      <c r="H148" s="41"/>
    </row>
    <row r="149" spans="1:8" s="2" customFormat="1" ht="16.9" customHeight="1">
      <c r="A149" s="36"/>
      <c r="B149" s="41"/>
      <c r="C149" s="266" t="s">
        <v>218</v>
      </c>
      <c r="D149" s="266" t="s">
        <v>1705</v>
      </c>
      <c r="E149" s="19" t="s">
        <v>95</v>
      </c>
      <c r="F149" s="267">
        <v>368.463</v>
      </c>
      <c r="G149" s="36"/>
      <c r="H149" s="41"/>
    </row>
    <row r="150" spans="1:8" s="2" customFormat="1" ht="16.9" customHeight="1">
      <c r="A150" s="36"/>
      <c r="B150" s="41"/>
      <c r="C150" s="266" t="s">
        <v>239</v>
      </c>
      <c r="D150" s="266" t="s">
        <v>1707</v>
      </c>
      <c r="E150" s="19" t="s">
        <v>95</v>
      </c>
      <c r="F150" s="267">
        <v>184.232</v>
      </c>
      <c r="G150" s="36"/>
      <c r="H150" s="41"/>
    </row>
    <row r="151" spans="1:8" s="2" customFormat="1" ht="16.9" customHeight="1">
      <c r="A151" s="36"/>
      <c r="B151" s="41"/>
      <c r="C151" s="266" t="s">
        <v>244</v>
      </c>
      <c r="D151" s="266" t="s">
        <v>1708</v>
      </c>
      <c r="E151" s="19" t="s">
        <v>95</v>
      </c>
      <c r="F151" s="267">
        <v>61.411</v>
      </c>
      <c r="G151" s="36"/>
      <c r="H151" s="41"/>
    </row>
    <row r="152" spans="1:8" s="2" customFormat="1" ht="16.9" customHeight="1">
      <c r="A152" s="36"/>
      <c r="B152" s="41"/>
      <c r="C152" s="266" t="s">
        <v>1307</v>
      </c>
      <c r="D152" s="266" t="s">
        <v>1706</v>
      </c>
      <c r="E152" s="19" t="s">
        <v>95</v>
      </c>
      <c r="F152" s="267">
        <v>61.411</v>
      </c>
      <c r="G152" s="36"/>
      <c r="H152" s="41"/>
    </row>
    <row r="153" spans="1:8" s="2" customFormat="1" ht="16.9" customHeight="1">
      <c r="A153" s="36"/>
      <c r="B153" s="41"/>
      <c r="C153" s="266" t="s">
        <v>275</v>
      </c>
      <c r="D153" s="266" t="s">
        <v>1709</v>
      </c>
      <c r="E153" s="19" t="s">
        <v>95</v>
      </c>
      <c r="F153" s="267">
        <v>104.629</v>
      </c>
      <c r="G153" s="36"/>
      <c r="H153" s="41"/>
    </row>
    <row r="154" spans="1:8" s="2" customFormat="1" ht="16.9" customHeight="1">
      <c r="A154" s="36"/>
      <c r="B154" s="41"/>
      <c r="C154" s="266" t="s">
        <v>1323</v>
      </c>
      <c r="D154" s="266" t="s">
        <v>1714</v>
      </c>
      <c r="E154" s="19" t="s">
        <v>95</v>
      </c>
      <c r="F154" s="267">
        <v>1255.548</v>
      </c>
      <c r="G154" s="36"/>
      <c r="H154" s="41"/>
    </row>
    <row r="155" spans="1:8" s="2" customFormat="1" ht="16.9" customHeight="1">
      <c r="A155" s="36"/>
      <c r="B155" s="41"/>
      <c r="C155" s="266" t="s">
        <v>279</v>
      </c>
      <c r="D155" s="266" t="s">
        <v>1710</v>
      </c>
      <c r="E155" s="19" t="s">
        <v>95</v>
      </c>
      <c r="F155" s="267">
        <v>245.642</v>
      </c>
      <c r="G155" s="36"/>
      <c r="H155" s="41"/>
    </row>
    <row r="156" spans="1:8" s="2" customFormat="1" ht="16.9" customHeight="1">
      <c r="A156" s="36"/>
      <c r="B156" s="41"/>
      <c r="C156" s="266" t="s">
        <v>1328</v>
      </c>
      <c r="D156" s="266" t="s">
        <v>1715</v>
      </c>
      <c r="E156" s="19" t="s">
        <v>95</v>
      </c>
      <c r="F156" s="267">
        <v>2947.704</v>
      </c>
      <c r="G156" s="36"/>
      <c r="H156" s="41"/>
    </row>
    <row r="157" spans="1:8" s="2" customFormat="1" ht="16.9" customHeight="1">
      <c r="A157" s="36"/>
      <c r="B157" s="41"/>
      <c r="C157" s="266" t="s">
        <v>290</v>
      </c>
      <c r="D157" s="266" t="s">
        <v>1711</v>
      </c>
      <c r="E157" s="19" t="s">
        <v>292</v>
      </c>
      <c r="F157" s="267">
        <v>350.271</v>
      </c>
      <c r="G157" s="36"/>
      <c r="H157" s="41"/>
    </row>
    <row r="158" spans="1:8" s="2" customFormat="1" ht="16.9" customHeight="1">
      <c r="A158" s="36"/>
      <c r="B158" s="41"/>
      <c r="C158" s="266" t="s">
        <v>309</v>
      </c>
      <c r="D158" s="266" t="s">
        <v>1703</v>
      </c>
      <c r="E158" s="19" t="s">
        <v>95</v>
      </c>
      <c r="F158" s="267">
        <v>388.981</v>
      </c>
      <c r="G158" s="36"/>
      <c r="H158" s="41"/>
    </row>
    <row r="159" spans="1:8" s="2" customFormat="1" ht="16.9" customHeight="1">
      <c r="A159" s="36"/>
      <c r="B159" s="41"/>
      <c r="C159" s="262" t="s">
        <v>103</v>
      </c>
      <c r="D159" s="263" t="s">
        <v>104</v>
      </c>
      <c r="E159" s="264" t="s">
        <v>95</v>
      </c>
      <c r="F159" s="265">
        <v>376.905</v>
      </c>
      <c r="G159" s="36"/>
      <c r="H159" s="41"/>
    </row>
    <row r="160" spans="1:8" s="2" customFormat="1" ht="16.9" customHeight="1">
      <c r="A160" s="36"/>
      <c r="B160" s="41"/>
      <c r="C160" s="266" t="s">
        <v>103</v>
      </c>
      <c r="D160" s="266" t="s">
        <v>1343</v>
      </c>
      <c r="E160" s="19" t="s">
        <v>19</v>
      </c>
      <c r="F160" s="267">
        <v>376.905</v>
      </c>
      <c r="G160" s="36"/>
      <c r="H160" s="41"/>
    </row>
    <row r="161" spans="1:8" s="2" customFormat="1" ht="16.9" customHeight="1">
      <c r="A161" s="36"/>
      <c r="B161" s="41"/>
      <c r="C161" s="268" t="s">
        <v>1697</v>
      </c>
      <c r="D161" s="36"/>
      <c r="E161" s="36"/>
      <c r="F161" s="36"/>
      <c r="G161" s="36"/>
      <c r="H161" s="41"/>
    </row>
    <row r="162" spans="1:8" s="2" customFormat="1" ht="16.9" customHeight="1">
      <c r="A162" s="36"/>
      <c r="B162" s="41"/>
      <c r="C162" s="266" t="s">
        <v>309</v>
      </c>
      <c r="D162" s="266" t="s">
        <v>1703</v>
      </c>
      <c r="E162" s="19" t="s">
        <v>95</v>
      </c>
      <c r="F162" s="267">
        <v>388.981</v>
      </c>
      <c r="G162" s="36"/>
      <c r="H162" s="41"/>
    </row>
    <row r="163" spans="1:8" s="2" customFormat="1" ht="16.9" customHeight="1">
      <c r="A163" s="36"/>
      <c r="B163" s="41"/>
      <c r="C163" s="266" t="s">
        <v>268</v>
      </c>
      <c r="D163" s="266" t="s">
        <v>1699</v>
      </c>
      <c r="E163" s="19" t="s">
        <v>95</v>
      </c>
      <c r="F163" s="267">
        <v>825.489</v>
      </c>
      <c r="G163" s="36"/>
      <c r="H163" s="41"/>
    </row>
    <row r="164" spans="1:8" s="2" customFormat="1" ht="16.9" customHeight="1">
      <c r="A164" s="36"/>
      <c r="B164" s="41"/>
      <c r="C164" s="266" t="s">
        <v>275</v>
      </c>
      <c r="D164" s="266" t="s">
        <v>1709</v>
      </c>
      <c r="E164" s="19" t="s">
        <v>95</v>
      </c>
      <c r="F164" s="267">
        <v>104.629</v>
      </c>
      <c r="G164" s="36"/>
      <c r="H164" s="41"/>
    </row>
    <row r="165" spans="1:8" s="2" customFormat="1" ht="16.9" customHeight="1">
      <c r="A165" s="36"/>
      <c r="B165" s="41"/>
      <c r="C165" s="266" t="s">
        <v>1323</v>
      </c>
      <c r="D165" s="266" t="s">
        <v>1714</v>
      </c>
      <c r="E165" s="19" t="s">
        <v>95</v>
      </c>
      <c r="F165" s="267">
        <v>1255.548</v>
      </c>
      <c r="G165" s="36"/>
      <c r="H165" s="41"/>
    </row>
    <row r="166" spans="1:8" s="2" customFormat="1" ht="16.9" customHeight="1">
      <c r="A166" s="36"/>
      <c r="B166" s="41"/>
      <c r="C166" s="266" t="s">
        <v>284</v>
      </c>
      <c r="D166" s="266" t="s">
        <v>1700</v>
      </c>
      <c r="E166" s="19" t="s">
        <v>95</v>
      </c>
      <c r="F166" s="267">
        <v>561.655</v>
      </c>
      <c r="G166" s="36"/>
      <c r="H166" s="41"/>
    </row>
    <row r="167" spans="1:8" s="2" customFormat="1" ht="16.9" customHeight="1">
      <c r="A167" s="36"/>
      <c r="B167" s="41"/>
      <c r="C167" s="266" t="s">
        <v>290</v>
      </c>
      <c r="D167" s="266" t="s">
        <v>1711</v>
      </c>
      <c r="E167" s="19" t="s">
        <v>292</v>
      </c>
      <c r="F167" s="267">
        <v>350.271</v>
      </c>
      <c r="G167" s="36"/>
      <c r="H167" s="41"/>
    </row>
    <row r="168" spans="1:8" s="2" customFormat="1" ht="16.9" customHeight="1">
      <c r="A168" s="36"/>
      <c r="B168" s="41"/>
      <c r="C168" s="266" t="s">
        <v>296</v>
      </c>
      <c r="D168" s="266" t="s">
        <v>1701</v>
      </c>
      <c r="E168" s="19" t="s">
        <v>95</v>
      </c>
      <c r="F168" s="267">
        <v>561.656</v>
      </c>
      <c r="G168" s="36"/>
      <c r="H168" s="41"/>
    </row>
    <row r="169" spans="1:8" s="2" customFormat="1" ht="16.9" customHeight="1">
      <c r="A169" s="36"/>
      <c r="B169" s="41"/>
      <c r="C169" s="266" t="s">
        <v>303</v>
      </c>
      <c r="D169" s="266" t="s">
        <v>1702</v>
      </c>
      <c r="E169" s="19" t="s">
        <v>95</v>
      </c>
      <c r="F169" s="267">
        <v>263.834</v>
      </c>
      <c r="G169" s="36"/>
      <c r="H169" s="41"/>
    </row>
    <row r="170" spans="1:8" s="2" customFormat="1" ht="16.9" customHeight="1">
      <c r="A170" s="36"/>
      <c r="B170" s="41"/>
      <c r="C170" s="266" t="s">
        <v>1345</v>
      </c>
      <c r="D170" s="266" t="s">
        <v>316</v>
      </c>
      <c r="E170" s="19" t="s">
        <v>292</v>
      </c>
      <c r="F170" s="267">
        <v>225.266</v>
      </c>
      <c r="G170" s="36"/>
      <c r="H170" s="41"/>
    </row>
    <row r="171" spans="1:8" s="2" customFormat="1" ht="26.45" customHeight="1">
      <c r="A171" s="36"/>
      <c r="B171" s="41"/>
      <c r="C171" s="261" t="s">
        <v>1716</v>
      </c>
      <c r="D171" s="261" t="s">
        <v>87</v>
      </c>
      <c r="E171" s="36"/>
      <c r="F171" s="36"/>
      <c r="G171" s="36"/>
      <c r="H171" s="41"/>
    </row>
    <row r="172" spans="1:8" s="2" customFormat="1" ht="16.9" customHeight="1">
      <c r="A172" s="36"/>
      <c r="B172" s="41"/>
      <c r="C172" s="262" t="s">
        <v>1695</v>
      </c>
      <c r="D172" s="263" t="s">
        <v>1696</v>
      </c>
      <c r="E172" s="264" t="s">
        <v>95</v>
      </c>
      <c r="F172" s="265">
        <v>139.25</v>
      </c>
      <c r="G172" s="36"/>
      <c r="H172" s="41"/>
    </row>
    <row r="173" spans="1:8" s="2" customFormat="1" ht="16.9" customHeight="1">
      <c r="A173" s="36"/>
      <c r="B173" s="41"/>
      <c r="C173" s="262" t="s">
        <v>93</v>
      </c>
      <c r="D173" s="263" t="s">
        <v>94</v>
      </c>
      <c r="E173" s="264" t="s">
        <v>95</v>
      </c>
      <c r="F173" s="265">
        <v>35.358</v>
      </c>
      <c r="G173" s="36"/>
      <c r="H173" s="41"/>
    </row>
    <row r="174" spans="1:8" s="2" customFormat="1" ht="16.9" customHeight="1">
      <c r="A174" s="36"/>
      <c r="B174" s="41"/>
      <c r="C174" s="262" t="s">
        <v>97</v>
      </c>
      <c r="D174" s="263" t="s">
        <v>98</v>
      </c>
      <c r="E174" s="264" t="s">
        <v>95</v>
      </c>
      <c r="F174" s="265">
        <v>149.247</v>
      </c>
      <c r="G174" s="36"/>
      <c r="H174" s="41"/>
    </row>
    <row r="175" spans="1:8" s="2" customFormat="1" ht="16.9" customHeight="1">
      <c r="A175" s="36"/>
      <c r="B175" s="41"/>
      <c r="C175" s="262" t="s">
        <v>49</v>
      </c>
      <c r="D175" s="263" t="s">
        <v>101</v>
      </c>
      <c r="E175" s="264" t="s">
        <v>95</v>
      </c>
      <c r="F175" s="265">
        <v>426.932</v>
      </c>
      <c r="G175" s="36"/>
      <c r="H175" s="41"/>
    </row>
    <row r="176" spans="1:8" s="2" customFormat="1" ht="16.9" customHeight="1">
      <c r="A176" s="36"/>
      <c r="B176" s="41"/>
      <c r="C176" s="262" t="s">
        <v>103</v>
      </c>
      <c r="D176" s="263" t="s">
        <v>104</v>
      </c>
      <c r="E176" s="264" t="s">
        <v>95</v>
      </c>
      <c r="F176" s="265">
        <v>242.327</v>
      </c>
      <c r="G176" s="36"/>
      <c r="H176" s="41"/>
    </row>
    <row r="177" spans="1:8" s="2" customFormat="1" ht="7.35" customHeight="1">
      <c r="A177" s="36"/>
      <c r="B177" s="129"/>
      <c r="C177" s="130"/>
      <c r="D177" s="130"/>
      <c r="E177" s="130"/>
      <c r="F177" s="130"/>
      <c r="G177" s="130"/>
      <c r="H177" s="41"/>
    </row>
    <row r="178" spans="1:8" s="2" customFormat="1" ht="11.25">
      <c r="A178" s="36"/>
      <c r="B178" s="36"/>
      <c r="C178" s="36"/>
      <c r="D178" s="36"/>
      <c r="E178" s="36"/>
      <c r="F178" s="36"/>
      <c r="G178" s="36"/>
      <c r="H178" s="36"/>
    </row>
  </sheetData>
  <sheetProtection algorithmName="SHA-512" hashValue="RCF4JFQqu0N7zergfAX+sDyh8lV3C4OpS8oqLN8yy8urdDVqQOHD6yxunUirFAZjqOgT5ntT2tBDwwqKhyIG3w==" saltValue="0RxdegOHCRXjspnovzOL2WbPS+Jx1YwNTQ7uSpEl/0ZNFqgqLkKtkjjjHSB1crDU6vIPTz8bcjYGLb/8tAbmk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s="1" customFormat="1" ht="37.5" customHeight="1"/>
    <row r="2" spans="2:11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7" customFormat="1" ht="45" customHeight="1">
      <c r="B3" s="273"/>
      <c r="C3" s="402" t="s">
        <v>1717</v>
      </c>
      <c r="D3" s="402"/>
      <c r="E3" s="402"/>
      <c r="F3" s="402"/>
      <c r="G3" s="402"/>
      <c r="H3" s="402"/>
      <c r="I3" s="402"/>
      <c r="J3" s="402"/>
      <c r="K3" s="274"/>
    </row>
    <row r="4" spans="2:11" s="1" customFormat="1" ht="25.5" customHeight="1">
      <c r="B4" s="275"/>
      <c r="C4" s="407" t="s">
        <v>1718</v>
      </c>
      <c r="D4" s="407"/>
      <c r="E4" s="407"/>
      <c r="F4" s="407"/>
      <c r="G4" s="407"/>
      <c r="H4" s="407"/>
      <c r="I4" s="407"/>
      <c r="J4" s="407"/>
      <c r="K4" s="276"/>
    </row>
    <row r="5" spans="2:11" s="1" customFormat="1" ht="5.25" customHeight="1">
      <c r="B5" s="275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5"/>
      <c r="C6" s="406" t="s">
        <v>1719</v>
      </c>
      <c r="D6" s="406"/>
      <c r="E6" s="406"/>
      <c r="F6" s="406"/>
      <c r="G6" s="406"/>
      <c r="H6" s="406"/>
      <c r="I6" s="406"/>
      <c r="J6" s="406"/>
      <c r="K6" s="276"/>
    </row>
    <row r="7" spans="2:11" s="1" customFormat="1" ht="15" customHeight="1">
      <c r="B7" s="279"/>
      <c r="C7" s="406" t="s">
        <v>1720</v>
      </c>
      <c r="D7" s="406"/>
      <c r="E7" s="406"/>
      <c r="F7" s="406"/>
      <c r="G7" s="406"/>
      <c r="H7" s="406"/>
      <c r="I7" s="406"/>
      <c r="J7" s="406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406" t="s">
        <v>1721</v>
      </c>
      <c r="D9" s="406"/>
      <c r="E9" s="406"/>
      <c r="F9" s="406"/>
      <c r="G9" s="406"/>
      <c r="H9" s="406"/>
      <c r="I9" s="406"/>
      <c r="J9" s="406"/>
      <c r="K9" s="276"/>
    </row>
    <row r="10" spans="2:11" s="1" customFormat="1" ht="15" customHeight="1">
      <c r="B10" s="279"/>
      <c r="C10" s="278"/>
      <c r="D10" s="406" t="s">
        <v>1722</v>
      </c>
      <c r="E10" s="406"/>
      <c r="F10" s="406"/>
      <c r="G10" s="406"/>
      <c r="H10" s="406"/>
      <c r="I10" s="406"/>
      <c r="J10" s="406"/>
      <c r="K10" s="276"/>
    </row>
    <row r="11" spans="2:11" s="1" customFormat="1" ht="15" customHeight="1">
      <c r="B11" s="279"/>
      <c r="C11" s="280"/>
      <c r="D11" s="406" t="s">
        <v>1723</v>
      </c>
      <c r="E11" s="406"/>
      <c r="F11" s="406"/>
      <c r="G11" s="406"/>
      <c r="H11" s="406"/>
      <c r="I11" s="406"/>
      <c r="J11" s="406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1724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406" t="s">
        <v>1725</v>
      </c>
      <c r="E15" s="406"/>
      <c r="F15" s="406"/>
      <c r="G15" s="406"/>
      <c r="H15" s="406"/>
      <c r="I15" s="406"/>
      <c r="J15" s="406"/>
      <c r="K15" s="276"/>
    </row>
    <row r="16" spans="2:11" s="1" customFormat="1" ht="15" customHeight="1">
      <c r="B16" s="279"/>
      <c r="C16" s="280"/>
      <c r="D16" s="406" t="s">
        <v>1726</v>
      </c>
      <c r="E16" s="406"/>
      <c r="F16" s="406"/>
      <c r="G16" s="406"/>
      <c r="H16" s="406"/>
      <c r="I16" s="406"/>
      <c r="J16" s="406"/>
      <c r="K16" s="276"/>
    </row>
    <row r="17" spans="2:11" s="1" customFormat="1" ht="15" customHeight="1">
      <c r="B17" s="279"/>
      <c r="C17" s="280"/>
      <c r="D17" s="406" t="s">
        <v>1727</v>
      </c>
      <c r="E17" s="406"/>
      <c r="F17" s="406"/>
      <c r="G17" s="406"/>
      <c r="H17" s="406"/>
      <c r="I17" s="406"/>
      <c r="J17" s="406"/>
      <c r="K17" s="276"/>
    </row>
    <row r="18" spans="2:11" s="1" customFormat="1" ht="15" customHeight="1">
      <c r="B18" s="279"/>
      <c r="C18" s="280"/>
      <c r="D18" s="280"/>
      <c r="E18" s="282" t="s">
        <v>88</v>
      </c>
      <c r="F18" s="406" t="s">
        <v>1728</v>
      </c>
      <c r="G18" s="406"/>
      <c r="H18" s="406"/>
      <c r="I18" s="406"/>
      <c r="J18" s="406"/>
      <c r="K18" s="276"/>
    </row>
    <row r="19" spans="2:11" s="1" customFormat="1" ht="15" customHeight="1">
      <c r="B19" s="279"/>
      <c r="C19" s="280"/>
      <c r="D19" s="280"/>
      <c r="E19" s="282" t="s">
        <v>79</v>
      </c>
      <c r="F19" s="406" t="s">
        <v>1729</v>
      </c>
      <c r="G19" s="406"/>
      <c r="H19" s="406"/>
      <c r="I19" s="406"/>
      <c r="J19" s="406"/>
      <c r="K19" s="276"/>
    </row>
    <row r="20" spans="2:11" s="1" customFormat="1" ht="15" customHeight="1">
      <c r="B20" s="279"/>
      <c r="C20" s="280"/>
      <c r="D20" s="280"/>
      <c r="E20" s="282" t="s">
        <v>1730</v>
      </c>
      <c r="F20" s="406" t="s">
        <v>1731</v>
      </c>
      <c r="G20" s="406"/>
      <c r="H20" s="406"/>
      <c r="I20" s="406"/>
      <c r="J20" s="406"/>
      <c r="K20" s="276"/>
    </row>
    <row r="21" spans="2:11" s="1" customFormat="1" ht="15" customHeight="1">
      <c r="B21" s="279"/>
      <c r="C21" s="280"/>
      <c r="D21" s="280"/>
      <c r="E21" s="282" t="s">
        <v>90</v>
      </c>
      <c r="F21" s="406" t="s">
        <v>91</v>
      </c>
      <c r="G21" s="406"/>
      <c r="H21" s="406"/>
      <c r="I21" s="406"/>
      <c r="J21" s="406"/>
      <c r="K21" s="276"/>
    </row>
    <row r="22" spans="2:11" s="1" customFormat="1" ht="15" customHeight="1">
      <c r="B22" s="279"/>
      <c r="C22" s="280"/>
      <c r="D22" s="280"/>
      <c r="E22" s="282" t="s">
        <v>1732</v>
      </c>
      <c r="F22" s="406" t="s">
        <v>1733</v>
      </c>
      <c r="G22" s="406"/>
      <c r="H22" s="406"/>
      <c r="I22" s="406"/>
      <c r="J22" s="406"/>
      <c r="K22" s="276"/>
    </row>
    <row r="23" spans="2:11" s="1" customFormat="1" ht="15" customHeight="1">
      <c r="B23" s="279"/>
      <c r="C23" s="280"/>
      <c r="D23" s="280"/>
      <c r="E23" s="282" t="s">
        <v>1734</v>
      </c>
      <c r="F23" s="406" t="s">
        <v>1735</v>
      </c>
      <c r="G23" s="406"/>
      <c r="H23" s="406"/>
      <c r="I23" s="406"/>
      <c r="J23" s="406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406" t="s">
        <v>1736</v>
      </c>
      <c r="D25" s="406"/>
      <c r="E25" s="406"/>
      <c r="F25" s="406"/>
      <c r="G25" s="406"/>
      <c r="H25" s="406"/>
      <c r="I25" s="406"/>
      <c r="J25" s="406"/>
      <c r="K25" s="276"/>
    </row>
    <row r="26" spans="2:11" s="1" customFormat="1" ht="15" customHeight="1">
      <c r="B26" s="279"/>
      <c r="C26" s="406" t="s">
        <v>1737</v>
      </c>
      <c r="D26" s="406"/>
      <c r="E26" s="406"/>
      <c r="F26" s="406"/>
      <c r="G26" s="406"/>
      <c r="H26" s="406"/>
      <c r="I26" s="406"/>
      <c r="J26" s="406"/>
      <c r="K26" s="276"/>
    </row>
    <row r="27" spans="2:11" s="1" customFormat="1" ht="15" customHeight="1">
      <c r="B27" s="279"/>
      <c r="C27" s="278"/>
      <c r="D27" s="406" t="s">
        <v>1738</v>
      </c>
      <c r="E27" s="406"/>
      <c r="F27" s="406"/>
      <c r="G27" s="406"/>
      <c r="H27" s="406"/>
      <c r="I27" s="406"/>
      <c r="J27" s="406"/>
      <c r="K27" s="276"/>
    </row>
    <row r="28" spans="2:11" s="1" customFormat="1" ht="15" customHeight="1">
      <c r="B28" s="279"/>
      <c r="C28" s="280"/>
      <c r="D28" s="406" t="s">
        <v>1739</v>
      </c>
      <c r="E28" s="406"/>
      <c r="F28" s="406"/>
      <c r="G28" s="406"/>
      <c r="H28" s="406"/>
      <c r="I28" s="406"/>
      <c r="J28" s="406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406" t="s">
        <v>1740</v>
      </c>
      <c r="E30" s="406"/>
      <c r="F30" s="406"/>
      <c r="G30" s="406"/>
      <c r="H30" s="406"/>
      <c r="I30" s="406"/>
      <c r="J30" s="406"/>
      <c r="K30" s="276"/>
    </row>
    <row r="31" spans="2:11" s="1" customFormat="1" ht="15" customHeight="1">
      <c r="B31" s="279"/>
      <c r="C31" s="280"/>
      <c r="D31" s="406" t="s">
        <v>1741</v>
      </c>
      <c r="E31" s="406"/>
      <c r="F31" s="406"/>
      <c r="G31" s="406"/>
      <c r="H31" s="406"/>
      <c r="I31" s="406"/>
      <c r="J31" s="406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406" t="s">
        <v>1742</v>
      </c>
      <c r="E33" s="406"/>
      <c r="F33" s="406"/>
      <c r="G33" s="406"/>
      <c r="H33" s="406"/>
      <c r="I33" s="406"/>
      <c r="J33" s="406"/>
      <c r="K33" s="276"/>
    </row>
    <row r="34" spans="2:11" s="1" customFormat="1" ht="15" customHeight="1">
      <c r="B34" s="279"/>
      <c r="C34" s="280"/>
      <c r="D34" s="406" t="s">
        <v>1743</v>
      </c>
      <c r="E34" s="406"/>
      <c r="F34" s="406"/>
      <c r="G34" s="406"/>
      <c r="H34" s="406"/>
      <c r="I34" s="406"/>
      <c r="J34" s="406"/>
      <c r="K34" s="276"/>
    </row>
    <row r="35" spans="2:11" s="1" customFormat="1" ht="15" customHeight="1">
      <c r="B35" s="279"/>
      <c r="C35" s="280"/>
      <c r="D35" s="406" t="s">
        <v>1744</v>
      </c>
      <c r="E35" s="406"/>
      <c r="F35" s="406"/>
      <c r="G35" s="406"/>
      <c r="H35" s="406"/>
      <c r="I35" s="406"/>
      <c r="J35" s="406"/>
      <c r="K35" s="276"/>
    </row>
    <row r="36" spans="2:11" s="1" customFormat="1" ht="15" customHeight="1">
      <c r="B36" s="279"/>
      <c r="C36" s="280"/>
      <c r="D36" s="278"/>
      <c r="E36" s="281" t="s">
        <v>126</v>
      </c>
      <c r="F36" s="278"/>
      <c r="G36" s="406" t="s">
        <v>1745</v>
      </c>
      <c r="H36" s="406"/>
      <c r="I36" s="406"/>
      <c r="J36" s="406"/>
      <c r="K36" s="276"/>
    </row>
    <row r="37" spans="2:11" s="1" customFormat="1" ht="30.75" customHeight="1">
      <c r="B37" s="279"/>
      <c r="C37" s="280"/>
      <c r="D37" s="278"/>
      <c r="E37" s="281" t="s">
        <v>1746</v>
      </c>
      <c r="F37" s="278"/>
      <c r="G37" s="406" t="s">
        <v>1747</v>
      </c>
      <c r="H37" s="406"/>
      <c r="I37" s="406"/>
      <c r="J37" s="406"/>
      <c r="K37" s="276"/>
    </row>
    <row r="38" spans="2:11" s="1" customFormat="1" ht="15" customHeight="1">
      <c r="B38" s="279"/>
      <c r="C38" s="280"/>
      <c r="D38" s="278"/>
      <c r="E38" s="281" t="s">
        <v>53</v>
      </c>
      <c r="F38" s="278"/>
      <c r="G38" s="406" t="s">
        <v>1748</v>
      </c>
      <c r="H38" s="406"/>
      <c r="I38" s="406"/>
      <c r="J38" s="406"/>
      <c r="K38" s="276"/>
    </row>
    <row r="39" spans="2:11" s="1" customFormat="1" ht="15" customHeight="1">
      <c r="B39" s="279"/>
      <c r="C39" s="280"/>
      <c r="D39" s="278"/>
      <c r="E39" s="281" t="s">
        <v>54</v>
      </c>
      <c r="F39" s="278"/>
      <c r="G39" s="406" t="s">
        <v>1749</v>
      </c>
      <c r="H39" s="406"/>
      <c r="I39" s="406"/>
      <c r="J39" s="406"/>
      <c r="K39" s="276"/>
    </row>
    <row r="40" spans="2:11" s="1" customFormat="1" ht="15" customHeight="1">
      <c r="B40" s="279"/>
      <c r="C40" s="280"/>
      <c r="D40" s="278"/>
      <c r="E40" s="281" t="s">
        <v>127</v>
      </c>
      <c r="F40" s="278"/>
      <c r="G40" s="406" t="s">
        <v>1750</v>
      </c>
      <c r="H40" s="406"/>
      <c r="I40" s="406"/>
      <c r="J40" s="406"/>
      <c r="K40" s="276"/>
    </row>
    <row r="41" spans="2:11" s="1" customFormat="1" ht="15" customHeight="1">
      <c r="B41" s="279"/>
      <c r="C41" s="280"/>
      <c r="D41" s="278"/>
      <c r="E41" s="281" t="s">
        <v>128</v>
      </c>
      <c r="F41" s="278"/>
      <c r="G41" s="406" t="s">
        <v>1751</v>
      </c>
      <c r="H41" s="406"/>
      <c r="I41" s="406"/>
      <c r="J41" s="406"/>
      <c r="K41" s="276"/>
    </row>
    <row r="42" spans="2:11" s="1" customFormat="1" ht="15" customHeight="1">
      <c r="B42" s="279"/>
      <c r="C42" s="280"/>
      <c r="D42" s="278"/>
      <c r="E42" s="281" t="s">
        <v>1752</v>
      </c>
      <c r="F42" s="278"/>
      <c r="G42" s="406" t="s">
        <v>1753</v>
      </c>
      <c r="H42" s="406"/>
      <c r="I42" s="406"/>
      <c r="J42" s="406"/>
      <c r="K42" s="276"/>
    </row>
    <row r="43" spans="2:11" s="1" customFormat="1" ht="15" customHeight="1">
      <c r="B43" s="279"/>
      <c r="C43" s="280"/>
      <c r="D43" s="278"/>
      <c r="E43" s="281"/>
      <c r="F43" s="278"/>
      <c r="G43" s="406" t="s">
        <v>1754</v>
      </c>
      <c r="H43" s="406"/>
      <c r="I43" s="406"/>
      <c r="J43" s="406"/>
      <c r="K43" s="276"/>
    </row>
    <row r="44" spans="2:11" s="1" customFormat="1" ht="15" customHeight="1">
      <c r="B44" s="279"/>
      <c r="C44" s="280"/>
      <c r="D44" s="278"/>
      <c r="E44" s="281" t="s">
        <v>1755</v>
      </c>
      <c r="F44" s="278"/>
      <c r="G44" s="406" t="s">
        <v>1756</v>
      </c>
      <c r="H44" s="406"/>
      <c r="I44" s="406"/>
      <c r="J44" s="406"/>
      <c r="K44" s="276"/>
    </row>
    <row r="45" spans="2:11" s="1" customFormat="1" ht="15" customHeight="1">
      <c r="B45" s="279"/>
      <c r="C45" s="280"/>
      <c r="D45" s="278"/>
      <c r="E45" s="281" t="s">
        <v>130</v>
      </c>
      <c r="F45" s="278"/>
      <c r="G45" s="406" t="s">
        <v>1757</v>
      </c>
      <c r="H45" s="406"/>
      <c r="I45" s="406"/>
      <c r="J45" s="406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406" t="s">
        <v>1758</v>
      </c>
      <c r="E47" s="406"/>
      <c r="F47" s="406"/>
      <c r="G47" s="406"/>
      <c r="H47" s="406"/>
      <c r="I47" s="406"/>
      <c r="J47" s="406"/>
      <c r="K47" s="276"/>
    </row>
    <row r="48" spans="2:11" s="1" customFormat="1" ht="15" customHeight="1">
      <c r="B48" s="279"/>
      <c r="C48" s="280"/>
      <c r="D48" s="280"/>
      <c r="E48" s="406" t="s">
        <v>1759</v>
      </c>
      <c r="F48" s="406"/>
      <c r="G48" s="406"/>
      <c r="H48" s="406"/>
      <c r="I48" s="406"/>
      <c r="J48" s="406"/>
      <c r="K48" s="276"/>
    </row>
    <row r="49" spans="2:11" s="1" customFormat="1" ht="15" customHeight="1">
      <c r="B49" s="279"/>
      <c r="C49" s="280"/>
      <c r="D49" s="280"/>
      <c r="E49" s="406" t="s">
        <v>1760</v>
      </c>
      <c r="F49" s="406"/>
      <c r="G49" s="406"/>
      <c r="H49" s="406"/>
      <c r="I49" s="406"/>
      <c r="J49" s="406"/>
      <c r="K49" s="276"/>
    </row>
    <row r="50" spans="2:11" s="1" customFormat="1" ht="15" customHeight="1">
      <c r="B50" s="279"/>
      <c r="C50" s="280"/>
      <c r="D50" s="280"/>
      <c r="E50" s="406" t="s">
        <v>1761</v>
      </c>
      <c r="F50" s="406"/>
      <c r="G50" s="406"/>
      <c r="H50" s="406"/>
      <c r="I50" s="406"/>
      <c r="J50" s="406"/>
      <c r="K50" s="276"/>
    </row>
    <row r="51" spans="2:11" s="1" customFormat="1" ht="15" customHeight="1">
      <c r="B51" s="279"/>
      <c r="C51" s="280"/>
      <c r="D51" s="406" t="s">
        <v>1762</v>
      </c>
      <c r="E51" s="406"/>
      <c r="F51" s="406"/>
      <c r="G51" s="406"/>
      <c r="H51" s="406"/>
      <c r="I51" s="406"/>
      <c r="J51" s="406"/>
      <c r="K51" s="276"/>
    </row>
    <row r="52" spans="2:11" s="1" customFormat="1" ht="25.5" customHeight="1">
      <c r="B52" s="275"/>
      <c r="C52" s="407" t="s">
        <v>1763</v>
      </c>
      <c r="D52" s="407"/>
      <c r="E52" s="407"/>
      <c r="F52" s="407"/>
      <c r="G52" s="407"/>
      <c r="H52" s="407"/>
      <c r="I52" s="407"/>
      <c r="J52" s="407"/>
      <c r="K52" s="276"/>
    </row>
    <row r="53" spans="2:11" s="1" customFormat="1" ht="5.25" customHeight="1">
      <c r="B53" s="275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5"/>
      <c r="C54" s="406" t="s">
        <v>1764</v>
      </c>
      <c r="D54" s="406"/>
      <c r="E54" s="406"/>
      <c r="F54" s="406"/>
      <c r="G54" s="406"/>
      <c r="H54" s="406"/>
      <c r="I54" s="406"/>
      <c r="J54" s="406"/>
      <c r="K54" s="276"/>
    </row>
    <row r="55" spans="2:11" s="1" customFormat="1" ht="15" customHeight="1">
      <c r="B55" s="275"/>
      <c r="C55" s="406" t="s">
        <v>1765</v>
      </c>
      <c r="D55" s="406"/>
      <c r="E55" s="406"/>
      <c r="F55" s="406"/>
      <c r="G55" s="406"/>
      <c r="H55" s="406"/>
      <c r="I55" s="406"/>
      <c r="J55" s="406"/>
      <c r="K55" s="276"/>
    </row>
    <row r="56" spans="2:11" s="1" customFormat="1" ht="12.75" customHeight="1">
      <c r="B56" s="275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5"/>
      <c r="C57" s="406" t="s">
        <v>1766</v>
      </c>
      <c r="D57" s="406"/>
      <c r="E57" s="406"/>
      <c r="F57" s="406"/>
      <c r="G57" s="406"/>
      <c r="H57" s="406"/>
      <c r="I57" s="406"/>
      <c r="J57" s="406"/>
      <c r="K57" s="276"/>
    </row>
    <row r="58" spans="2:11" s="1" customFormat="1" ht="15" customHeight="1">
      <c r="B58" s="275"/>
      <c r="C58" s="280"/>
      <c r="D58" s="406" t="s">
        <v>1767</v>
      </c>
      <c r="E58" s="406"/>
      <c r="F58" s="406"/>
      <c r="G58" s="406"/>
      <c r="H58" s="406"/>
      <c r="I58" s="406"/>
      <c r="J58" s="406"/>
      <c r="K58" s="276"/>
    </row>
    <row r="59" spans="2:11" s="1" customFormat="1" ht="15" customHeight="1">
      <c r="B59" s="275"/>
      <c r="C59" s="280"/>
      <c r="D59" s="406" t="s">
        <v>1768</v>
      </c>
      <c r="E59" s="406"/>
      <c r="F59" s="406"/>
      <c r="G59" s="406"/>
      <c r="H59" s="406"/>
      <c r="I59" s="406"/>
      <c r="J59" s="406"/>
      <c r="K59" s="276"/>
    </row>
    <row r="60" spans="2:11" s="1" customFormat="1" ht="15" customHeight="1">
      <c r="B60" s="275"/>
      <c r="C60" s="280"/>
      <c r="D60" s="406" t="s">
        <v>1769</v>
      </c>
      <c r="E60" s="406"/>
      <c r="F60" s="406"/>
      <c r="G60" s="406"/>
      <c r="H60" s="406"/>
      <c r="I60" s="406"/>
      <c r="J60" s="406"/>
      <c r="K60" s="276"/>
    </row>
    <row r="61" spans="2:11" s="1" customFormat="1" ht="15" customHeight="1">
      <c r="B61" s="275"/>
      <c r="C61" s="280"/>
      <c r="D61" s="406" t="s">
        <v>1770</v>
      </c>
      <c r="E61" s="406"/>
      <c r="F61" s="406"/>
      <c r="G61" s="406"/>
      <c r="H61" s="406"/>
      <c r="I61" s="406"/>
      <c r="J61" s="406"/>
      <c r="K61" s="276"/>
    </row>
    <row r="62" spans="2:11" s="1" customFormat="1" ht="15" customHeight="1">
      <c r="B62" s="275"/>
      <c r="C62" s="280"/>
      <c r="D62" s="408" t="s">
        <v>1771</v>
      </c>
      <c r="E62" s="408"/>
      <c r="F62" s="408"/>
      <c r="G62" s="408"/>
      <c r="H62" s="408"/>
      <c r="I62" s="408"/>
      <c r="J62" s="408"/>
      <c r="K62" s="276"/>
    </row>
    <row r="63" spans="2:11" s="1" customFormat="1" ht="15" customHeight="1">
      <c r="B63" s="275"/>
      <c r="C63" s="280"/>
      <c r="D63" s="406" t="s">
        <v>1772</v>
      </c>
      <c r="E63" s="406"/>
      <c r="F63" s="406"/>
      <c r="G63" s="406"/>
      <c r="H63" s="406"/>
      <c r="I63" s="406"/>
      <c r="J63" s="406"/>
      <c r="K63" s="276"/>
    </row>
    <row r="64" spans="2:11" s="1" customFormat="1" ht="12.75" customHeight="1">
      <c r="B64" s="275"/>
      <c r="C64" s="280"/>
      <c r="D64" s="280"/>
      <c r="E64" s="283"/>
      <c r="F64" s="280"/>
      <c r="G64" s="280"/>
      <c r="H64" s="280"/>
      <c r="I64" s="280"/>
      <c r="J64" s="280"/>
      <c r="K64" s="276"/>
    </row>
    <row r="65" spans="2:11" s="1" customFormat="1" ht="15" customHeight="1">
      <c r="B65" s="275"/>
      <c r="C65" s="280"/>
      <c r="D65" s="406" t="s">
        <v>1773</v>
      </c>
      <c r="E65" s="406"/>
      <c r="F65" s="406"/>
      <c r="G65" s="406"/>
      <c r="H65" s="406"/>
      <c r="I65" s="406"/>
      <c r="J65" s="406"/>
      <c r="K65" s="276"/>
    </row>
    <row r="66" spans="2:11" s="1" customFormat="1" ht="15" customHeight="1">
      <c r="B66" s="275"/>
      <c r="C66" s="280"/>
      <c r="D66" s="408" t="s">
        <v>1774</v>
      </c>
      <c r="E66" s="408"/>
      <c r="F66" s="408"/>
      <c r="G66" s="408"/>
      <c r="H66" s="408"/>
      <c r="I66" s="408"/>
      <c r="J66" s="408"/>
      <c r="K66" s="276"/>
    </row>
    <row r="67" spans="2:11" s="1" customFormat="1" ht="15" customHeight="1">
      <c r="B67" s="275"/>
      <c r="C67" s="280"/>
      <c r="D67" s="406" t="s">
        <v>1775</v>
      </c>
      <c r="E67" s="406"/>
      <c r="F67" s="406"/>
      <c r="G67" s="406"/>
      <c r="H67" s="406"/>
      <c r="I67" s="406"/>
      <c r="J67" s="406"/>
      <c r="K67" s="276"/>
    </row>
    <row r="68" spans="2:11" s="1" customFormat="1" ht="15" customHeight="1">
      <c r="B68" s="275"/>
      <c r="C68" s="280"/>
      <c r="D68" s="406" t="s">
        <v>1776</v>
      </c>
      <c r="E68" s="406"/>
      <c r="F68" s="406"/>
      <c r="G68" s="406"/>
      <c r="H68" s="406"/>
      <c r="I68" s="406"/>
      <c r="J68" s="406"/>
      <c r="K68" s="276"/>
    </row>
    <row r="69" spans="2:11" s="1" customFormat="1" ht="15" customHeight="1">
      <c r="B69" s="275"/>
      <c r="C69" s="280"/>
      <c r="D69" s="406" t="s">
        <v>1777</v>
      </c>
      <c r="E69" s="406"/>
      <c r="F69" s="406"/>
      <c r="G69" s="406"/>
      <c r="H69" s="406"/>
      <c r="I69" s="406"/>
      <c r="J69" s="406"/>
      <c r="K69" s="276"/>
    </row>
    <row r="70" spans="2:11" s="1" customFormat="1" ht="15" customHeight="1">
      <c r="B70" s="275"/>
      <c r="C70" s="280"/>
      <c r="D70" s="406" t="s">
        <v>1778</v>
      </c>
      <c r="E70" s="406"/>
      <c r="F70" s="406"/>
      <c r="G70" s="406"/>
      <c r="H70" s="406"/>
      <c r="I70" s="406"/>
      <c r="J70" s="406"/>
      <c r="K70" s="276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401" t="s">
        <v>1779</v>
      </c>
      <c r="D75" s="401"/>
      <c r="E75" s="401"/>
      <c r="F75" s="401"/>
      <c r="G75" s="401"/>
      <c r="H75" s="401"/>
      <c r="I75" s="401"/>
      <c r="J75" s="401"/>
      <c r="K75" s="293"/>
    </row>
    <row r="76" spans="2:11" s="1" customFormat="1" ht="17.25" customHeight="1">
      <c r="B76" s="292"/>
      <c r="C76" s="294" t="s">
        <v>1780</v>
      </c>
      <c r="D76" s="294"/>
      <c r="E76" s="294"/>
      <c r="F76" s="294" t="s">
        <v>1781</v>
      </c>
      <c r="G76" s="295"/>
      <c r="H76" s="294" t="s">
        <v>54</v>
      </c>
      <c r="I76" s="294" t="s">
        <v>57</v>
      </c>
      <c r="J76" s="294" t="s">
        <v>1782</v>
      </c>
      <c r="K76" s="293"/>
    </row>
    <row r="77" spans="2:11" s="1" customFormat="1" ht="17.25" customHeight="1">
      <c r="B77" s="292"/>
      <c r="C77" s="296" t="s">
        <v>1783</v>
      </c>
      <c r="D77" s="296"/>
      <c r="E77" s="296"/>
      <c r="F77" s="297" t="s">
        <v>1784</v>
      </c>
      <c r="G77" s="298"/>
      <c r="H77" s="296"/>
      <c r="I77" s="296"/>
      <c r="J77" s="296" t="s">
        <v>1785</v>
      </c>
      <c r="K77" s="293"/>
    </row>
    <row r="78" spans="2:11" s="1" customFormat="1" ht="5.25" customHeight="1">
      <c r="B78" s="292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2"/>
      <c r="C79" s="281" t="s">
        <v>53</v>
      </c>
      <c r="D79" s="301"/>
      <c r="E79" s="301"/>
      <c r="F79" s="302" t="s">
        <v>1786</v>
      </c>
      <c r="G79" s="303"/>
      <c r="H79" s="281" t="s">
        <v>1787</v>
      </c>
      <c r="I79" s="281" t="s">
        <v>1788</v>
      </c>
      <c r="J79" s="281">
        <v>20</v>
      </c>
      <c r="K79" s="293"/>
    </row>
    <row r="80" spans="2:11" s="1" customFormat="1" ht="15" customHeight="1">
      <c r="B80" s="292"/>
      <c r="C80" s="281" t="s">
        <v>1789</v>
      </c>
      <c r="D80" s="281"/>
      <c r="E80" s="281"/>
      <c r="F80" s="302" t="s">
        <v>1786</v>
      </c>
      <c r="G80" s="303"/>
      <c r="H80" s="281" t="s">
        <v>1790</v>
      </c>
      <c r="I80" s="281" t="s">
        <v>1788</v>
      </c>
      <c r="J80" s="281">
        <v>120</v>
      </c>
      <c r="K80" s="293"/>
    </row>
    <row r="81" spans="2:11" s="1" customFormat="1" ht="15" customHeight="1">
      <c r="B81" s="304"/>
      <c r="C81" s="281" t="s">
        <v>1791</v>
      </c>
      <c r="D81" s="281"/>
      <c r="E81" s="281"/>
      <c r="F81" s="302" t="s">
        <v>1792</v>
      </c>
      <c r="G81" s="303"/>
      <c r="H81" s="281" t="s">
        <v>1793</v>
      </c>
      <c r="I81" s="281" t="s">
        <v>1788</v>
      </c>
      <c r="J81" s="281">
        <v>50</v>
      </c>
      <c r="K81" s="293"/>
    </row>
    <row r="82" spans="2:11" s="1" customFormat="1" ht="15" customHeight="1">
      <c r="B82" s="304"/>
      <c r="C82" s="281" t="s">
        <v>1794</v>
      </c>
      <c r="D82" s="281"/>
      <c r="E82" s="281"/>
      <c r="F82" s="302" t="s">
        <v>1786</v>
      </c>
      <c r="G82" s="303"/>
      <c r="H82" s="281" t="s">
        <v>1795</v>
      </c>
      <c r="I82" s="281" t="s">
        <v>1796</v>
      </c>
      <c r="J82" s="281"/>
      <c r="K82" s="293"/>
    </row>
    <row r="83" spans="2:11" s="1" customFormat="1" ht="15" customHeight="1">
      <c r="B83" s="304"/>
      <c r="C83" s="305" t="s">
        <v>1797</v>
      </c>
      <c r="D83" s="305"/>
      <c r="E83" s="305"/>
      <c r="F83" s="306" t="s">
        <v>1792</v>
      </c>
      <c r="G83" s="305"/>
      <c r="H83" s="305" t="s">
        <v>1798</v>
      </c>
      <c r="I83" s="305" t="s">
        <v>1788</v>
      </c>
      <c r="J83" s="305">
        <v>15</v>
      </c>
      <c r="K83" s="293"/>
    </row>
    <row r="84" spans="2:11" s="1" customFormat="1" ht="15" customHeight="1">
      <c r="B84" s="304"/>
      <c r="C84" s="305" t="s">
        <v>1799</v>
      </c>
      <c r="D84" s="305"/>
      <c r="E84" s="305"/>
      <c r="F84" s="306" t="s">
        <v>1792</v>
      </c>
      <c r="G84" s="305"/>
      <c r="H84" s="305" t="s">
        <v>1800</v>
      </c>
      <c r="I84" s="305" t="s">
        <v>1788</v>
      </c>
      <c r="J84" s="305">
        <v>15</v>
      </c>
      <c r="K84" s="293"/>
    </row>
    <row r="85" spans="2:11" s="1" customFormat="1" ht="15" customHeight="1">
      <c r="B85" s="304"/>
      <c r="C85" s="305" t="s">
        <v>1801</v>
      </c>
      <c r="D85" s="305"/>
      <c r="E85" s="305"/>
      <c r="F85" s="306" t="s">
        <v>1792</v>
      </c>
      <c r="G85" s="305"/>
      <c r="H85" s="305" t="s">
        <v>1802</v>
      </c>
      <c r="I85" s="305" t="s">
        <v>1788</v>
      </c>
      <c r="J85" s="305">
        <v>20</v>
      </c>
      <c r="K85" s="293"/>
    </row>
    <row r="86" spans="2:11" s="1" customFormat="1" ht="15" customHeight="1">
      <c r="B86" s="304"/>
      <c r="C86" s="305" t="s">
        <v>1803</v>
      </c>
      <c r="D86" s="305"/>
      <c r="E86" s="305"/>
      <c r="F86" s="306" t="s">
        <v>1792</v>
      </c>
      <c r="G86" s="305"/>
      <c r="H86" s="305" t="s">
        <v>1804</v>
      </c>
      <c r="I86" s="305" t="s">
        <v>1788</v>
      </c>
      <c r="J86" s="305">
        <v>20</v>
      </c>
      <c r="K86" s="293"/>
    </row>
    <row r="87" spans="2:11" s="1" customFormat="1" ht="15" customHeight="1">
      <c r="B87" s="304"/>
      <c r="C87" s="281" t="s">
        <v>1805</v>
      </c>
      <c r="D87" s="281"/>
      <c r="E87" s="281"/>
      <c r="F87" s="302" t="s">
        <v>1792</v>
      </c>
      <c r="G87" s="303"/>
      <c r="H87" s="281" t="s">
        <v>1806</v>
      </c>
      <c r="I87" s="281" t="s">
        <v>1788</v>
      </c>
      <c r="J87" s="281">
        <v>50</v>
      </c>
      <c r="K87" s="293"/>
    </row>
    <row r="88" spans="2:11" s="1" customFormat="1" ht="15" customHeight="1">
      <c r="B88" s="304"/>
      <c r="C88" s="281" t="s">
        <v>1807</v>
      </c>
      <c r="D88" s="281"/>
      <c r="E88" s="281"/>
      <c r="F88" s="302" t="s">
        <v>1792</v>
      </c>
      <c r="G88" s="303"/>
      <c r="H88" s="281" t="s">
        <v>1808</v>
      </c>
      <c r="I88" s="281" t="s">
        <v>1788</v>
      </c>
      <c r="J88" s="281">
        <v>20</v>
      </c>
      <c r="K88" s="293"/>
    </row>
    <row r="89" spans="2:11" s="1" customFormat="1" ht="15" customHeight="1">
      <c r="B89" s="304"/>
      <c r="C89" s="281" t="s">
        <v>1809</v>
      </c>
      <c r="D89" s="281"/>
      <c r="E89" s="281"/>
      <c r="F89" s="302" t="s">
        <v>1792</v>
      </c>
      <c r="G89" s="303"/>
      <c r="H89" s="281" t="s">
        <v>1810</v>
      </c>
      <c r="I89" s="281" t="s">
        <v>1788</v>
      </c>
      <c r="J89" s="281">
        <v>20</v>
      </c>
      <c r="K89" s="293"/>
    </row>
    <row r="90" spans="2:11" s="1" customFormat="1" ht="15" customHeight="1">
      <c r="B90" s="304"/>
      <c r="C90" s="281" t="s">
        <v>1811</v>
      </c>
      <c r="D90" s="281"/>
      <c r="E90" s="281"/>
      <c r="F90" s="302" t="s">
        <v>1792</v>
      </c>
      <c r="G90" s="303"/>
      <c r="H90" s="281" t="s">
        <v>1812</v>
      </c>
      <c r="I90" s="281" t="s">
        <v>1788</v>
      </c>
      <c r="J90" s="281">
        <v>50</v>
      </c>
      <c r="K90" s="293"/>
    </row>
    <row r="91" spans="2:11" s="1" customFormat="1" ht="15" customHeight="1">
      <c r="B91" s="304"/>
      <c r="C91" s="281" t="s">
        <v>1813</v>
      </c>
      <c r="D91" s="281"/>
      <c r="E91" s="281"/>
      <c r="F91" s="302" t="s">
        <v>1792</v>
      </c>
      <c r="G91" s="303"/>
      <c r="H91" s="281" t="s">
        <v>1813</v>
      </c>
      <c r="I91" s="281" t="s">
        <v>1788</v>
      </c>
      <c r="J91" s="281">
        <v>50</v>
      </c>
      <c r="K91" s="293"/>
    </row>
    <row r="92" spans="2:11" s="1" customFormat="1" ht="15" customHeight="1">
      <c r="B92" s="304"/>
      <c r="C92" s="281" t="s">
        <v>1814</v>
      </c>
      <c r="D92" s="281"/>
      <c r="E92" s="281"/>
      <c r="F92" s="302" t="s">
        <v>1792</v>
      </c>
      <c r="G92" s="303"/>
      <c r="H92" s="281" t="s">
        <v>1815</v>
      </c>
      <c r="I92" s="281" t="s">
        <v>1788</v>
      </c>
      <c r="J92" s="281">
        <v>255</v>
      </c>
      <c r="K92" s="293"/>
    </row>
    <row r="93" spans="2:11" s="1" customFormat="1" ht="15" customHeight="1">
      <c r="B93" s="304"/>
      <c r="C93" s="281" t="s">
        <v>1816</v>
      </c>
      <c r="D93" s="281"/>
      <c r="E93" s="281"/>
      <c r="F93" s="302" t="s">
        <v>1786</v>
      </c>
      <c r="G93" s="303"/>
      <c r="H93" s="281" t="s">
        <v>1817</v>
      </c>
      <c r="I93" s="281" t="s">
        <v>1818</v>
      </c>
      <c r="J93" s="281"/>
      <c r="K93" s="293"/>
    </row>
    <row r="94" spans="2:11" s="1" customFormat="1" ht="15" customHeight="1">
      <c r="B94" s="304"/>
      <c r="C94" s="281" t="s">
        <v>1819</v>
      </c>
      <c r="D94" s="281"/>
      <c r="E94" s="281"/>
      <c r="F94" s="302" t="s">
        <v>1786</v>
      </c>
      <c r="G94" s="303"/>
      <c r="H94" s="281" t="s">
        <v>1820</v>
      </c>
      <c r="I94" s="281" t="s">
        <v>1821</v>
      </c>
      <c r="J94" s="281"/>
      <c r="K94" s="293"/>
    </row>
    <row r="95" spans="2:11" s="1" customFormat="1" ht="15" customHeight="1">
      <c r="B95" s="304"/>
      <c r="C95" s="281" t="s">
        <v>1822</v>
      </c>
      <c r="D95" s="281"/>
      <c r="E95" s="281"/>
      <c r="F95" s="302" t="s">
        <v>1786</v>
      </c>
      <c r="G95" s="303"/>
      <c r="H95" s="281" t="s">
        <v>1822</v>
      </c>
      <c r="I95" s="281" t="s">
        <v>1821</v>
      </c>
      <c r="J95" s="281"/>
      <c r="K95" s="293"/>
    </row>
    <row r="96" spans="2:11" s="1" customFormat="1" ht="15" customHeight="1">
      <c r="B96" s="304"/>
      <c r="C96" s="281" t="s">
        <v>38</v>
      </c>
      <c r="D96" s="281"/>
      <c r="E96" s="281"/>
      <c r="F96" s="302" t="s">
        <v>1786</v>
      </c>
      <c r="G96" s="303"/>
      <c r="H96" s="281" t="s">
        <v>1823</v>
      </c>
      <c r="I96" s="281" t="s">
        <v>1821</v>
      </c>
      <c r="J96" s="281"/>
      <c r="K96" s="293"/>
    </row>
    <row r="97" spans="2:11" s="1" customFormat="1" ht="15" customHeight="1">
      <c r="B97" s="304"/>
      <c r="C97" s="281" t="s">
        <v>48</v>
      </c>
      <c r="D97" s="281"/>
      <c r="E97" s="281"/>
      <c r="F97" s="302" t="s">
        <v>1786</v>
      </c>
      <c r="G97" s="303"/>
      <c r="H97" s="281" t="s">
        <v>1824</v>
      </c>
      <c r="I97" s="281" t="s">
        <v>1821</v>
      </c>
      <c r="J97" s="281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401" t="s">
        <v>1825</v>
      </c>
      <c r="D102" s="401"/>
      <c r="E102" s="401"/>
      <c r="F102" s="401"/>
      <c r="G102" s="401"/>
      <c r="H102" s="401"/>
      <c r="I102" s="401"/>
      <c r="J102" s="401"/>
      <c r="K102" s="293"/>
    </row>
    <row r="103" spans="2:11" s="1" customFormat="1" ht="17.25" customHeight="1">
      <c r="B103" s="292"/>
      <c r="C103" s="294" t="s">
        <v>1780</v>
      </c>
      <c r="D103" s="294"/>
      <c r="E103" s="294"/>
      <c r="F103" s="294" t="s">
        <v>1781</v>
      </c>
      <c r="G103" s="295"/>
      <c r="H103" s="294" t="s">
        <v>54</v>
      </c>
      <c r="I103" s="294" t="s">
        <v>57</v>
      </c>
      <c r="J103" s="294" t="s">
        <v>1782</v>
      </c>
      <c r="K103" s="293"/>
    </row>
    <row r="104" spans="2:11" s="1" customFormat="1" ht="17.25" customHeight="1">
      <c r="B104" s="292"/>
      <c r="C104" s="296" t="s">
        <v>1783</v>
      </c>
      <c r="D104" s="296"/>
      <c r="E104" s="296"/>
      <c r="F104" s="297" t="s">
        <v>1784</v>
      </c>
      <c r="G104" s="298"/>
      <c r="H104" s="296"/>
      <c r="I104" s="296"/>
      <c r="J104" s="296" t="s">
        <v>1785</v>
      </c>
      <c r="K104" s="293"/>
    </row>
    <row r="105" spans="2:11" s="1" customFormat="1" ht="5.25" customHeight="1">
      <c r="B105" s="292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2"/>
      <c r="C106" s="281" t="s">
        <v>53</v>
      </c>
      <c r="D106" s="301"/>
      <c r="E106" s="301"/>
      <c r="F106" s="302" t="s">
        <v>1786</v>
      </c>
      <c r="G106" s="281"/>
      <c r="H106" s="281" t="s">
        <v>1826</v>
      </c>
      <c r="I106" s="281" t="s">
        <v>1788</v>
      </c>
      <c r="J106" s="281">
        <v>20</v>
      </c>
      <c r="K106" s="293"/>
    </row>
    <row r="107" spans="2:11" s="1" customFormat="1" ht="15" customHeight="1">
      <c r="B107" s="292"/>
      <c r="C107" s="281" t="s">
        <v>1789</v>
      </c>
      <c r="D107" s="281"/>
      <c r="E107" s="281"/>
      <c r="F107" s="302" t="s">
        <v>1786</v>
      </c>
      <c r="G107" s="281"/>
      <c r="H107" s="281" t="s">
        <v>1826</v>
      </c>
      <c r="I107" s="281" t="s">
        <v>1788</v>
      </c>
      <c r="J107" s="281">
        <v>120</v>
      </c>
      <c r="K107" s="293"/>
    </row>
    <row r="108" spans="2:11" s="1" customFormat="1" ht="15" customHeight="1">
      <c r="B108" s="304"/>
      <c r="C108" s="281" t="s">
        <v>1791</v>
      </c>
      <c r="D108" s="281"/>
      <c r="E108" s="281"/>
      <c r="F108" s="302" t="s">
        <v>1792</v>
      </c>
      <c r="G108" s="281"/>
      <c r="H108" s="281" t="s">
        <v>1826</v>
      </c>
      <c r="I108" s="281" t="s">
        <v>1788</v>
      </c>
      <c r="J108" s="281">
        <v>50</v>
      </c>
      <c r="K108" s="293"/>
    </row>
    <row r="109" spans="2:11" s="1" customFormat="1" ht="15" customHeight="1">
      <c r="B109" s="304"/>
      <c r="C109" s="281" t="s">
        <v>1794</v>
      </c>
      <c r="D109" s="281"/>
      <c r="E109" s="281"/>
      <c r="F109" s="302" t="s">
        <v>1786</v>
      </c>
      <c r="G109" s="281"/>
      <c r="H109" s="281" t="s">
        <v>1826</v>
      </c>
      <c r="I109" s="281" t="s">
        <v>1796</v>
      </c>
      <c r="J109" s="281"/>
      <c r="K109" s="293"/>
    </row>
    <row r="110" spans="2:11" s="1" customFormat="1" ht="15" customHeight="1">
      <c r="B110" s="304"/>
      <c r="C110" s="281" t="s">
        <v>1805</v>
      </c>
      <c r="D110" s="281"/>
      <c r="E110" s="281"/>
      <c r="F110" s="302" t="s">
        <v>1792</v>
      </c>
      <c r="G110" s="281"/>
      <c r="H110" s="281" t="s">
        <v>1826</v>
      </c>
      <c r="I110" s="281" t="s">
        <v>1788</v>
      </c>
      <c r="J110" s="281">
        <v>50</v>
      </c>
      <c r="K110" s="293"/>
    </row>
    <row r="111" spans="2:11" s="1" customFormat="1" ht="15" customHeight="1">
      <c r="B111" s="304"/>
      <c r="C111" s="281" t="s">
        <v>1813</v>
      </c>
      <c r="D111" s="281"/>
      <c r="E111" s="281"/>
      <c r="F111" s="302" t="s">
        <v>1792</v>
      </c>
      <c r="G111" s="281"/>
      <c r="H111" s="281" t="s">
        <v>1826</v>
      </c>
      <c r="I111" s="281" t="s">
        <v>1788</v>
      </c>
      <c r="J111" s="281">
        <v>50</v>
      </c>
      <c r="K111" s="293"/>
    </row>
    <row r="112" spans="2:11" s="1" customFormat="1" ht="15" customHeight="1">
      <c r="B112" s="304"/>
      <c r="C112" s="281" t="s">
        <v>1811</v>
      </c>
      <c r="D112" s="281"/>
      <c r="E112" s="281"/>
      <c r="F112" s="302" t="s">
        <v>1792</v>
      </c>
      <c r="G112" s="281"/>
      <c r="H112" s="281" t="s">
        <v>1826</v>
      </c>
      <c r="I112" s="281" t="s">
        <v>1788</v>
      </c>
      <c r="J112" s="281">
        <v>50</v>
      </c>
      <c r="K112" s="293"/>
    </row>
    <row r="113" spans="2:11" s="1" customFormat="1" ht="15" customHeight="1">
      <c r="B113" s="304"/>
      <c r="C113" s="281" t="s">
        <v>53</v>
      </c>
      <c r="D113" s="281"/>
      <c r="E113" s="281"/>
      <c r="F113" s="302" t="s">
        <v>1786</v>
      </c>
      <c r="G113" s="281"/>
      <c r="H113" s="281" t="s">
        <v>1827</v>
      </c>
      <c r="I113" s="281" t="s">
        <v>1788</v>
      </c>
      <c r="J113" s="281">
        <v>20</v>
      </c>
      <c r="K113" s="293"/>
    </row>
    <row r="114" spans="2:11" s="1" customFormat="1" ht="15" customHeight="1">
      <c r="B114" s="304"/>
      <c r="C114" s="281" t="s">
        <v>1828</v>
      </c>
      <c r="D114" s="281"/>
      <c r="E114" s="281"/>
      <c r="F114" s="302" t="s">
        <v>1786</v>
      </c>
      <c r="G114" s="281"/>
      <c r="H114" s="281" t="s">
        <v>1829</v>
      </c>
      <c r="I114" s="281" t="s">
        <v>1788</v>
      </c>
      <c r="J114" s="281">
        <v>120</v>
      </c>
      <c r="K114" s="293"/>
    </row>
    <row r="115" spans="2:11" s="1" customFormat="1" ht="15" customHeight="1">
      <c r="B115" s="304"/>
      <c r="C115" s="281" t="s">
        <v>38</v>
      </c>
      <c r="D115" s="281"/>
      <c r="E115" s="281"/>
      <c r="F115" s="302" t="s">
        <v>1786</v>
      </c>
      <c r="G115" s="281"/>
      <c r="H115" s="281" t="s">
        <v>1830</v>
      </c>
      <c r="I115" s="281" t="s">
        <v>1821</v>
      </c>
      <c r="J115" s="281"/>
      <c r="K115" s="293"/>
    </row>
    <row r="116" spans="2:11" s="1" customFormat="1" ht="15" customHeight="1">
      <c r="B116" s="304"/>
      <c r="C116" s="281" t="s">
        <v>48</v>
      </c>
      <c r="D116" s="281"/>
      <c r="E116" s="281"/>
      <c r="F116" s="302" t="s">
        <v>1786</v>
      </c>
      <c r="G116" s="281"/>
      <c r="H116" s="281" t="s">
        <v>1831</v>
      </c>
      <c r="I116" s="281" t="s">
        <v>1821</v>
      </c>
      <c r="J116" s="281"/>
      <c r="K116" s="293"/>
    </row>
    <row r="117" spans="2:11" s="1" customFormat="1" ht="15" customHeight="1">
      <c r="B117" s="304"/>
      <c r="C117" s="281" t="s">
        <v>57</v>
      </c>
      <c r="D117" s="281"/>
      <c r="E117" s="281"/>
      <c r="F117" s="302" t="s">
        <v>1786</v>
      </c>
      <c r="G117" s="281"/>
      <c r="H117" s="281" t="s">
        <v>1832</v>
      </c>
      <c r="I117" s="281" t="s">
        <v>1833</v>
      </c>
      <c r="J117" s="281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402" t="s">
        <v>1834</v>
      </c>
      <c r="D122" s="402"/>
      <c r="E122" s="402"/>
      <c r="F122" s="402"/>
      <c r="G122" s="402"/>
      <c r="H122" s="402"/>
      <c r="I122" s="402"/>
      <c r="J122" s="402"/>
      <c r="K122" s="321"/>
    </row>
    <row r="123" spans="2:11" s="1" customFormat="1" ht="17.25" customHeight="1">
      <c r="B123" s="322"/>
      <c r="C123" s="294" t="s">
        <v>1780</v>
      </c>
      <c r="D123" s="294"/>
      <c r="E123" s="294"/>
      <c r="F123" s="294" t="s">
        <v>1781</v>
      </c>
      <c r="G123" s="295"/>
      <c r="H123" s="294" t="s">
        <v>54</v>
      </c>
      <c r="I123" s="294" t="s">
        <v>57</v>
      </c>
      <c r="J123" s="294" t="s">
        <v>1782</v>
      </c>
      <c r="K123" s="323"/>
    </row>
    <row r="124" spans="2:11" s="1" customFormat="1" ht="17.25" customHeight="1">
      <c r="B124" s="322"/>
      <c r="C124" s="296" t="s">
        <v>1783</v>
      </c>
      <c r="D124" s="296"/>
      <c r="E124" s="296"/>
      <c r="F124" s="297" t="s">
        <v>1784</v>
      </c>
      <c r="G124" s="298"/>
      <c r="H124" s="296"/>
      <c r="I124" s="296"/>
      <c r="J124" s="296" t="s">
        <v>1785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81" t="s">
        <v>1789</v>
      </c>
      <c r="D126" s="301"/>
      <c r="E126" s="301"/>
      <c r="F126" s="302" t="s">
        <v>1786</v>
      </c>
      <c r="G126" s="281"/>
      <c r="H126" s="281" t="s">
        <v>1826</v>
      </c>
      <c r="I126" s="281" t="s">
        <v>1788</v>
      </c>
      <c r="J126" s="281">
        <v>120</v>
      </c>
      <c r="K126" s="327"/>
    </row>
    <row r="127" spans="2:11" s="1" customFormat="1" ht="15" customHeight="1">
      <c r="B127" s="324"/>
      <c r="C127" s="281" t="s">
        <v>1835</v>
      </c>
      <c r="D127" s="281"/>
      <c r="E127" s="281"/>
      <c r="F127" s="302" t="s">
        <v>1786</v>
      </c>
      <c r="G127" s="281"/>
      <c r="H127" s="281" t="s">
        <v>1836</v>
      </c>
      <c r="I127" s="281" t="s">
        <v>1788</v>
      </c>
      <c r="J127" s="281" t="s">
        <v>1837</v>
      </c>
      <c r="K127" s="327"/>
    </row>
    <row r="128" spans="2:11" s="1" customFormat="1" ht="15" customHeight="1">
      <c r="B128" s="324"/>
      <c r="C128" s="281" t="s">
        <v>1734</v>
      </c>
      <c r="D128" s="281"/>
      <c r="E128" s="281"/>
      <c r="F128" s="302" t="s">
        <v>1786</v>
      </c>
      <c r="G128" s="281"/>
      <c r="H128" s="281" t="s">
        <v>1838</v>
      </c>
      <c r="I128" s="281" t="s">
        <v>1788</v>
      </c>
      <c r="J128" s="281" t="s">
        <v>1837</v>
      </c>
      <c r="K128" s="327"/>
    </row>
    <row r="129" spans="2:11" s="1" customFormat="1" ht="15" customHeight="1">
      <c r="B129" s="324"/>
      <c r="C129" s="281" t="s">
        <v>1797</v>
      </c>
      <c r="D129" s="281"/>
      <c r="E129" s="281"/>
      <c r="F129" s="302" t="s">
        <v>1792</v>
      </c>
      <c r="G129" s="281"/>
      <c r="H129" s="281" t="s">
        <v>1798</v>
      </c>
      <c r="I129" s="281" t="s">
        <v>1788</v>
      </c>
      <c r="J129" s="281">
        <v>15</v>
      </c>
      <c r="K129" s="327"/>
    </row>
    <row r="130" spans="2:11" s="1" customFormat="1" ht="15" customHeight="1">
      <c r="B130" s="324"/>
      <c r="C130" s="305" t="s">
        <v>1799</v>
      </c>
      <c r="D130" s="305"/>
      <c r="E130" s="305"/>
      <c r="F130" s="306" t="s">
        <v>1792</v>
      </c>
      <c r="G130" s="305"/>
      <c r="H130" s="305" t="s">
        <v>1800</v>
      </c>
      <c r="I130" s="305" t="s">
        <v>1788</v>
      </c>
      <c r="J130" s="305">
        <v>15</v>
      </c>
      <c r="K130" s="327"/>
    </row>
    <row r="131" spans="2:11" s="1" customFormat="1" ht="15" customHeight="1">
      <c r="B131" s="324"/>
      <c r="C131" s="305" t="s">
        <v>1801</v>
      </c>
      <c r="D131" s="305"/>
      <c r="E131" s="305"/>
      <c r="F131" s="306" t="s">
        <v>1792</v>
      </c>
      <c r="G131" s="305"/>
      <c r="H131" s="305" t="s">
        <v>1802</v>
      </c>
      <c r="I131" s="305" t="s">
        <v>1788</v>
      </c>
      <c r="J131" s="305">
        <v>20</v>
      </c>
      <c r="K131" s="327"/>
    </row>
    <row r="132" spans="2:11" s="1" customFormat="1" ht="15" customHeight="1">
      <c r="B132" s="324"/>
      <c r="C132" s="305" t="s">
        <v>1803</v>
      </c>
      <c r="D132" s="305"/>
      <c r="E132" s="305"/>
      <c r="F132" s="306" t="s">
        <v>1792</v>
      </c>
      <c r="G132" s="305"/>
      <c r="H132" s="305" t="s">
        <v>1804</v>
      </c>
      <c r="I132" s="305" t="s">
        <v>1788</v>
      </c>
      <c r="J132" s="305">
        <v>20</v>
      </c>
      <c r="K132" s="327"/>
    </row>
    <row r="133" spans="2:11" s="1" customFormat="1" ht="15" customHeight="1">
      <c r="B133" s="324"/>
      <c r="C133" s="281" t="s">
        <v>1791</v>
      </c>
      <c r="D133" s="281"/>
      <c r="E133" s="281"/>
      <c r="F133" s="302" t="s">
        <v>1792</v>
      </c>
      <c r="G133" s="281"/>
      <c r="H133" s="281" t="s">
        <v>1826</v>
      </c>
      <c r="I133" s="281" t="s">
        <v>1788</v>
      </c>
      <c r="J133" s="281">
        <v>50</v>
      </c>
      <c r="K133" s="327"/>
    </row>
    <row r="134" spans="2:11" s="1" customFormat="1" ht="15" customHeight="1">
      <c r="B134" s="324"/>
      <c r="C134" s="281" t="s">
        <v>1805</v>
      </c>
      <c r="D134" s="281"/>
      <c r="E134" s="281"/>
      <c r="F134" s="302" t="s">
        <v>1792</v>
      </c>
      <c r="G134" s="281"/>
      <c r="H134" s="281" t="s">
        <v>1826</v>
      </c>
      <c r="I134" s="281" t="s">
        <v>1788</v>
      </c>
      <c r="J134" s="281">
        <v>50</v>
      </c>
      <c r="K134" s="327"/>
    </row>
    <row r="135" spans="2:11" s="1" customFormat="1" ht="15" customHeight="1">
      <c r="B135" s="324"/>
      <c r="C135" s="281" t="s">
        <v>1811</v>
      </c>
      <c r="D135" s="281"/>
      <c r="E135" s="281"/>
      <c r="F135" s="302" t="s">
        <v>1792</v>
      </c>
      <c r="G135" s="281"/>
      <c r="H135" s="281" t="s">
        <v>1826</v>
      </c>
      <c r="I135" s="281" t="s">
        <v>1788</v>
      </c>
      <c r="J135" s="281">
        <v>50</v>
      </c>
      <c r="K135" s="327"/>
    </row>
    <row r="136" spans="2:11" s="1" customFormat="1" ht="15" customHeight="1">
      <c r="B136" s="324"/>
      <c r="C136" s="281" t="s">
        <v>1813</v>
      </c>
      <c r="D136" s="281"/>
      <c r="E136" s="281"/>
      <c r="F136" s="302" t="s">
        <v>1792</v>
      </c>
      <c r="G136" s="281"/>
      <c r="H136" s="281" t="s">
        <v>1826</v>
      </c>
      <c r="I136" s="281" t="s">
        <v>1788</v>
      </c>
      <c r="J136" s="281">
        <v>50</v>
      </c>
      <c r="K136" s="327"/>
    </row>
    <row r="137" spans="2:11" s="1" customFormat="1" ht="15" customHeight="1">
      <c r="B137" s="324"/>
      <c r="C137" s="281" t="s">
        <v>1814</v>
      </c>
      <c r="D137" s="281"/>
      <c r="E137" s="281"/>
      <c r="F137" s="302" t="s">
        <v>1792</v>
      </c>
      <c r="G137" s="281"/>
      <c r="H137" s="281" t="s">
        <v>1839</v>
      </c>
      <c r="I137" s="281" t="s">
        <v>1788</v>
      </c>
      <c r="J137" s="281">
        <v>255</v>
      </c>
      <c r="K137" s="327"/>
    </row>
    <row r="138" spans="2:11" s="1" customFormat="1" ht="15" customHeight="1">
      <c r="B138" s="324"/>
      <c r="C138" s="281" t="s">
        <v>1816</v>
      </c>
      <c r="D138" s="281"/>
      <c r="E138" s="281"/>
      <c r="F138" s="302" t="s">
        <v>1786</v>
      </c>
      <c r="G138" s="281"/>
      <c r="H138" s="281" t="s">
        <v>1840</v>
      </c>
      <c r="I138" s="281" t="s">
        <v>1818</v>
      </c>
      <c r="J138" s="281"/>
      <c r="K138" s="327"/>
    </row>
    <row r="139" spans="2:11" s="1" customFormat="1" ht="15" customHeight="1">
      <c r="B139" s="324"/>
      <c r="C139" s="281" t="s">
        <v>1819</v>
      </c>
      <c r="D139" s="281"/>
      <c r="E139" s="281"/>
      <c r="F139" s="302" t="s">
        <v>1786</v>
      </c>
      <c r="G139" s="281"/>
      <c r="H139" s="281" t="s">
        <v>1841</v>
      </c>
      <c r="I139" s="281" t="s">
        <v>1821</v>
      </c>
      <c r="J139" s="281"/>
      <c r="K139" s="327"/>
    </row>
    <row r="140" spans="2:11" s="1" customFormat="1" ht="15" customHeight="1">
      <c r="B140" s="324"/>
      <c r="C140" s="281" t="s">
        <v>1822</v>
      </c>
      <c r="D140" s="281"/>
      <c r="E140" s="281"/>
      <c r="F140" s="302" t="s">
        <v>1786</v>
      </c>
      <c r="G140" s="281"/>
      <c r="H140" s="281" t="s">
        <v>1822</v>
      </c>
      <c r="I140" s="281" t="s">
        <v>1821</v>
      </c>
      <c r="J140" s="281"/>
      <c r="K140" s="327"/>
    </row>
    <row r="141" spans="2:11" s="1" customFormat="1" ht="15" customHeight="1">
      <c r="B141" s="324"/>
      <c r="C141" s="281" t="s">
        <v>38</v>
      </c>
      <c r="D141" s="281"/>
      <c r="E141" s="281"/>
      <c r="F141" s="302" t="s">
        <v>1786</v>
      </c>
      <c r="G141" s="281"/>
      <c r="H141" s="281" t="s">
        <v>1842</v>
      </c>
      <c r="I141" s="281" t="s">
        <v>1821</v>
      </c>
      <c r="J141" s="281"/>
      <c r="K141" s="327"/>
    </row>
    <row r="142" spans="2:11" s="1" customFormat="1" ht="15" customHeight="1">
      <c r="B142" s="324"/>
      <c r="C142" s="281" t="s">
        <v>1843</v>
      </c>
      <c r="D142" s="281"/>
      <c r="E142" s="281"/>
      <c r="F142" s="302" t="s">
        <v>1786</v>
      </c>
      <c r="G142" s="281"/>
      <c r="H142" s="281" t="s">
        <v>1844</v>
      </c>
      <c r="I142" s="281" t="s">
        <v>1821</v>
      </c>
      <c r="J142" s="281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401" t="s">
        <v>1845</v>
      </c>
      <c r="D147" s="401"/>
      <c r="E147" s="401"/>
      <c r="F147" s="401"/>
      <c r="G147" s="401"/>
      <c r="H147" s="401"/>
      <c r="I147" s="401"/>
      <c r="J147" s="401"/>
      <c r="K147" s="293"/>
    </row>
    <row r="148" spans="2:11" s="1" customFormat="1" ht="17.25" customHeight="1">
      <c r="B148" s="292"/>
      <c r="C148" s="294" t="s">
        <v>1780</v>
      </c>
      <c r="D148" s="294"/>
      <c r="E148" s="294"/>
      <c r="F148" s="294" t="s">
        <v>1781</v>
      </c>
      <c r="G148" s="295"/>
      <c r="H148" s="294" t="s">
        <v>54</v>
      </c>
      <c r="I148" s="294" t="s">
        <v>57</v>
      </c>
      <c r="J148" s="294" t="s">
        <v>1782</v>
      </c>
      <c r="K148" s="293"/>
    </row>
    <row r="149" spans="2:11" s="1" customFormat="1" ht="17.25" customHeight="1">
      <c r="B149" s="292"/>
      <c r="C149" s="296" t="s">
        <v>1783</v>
      </c>
      <c r="D149" s="296"/>
      <c r="E149" s="296"/>
      <c r="F149" s="297" t="s">
        <v>1784</v>
      </c>
      <c r="G149" s="298"/>
      <c r="H149" s="296"/>
      <c r="I149" s="296"/>
      <c r="J149" s="296" t="s">
        <v>1785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1789</v>
      </c>
      <c r="D151" s="281"/>
      <c r="E151" s="281"/>
      <c r="F151" s="332" t="s">
        <v>1786</v>
      </c>
      <c r="G151" s="281"/>
      <c r="H151" s="331" t="s">
        <v>1826</v>
      </c>
      <c r="I151" s="331" t="s">
        <v>1788</v>
      </c>
      <c r="J151" s="331">
        <v>120</v>
      </c>
      <c r="K151" s="327"/>
    </row>
    <row r="152" spans="2:11" s="1" customFormat="1" ht="15" customHeight="1">
      <c r="B152" s="304"/>
      <c r="C152" s="331" t="s">
        <v>1835</v>
      </c>
      <c r="D152" s="281"/>
      <c r="E152" s="281"/>
      <c r="F152" s="332" t="s">
        <v>1786</v>
      </c>
      <c r="G152" s="281"/>
      <c r="H152" s="331" t="s">
        <v>1846</v>
      </c>
      <c r="I152" s="331" t="s">
        <v>1788</v>
      </c>
      <c r="J152" s="331" t="s">
        <v>1837</v>
      </c>
      <c r="K152" s="327"/>
    </row>
    <row r="153" spans="2:11" s="1" customFormat="1" ht="15" customHeight="1">
      <c r="B153" s="304"/>
      <c r="C153" s="331" t="s">
        <v>1734</v>
      </c>
      <c r="D153" s="281"/>
      <c r="E153" s="281"/>
      <c r="F153" s="332" t="s">
        <v>1786</v>
      </c>
      <c r="G153" s="281"/>
      <c r="H153" s="331" t="s">
        <v>1847</v>
      </c>
      <c r="I153" s="331" t="s">
        <v>1788</v>
      </c>
      <c r="J153" s="331" t="s">
        <v>1837</v>
      </c>
      <c r="K153" s="327"/>
    </row>
    <row r="154" spans="2:11" s="1" customFormat="1" ht="15" customHeight="1">
      <c r="B154" s="304"/>
      <c r="C154" s="331" t="s">
        <v>1791</v>
      </c>
      <c r="D154" s="281"/>
      <c r="E154" s="281"/>
      <c r="F154" s="332" t="s">
        <v>1792</v>
      </c>
      <c r="G154" s="281"/>
      <c r="H154" s="331" t="s">
        <v>1826</v>
      </c>
      <c r="I154" s="331" t="s">
        <v>1788</v>
      </c>
      <c r="J154" s="331">
        <v>50</v>
      </c>
      <c r="K154" s="327"/>
    </row>
    <row r="155" spans="2:11" s="1" customFormat="1" ht="15" customHeight="1">
      <c r="B155" s="304"/>
      <c r="C155" s="331" t="s">
        <v>1794</v>
      </c>
      <c r="D155" s="281"/>
      <c r="E155" s="281"/>
      <c r="F155" s="332" t="s">
        <v>1786</v>
      </c>
      <c r="G155" s="281"/>
      <c r="H155" s="331" t="s">
        <v>1826</v>
      </c>
      <c r="I155" s="331" t="s">
        <v>1796</v>
      </c>
      <c r="J155" s="331"/>
      <c r="K155" s="327"/>
    </row>
    <row r="156" spans="2:11" s="1" customFormat="1" ht="15" customHeight="1">
      <c r="B156" s="304"/>
      <c r="C156" s="331" t="s">
        <v>1805</v>
      </c>
      <c r="D156" s="281"/>
      <c r="E156" s="281"/>
      <c r="F156" s="332" t="s">
        <v>1792</v>
      </c>
      <c r="G156" s="281"/>
      <c r="H156" s="331" t="s">
        <v>1826</v>
      </c>
      <c r="I156" s="331" t="s">
        <v>1788</v>
      </c>
      <c r="J156" s="331">
        <v>50</v>
      </c>
      <c r="K156" s="327"/>
    </row>
    <row r="157" spans="2:11" s="1" customFormat="1" ht="15" customHeight="1">
      <c r="B157" s="304"/>
      <c r="C157" s="331" t="s">
        <v>1813</v>
      </c>
      <c r="D157" s="281"/>
      <c r="E157" s="281"/>
      <c r="F157" s="332" t="s">
        <v>1792</v>
      </c>
      <c r="G157" s="281"/>
      <c r="H157" s="331" t="s">
        <v>1826</v>
      </c>
      <c r="I157" s="331" t="s">
        <v>1788</v>
      </c>
      <c r="J157" s="331">
        <v>50</v>
      </c>
      <c r="K157" s="327"/>
    </row>
    <row r="158" spans="2:11" s="1" customFormat="1" ht="15" customHeight="1">
      <c r="B158" s="304"/>
      <c r="C158" s="331" t="s">
        <v>1811</v>
      </c>
      <c r="D158" s="281"/>
      <c r="E158" s="281"/>
      <c r="F158" s="332" t="s">
        <v>1792</v>
      </c>
      <c r="G158" s="281"/>
      <c r="H158" s="331" t="s">
        <v>1826</v>
      </c>
      <c r="I158" s="331" t="s">
        <v>1788</v>
      </c>
      <c r="J158" s="331">
        <v>50</v>
      </c>
      <c r="K158" s="327"/>
    </row>
    <row r="159" spans="2:11" s="1" customFormat="1" ht="15" customHeight="1">
      <c r="B159" s="304"/>
      <c r="C159" s="331" t="s">
        <v>109</v>
      </c>
      <c r="D159" s="281"/>
      <c r="E159" s="281"/>
      <c r="F159" s="332" t="s">
        <v>1786</v>
      </c>
      <c r="G159" s="281"/>
      <c r="H159" s="331" t="s">
        <v>1848</v>
      </c>
      <c r="I159" s="331" t="s">
        <v>1788</v>
      </c>
      <c r="J159" s="331" t="s">
        <v>1849</v>
      </c>
      <c r="K159" s="327"/>
    </row>
    <row r="160" spans="2:11" s="1" customFormat="1" ht="15" customHeight="1">
      <c r="B160" s="304"/>
      <c r="C160" s="331" t="s">
        <v>1850</v>
      </c>
      <c r="D160" s="281"/>
      <c r="E160" s="281"/>
      <c r="F160" s="332" t="s">
        <v>1786</v>
      </c>
      <c r="G160" s="281"/>
      <c r="H160" s="331" t="s">
        <v>1851</v>
      </c>
      <c r="I160" s="331" t="s">
        <v>1821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s="1" customFormat="1" ht="45" customHeight="1">
      <c r="B165" s="273"/>
      <c r="C165" s="402" t="s">
        <v>1852</v>
      </c>
      <c r="D165" s="402"/>
      <c r="E165" s="402"/>
      <c r="F165" s="402"/>
      <c r="G165" s="402"/>
      <c r="H165" s="402"/>
      <c r="I165" s="402"/>
      <c r="J165" s="402"/>
      <c r="K165" s="274"/>
    </row>
    <row r="166" spans="2:11" s="1" customFormat="1" ht="17.25" customHeight="1">
      <c r="B166" s="273"/>
      <c r="C166" s="294" t="s">
        <v>1780</v>
      </c>
      <c r="D166" s="294"/>
      <c r="E166" s="294"/>
      <c r="F166" s="294" t="s">
        <v>1781</v>
      </c>
      <c r="G166" s="336"/>
      <c r="H166" s="337" t="s">
        <v>54</v>
      </c>
      <c r="I166" s="337" t="s">
        <v>57</v>
      </c>
      <c r="J166" s="294" t="s">
        <v>1782</v>
      </c>
      <c r="K166" s="274"/>
    </row>
    <row r="167" spans="2:11" s="1" customFormat="1" ht="17.25" customHeight="1">
      <c r="B167" s="275"/>
      <c r="C167" s="296" t="s">
        <v>1783</v>
      </c>
      <c r="D167" s="296"/>
      <c r="E167" s="296"/>
      <c r="F167" s="297" t="s">
        <v>1784</v>
      </c>
      <c r="G167" s="338"/>
      <c r="H167" s="339"/>
      <c r="I167" s="339"/>
      <c r="J167" s="296" t="s">
        <v>1785</v>
      </c>
      <c r="K167" s="276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81" t="s">
        <v>1789</v>
      </c>
      <c r="D169" s="281"/>
      <c r="E169" s="281"/>
      <c r="F169" s="302" t="s">
        <v>1786</v>
      </c>
      <c r="G169" s="281"/>
      <c r="H169" s="281" t="s">
        <v>1826</v>
      </c>
      <c r="I169" s="281" t="s">
        <v>1788</v>
      </c>
      <c r="J169" s="281">
        <v>120</v>
      </c>
      <c r="K169" s="327"/>
    </row>
    <row r="170" spans="2:11" s="1" customFormat="1" ht="15" customHeight="1">
      <c r="B170" s="304"/>
      <c r="C170" s="281" t="s">
        <v>1835</v>
      </c>
      <c r="D170" s="281"/>
      <c r="E170" s="281"/>
      <c r="F170" s="302" t="s">
        <v>1786</v>
      </c>
      <c r="G170" s="281"/>
      <c r="H170" s="281" t="s">
        <v>1836</v>
      </c>
      <c r="I170" s="281" t="s">
        <v>1788</v>
      </c>
      <c r="J170" s="281" t="s">
        <v>1837</v>
      </c>
      <c r="K170" s="327"/>
    </row>
    <row r="171" spans="2:11" s="1" customFormat="1" ht="15" customHeight="1">
      <c r="B171" s="304"/>
      <c r="C171" s="281" t="s">
        <v>1734</v>
      </c>
      <c r="D171" s="281"/>
      <c r="E171" s="281"/>
      <c r="F171" s="302" t="s">
        <v>1786</v>
      </c>
      <c r="G171" s="281"/>
      <c r="H171" s="281" t="s">
        <v>1853</v>
      </c>
      <c r="I171" s="281" t="s">
        <v>1788</v>
      </c>
      <c r="J171" s="281" t="s">
        <v>1837</v>
      </c>
      <c r="K171" s="327"/>
    </row>
    <row r="172" spans="2:11" s="1" customFormat="1" ht="15" customHeight="1">
      <c r="B172" s="304"/>
      <c r="C172" s="281" t="s">
        <v>1791</v>
      </c>
      <c r="D172" s="281"/>
      <c r="E172" s="281"/>
      <c r="F172" s="302" t="s">
        <v>1792</v>
      </c>
      <c r="G172" s="281"/>
      <c r="H172" s="281" t="s">
        <v>1853</v>
      </c>
      <c r="I172" s="281" t="s">
        <v>1788</v>
      </c>
      <c r="J172" s="281">
        <v>50</v>
      </c>
      <c r="K172" s="327"/>
    </row>
    <row r="173" spans="2:11" s="1" customFormat="1" ht="15" customHeight="1">
      <c r="B173" s="304"/>
      <c r="C173" s="281" t="s">
        <v>1794</v>
      </c>
      <c r="D173" s="281"/>
      <c r="E173" s="281"/>
      <c r="F173" s="302" t="s">
        <v>1786</v>
      </c>
      <c r="G173" s="281"/>
      <c r="H173" s="281" t="s">
        <v>1853</v>
      </c>
      <c r="I173" s="281" t="s">
        <v>1796</v>
      </c>
      <c r="J173" s="281"/>
      <c r="K173" s="327"/>
    </row>
    <row r="174" spans="2:11" s="1" customFormat="1" ht="15" customHeight="1">
      <c r="B174" s="304"/>
      <c r="C174" s="281" t="s">
        <v>1805</v>
      </c>
      <c r="D174" s="281"/>
      <c r="E174" s="281"/>
      <c r="F174" s="302" t="s">
        <v>1792</v>
      </c>
      <c r="G174" s="281"/>
      <c r="H174" s="281" t="s">
        <v>1853</v>
      </c>
      <c r="I174" s="281" t="s">
        <v>1788</v>
      </c>
      <c r="J174" s="281">
        <v>50</v>
      </c>
      <c r="K174" s="327"/>
    </row>
    <row r="175" spans="2:11" s="1" customFormat="1" ht="15" customHeight="1">
      <c r="B175" s="304"/>
      <c r="C175" s="281" t="s">
        <v>1813</v>
      </c>
      <c r="D175" s="281"/>
      <c r="E175" s="281"/>
      <c r="F175" s="302" t="s">
        <v>1792</v>
      </c>
      <c r="G175" s="281"/>
      <c r="H175" s="281" t="s">
        <v>1853</v>
      </c>
      <c r="I175" s="281" t="s">
        <v>1788</v>
      </c>
      <c r="J175" s="281">
        <v>50</v>
      </c>
      <c r="K175" s="327"/>
    </row>
    <row r="176" spans="2:11" s="1" customFormat="1" ht="15" customHeight="1">
      <c r="B176" s="304"/>
      <c r="C176" s="281" t="s">
        <v>1811</v>
      </c>
      <c r="D176" s="281"/>
      <c r="E176" s="281"/>
      <c r="F176" s="302" t="s">
        <v>1792</v>
      </c>
      <c r="G176" s="281"/>
      <c r="H176" s="281" t="s">
        <v>1853</v>
      </c>
      <c r="I176" s="281" t="s">
        <v>1788</v>
      </c>
      <c r="J176" s="281">
        <v>50</v>
      </c>
      <c r="K176" s="327"/>
    </row>
    <row r="177" spans="2:11" s="1" customFormat="1" ht="15" customHeight="1">
      <c r="B177" s="304"/>
      <c r="C177" s="281" t="s">
        <v>126</v>
      </c>
      <c r="D177" s="281"/>
      <c r="E177" s="281"/>
      <c r="F177" s="302" t="s">
        <v>1786</v>
      </c>
      <c r="G177" s="281"/>
      <c r="H177" s="281" t="s">
        <v>1854</v>
      </c>
      <c r="I177" s="281" t="s">
        <v>1855</v>
      </c>
      <c r="J177" s="281"/>
      <c r="K177" s="327"/>
    </row>
    <row r="178" spans="2:11" s="1" customFormat="1" ht="15" customHeight="1">
      <c r="B178" s="304"/>
      <c r="C178" s="281" t="s">
        <v>57</v>
      </c>
      <c r="D178" s="281"/>
      <c r="E178" s="281"/>
      <c r="F178" s="302" t="s">
        <v>1786</v>
      </c>
      <c r="G178" s="281"/>
      <c r="H178" s="281" t="s">
        <v>1856</v>
      </c>
      <c r="I178" s="281" t="s">
        <v>1857</v>
      </c>
      <c r="J178" s="281">
        <v>1</v>
      </c>
      <c r="K178" s="327"/>
    </row>
    <row r="179" spans="2:11" s="1" customFormat="1" ht="15" customHeight="1">
      <c r="B179" s="304"/>
      <c r="C179" s="281" t="s">
        <v>53</v>
      </c>
      <c r="D179" s="281"/>
      <c r="E179" s="281"/>
      <c r="F179" s="302" t="s">
        <v>1786</v>
      </c>
      <c r="G179" s="281"/>
      <c r="H179" s="281" t="s">
        <v>1858</v>
      </c>
      <c r="I179" s="281" t="s">
        <v>1788</v>
      </c>
      <c r="J179" s="281">
        <v>20</v>
      </c>
      <c r="K179" s="327"/>
    </row>
    <row r="180" spans="2:11" s="1" customFormat="1" ht="15" customHeight="1">
      <c r="B180" s="304"/>
      <c r="C180" s="281" t="s">
        <v>54</v>
      </c>
      <c r="D180" s="281"/>
      <c r="E180" s="281"/>
      <c r="F180" s="302" t="s">
        <v>1786</v>
      </c>
      <c r="G180" s="281"/>
      <c r="H180" s="281" t="s">
        <v>1859</v>
      </c>
      <c r="I180" s="281" t="s">
        <v>1788</v>
      </c>
      <c r="J180" s="281">
        <v>255</v>
      </c>
      <c r="K180" s="327"/>
    </row>
    <row r="181" spans="2:11" s="1" customFormat="1" ht="15" customHeight="1">
      <c r="B181" s="304"/>
      <c r="C181" s="281" t="s">
        <v>127</v>
      </c>
      <c r="D181" s="281"/>
      <c r="E181" s="281"/>
      <c r="F181" s="302" t="s">
        <v>1786</v>
      </c>
      <c r="G181" s="281"/>
      <c r="H181" s="281" t="s">
        <v>1750</v>
      </c>
      <c r="I181" s="281" t="s">
        <v>1788</v>
      </c>
      <c r="J181" s="281">
        <v>10</v>
      </c>
      <c r="K181" s="327"/>
    </row>
    <row r="182" spans="2:11" s="1" customFormat="1" ht="15" customHeight="1">
      <c r="B182" s="304"/>
      <c r="C182" s="281" t="s">
        <v>128</v>
      </c>
      <c r="D182" s="281"/>
      <c r="E182" s="281"/>
      <c r="F182" s="302" t="s">
        <v>1786</v>
      </c>
      <c r="G182" s="281"/>
      <c r="H182" s="281" t="s">
        <v>1860</v>
      </c>
      <c r="I182" s="281" t="s">
        <v>1821</v>
      </c>
      <c r="J182" s="281"/>
      <c r="K182" s="327"/>
    </row>
    <row r="183" spans="2:11" s="1" customFormat="1" ht="15" customHeight="1">
      <c r="B183" s="304"/>
      <c r="C183" s="281" t="s">
        <v>1861</v>
      </c>
      <c r="D183" s="281"/>
      <c r="E183" s="281"/>
      <c r="F183" s="302" t="s">
        <v>1786</v>
      </c>
      <c r="G183" s="281"/>
      <c r="H183" s="281" t="s">
        <v>1862</v>
      </c>
      <c r="I183" s="281" t="s">
        <v>1821</v>
      </c>
      <c r="J183" s="281"/>
      <c r="K183" s="327"/>
    </row>
    <row r="184" spans="2:11" s="1" customFormat="1" ht="15" customHeight="1">
      <c r="B184" s="304"/>
      <c r="C184" s="281" t="s">
        <v>1850</v>
      </c>
      <c r="D184" s="281"/>
      <c r="E184" s="281"/>
      <c r="F184" s="302" t="s">
        <v>1786</v>
      </c>
      <c r="G184" s="281"/>
      <c r="H184" s="281" t="s">
        <v>1863</v>
      </c>
      <c r="I184" s="281" t="s">
        <v>1821</v>
      </c>
      <c r="J184" s="281"/>
      <c r="K184" s="327"/>
    </row>
    <row r="185" spans="2:11" s="1" customFormat="1" ht="15" customHeight="1">
      <c r="B185" s="304"/>
      <c r="C185" s="281" t="s">
        <v>130</v>
      </c>
      <c r="D185" s="281"/>
      <c r="E185" s="281"/>
      <c r="F185" s="302" t="s">
        <v>1792</v>
      </c>
      <c r="G185" s="281"/>
      <c r="H185" s="281" t="s">
        <v>1864</v>
      </c>
      <c r="I185" s="281" t="s">
        <v>1788</v>
      </c>
      <c r="J185" s="281">
        <v>50</v>
      </c>
      <c r="K185" s="327"/>
    </row>
    <row r="186" spans="2:11" s="1" customFormat="1" ht="15" customHeight="1">
      <c r="B186" s="304"/>
      <c r="C186" s="281" t="s">
        <v>1865</v>
      </c>
      <c r="D186" s="281"/>
      <c r="E186" s="281"/>
      <c r="F186" s="302" t="s">
        <v>1792</v>
      </c>
      <c r="G186" s="281"/>
      <c r="H186" s="281" t="s">
        <v>1866</v>
      </c>
      <c r="I186" s="281" t="s">
        <v>1867</v>
      </c>
      <c r="J186" s="281"/>
      <c r="K186" s="327"/>
    </row>
    <row r="187" spans="2:11" s="1" customFormat="1" ht="15" customHeight="1">
      <c r="B187" s="304"/>
      <c r="C187" s="281" t="s">
        <v>1868</v>
      </c>
      <c r="D187" s="281"/>
      <c r="E187" s="281"/>
      <c r="F187" s="302" t="s">
        <v>1792</v>
      </c>
      <c r="G187" s="281"/>
      <c r="H187" s="281" t="s">
        <v>1869</v>
      </c>
      <c r="I187" s="281" t="s">
        <v>1867</v>
      </c>
      <c r="J187" s="281"/>
      <c r="K187" s="327"/>
    </row>
    <row r="188" spans="2:11" s="1" customFormat="1" ht="15" customHeight="1">
      <c r="B188" s="304"/>
      <c r="C188" s="281" t="s">
        <v>1870</v>
      </c>
      <c r="D188" s="281"/>
      <c r="E188" s="281"/>
      <c r="F188" s="302" t="s">
        <v>1792</v>
      </c>
      <c r="G188" s="281"/>
      <c r="H188" s="281" t="s">
        <v>1871</v>
      </c>
      <c r="I188" s="281" t="s">
        <v>1867</v>
      </c>
      <c r="J188" s="281"/>
      <c r="K188" s="327"/>
    </row>
    <row r="189" spans="2:11" s="1" customFormat="1" ht="15" customHeight="1">
      <c r="B189" s="304"/>
      <c r="C189" s="340" t="s">
        <v>1872</v>
      </c>
      <c r="D189" s="281"/>
      <c r="E189" s="281"/>
      <c r="F189" s="302" t="s">
        <v>1792</v>
      </c>
      <c r="G189" s="281"/>
      <c r="H189" s="281" t="s">
        <v>1873</v>
      </c>
      <c r="I189" s="281" t="s">
        <v>1874</v>
      </c>
      <c r="J189" s="341" t="s">
        <v>1875</v>
      </c>
      <c r="K189" s="327"/>
    </row>
    <row r="190" spans="2:11" s="1" customFormat="1" ht="15" customHeight="1">
      <c r="B190" s="304"/>
      <c r="C190" s="340" t="s">
        <v>42</v>
      </c>
      <c r="D190" s="281"/>
      <c r="E190" s="281"/>
      <c r="F190" s="302" t="s">
        <v>1786</v>
      </c>
      <c r="G190" s="281"/>
      <c r="H190" s="278" t="s">
        <v>1876</v>
      </c>
      <c r="I190" s="281" t="s">
        <v>1877</v>
      </c>
      <c r="J190" s="281"/>
      <c r="K190" s="327"/>
    </row>
    <row r="191" spans="2:11" s="1" customFormat="1" ht="15" customHeight="1">
      <c r="B191" s="304"/>
      <c r="C191" s="340" t="s">
        <v>1878</v>
      </c>
      <c r="D191" s="281"/>
      <c r="E191" s="281"/>
      <c r="F191" s="302" t="s">
        <v>1786</v>
      </c>
      <c r="G191" s="281"/>
      <c r="H191" s="281" t="s">
        <v>1879</v>
      </c>
      <c r="I191" s="281" t="s">
        <v>1821</v>
      </c>
      <c r="J191" s="281"/>
      <c r="K191" s="327"/>
    </row>
    <row r="192" spans="2:11" s="1" customFormat="1" ht="15" customHeight="1">
      <c r="B192" s="304"/>
      <c r="C192" s="340" t="s">
        <v>1880</v>
      </c>
      <c r="D192" s="281"/>
      <c r="E192" s="281"/>
      <c r="F192" s="302" t="s">
        <v>1786</v>
      </c>
      <c r="G192" s="281"/>
      <c r="H192" s="281" t="s">
        <v>1881</v>
      </c>
      <c r="I192" s="281" t="s">
        <v>1821</v>
      </c>
      <c r="J192" s="281"/>
      <c r="K192" s="327"/>
    </row>
    <row r="193" spans="2:11" s="1" customFormat="1" ht="15" customHeight="1">
      <c r="B193" s="304"/>
      <c r="C193" s="340" t="s">
        <v>1882</v>
      </c>
      <c r="D193" s="281"/>
      <c r="E193" s="281"/>
      <c r="F193" s="302" t="s">
        <v>1792</v>
      </c>
      <c r="G193" s="281"/>
      <c r="H193" s="281" t="s">
        <v>1883</v>
      </c>
      <c r="I193" s="281" t="s">
        <v>1821</v>
      </c>
      <c r="J193" s="281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s="1" customFormat="1" ht="21">
      <c r="B199" s="273"/>
      <c r="C199" s="402" t="s">
        <v>1884</v>
      </c>
      <c r="D199" s="402"/>
      <c r="E199" s="402"/>
      <c r="F199" s="402"/>
      <c r="G199" s="402"/>
      <c r="H199" s="402"/>
      <c r="I199" s="402"/>
      <c r="J199" s="402"/>
      <c r="K199" s="274"/>
    </row>
    <row r="200" spans="2:11" s="1" customFormat="1" ht="25.5" customHeight="1">
      <c r="B200" s="273"/>
      <c r="C200" s="343" t="s">
        <v>1885</v>
      </c>
      <c r="D200" s="343"/>
      <c r="E200" s="343"/>
      <c r="F200" s="343" t="s">
        <v>1886</v>
      </c>
      <c r="G200" s="344"/>
      <c r="H200" s="403" t="s">
        <v>1887</v>
      </c>
      <c r="I200" s="403"/>
      <c r="J200" s="403"/>
      <c r="K200" s="274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81" t="s">
        <v>1877</v>
      </c>
      <c r="D202" s="281"/>
      <c r="E202" s="281"/>
      <c r="F202" s="302" t="s">
        <v>43</v>
      </c>
      <c r="G202" s="281"/>
      <c r="H202" s="404" t="s">
        <v>1888</v>
      </c>
      <c r="I202" s="404"/>
      <c r="J202" s="404"/>
      <c r="K202" s="327"/>
    </row>
    <row r="203" spans="2:11" s="1" customFormat="1" ht="15" customHeight="1">
      <c r="B203" s="304"/>
      <c r="C203" s="281"/>
      <c r="D203" s="281"/>
      <c r="E203" s="281"/>
      <c r="F203" s="302" t="s">
        <v>44</v>
      </c>
      <c r="G203" s="281"/>
      <c r="H203" s="404" t="s">
        <v>1889</v>
      </c>
      <c r="I203" s="404"/>
      <c r="J203" s="404"/>
      <c r="K203" s="327"/>
    </row>
    <row r="204" spans="2:11" s="1" customFormat="1" ht="15" customHeight="1">
      <c r="B204" s="304"/>
      <c r="C204" s="281"/>
      <c r="D204" s="281"/>
      <c r="E204" s="281"/>
      <c r="F204" s="302" t="s">
        <v>47</v>
      </c>
      <c r="G204" s="281"/>
      <c r="H204" s="404" t="s">
        <v>1890</v>
      </c>
      <c r="I204" s="404"/>
      <c r="J204" s="404"/>
      <c r="K204" s="327"/>
    </row>
    <row r="205" spans="2:11" s="1" customFormat="1" ht="15" customHeight="1">
      <c r="B205" s="304"/>
      <c r="C205" s="281"/>
      <c r="D205" s="281"/>
      <c r="E205" s="281"/>
      <c r="F205" s="302" t="s">
        <v>45</v>
      </c>
      <c r="G205" s="281"/>
      <c r="H205" s="404" t="s">
        <v>1891</v>
      </c>
      <c r="I205" s="404"/>
      <c r="J205" s="404"/>
      <c r="K205" s="327"/>
    </row>
    <row r="206" spans="2:11" s="1" customFormat="1" ht="15" customHeight="1">
      <c r="B206" s="304"/>
      <c r="C206" s="281"/>
      <c r="D206" s="281"/>
      <c r="E206" s="281"/>
      <c r="F206" s="302" t="s">
        <v>46</v>
      </c>
      <c r="G206" s="281"/>
      <c r="H206" s="404" t="s">
        <v>1892</v>
      </c>
      <c r="I206" s="404"/>
      <c r="J206" s="404"/>
      <c r="K206" s="327"/>
    </row>
    <row r="207" spans="2:11" s="1" customFormat="1" ht="15" customHeight="1">
      <c r="B207" s="304"/>
      <c r="C207" s="281"/>
      <c r="D207" s="281"/>
      <c r="E207" s="281"/>
      <c r="F207" s="302"/>
      <c r="G207" s="281"/>
      <c r="H207" s="281"/>
      <c r="I207" s="281"/>
      <c r="J207" s="281"/>
      <c r="K207" s="327"/>
    </row>
    <row r="208" spans="2:11" s="1" customFormat="1" ht="15" customHeight="1">
      <c r="B208" s="304"/>
      <c r="C208" s="281" t="s">
        <v>1833</v>
      </c>
      <c r="D208" s="281"/>
      <c r="E208" s="281"/>
      <c r="F208" s="302" t="s">
        <v>88</v>
      </c>
      <c r="G208" s="281"/>
      <c r="H208" s="404" t="s">
        <v>1893</v>
      </c>
      <c r="I208" s="404"/>
      <c r="J208" s="404"/>
      <c r="K208" s="327"/>
    </row>
    <row r="209" spans="2:11" s="1" customFormat="1" ht="15" customHeight="1">
      <c r="B209" s="304"/>
      <c r="C209" s="281"/>
      <c r="D209" s="281"/>
      <c r="E209" s="281"/>
      <c r="F209" s="302" t="s">
        <v>1730</v>
      </c>
      <c r="G209" s="281"/>
      <c r="H209" s="404" t="s">
        <v>1731</v>
      </c>
      <c r="I209" s="404"/>
      <c r="J209" s="404"/>
      <c r="K209" s="327"/>
    </row>
    <row r="210" spans="2:11" s="1" customFormat="1" ht="15" customHeight="1">
      <c r="B210" s="304"/>
      <c r="C210" s="281"/>
      <c r="D210" s="281"/>
      <c r="E210" s="281"/>
      <c r="F210" s="302" t="s">
        <v>79</v>
      </c>
      <c r="G210" s="281"/>
      <c r="H210" s="404" t="s">
        <v>1894</v>
      </c>
      <c r="I210" s="404"/>
      <c r="J210" s="404"/>
      <c r="K210" s="327"/>
    </row>
    <row r="211" spans="2:11" s="1" customFormat="1" ht="15" customHeight="1">
      <c r="B211" s="345"/>
      <c r="C211" s="281"/>
      <c r="D211" s="281"/>
      <c r="E211" s="281"/>
      <c r="F211" s="302" t="s">
        <v>90</v>
      </c>
      <c r="G211" s="340"/>
      <c r="H211" s="405" t="s">
        <v>91</v>
      </c>
      <c r="I211" s="405"/>
      <c r="J211" s="405"/>
      <c r="K211" s="346"/>
    </row>
    <row r="212" spans="2:11" s="1" customFormat="1" ht="15" customHeight="1">
      <c r="B212" s="345"/>
      <c r="C212" s="281"/>
      <c r="D212" s="281"/>
      <c r="E212" s="281"/>
      <c r="F212" s="302" t="s">
        <v>1732</v>
      </c>
      <c r="G212" s="340"/>
      <c r="H212" s="405" t="s">
        <v>1895</v>
      </c>
      <c r="I212" s="405"/>
      <c r="J212" s="405"/>
      <c r="K212" s="346"/>
    </row>
    <row r="213" spans="2:11" s="1" customFormat="1" ht="15" customHeight="1">
      <c r="B213" s="345"/>
      <c r="C213" s="281"/>
      <c r="D213" s="281"/>
      <c r="E213" s="281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81" t="s">
        <v>1857</v>
      </c>
      <c r="D214" s="281"/>
      <c r="E214" s="281"/>
      <c r="F214" s="302">
        <v>1</v>
      </c>
      <c r="G214" s="340"/>
      <c r="H214" s="405" t="s">
        <v>1896</v>
      </c>
      <c r="I214" s="405"/>
      <c r="J214" s="405"/>
      <c r="K214" s="346"/>
    </row>
    <row r="215" spans="2:11" s="1" customFormat="1" ht="15" customHeight="1">
      <c r="B215" s="345"/>
      <c r="C215" s="281"/>
      <c r="D215" s="281"/>
      <c r="E215" s="281"/>
      <c r="F215" s="302">
        <v>2</v>
      </c>
      <c r="G215" s="340"/>
      <c r="H215" s="405" t="s">
        <v>1897</v>
      </c>
      <c r="I215" s="405"/>
      <c r="J215" s="405"/>
      <c r="K215" s="346"/>
    </row>
    <row r="216" spans="2:11" s="1" customFormat="1" ht="15" customHeight="1">
      <c r="B216" s="345"/>
      <c r="C216" s="281"/>
      <c r="D216" s="281"/>
      <c r="E216" s="281"/>
      <c r="F216" s="302">
        <v>3</v>
      </c>
      <c r="G216" s="340"/>
      <c r="H216" s="405" t="s">
        <v>1898</v>
      </c>
      <c r="I216" s="405"/>
      <c r="J216" s="405"/>
      <c r="K216" s="346"/>
    </row>
    <row r="217" spans="2:11" s="1" customFormat="1" ht="15" customHeight="1">
      <c r="B217" s="345"/>
      <c r="C217" s="281"/>
      <c r="D217" s="281"/>
      <c r="E217" s="281"/>
      <c r="F217" s="302">
        <v>4</v>
      </c>
      <c r="G217" s="340"/>
      <c r="H217" s="405" t="s">
        <v>1899</v>
      </c>
      <c r="I217" s="405"/>
      <c r="J217" s="405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Sedláčková</dc:creator>
  <cp:keywords/>
  <dc:description/>
  <cp:lastModifiedBy>Kafluk Miloš</cp:lastModifiedBy>
  <dcterms:created xsi:type="dcterms:W3CDTF">2021-04-30T07:51:08Z</dcterms:created>
  <dcterms:modified xsi:type="dcterms:W3CDTF">2022-12-02T12:49:06Z</dcterms:modified>
  <cp:category/>
  <cp:version/>
  <cp:contentType/>
  <cp:contentStatus/>
</cp:coreProperties>
</file>